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Processos Controle Interno\2022 - backup 03.11.2022\2022\003.2022 - Monitoramento da LAI\12 Competência Dezembro\04 - Quem é Quem\"/>
    </mc:Choice>
  </mc:AlternateContent>
  <bookViews>
    <workbookView xWindow="0" yWindow="0" windowWidth="24000" windowHeight="9135" firstSheet="2" activeTab="11"/>
  </bookViews>
  <sheets>
    <sheet name="Janeiro" sheetId="12" r:id="rId1"/>
    <sheet name="Fevereiro" sheetId="13" r:id="rId2"/>
    <sheet name="Março" sheetId="14" r:id="rId3"/>
    <sheet name="Abril" sheetId="15" r:id="rId4"/>
    <sheet name="Maio" sheetId="16" r:id="rId5"/>
    <sheet name="Junho" sheetId="17" r:id="rId6"/>
    <sheet name="Julho" sheetId="18" r:id="rId7"/>
    <sheet name="Agosto" sheetId="19" r:id="rId8"/>
    <sheet name="Setembro" sheetId="20" r:id="rId9"/>
    <sheet name="Outubro" sheetId="21" r:id="rId10"/>
    <sheet name="Novembro" sheetId="22" r:id="rId11"/>
    <sheet name="Dezembro" sheetId="23" r:id="rId12"/>
  </sheets>
  <definedNames>
    <definedName name="_xlnm._FilterDatabase" localSheetId="7" hidden="1">Agosto!$A$119:$I$140</definedName>
    <definedName name="_xlnm._FilterDatabase" localSheetId="11" hidden="1">Dezembro!$A$119:$I$140</definedName>
    <definedName name="_xlnm._FilterDatabase" localSheetId="6" hidden="1">Julho!$A$119:$I$140</definedName>
    <definedName name="_xlnm._FilterDatabase" localSheetId="5" hidden="1">Junho!$A$119:$I$140</definedName>
    <definedName name="_xlnm._FilterDatabase" localSheetId="10" hidden="1">Novembro!$A$119:$I$140</definedName>
    <definedName name="_xlnm._FilterDatabase" localSheetId="9" hidden="1">Outubro!$A$119:$I$140</definedName>
    <definedName name="_xlnm._FilterDatabase" localSheetId="8" hidden="1">Setembro!$A$119:$I$140</definedName>
  </definedNames>
  <calcPr calcId="152511"/>
</workbook>
</file>

<file path=xl/calcChain.xml><?xml version="1.0" encoding="utf-8"?>
<calcChain xmlns="http://schemas.openxmlformats.org/spreadsheetml/2006/main">
  <c r="H148" i="23" l="1"/>
  <c r="G148" i="23"/>
  <c r="E148" i="23"/>
  <c r="D148" i="23"/>
  <c r="C148" i="23"/>
  <c r="I147" i="23"/>
  <c r="H147" i="23"/>
  <c r="G147" i="23"/>
  <c r="D147" i="23"/>
  <c r="C147" i="23"/>
  <c r="E147" i="23" s="1"/>
  <c r="H146" i="23"/>
  <c r="G146" i="23"/>
  <c r="E146" i="23"/>
  <c r="D146" i="23"/>
  <c r="C146" i="23"/>
  <c r="H145" i="23"/>
  <c r="G145" i="23"/>
  <c r="D145" i="23"/>
  <c r="C145" i="23"/>
  <c r="E145" i="23" s="1"/>
  <c r="H144" i="23"/>
  <c r="G144" i="23"/>
  <c r="E144" i="23"/>
  <c r="D144" i="23"/>
  <c r="C144" i="23"/>
  <c r="H143" i="23"/>
  <c r="H149" i="23" s="1"/>
  <c r="G143" i="23"/>
  <c r="G149" i="23" s="1"/>
  <c r="D143" i="23"/>
  <c r="D149" i="23" s="1"/>
  <c r="C143" i="23"/>
  <c r="E143" i="23" s="1"/>
  <c r="N142" i="23"/>
  <c r="I140" i="23"/>
  <c r="I139" i="23"/>
  <c r="I138" i="23"/>
  <c r="I148" i="23" s="1"/>
  <c r="I137" i="23"/>
  <c r="I146" i="23" s="1"/>
  <c r="I136" i="23"/>
  <c r="I135" i="23"/>
  <c r="I145" i="23" s="1"/>
  <c r="I134" i="23"/>
  <c r="I133" i="23"/>
  <c r="I132" i="23"/>
  <c r="I131" i="23"/>
  <c r="I130" i="23"/>
  <c r="I129" i="23"/>
  <c r="I144" i="23" s="1"/>
  <c r="I128" i="23"/>
  <c r="I127" i="23"/>
  <c r="I126" i="23"/>
  <c r="I125" i="23"/>
  <c r="I124" i="23"/>
  <c r="I123" i="23"/>
  <c r="I122" i="23"/>
  <c r="I121" i="23"/>
  <c r="I120" i="23"/>
  <c r="I143" i="23" s="1"/>
  <c r="I115" i="23"/>
  <c r="H115" i="23"/>
  <c r="G115" i="23"/>
  <c r="E115" i="23"/>
  <c r="D115" i="23"/>
  <c r="C115" i="23"/>
  <c r="H114" i="23"/>
  <c r="G114" i="23"/>
  <c r="D114" i="23"/>
  <c r="C114" i="23"/>
  <c r="E114" i="23" s="1"/>
  <c r="H113" i="23"/>
  <c r="G113" i="23"/>
  <c r="E113" i="23"/>
  <c r="D113" i="23"/>
  <c r="C113" i="23"/>
  <c r="H112" i="23"/>
  <c r="H116" i="23" s="1"/>
  <c r="G112" i="23"/>
  <c r="D112" i="23"/>
  <c r="D116" i="23" s="1"/>
  <c r="C112" i="23"/>
  <c r="E112" i="23" s="1"/>
  <c r="H111" i="23"/>
  <c r="G111" i="23"/>
  <c r="G116" i="23" s="1"/>
  <c r="E111" i="23"/>
  <c r="D111" i="23"/>
  <c r="C111" i="23"/>
  <c r="I109" i="23"/>
  <c r="I108" i="23"/>
  <c r="I114" i="23" s="1"/>
  <c r="I107" i="23"/>
  <c r="I106" i="23"/>
  <c r="I113" i="23" s="1"/>
  <c r="I105" i="23"/>
  <c r="I112" i="23" s="1"/>
  <c r="I104" i="23"/>
  <c r="I111" i="23" s="1"/>
  <c r="I99" i="23"/>
  <c r="H99" i="23"/>
  <c r="G99" i="23"/>
  <c r="E99" i="23"/>
  <c r="D99" i="23"/>
  <c r="C99" i="23"/>
  <c r="I98" i="23"/>
  <c r="H98" i="23"/>
  <c r="G98" i="23"/>
  <c r="D98" i="23"/>
  <c r="C98" i="23"/>
  <c r="I97" i="23"/>
  <c r="H97" i="23"/>
  <c r="G97" i="23"/>
  <c r="D97" i="23"/>
  <c r="C97" i="23"/>
  <c r="E97" i="23" s="1"/>
  <c r="I96" i="23"/>
  <c r="H96" i="23"/>
  <c r="G96" i="23"/>
  <c r="D96" i="23"/>
  <c r="C96" i="23"/>
  <c r="I95" i="23"/>
  <c r="H95" i="23"/>
  <c r="G95" i="23"/>
  <c r="D95" i="23"/>
  <c r="C95" i="23"/>
  <c r="I94" i="23"/>
  <c r="H94" i="23"/>
  <c r="G94" i="23"/>
  <c r="D94" i="23"/>
  <c r="C94" i="23"/>
  <c r="E94" i="23" s="1"/>
  <c r="I93" i="23"/>
  <c r="H93" i="23"/>
  <c r="G93" i="23"/>
  <c r="D93" i="23"/>
  <c r="C93" i="23"/>
  <c r="I92" i="23"/>
  <c r="H92" i="23"/>
  <c r="G92" i="23"/>
  <c r="G100" i="23" s="1"/>
  <c r="D92" i="23"/>
  <c r="C92" i="23"/>
  <c r="I91" i="23"/>
  <c r="H91" i="23"/>
  <c r="G91" i="23"/>
  <c r="D91" i="23"/>
  <c r="C91" i="23"/>
  <c r="I90" i="23"/>
  <c r="H90" i="23"/>
  <c r="G90" i="23"/>
  <c r="D90" i="23"/>
  <c r="C90" i="23"/>
  <c r="I89" i="23"/>
  <c r="I100" i="23" s="1"/>
  <c r="H152" i="23" s="1"/>
  <c r="H89" i="23"/>
  <c r="H100" i="23" s="1"/>
  <c r="G89" i="23"/>
  <c r="D89" i="23"/>
  <c r="C89" i="23"/>
  <c r="J87" i="23"/>
  <c r="J86" i="23"/>
  <c r="J85" i="23"/>
  <c r="J84" i="23"/>
  <c r="J83" i="23"/>
  <c r="J82" i="23"/>
  <c r="J81" i="23"/>
  <c r="J80" i="23"/>
  <c r="J79" i="23"/>
  <c r="J78" i="23"/>
  <c r="J77" i="23"/>
  <c r="J76" i="23"/>
  <c r="J75" i="23"/>
  <c r="J74" i="23"/>
  <c r="J73" i="23"/>
  <c r="J72" i="23"/>
  <c r="J71" i="23"/>
  <c r="J70" i="23"/>
  <c r="J69" i="23"/>
  <c r="J68" i="23"/>
  <c r="J67" i="23"/>
  <c r="J66" i="23"/>
  <c r="J65" i="23"/>
  <c r="J64" i="23"/>
  <c r="J63" i="23"/>
  <c r="J62" i="23"/>
  <c r="J61" i="23"/>
  <c r="J60" i="23"/>
  <c r="J59" i="23"/>
  <c r="J58" i="23"/>
  <c r="J57" i="23"/>
  <c r="J56" i="23"/>
  <c r="J99" i="23" s="1"/>
  <c r="J55" i="23"/>
  <c r="J54" i="23"/>
  <c r="J53" i="23"/>
  <c r="J98" i="23" s="1"/>
  <c r="J52" i="23"/>
  <c r="J51" i="23"/>
  <c r="J50" i="23"/>
  <c r="J49" i="23"/>
  <c r="J48" i="23"/>
  <c r="J47" i="23"/>
  <c r="J46" i="23"/>
  <c r="J45" i="23"/>
  <c r="J97" i="23" s="1"/>
  <c r="J44" i="23"/>
  <c r="J43" i="23"/>
  <c r="J42" i="23"/>
  <c r="J41" i="23"/>
  <c r="J40" i="23"/>
  <c r="J39" i="23"/>
  <c r="J38" i="23"/>
  <c r="J37" i="23"/>
  <c r="J36" i="23"/>
  <c r="J35" i="23"/>
  <c r="J34" i="23"/>
  <c r="J33" i="23"/>
  <c r="J96" i="23" s="1"/>
  <c r="J32" i="23"/>
  <c r="J95" i="23" s="1"/>
  <c r="J31" i="23"/>
  <c r="J30" i="23"/>
  <c r="J29" i="23"/>
  <c r="J28" i="23"/>
  <c r="J27" i="23"/>
  <c r="J26" i="23"/>
  <c r="J94" i="23" s="1"/>
  <c r="J25" i="23"/>
  <c r="J24" i="23"/>
  <c r="J23" i="23"/>
  <c r="J22" i="23"/>
  <c r="J21" i="23"/>
  <c r="J20" i="23"/>
  <c r="J19" i="23"/>
  <c r="J93" i="23" s="1"/>
  <c r="J18" i="23"/>
  <c r="J17" i="23"/>
  <c r="J16" i="23"/>
  <c r="J92" i="23" s="1"/>
  <c r="J15" i="23"/>
  <c r="J14" i="23"/>
  <c r="J13" i="23"/>
  <c r="J12" i="23"/>
  <c r="J91" i="23" s="1"/>
  <c r="J11" i="23"/>
  <c r="J10" i="23"/>
  <c r="J9" i="23"/>
  <c r="J8" i="23"/>
  <c r="J90" i="23" s="1"/>
  <c r="J7" i="23"/>
  <c r="J89" i="23" s="1"/>
  <c r="E91" i="23" l="1"/>
  <c r="E95" i="23"/>
  <c r="E98" i="23"/>
  <c r="E89" i="23"/>
  <c r="E92" i="23"/>
  <c r="D100" i="23"/>
  <c r="D152" i="23" s="1"/>
  <c r="E90" i="23"/>
  <c r="E93" i="23"/>
  <c r="E96" i="23"/>
  <c r="I149" i="23"/>
  <c r="I116" i="23"/>
  <c r="E116" i="23"/>
  <c r="E149" i="23"/>
  <c r="J100" i="23"/>
  <c r="G152" i="23"/>
  <c r="C116" i="23"/>
  <c r="C149" i="23"/>
  <c r="C100" i="23"/>
  <c r="H148" i="22"/>
  <c r="G148" i="22"/>
  <c r="D148" i="22"/>
  <c r="C148" i="22"/>
  <c r="E148" i="22" s="1"/>
  <c r="I147" i="22"/>
  <c r="H147" i="22"/>
  <c r="G147" i="22"/>
  <c r="D147" i="22"/>
  <c r="C147" i="22"/>
  <c r="E147" i="22" s="1"/>
  <c r="H146" i="22"/>
  <c r="G146" i="22"/>
  <c r="D146" i="22"/>
  <c r="C146" i="22"/>
  <c r="H145" i="22"/>
  <c r="G145" i="22"/>
  <c r="D145" i="22"/>
  <c r="C145" i="22"/>
  <c r="E145" i="22" s="1"/>
  <c r="H144" i="22"/>
  <c r="G144" i="22"/>
  <c r="D144" i="22"/>
  <c r="C144" i="22"/>
  <c r="H143" i="22"/>
  <c r="H149" i="22" s="1"/>
  <c r="G143" i="22"/>
  <c r="G149" i="22" s="1"/>
  <c r="D143" i="22"/>
  <c r="D149" i="22" s="1"/>
  <c r="C143" i="22"/>
  <c r="E143" i="22" s="1"/>
  <c r="N142" i="22"/>
  <c r="I140" i="22"/>
  <c r="I139" i="22"/>
  <c r="I138" i="22"/>
  <c r="I148" i="22" s="1"/>
  <c r="I137" i="22"/>
  <c r="I146" i="22" s="1"/>
  <c r="I136" i="22"/>
  <c r="I135" i="22"/>
  <c r="I145" i="22" s="1"/>
  <c r="I134" i="22"/>
  <c r="I133" i="22"/>
  <c r="I132" i="22"/>
  <c r="I131" i="22"/>
  <c r="I130" i="22"/>
  <c r="I129" i="22"/>
  <c r="I128" i="22"/>
  <c r="I127" i="22"/>
  <c r="I126" i="22"/>
  <c r="I125" i="22"/>
  <c r="I124" i="22"/>
  <c r="I123" i="22"/>
  <c r="I122" i="22"/>
  <c r="I121" i="22"/>
  <c r="I120" i="22"/>
  <c r="I115" i="22"/>
  <c r="H115" i="22"/>
  <c r="G115" i="22"/>
  <c r="D115" i="22"/>
  <c r="C115" i="22"/>
  <c r="H114" i="22"/>
  <c r="G114" i="22"/>
  <c r="D114" i="22"/>
  <c r="C114" i="22"/>
  <c r="E114" i="22" s="1"/>
  <c r="H113" i="22"/>
  <c r="G113" i="22"/>
  <c r="D113" i="22"/>
  <c r="C113" i="22"/>
  <c r="H112" i="22"/>
  <c r="G112" i="22"/>
  <c r="D112" i="22"/>
  <c r="D116" i="22" s="1"/>
  <c r="C112" i="22"/>
  <c r="E112" i="22" s="1"/>
  <c r="I111" i="22"/>
  <c r="H111" i="22"/>
  <c r="G111" i="22"/>
  <c r="D111" i="22"/>
  <c r="C111" i="22"/>
  <c r="C116" i="22" s="1"/>
  <c r="I109" i="22"/>
  <c r="I108" i="22"/>
  <c r="I114" i="22" s="1"/>
  <c r="I107" i="22"/>
  <c r="I106" i="22"/>
  <c r="I105" i="22"/>
  <c r="I112" i="22" s="1"/>
  <c r="I104" i="22"/>
  <c r="I99" i="22"/>
  <c r="H99" i="22"/>
  <c r="G99" i="22"/>
  <c r="D99" i="22"/>
  <c r="C99" i="22"/>
  <c r="E99" i="22" s="1"/>
  <c r="I98" i="22"/>
  <c r="H98" i="22"/>
  <c r="G98" i="22"/>
  <c r="D98" i="22"/>
  <c r="C98" i="22"/>
  <c r="I97" i="22"/>
  <c r="H97" i="22"/>
  <c r="G97" i="22"/>
  <c r="D97" i="22"/>
  <c r="C97" i="22"/>
  <c r="I96" i="22"/>
  <c r="H96" i="22"/>
  <c r="G96" i="22"/>
  <c r="D96" i="22"/>
  <c r="C96" i="22"/>
  <c r="I95" i="22"/>
  <c r="H95" i="22"/>
  <c r="G95" i="22"/>
  <c r="D95" i="22"/>
  <c r="C95" i="22"/>
  <c r="I94" i="22"/>
  <c r="H94" i="22"/>
  <c r="G94" i="22"/>
  <c r="D94" i="22"/>
  <c r="C94" i="22"/>
  <c r="I93" i="22"/>
  <c r="H93" i="22"/>
  <c r="G93" i="22"/>
  <c r="D93" i="22"/>
  <c r="C93" i="22"/>
  <c r="I92" i="22"/>
  <c r="H92" i="22"/>
  <c r="G92" i="22"/>
  <c r="D92" i="22"/>
  <c r="C92" i="22"/>
  <c r="I91" i="22"/>
  <c r="H91" i="22"/>
  <c r="G91" i="22"/>
  <c r="D91" i="22"/>
  <c r="C91" i="22"/>
  <c r="I90" i="22"/>
  <c r="H90" i="22"/>
  <c r="G90" i="22"/>
  <c r="D90" i="22"/>
  <c r="C90" i="22"/>
  <c r="I89" i="22"/>
  <c r="I100" i="22" s="1"/>
  <c r="H89" i="22"/>
  <c r="H100" i="22" s="1"/>
  <c r="G89" i="22"/>
  <c r="G100" i="22" s="1"/>
  <c r="D89" i="22"/>
  <c r="C89" i="22"/>
  <c r="E89" i="22" s="1"/>
  <c r="J87" i="22"/>
  <c r="J86" i="22"/>
  <c r="J85" i="22"/>
  <c r="J84" i="22"/>
  <c r="J83" i="22"/>
  <c r="J82" i="22"/>
  <c r="J81" i="22"/>
  <c r="J80" i="22"/>
  <c r="J79" i="22"/>
  <c r="J78" i="22"/>
  <c r="J77" i="22"/>
  <c r="J76" i="22"/>
  <c r="J75" i="22"/>
  <c r="J74" i="22"/>
  <c r="J73" i="22"/>
  <c r="J72" i="22"/>
  <c r="J71" i="22"/>
  <c r="J70" i="22"/>
  <c r="J69" i="22"/>
  <c r="J68" i="22"/>
  <c r="J67" i="22"/>
  <c r="J66" i="22"/>
  <c r="J65" i="22"/>
  <c r="J64" i="22"/>
  <c r="J63" i="22"/>
  <c r="J62" i="22"/>
  <c r="J61" i="22"/>
  <c r="J60" i="22"/>
  <c r="J59" i="22"/>
  <c r="J58" i="22"/>
  <c r="J57" i="22"/>
  <c r="J56" i="22"/>
  <c r="J55" i="22"/>
  <c r="J54" i="22"/>
  <c r="J53" i="22"/>
  <c r="J98" i="22" s="1"/>
  <c r="J52" i="22"/>
  <c r="J51" i="22"/>
  <c r="J50" i="22"/>
  <c r="J49" i="22"/>
  <c r="J48" i="22"/>
  <c r="J47" i="22"/>
  <c r="J46" i="22"/>
  <c r="J45" i="22"/>
  <c r="J97" i="22" s="1"/>
  <c r="J44" i="22"/>
  <c r="J43" i="22"/>
  <c r="J42" i="22"/>
  <c r="J41" i="22"/>
  <c r="J40" i="22"/>
  <c r="J39" i="22"/>
  <c r="J38" i="22"/>
  <c r="J37" i="22"/>
  <c r="J36" i="22"/>
  <c r="J35" i="22"/>
  <c r="J34" i="22"/>
  <c r="J33" i="22"/>
  <c r="J96" i="22" s="1"/>
  <c r="J32" i="22"/>
  <c r="J95" i="22" s="1"/>
  <c r="J31" i="22"/>
  <c r="J30" i="22"/>
  <c r="J29" i="22"/>
  <c r="J28" i="22"/>
  <c r="J27" i="22"/>
  <c r="J26" i="22"/>
  <c r="J25" i="22"/>
  <c r="J24" i="22"/>
  <c r="J23" i="22"/>
  <c r="J22" i="22"/>
  <c r="J21" i="22"/>
  <c r="J20" i="22"/>
  <c r="J19" i="22"/>
  <c r="J18" i="22"/>
  <c r="J17" i="22"/>
  <c r="J16" i="22"/>
  <c r="J92" i="22" s="1"/>
  <c r="J15" i="22"/>
  <c r="J14" i="22"/>
  <c r="J13" i="22"/>
  <c r="J12" i="22"/>
  <c r="J11" i="22"/>
  <c r="J10" i="22"/>
  <c r="J9" i="22"/>
  <c r="J8" i="22"/>
  <c r="J90" i="22" s="1"/>
  <c r="J7" i="22"/>
  <c r="J89" i="22" s="1"/>
  <c r="E100" i="23" l="1"/>
  <c r="E152" i="23" s="1"/>
  <c r="C152" i="23"/>
  <c r="I152" i="23"/>
  <c r="J94" i="22"/>
  <c r="I113" i="22"/>
  <c r="I116" i="22" s="1"/>
  <c r="E111" i="22"/>
  <c r="E144" i="22"/>
  <c r="E149" i="22" s="1"/>
  <c r="E146" i="22"/>
  <c r="J91" i="22"/>
  <c r="J93" i="22"/>
  <c r="J99" i="22"/>
  <c r="E113" i="22"/>
  <c r="E115" i="22"/>
  <c r="E116" i="22" s="1"/>
  <c r="I143" i="22"/>
  <c r="H116" i="22"/>
  <c r="H152" i="22" s="1"/>
  <c r="G116" i="22"/>
  <c r="I144" i="22"/>
  <c r="I149" i="22" s="1"/>
  <c r="E92" i="22"/>
  <c r="E96" i="22"/>
  <c r="D100" i="22"/>
  <c r="D152" i="22" s="1"/>
  <c r="E90" i="22"/>
  <c r="E93" i="22"/>
  <c r="E91" i="22"/>
  <c r="E94" i="22"/>
  <c r="E97" i="22"/>
  <c r="E95" i="22"/>
  <c r="E98" i="22"/>
  <c r="J100" i="22"/>
  <c r="G152" i="22"/>
  <c r="C149" i="22"/>
  <c r="C100" i="22"/>
  <c r="C152" i="22" l="1"/>
  <c r="E100" i="22"/>
  <c r="E152" i="22" s="1"/>
  <c r="I152" i="22"/>
  <c r="H148" i="21"/>
  <c r="G148" i="21"/>
  <c r="D148" i="21"/>
  <c r="C148" i="21"/>
  <c r="I147" i="21"/>
  <c r="H147" i="21"/>
  <c r="G147" i="21"/>
  <c r="D147" i="21"/>
  <c r="C147" i="21"/>
  <c r="H146" i="21"/>
  <c r="G146" i="21"/>
  <c r="D146" i="21"/>
  <c r="E146" i="21" s="1"/>
  <c r="C146" i="21"/>
  <c r="H145" i="21"/>
  <c r="G145" i="21"/>
  <c r="D145" i="21"/>
  <c r="C145" i="21"/>
  <c r="H144" i="21"/>
  <c r="G144" i="21"/>
  <c r="D144" i="21"/>
  <c r="E144" i="21" s="1"/>
  <c r="C144" i="21"/>
  <c r="H143" i="21"/>
  <c r="H149" i="21" s="1"/>
  <c r="G143" i="21"/>
  <c r="G149" i="21" s="1"/>
  <c r="D143" i="21"/>
  <c r="D149" i="21" s="1"/>
  <c r="C143" i="21"/>
  <c r="N142" i="21"/>
  <c r="I140" i="21"/>
  <c r="I139" i="21"/>
  <c r="I138" i="21"/>
  <c r="I137" i="21"/>
  <c r="I146" i="21" s="1"/>
  <c r="I136" i="21"/>
  <c r="I135" i="21"/>
  <c r="I145" i="21" s="1"/>
  <c r="I134" i="21"/>
  <c r="I133" i="21"/>
  <c r="I132" i="21"/>
  <c r="I131" i="21"/>
  <c r="I130" i="21"/>
  <c r="I129" i="21"/>
  <c r="I128" i="21"/>
  <c r="I127" i="21"/>
  <c r="I126" i="21"/>
  <c r="I125" i="21"/>
  <c r="I124" i="21"/>
  <c r="I123" i="21"/>
  <c r="I122" i="21"/>
  <c r="I121" i="21"/>
  <c r="I120" i="21"/>
  <c r="I115" i="21"/>
  <c r="H115" i="21"/>
  <c r="G115" i="21"/>
  <c r="D115" i="21"/>
  <c r="C115" i="21"/>
  <c r="H114" i="21"/>
  <c r="G114" i="21"/>
  <c r="D114" i="21"/>
  <c r="C114" i="21"/>
  <c r="H113" i="21"/>
  <c r="G113" i="21"/>
  <c r="D113" i="21"/>
  <c r="E113" i="21" s="1"/>
  <c r="C113" i="21"/>
  <c r="H112" i="21"/>
  <c r="H116" i="21" s="1"/>
  <c r="G112" i="21"/>
  <c r="D112" i="21"/>
  <c r="D116" i="21" s="1"/>
  <c r="C112" i="21"/>
  <c r="H111" i="21"/>
  <c r="G111" i="21"/>
  <c r="G116" i="21" s="1"/>
  <c r="D111" i="21"/>
  <c r="C111" i="21"/>
  <c r="I109" i="21"/>
  <c r="I108" i="21"/>
  <c r="I114" i="21" s="1"/>
  <c r="I107" i="21"/>
  <c r="I106" i="21"/>
  <c r="I105" i="21"/>
  <c r="I112" i="21" s="1"/>
  <c r="I104" i="21"/>
  <c r="I111" i="21" s="1"/>
  <c r="I99" i="21"/>
  <c r="H99" i="21"/>
  <c r="G99" i="21"/>
  <c r="D99" i="21"/>
  <c r="C99" i="21"/>
  <c r="I98" i="21"/>
  <c r="H98" i="21"/>
  <c r="G98" i="21"/>
  <c r="D98" i="21"/>
  <c r="C98" i="21"/>
  <c r="I97" i="21"/>
  <c r="H97" i="21"/>
  <c r="G97" i="21"/>
  <c r="D97" i="21"/>
  <c r="C97" i="21"/>
  <c r="I96" i="21"/>
  <c r="H96" i="21"/>
  <c r="G96" i="21"/>
  <c r="D96" i="21"/>
  <c r="C96" i="21"/>
  <c r="I95" i="21"/>
  <c r="H95" i="21"/>
  <c r="G95" i="21"/>
  <c r="D95" i="21"/>
  <c r="C95" i="21"/>
  <c r="I94" i="21"/>
  <c r="H94" i="21"/>
  <c r="G94" i="21"/>
  <c r="D94" i="21"/>
  <c r="C94" i="21"/>
  <c r="I93" i="21"/>
  <c r="H93" i="21"/>
  <c r="G93" i="21"/>
  <c r="D93" i="21"/>
  <c r="C93" i="21"/>
  <c r="I92" i="21"/>
  <c r="H92" i="21"/>
  <c r="G92" i="21"/>
  <c r="D92" i="21"/>
  <c r="C92" i="21"/>
  <c r="I91" i="21"/>
  <c r="H91" i="21"/>
  <c r="G91" i="21"/>
  <c r="D91" i="21"/>
  <c r="C91" i="21"/>
  <c r="I90" i="21"/>
  <c r="H90" i="21"/>
  <c r="G90" i="21"/>
  <c r="D90" i="21"/>
  <c r="C90" i="21"/>
  <c r="I89" i="21"/>
  <c r="I100" i="21" s="1"/>
  <c r="H89" i="21"/>
  <c r="H100" i="21" s="1"/>
  <c r="G89" i="21"/>
  <c r="G100" i="21" s="1"/>
  <c r="D89" i="21"/>
  <c r="D100" i="21" s="1"/>
  <c r="D152" i="21" s="1"/>
  <c r="C89" i="21"/>
  <c r="J87" i="21"/>
  <c r="J86" i="21"/>
  <c r="J85" i="21"/>
  <c r="J84" i="21"/>
  <c r="J83" i="21"/>
  <c r="J82" i="21"/>
  <c r="J81" i="21"/>
  <c r="J80" i="21"/>
  <c r="J79" i="21"/>
  <c r="J78" i="21"/>
  <c r="J77" i="21"/>
  <c r="J76" i="21"/>
  <c r="J75" i="21"/>
  <c r="J74" i="21"/>
  <c r="J73" i="21"/>
  <c r="J72" i="21"/>
  <c r="J71" i="21"/>
  <c r="J70" i="21"/>
  <c r="J69" i="21"/>
  <c r="J68" i="21"/>
  <c r="J67" i="21"/>
  <c r="J66" i="21"/>
  <c r="J65" i="21"/>
  <c r="J64" i="21"/>
  <c r="J63" i="21"/>
  <c r="J62" i="21"/>
  <c r="J61" i="21"/>
  <c r="J60" i="21"/>
  <c r="J59" i="21"/>
  <c r="J58" i="21"/>
  <c r="J57" i="21"/>
  <c r="J56" i="21"/>
  <c r="J55" i="21"/>
  <c r="J54" i="21"/>
  <c r="J53" i="21"/>
  <c r="J98" i="21" s="1"/>
  <c r="J52" i="21"/>
  <c r="J51" i="21"/>
  <c r="J50" i="21"/>
  <c r="J49" i="21"/>
  <c r="J48" i="21"/>
  <c r="J47" i="21"/>
  <c r="J46" i="21"/>
  <c r="J45" i="21"/>
  <c r="J97" i="21" s="1"/>
  <c r="J44" i="21"/>
  <c r="J43" i="21"/>
  <c r="J42" i="21"/>
  <c r="J41" i="21"/>
  <c r="J40" i="21"/>
  <c r="J39" i="21"/>
  <c r="J38" i="21"/>
  <c r="J37" i="21"/>
  <c r="J36" i="21"/>
  <c r="J35" i="21"/>
  <c r="J34" i="21"/>
  <c r="J33" i="21"/>
  <c r="J96" i="21" s="1"/>
  <c r="J32" i="21"/>
  <c r="J95" i="21" s="1"/>
  <c r="J31" i="21"/>
  <c r="J30" i="21"/>
  <c r="J29" i="21"/>
  <c r="J28" i="21"/>
  <c r="J27" i="21"/>
  <c r="J26" i="21"/>
  <c r="J25" i="21"/>
  <c r="J24" i="21"/>
  <c r="J23" i="21"/>
  <c r="J22" i="21"/>
  <c r="J21" i="21"/>
  <c r="J20" i="21"/>
  <c r="J19" i="21"/>
  <c r="J18" i="21"/>
  <c r="J17" i="21"/>
  <c r="J16" i="21"/>
  <c r="J92" i="21" s="1"/>
  <c r="J15" i="21"/>
  <c r="J14" i="21"/>
  <c r="J13" i="21"/>
  <c r="J12" i="21"/>
  <c r="J11" i="21"/>
  <c r="J10" i="21"/>
  <c r="J9" i="21"/>
  <c r="J8" i="21"/>
  <c r="J90" i="21" s="1"/>
  <c r="J7" i="21"/>
  <c r="J89" i="21" s="1"/>
  <c r="J94" i="21" l="1"/>
  <c r="I113" i="21"/>
  <c r="I116" i="21" s="1"/>
  <c r="E111" i="21"/>
  <c r="E112" i="21"/>
  <c r="E114" i="21"/>
  <c r="I148" i="21"/>
  <c r="E143" i="21"/>
  <c r="E145" i="21"/>
  <c r="E147" i="21"/>
  <c r="J91" i="21"/>
  <c r="J93" i="21"/>
  <c r="J99" i="21"/>
  <c r="E148" i="21"/>
  <c r="E89" i="21"/>
  <c r="E93" i="21"/>
  <c r="E97" i="21"/>
  <c r="E115" i="21"/>
  <c r="I143" i="21"/>
  <c r="I149" i="21" s="1"/>
  <c r="I144" i="21"/>
  <c r="E90" i="21"/>
  <c r="E98" i="21"/>
  <c r="E91" i="21"/>
  <c r="E95" i="21"/>
  <c r="E99" i="21"/>
  <c r="E94" i="21"/>
  <c r="E92" i="21"/>
  <c r="E96" i="21"/>
  <c r="J100" i="21"/>
  <c r="G152" i="21"/>
  <c r="H152" i="21"/>
  <c r="C116" i="21"/>
  <c r="C149" i="21"/>
  <c r="C100" i="21"/>
  <c r="H148" i="20"/>
  <c r="G148" i="20"/>
  <c r="D148" i="20"/>
  <c r="C148" i="20"/>
  <c r="I147" i="20"/>
  <c r="H147" i="20"/>
  <c r="G147" i="20"/>
  <c r="D147" i="20"/>
  <c r="C147" i="20"/>
  <c r="H146" i="20"/>
  <c r="G146" i="20"/>
  <c r="D146" i="20"/>
  <c r="E146" i="20" s="1"/>
  <c r="C146" i="20"/>
  <c r="H145" i="20"/>
  <c r="G145" i="20"/>
  <c r="D145" i="20"/>
  <c r="C145" i="20"/>
  <c r="H144" i="20"/>
  <c r="G144" i="20"/>
  <c r="D144" i="20"/>
  <c r="E144" i="20" s="1"/>
  <c r="C144" i="20"/>
  <c r="H143" i="20"/>
  <c r="H149" i="20" s="1"/>
  <c r="G143" i="20"/>
  <c r="G149" i="20" s="1"/>
  <c r="D143" i="20"/>
  <c r="D149" i="20" s="1"/>
  <c r="C143" i="20"/>
  <c r="N142" i="20"/>
  <c r="I140" i="20"/>
  <c r="I139" i="20"/>
  <c r="I138" i="20"/>
  <c r="I148" i="20" s="1"/>
  <c r="I137" i="20"/>
  <c r="I146" i="20" s="1"/>
  <c r="I136" i="20"/>
  <c r="I135" i="20"/>
  <c r="I145" i="20" s="1"/>
  <c r="I134" i="20"/>
  <c r="I133" i="20"/>
  <c r="I132" i="20"/>
  <c r="I131" i="20"/>
  <c r="I130" i="20"/>
  <c r="I129" i="20"/>
  <c r="I128" i="20"/>
  <c r="I127" i="20"/>
  <c r="I126" i="20"/>
  <c r="I125" i="20"/>
  <c r="I124" i="20"/>
  <c r="I123" i="20"/>
  <c r="I122" i="20"/>
  <c r="I121" i="20"/>
  <c r="I120" i="20"/>
  <c r="I115" i="20"/>
  <c r="H115" i="20"/>
  <c r="G115" i="20"/>
  <c r="D115" i="20"/>
  <c r="C115" i="20"/>
  <c r="H114" i="20"/>
  <c r="G114" i="20"/>
  <c r="D114" i="20"/>
  <c r="C114" i="20"/>
  <c r="E114" i="20" s="1"/>
  <c r="H113" i="20"/>
  <c r="G113" i="20"/>
  <c r="D113" i="20"/>
  <c r="C113" i="20"/>
  <c r="H112" i="20"/>
  <c r="H116" i="20" s="1"/>
  <c r="G112" i="20"/>
  <c r="D112" i="20"/>
  <c r="D116" i="20" s="1"/>
  <c r="C112" i="20"/>
  <c r="E112" i="20" s="1"/>
  <c r="H111" i="20"/>
  <c r="G111" i="20"/>
  <c r="D111" i="20"/>
  <c r="E111" i="20" s="1"/>
  <c r="C111" i="20"/>
  <c r="I109" i="20"/>
  <c r="I108" i="20"/>
  <c r="I114" i="20" s="1"/>
  <c r="I107" i="20"/>
  <c r="I113" i="20" s="1"/>
  <c r="I106" i="20"/>
  <c r="I105" i="20"/>
  <c r="I112" i="20" s="1"/>
  <c r="I104" i="20"/>
  <c r="I111" i="20" s="1"/>
  <c r="I99" i="20"/>
  <c r="H99" i="20"/>
  <c r="G99" i="20"/>
  <c r="D99" i="20"/>
  <c r="C99" i="20"/>
  <c r="I98" i="20"/>
  <c r="H98" i="20"/>
  <c r="G98" i="20"/>
  <c r="D98" i="20"/>
  <c r="C98" i="20"/>
  <c r="I97" i="20"/>
  <c r="H97" i="20"/>
  <c r="G97" i="20"/>
  <c r="D97" i="20"/>
  <c r="C97" i="20"/>
  <c r="I96" i="20"/>
  <c r="H96" i="20"/>
  <c r="G96" i="20"/>
  <c r="D96" i="20"/>
  <c r="C96" i="20"/>
  <c r="E96" i="20" s="1"/>
  <c r="I95" i="20"/>
  <c r="H95" i="20"/>
  <c r="G95" i="20"/>
  <c r="D95" i="20"/>
  <c r="C95" i="20"/>
  <c r="I94" i="20"/>
  <c r="H94" i="20"/>
  <c r="G94" i="20"/>
  <c r="D94" i="20"/>
  <c r="C94" i="20"/>
  <c r="I93" i="20"/>
  <c r="H93" i="20"/>
  <c r="G93" i="20"/>
  <c r="D93" i="20"/>
  <c r="C93" i="20"/>
  <c r="I92" i="20"/>
  <c r="H92" i="20"/>
  <c r="G92" i="20"/>
  <c r="D92" i="20"/>
  <c r="C92" i="20"/>
  <c r="E92" i="20" s="1"/>
  <c r="I91" i="20"/>
  <c r="H91" i="20"/>
  <c r="G91" i="20"/>
  <c r="D91" i="20"/>
  <c r="C91" i="20"/>
  <c r="I90" i="20"/>
  <c r="H90" i="20"/>
  <c r="G90" i="20"/>
  <c r="D90" i="20"/>
  <c r="C90" i="20"/>
  <c r="I89" i="20"/>
  <c r="H89" i="20"/>
  <c r="H100" i="20" s="1"/>
  <c r="G89" i="20"/>
  <c r="G100" i="20" s="1"/>
  <c r="D89" i="20"/>
  <c r="C89" i="20"/>
  <c r="J87" i="20"/>
  <c r="J86" i="20"/>
  <c r="J85" i="20"/>
  <c r="J84" i="20"/>
  <c r="J83" i="20"/>
  <c r="J82" i="20"/>
  <c r="J81" i="20"/>
  <c r="J80" i="20"/>
  <c r="J79" i="20"/>
  <c r="J78" i="20"/>
  <c r="J77" i="20"/>
  <c r="J76" i="20"/>
  <c r="J75" i="20"/>
  <c r="J74" i="20"/>
  <c r="J73" i="20"/>
  <c r="J72" i="20"/>
  <c r="J71" i="20"/>
  <c r="J70" i="20"/>
  <c r="J69" i="20"/>
  <c r="J68" i="20"/>
  <c r="J67" i="20"/>
  <c r="J66" i="20"/>
  <c r="J65" i="20"/>
  <c r="J64" i="20"/>
  <c r="J63" i="20"/>
  <c r="J62" i="20"/>
  <c r="J61" i="20"/>
  <c r="J60" i="20"/>
  <c r="J59" i="20"/>
  <c r="J58" i="20"/>
  <c r="J57" i="20"/>
  <c r="J56" i="20"/>
  <c r="J55" i="20"/>
  <c r="J99" i="20" s="1"/>
  <c r="J54" i="20"/>
  <c r="J53" i="20"/>
  <c r="J52" i="20"/>
  <c r="J51" i="20"/>
  <c r="J50" i="20"/>
  <c r="J49" i="20"/>
  <c r="J48" i="20"/>
  <c r="J47" i="20"/>
  <c r="J46" i="20"/>
  <c r="J45" i="20"/>
  <c r="J97" i="20" s="1"/>
  <c r="J44" i="20"/>
  <c r="J43" i="20"/>
  <c r="J42" i="20"/>
  <c r="J41" i="20"/>
  <c r="J40" i="20"/>
  <c r="J39" i="20"/>
  <c r="J38" i="20"/>
  <c r="J37" i="20"/>
  <c r="J36" i="20"/>
  <c r="J35" i="20"/>
  <c r="J34" i="20"/>
  <c r="J33" i="20"/>
  <c r="J96" i="20" s="1"/>
  <c r="J32" i="20"/>
  <c r="J95" i="20" s="1"/>
  <c r="J31" i="20"/>
  <c r="J30" i="20"/>
  <c r="J29" i="20"/>
  <c r="J28" i="20"/>
  <c r="J27" i="20"/>
  <c r="J26" i="20"/>
  <c r="J25" i="20"/>
  <c r="J24" i="20"/>
  <c r="J23" i="20"/>
  <c r="J22" i="20"/>
  <c r="J21" i="20"/>
  <c r="J20" i="20"/>
  <c r="J19" i="20"/>
  <c r="J18" i="20"/>
  <c r="J17" i="20"/>
  <c r="J16" i="20"/>
  <c r="J92" i="20" s="1"/>
  <c r="J15" i="20"/>
  <c r="J14" i="20"/>
  <c r="J13" i="20"/>
  <c r="J12" i="20"/>
  <c r="J11" i="20"/>
  <c r="J10" i="20"/>
  <c r="J9" i="20"/>
  <c r="J8" i="20"/>
  <c r="J7" i="20"/>
  <c r="J89" i="20" s="1"/>
  <c r="J98" i="20" l="1"/>
  <c r="E90" i="20"/>
  <c r="C116" i="20"/>
  <c r="E143" i="20"/>
  <c r="E145" i="20"/>
  <c r="E147" i="20"/>
  <c r="E149" i="21"/>
  <c r="E116" i="21"/>
  <c r="J94" i="20"/>
  <c r="E148" i="20"/>
  <c r="C152" i="21"/>
  <c r="E100" i="21"/>
  <c r="E152" i="21" s="1"/>
  <c r="J91" i="20"/>
  <c r="J93" i="20"/>
  <c r="E113" i="20"/>
  <c r="E115" i="20"/>
  <c r="I143" i="20"/>
  <c r="I149" i="20" s="1"/>
  <c r="J90" i="20"/>
  <c r="J100" i="20" s="1"/>
  <c r="I100" i="20"/>
  <c r="E93" i="20"/>
  <c r="G116" i="20"/>
  <c r="G152" i="20" s="1"/>
  <c r="I144" i="20"/>
  <c r="I152" i="21"/>
  <c r="D100" i="20"/>
  <c r="D152" i="20" s="1"/>
  <c r="E91" i="20"/>
  <c r="E94" i="20"/>
  <c r="E97" i="20"/>
  <c r="E95" i="20"/>
  <c r="E98" i="20"/>
  <c r="E89" i="20"/>
  <c r="E99" i="20"/>
  <c r="H152" i="20"/>
  <c r="E116" i="20"/>
  <c r="I116" i="20"/>
  <c r="C149" i="20"/>
  <c r="C100" i="20"/>
  <c r="H148" i="19"/>
  <c r="G148" i="19"/>
  <c r="D148" i="19"/>
  <c r="C148" i="19"/>
  <c r="I147" i="19"/>
  <c r="H147" i="19"/>
  <c r="G147" i="19"/>
  <c r="D147" i="19"/>
  <c r="C147" i="19"/>
  <c r="E147" i="19" s="1"/>
  <c r="H146" i="19"/>
  <c r="G146" i="19"/>
  <c r="D146" i="19"/>
  <c r="C146" i="19"/>
  <c r="E146" i="19" s="1"/>
  <c r="H145" i="19"/>
  <c r="G145" i="19"/>
  <c r="D145" i="19"/>
  <c r="C145" i="19"/>
  <c r="E145" i="19" s="1"/>
  <c r="H144" i="19"/>
  <c r="G144" i="19"/>
  <c r="D144" i="19"/>
  <c r="C144" i="19"/>
  <c r="E144" i="19" s="1"/>
  <c r="H143" i="19"/>
  <c r="G143" i="19"/>
  <c r="D143" i="19"/>
  <c r="D149" i="19" s="1"/>
  <c r="C143" i="19"/>
  <c r="N142" i="19"/>
  <c r="I140" i="19"/>
  <c r="I139" i="19"/>
  <c r="I138" i="19"/>
  <c r="I137" i="19"/>
  <c r="I146" i="19" s="1"/>
  <c r="I136" i="19"/>
  <c r="I135" i="19"/>
  <c r="I145" i="19" s="1"/>
  <c r="I134" i="19"/>
  <c r="I133" i="19"/>
  <c r="I132" i="19"/>
  <c r="I131" i="19"/>
  <c r="I130" i="19"/>
  <c r="I129" i="19"/>
  <c r="I128" i="19"/>
  <c r="I127" i="19"/>
  <c r="I126" i="19"/>
  <c r="I125" i="19"/>
  <c r="I124" i="19"/>
  <c r="I123" i="19"/>
  <c r="I122" i="19"/>
  <c r="I121" i="19"/>
  <c r="I120" i="19"/>
  <c r="I115" i="19"/>
  <c r="H115" i="19"/>
  <c r="G115" i="19"/>
  <c r="D115" i="19"/>
  <c r="C115" i="19"/>
  <c r="E115" i="19" s="1"/>
  <c r="H114" i="19"/>
  <c r="G114" i="19"/>
  <c r="D114" i="19"/>
  <c r="E114" i="19" s="1"/>
  <c r="C114" i="19"/>
  <c r="H113" i="19"/>
  <c r="G113" i="19"/>
  <c r="D113" i="19"/>
  <c r="C113" i="19"/>
  <c r="H112" i="19"/>
  <c r="G112" i="19"/>
  <c r="E112" i="19"/>
  <c r="D112" i="19"/>
  <c r="C112" i="19"/>
  <c r="H111" i="19"/>
  <c r="G111" i="19"/>
  <c r="G116" i="19" s="1"/>
  <c r="D111" i="19"/>
  <c r="C111" i="19"/>
  <c r="I109" i="19"/>
  <c r="I108" i="19"/>
  <c r="I114" i="19" s="1"/>
  <c r="I107" i="19"/>
  <c r="I106" i="19"/>
  <c r="I113" i="19" s="1"/>
  <c r="I105" i="19"/>
  <c r="I112" i="19" s="1"/>
  <c r="I104" i="19"/>
  <c r="I111" i="19" s="1"/>
  <c r="I99" i="19"/>
  <c r="H99" i="19"/>
  <c r="G99" i="19"/>
  <c r="D99" i="19"/>
  <c r="C99" i="19"/>
  <c r="I98" i="19"/>
  <c r="H98" i="19"/>
  <c r="G98" i="19"/>
  <c r="D98" i="19"/>
  <c r="C98" i="19"/>
  <c r="I97" i="19"/>
  <c r="H97" i="19"/>
  <c r="G97" i="19"/>
  <c r="D97" i="19"/>
  <c r="C97" i="19"/>
  <c r="E97" i="19" s="1"/>
  <c r="I96" i="19"/>
  <c r="H96" i="19"/>
  <c r="G96" i="19"/>
  <c r="D96" i="19"/>
  <c r="C96" i="19"/>
  <c r="E96" i="19" s="1"/>
  <c r="I95" i="19"/>
  <c r="H95" i="19"/>
  <c r="G95" i="19"/>
  <c r="D95" i="19"/>
  <c r="C95" i="19"/>
  <c r="I94" i="19"/>
  <c r="H94" i="19"/>
  <c r="G94" i="19"/>
  <c r="D94" i="19"/>
  <c r="C94" i="19"/>
  <c r="I93" i="19"/>
  <c r="H93" i="19"/>
  <c r="G93" i="19"/>
  <c r="D93" i="19"/>
  <c r="C93" i="19"/>
  <c r="I92" i="19"/>
  <c r="H92" i="19"/>
  <c r="G92" i="19"/>
  <c r="D92" i="19"/>
  <c r="C92" i="19"/>
  <c r="I91" i="19"/>
  <c r="H91" i="19"/>
  <c r="G91" i="19"/>
  <c r="D91" i="19"/>
  <c r="C91" i="19"/>
  <c r="I90" i="19"/>
  <c r="H90" i="19"/>
  <c r="G90" i="19"/>
  <c r="D90" i="19"/>
  <c r="C90" i="19"/>
  <c r="E90" i="19" s="1"/>
  <c r="J89" i="19"/>
  <c r="I89" i="19"/>
  <c r="H89" i="19"/>
  <c r="G89" i="19"/>
  <c r="D89" i="19"/>
  <c r="C89" i="19"/>
  <c r="J87" i="19"/>
  <c r="J86" i="19"/>
  <c r="J85" i="19"/>
  <c r="J84" i="19"/>
  <c r="J83" i="19"/>
  <c r="J82" i="19"/>
  <c r="J81" i="19"/>
  <c r="J80" i="19"/>
  <c r="J79" i="19"/>
  <c r="J78" i="19"/>
  <c r="J77" i="19"/>
  <c r="J76" i="19"/>
  <c r="J75" i="19"/>
  <c r="J74" i="19"/>
  <c r="J73" i="19"/>
  <c r="J72" i="19"/>
  <c r="J71" i="19"/>
  <c r="J70" i="19"/>
  <c r="J69" i="19"/>
  <c r="J68" i="19"/>
  <c r="J67" i="19"/>
  <c r="J66" i="19"/>
  <c r="J65" i="19"/>
  <c r="J64" i="19"/>
  <c r="J63" i="19"/>
  <c r="J62" i="19"/>
  <c r="J61" i="19"/>
  <c r="J60" i="19"/>
  <c r="J59" i="19"/>
  <c r="J58" i="19"/>
  <c r="J57" i="19"/>
  <c r="J56" i="19"/>
  <c r="J55" i="19"/>
  <c r="J54" i="19"/>
  <c r="J53" i="19"/>
  <c r="J98" i="19" s="1"/>
  <c r="J52" i="19"/>
  <c r="J51" i="19"/>
  <c r="J50" i="19"/>
  <c r="J49" i="19"/>
  <c r="J48" i="19"/>
  <c r="J47" i="19"/>
  <c r="J46" i="19"/>
  <c r="J45" i="19"/>
  <c r="J44" i="19"/>
  <c r="J43" i="19"/>
  <c r="J42" i="19"/>
  <c r="J41" i="19"/>
  <c r="J40" i="19"/>
  <c r="J39" i="19"/>
  <c r="J38" i="19"/>
  <c r="J37" i="19"/>
  <c r="J36" i="19"/>
  <c r="J35" i="19"/>
  <c r="J34" i="19"/>
  <c r="J33" i="19"/>
  <c r="J32" i="19"/>
  <c r="J95" i="19" s="1"/>
  <c r="J31" i="19"/>
  <c r="J30" i="19"/>
  <c r="J29" i="19"/>
  <c r="J28" i="19"/>
  <c r="J27" i="19"/>
  <c r="J26" i="19"/>
  <c r="J25" i="19"/>
  <c r="J24" i="19"/>
  <c r="J23" i="19"/>
  <c r="J22" i="19"/>
  <c r="J21" i="19"/>
  <c r="J20" i="19"/>
  <c r="J19" i="19"/>
  <c r="J18" i="19"/>
  <c r="J17" i="19"/>
  <c r="J16" i="19"/>
  <c r="J92" i="19" s="1"/>
  <c r="J15" i="19"/>
  <c r="J14" i="19"/>
  <c r="J13" i="19"/>
  <c r="J12" i="19"/>
  <c r="J91" i="19" s="1"/>
  <c r="J11" i="19"/>
  <c r="J10" i="19"/>
  <c r="J9" i="19"/>
  <c r="J8" i="19"/>
  <c r="J90" i="19" s="1"/>
  <c r="J7" i="19"/>
  <c r="J94" i="19" l="1"/>
  <c r="J97" i="19"/>
  <c r="G100" i="19"/>
  <c r="I100" i="19"/>
  <c r="C116" i="19"/>
  <c r="I144" i="19"/>
  <c r="G149" i="19"/>
  <c r="E149" i="20"/>
  <c r="J96" i="19"/>
  <c r="J93" i="19"/>
  <c r="J99" i="19"/>
  <c r="H100" i="19"/>
  <c r="G152" i="19" s="1"/>
  <c r="E99" i="19"/>
  <c r="D116" i="19"/>
  <c r="E113" i="19"/>
  <c r="I148" i="19"/>
  <c r="C149" i="19"/>
  <c r="E148" i="19"/>
  <c r="C152" i="20"/>
  <c r="I143" i="19"/>
  <c r="I149" i="19" s="1"/>
  <c r="E143" i="19"/>
  <c r="E100" i="20"/>
  <c r="I152" i="20"/>
  <c r="H149" i="19"/>
  <c r="H116" i="19"/>
  <c r="E98" i="19"/>
  <c r="E92" i="19"/>
  <c r="E89" i="19"/>
  <c r="E93" i="19"/>
  <c r="C100" i="19"/>
  <c r="C152" i="19" s="1"/>
  <c r="D100" i="19"/>
  <c r="D152" i="19" s="1"/>
  <c r="E91" i="19"/>
  <c r="E94" i="19"/>
  <c r="E95" i="19"/>
  <c r="I116" i="19"/>
  <c r="J100" i="19"/>
  <c r="E111" i="19"/>
  <c r="E116" i="19" s="1"/>
  <c r="E152" i="20" l="1"/>
  <c r="E149" i="19"/>
  <c r="H152" i="19"/>
  <c r="E100" i="19"/>
  <c r="E152" i="19" s="1"/>
  <c r="I152" i="19"/>
  <c r="H143" i="18"/>
  <c r="H148" i="18" l="1"/>
  <c r="G148" i="18"/>
  <c r="D148" i="18"/>
  <c r="C148" i="18"/>
  <c r="E148" i="18" s="1"/>
  <c r="I147" i="18"/>
  <c r="H147" i="18"/>
  <c r="G147" i="18"/>
  <c r="D147" i="18"/>
  <c r="C147" i="18"/>
  <c r="H146" i="18"/>
  <c r="G146" i="18"/>
  <c r="D146" i="18"/>
  <c r="E146" i="18" s="1"/>
  <c r="C146" i="18"/>
  <c r="H145" i="18"/>
  <c r="G145" i="18"/>
  <c r="D145" i="18"/>
  <c r="C145" i="18"/>
  <c r="H144" i="18"/>
  <c r="G144" i="18"/>
  <c r="D144" i="18"/>
  <c r="E144" i="18" s="1"/>
  <c r="C144" i="18"/>
  <c r="H149" i="18"/>
  <c r="G143" i="18"/>
  <c r="G149" i="18" s="1"/>
  <c r="D143" i="18"/>
  <c r="D149" i="18" s="1"/>
  <c r="C143" i="18"/>
  <c r="N142" i="18"/>
  <c r="I140" i="18"/>
  <c r="I139" i="18"/>
  <c r="I138" i="18"/>
  <c r="I137" i="18"/>
  <c r="I146" i="18" s="1"/>
  <c r="I136" i="18"/>
  <c r="I135" i="18"/>
  <c r="I145" i="18" s="1"/>
  <c r="I134" i="18"/>
  <c r="I133" i="18"/>
  <c r="I132" i="18"/>
  <c r="I131" i="18"/>
  <c r="I130" i="18"/>
  <c r="I129" i="18"/>
  <c r="I128" i="18"/>
  <c r="I127" i="18"/>
  <c r="I126" i="18"/>
  <c r="I125" i="18"/>
  <c r="I124" i="18"/>
  <c r="I123" i="18"/>
  <c r="I122" i="18"/>
  <c r="I121" i="18"/>
  <c r="I120" i="18"/>
  <c r="I115" i="18"/>
  <c r="H115" i="18"/>
  <c r="G115" i="18"/>
  <c r="D115" i="18"/>
  <c r="C115" i="18"/>
  <c r="H114" i="18"/>
  <c r="G114" i="18"/>
  <c r="D114" i="18"/>
  <c r="C114" i="18"/>
  <c r="E114" i="18" s="1"/>
  <c r="H113" i="18"/>
  <c r="G113" i="18"/>
  <c r="D113" i="18"/>
  <c r="C113" i="18"/>
  <c r="H112" i="18"/>
  <c r="G112" i="18"/>
  <c r="D112" i="18"/>
  <c r="D116" i="18" s="1"/>
  <c r="C112" i="18"/>
  <c r="E112" i="18" s="1"/>
  <c r="H111" i="18"/>
  <c r="G111" i="18"/>
  <c r="G116" i="18" s="1"/>
  <c r="D111" i="18"/>
  <c r="E111" i="18" s="1"/>
  <c r="C111" i="18"/>
  <c r="I109" i="18"/>
  <c r="I108" i="18"/>
  <c r="I114" i="18" s="1"/>
  <c r="I107" i="18"/>
  <c r="I113" i="18" s="1"/>
  <c r="I106" i="18"/>
  <c r="I105" i="18"/>
  <c r="I112" i="18" s="1"/>
  <c r="I104" i="18"/>
  <c r="I111" i="18" s="1"/>
  <c r="I99" i="18"/>
  <c r="H99" i="18"/>
  <c r="G99" i="18"/>
  <c r="D99" i="18"/>
  <c r="C99" i="18"/>
  <c r="I98" i="18"/>
  <c r="H98" i="18"/>
  <c r="G98" i="18"/>
  <c r="D98" i="18"/>
  <c r="C98" i="18"/>
  <c r="I97" i="18"/>
  <c r="H97" i="18"/>
  <c r="G97" i="18"/>
  <c r="D97" i="18"/>
  <c r="C97" i="18"/>
  <c r="I96" i="18"/>
  <c r="H96" i="18"/>
  <c r="G96" i="18"/>
  <c r="D96" i="18"/>
  <c r="C96" i="18"/>
  <c r="I95" i="18"/>
  <c r="H95" i="18"/>
  <c r="G95" i="18"/>
  <c r="D95" i="18"/>
  <c r="C95" i="18"/>
  <c r="I94" i="18"/>
  <c r="H94" i="18"/>
  <c r="G94" i="18"/>
  <c r="D94" i="18"/>
  <c r="C94" i="18"/>
  <c r="I93" i="18"/>
  <c r="H93" i="18"/>
  <c r="G93" i="18"/>
  <c r="D93" i="18"/>
  <c r="C93" i="18"/>
  <c r="I92" i="18"/>
  <c r="H92" i="18"/>
  <c r="G92" i="18"/>
  <c r="D92" i="18"/>
  <c r="C92" i="18"/>
  <c r="I91" i="18"/>
  <c r="H91" i="18"/>
  <c r="G91" i="18"/>
  <c r="D91" i="18"/>
  <c r="C91" i="18"/>
  <c r="I90" i="18"/>
  <c r="H90" i="18"/>
  <c r="G90" i="18"/>
  <c r="D90" i="18"/>
  <c r="C90" i="18"/>
  <c r="I89" i="18"/>
  <c r="H89" i="18"/>
  <c r="G89" i="18"/>
  <c r="G100" i="18" s="1"/>
  <c r="D89" i="18"/>
  <c r="C89" i="18"/>
  <c r="J87" i="18"/>
  <c r="J86" i="18"/>
  <c r="J85" i="18"/>
  <c r="J84" i="18"/>
  <c r="J83" i="18"/>
  <c r="J82" i="18"/>
  <c r="J81" i="18"/>
  <c r="J80" i="18"/>
  <c r="J79" i="18"/>
  <c r="J78" i="18"/>
  <c r="J77" i="18"/>
  <c r="J76" i="18"/>
  <c r="J75" i="18"/>
  <c r="J74" i="18"/>
  <c r="J73" i="18"/>
  <c r="J72" i="18"/>
  <c r="J71" i="18"/>
  <c r="J70" i="18"/>
  <c r="J69" i="18"/>
  <c r="J68" i="18"/>
  <c r="J67" i="18"/>
  <c r="J66" i="18"/>
  <c r="J65" i="18"/>
  <c r="J64" i="18"/>
  <c r="J63" i="18"/>
  <c r="J62" i="18"/>
  <c r="J61" i="18"/>
  <c r="J60" i="18"/>
  <c r="J59" i="18"/>
  <c r="J58" i="18"/>
  <c r="J57" i="18"/>
  <c r="J56" i="18"/>
  <c r="J55" i="18"/>
  <c r="J54" i="18"/>
  <c r="J53" i="18"/>
  <c r="J52" i="18"/>
  <c r="J51" i="18"/>
  <c r="J50" i="18"/>
  <c r="J49" i="18"/>
  <c r="J48" i="18"/>
  <c r="J47" i="18"/>
  <c r="J46" i="18"/>
  <c r="J45" i="18"/>
  <c r="J44" i="18"/>
  <c r="J43" i="18"/>
  <c r="J42" i="18"/>
  <c r="J41" i="18"/>
  <c r="J40" i="18"/>
  <c r="J39" i="18"/>
  <c r="J38" i="18"/>
  <c r="J37" i="18"/>
  <c r="J36" i="18"/>
  <c r="J35" i="18"/>
  <c r="J34" i="18"/>
  <c r="J33" i="18"/>
  <c r="J32" i="18"/>
  <c r="J95" i="18" s="1"/>
  <c r="J31" i="18"/>
  <c r="J30" i="18"/>
  <c r="J29" i="18"/>
  <c r="J28" i="18"/>
  <c r="J27" i="18"/>
  <c r="J26" i="18"/>
  <c r="J94" i="18" s="1"/>
  <c r="J25" i="18"/>
  <c r="J24" i="18"/>
  <c r="J23" i="18"/>
  <c r="J22" i="18"/>
  <c r="J21" i="18"/>
  <c r="J20" i="18"/>
  <c r="J19" i="18"/>
  <c r="J18" i="18"/>
  <c r="J17" i="18"/>
  <c r="J16" i="18"/>
  <c r="J92" i="18" s="1"/>
  <c r="J15" i="18"/>
  <c r="J14" i="18"/>
  <c r="J13" i="18"/>
  <c r="J12" i="18"/>
  <c r="J11" i="18"/>
  <c r="J10" i="18"/>
  <c r="J9" i="18"/>
  <c r="J8" i="18"/>
  <c r="J7" i="18"/>
  <c r="J89" i="18" s="1"/>
  <c r="J91" i="18" l="1"/>
  <c r="J93" i="18"/>
  <c r="J99" i="18"/>
  <c r="H100" i="18"/>
  <c r="G152" i="18" s="1"/>
  <c r="E113" i="18"/>
  <c r="E115" i="18"/>
  <c r="C100" i="18"/>
  <c r="I100" i="18"/>
  <c r="H152" i="18" s="1"/>
  <c r="I144" i="18"/>
  <c r="J90" i="18"/>
  <c r="J96" i="18"/>
  <c r="J97" i="18"/>
  <c r="J100" i="18" s="1"/>
  <c r="J98" i="18"/>
  <c r="D100" i="18"/>
  <c r="C116" i="18"/>
  <c r="I148" i="18"/>
  <c r="E143" i="18"/>
  <c r="E145" i="18"/>
  <c r="E147" i="18"/>
  <c r="I143" i="18"/>
  <c r="I149" i="18" s="1"/>
  <c r="H116" i="18"/>
  <c r="E92" i="18"/>
  <c r="E96" i="18"/>
  <c r="D152" i="18"/>
  <c r="E90" i="18"/>
  <c r="E93" i="18"/>
  <c r="E91" i="18"/>
  <c r="E94" i="18"/>
  <c r="E97" i="18"/>
  <c r="E95" i="18"/>
  <c r="E98" i="18"/>
  <c r="E89" i="18"/>
  <c r="E100" i="18" s="1"/>
  <c r="E99" i="18"/>
  <c r="E116" i="18"/>
  <c r="I116" i="18"/>
  <c r="C149" i="18"/>
  <c r="I147" i="12"/>
  <c r="H148" i="12"/>
  <c r="H147" i="12"/>
  <c r="H146" i="12"/>
  <c r="H145" i="12"/>
  <c r="H144" i="12"/>
  <c r="H143" i="12"/>
  <c r="G143" i="12"/>
  <c r="I147" i="13"/>
  <c r="H148" i="13"/>
  <c r="H147" i="13"/>
  <c r="H146" i="13"/>
  <c r="H145" i="13"/>
  <c r="H144" i="13"/>
  <c r="H143" i="13"/>
  <c r="I147" i="14"/>
  <c r="H148" i="14"/>
  <c r="H147" i="14"/>
  <c r="H146" i="14"/>
  <c r="H145" i="14"/>
  <c r="H144" i="14"/>
  <c r="H143" i="14"/>
  <c r="I147" i="15"/>
  <c r="H148" i="15"/>
  <c r="H147" i="15"/>
  <c r="H146" i="15"/>
  <c r="H145" i="15"/>
  <c r="H144" i="15"/>
  <c r="H143" i="15"/>
  <c r="I147" i="16"/>
  <c r="H148" i="16"/>
  <c r="H147" i="16"/>
  <c r="H146" i="16"/>
  <c r="H145" i="16"/>
  <c r="H144" i="16"/>
  <c r="H143" i="16"/>
  <c r="G143" i="16"/>
  <c r="I147" i="17"/>
  <c r="G143" i="17"/>
  <c r="H148" i="17"/>
  <c r="H147" i="17"/>
  <c r="H146" i="17"/>
  <c r="H145" i="17"/>
  <c r="H144" i="17"/>
  <c r="H143" i="17"/>
  <c r="N142" i="17"/>
  <c r="C152" i="18" l="1"/>
  <c r="E149" i="18"/>
  <c r="E152" i="18"/>
  <c r="I152" i="18"/>
  <c r="H149" i="17"/>
  <c r="H111" i="17"/>
  <c r="G144" i="17"/>
  <c r="J7" i="17"/>
  <c r="G148" i="17" l="1"/>
  <c r="D148" i="17"/>
  <c r="C148" i="17"/>
  <c r="E148" i="17" s="1"/>
  <c r="G147" i="17"/>
  <c r="D147" i="17"/>
  <c r="C147" i="17"/>
  <c r="G146" i="17"/>
  <c r="D146" i="17"/>
  <c r="C146" i="17"/>
  <c r="G145" i="17"/>
  <c r="D145" i="17"/>
  <c r="C145" i="17"/>
  <c r="D144" i="17"/>
  <c r="C144" i="17"/>
  <c r="D143" i="17"/>
  <c r="C143" i="17"/>
  <c r="I140" i="17"/>
  <c r="I139" i="17"/>
  <c r="I138" i="17"/>
  <c r="I148" i="17" s="1"/>
  <c r="I137" i="17"/>
  <c r="I146" i="17" s="1"/>
  <c r="I136" i="17"/>
  <c r="I135" i="17"/>
  <c r="I134" i="17"/>
  <c r="I133" i="17"/>
  <c r="I132" i="17"/>
  <c r="I131" i="17"/>
  <c r="I130" i="17"/>
  <c r="I129" i="17"/>
  <c r="I144" i="17" s="1"/>
  <c r="I128" i="17"/>
  <c r="I127" i="17"/>
  <c r="I126" i="17"/>
  <c r="I125" i="17"/>
  <c r="I124" i="17"/>
  <c r="I123" i="17"/>
  <c r="I122" i="17"/>
  <c r="I121" i="17"/>
  <c r="I120" i="17"/>
  <c r="I115" i="17"/>
  <c r="H115" i="17"/>
  <c r="G115" i="17"/>
  <c r="D115" i="17"/>
  <c r="E115" i="17" s="1"/>
  <c r="C115" i="17"/>
  <c r="H114" i="17"/>
  <c r="G114" i="17"/>
  <c r="D114" i="17"/>
  <c r="C114" i="17"/>
  <c r="H113" i="17"/>
  <c r="G113" i="17"/>
  <c r="D113" i="17"/>
  <c r="E113" i="17" s="1"/>
  <c r="C113" i="17"/>
  <c r="H112" i="17"/>
  <c r="G112" i="17"/>
  <c r="D112" i="17"/>
  <c r="D116" i="17" s="1"/>
  <c r="C112" i="17"/>
  <c r="G111" i="17"/>
  <c r="D111" i="17"/>
  <c r="E111" i="17" s="1"/>
  <c r="C111" i="17"/>
  <c r="I109" i="17"/>
  <c r="I108" i="17"/>
  <c r="I114" i="17" s="1"/>
  <c r="I107" i="17"/>
  <c r="I106" i="17"/>
  <c r="I105" i="17"/>
  <c r="I112" i="17" s="1"/>
  <c r="I104" i="17"/>
  <c r="I111" i="17" s="1"/>
  <c r="I99" i="17"/>
  <c r="H99" i="17"/>
  <c r="G99" i="17"/>
  <c r="D99" i="17"/>
  <c r="C99" i="17"/>
  <c r="I98" i="17"/>
  <c r="H98" i="17"/>
  <c r="G98" i="17"/>
  <c r="D98" i="17"/>
  <c r="C98" i="17"/>
  <c r="I97" i="17"/>
  <c r="H97" i="17"/>
  <c r="G97" i="17"/>
  <c r="D97" i="17"/>
  <c r="C97" i="17"/>
  <c r="I96" i="17"/>
  <c r="H96" i="17"/>
  <c r="G96" i="17"/>
  <c r="D96" i="17"/>
  <c r="C96" i="17"/>
  <c r="I95" i="17"/>
  <c r="H95" i="17"/>
  <c r="G95" i="17"/>
  <c r="D95" i="17"/>
  <c r="C95" i="17"/>
  <c r="I94" i="17"/>
  <c r="H94" i="17"/>
  <c r="G94" i="17"/>
  <c r="D94" i="17"/>
  <c r="C94" i="17"/>
  <c r="I93" i="17"/>
  <c r="H93" i="17"/>
  <c r="G93" i="17"/>
  <c r="D93" i="17"/>
  <c r="C93" i="17"/>
  <c r="E93" i="17" s="1"/>
  <c r="I92" i="17"/>
  <c r="H92" i="17"/>
  <c r="G92" i="17"/>
  <c r="D92" i="17"/>
  <c r="C92" i="17"/>
  <c r="I91" i="17"/>
  <c r="H91" i="17"/>
  <c r="G91" i="17"/>
  <c r="D91" i="17"/>
  <c r="C91" i="17"/>
  <c r="I90" i="17"/>
  <c r="H90" i="17"/>
  <c r="G90" i="17"/>
  <c r="D90" i="17"/>
  <c r="C90" i="17"/>
  <c r="J89" i="17"/>
  <c r="I89" i="17"/>
  <c r="I100" i="17" s="1"/>
  <c r="H89" i="17"/>
  <c r="G89" i="17"/>
  <c r="D89" i="17"/>
  <c r="C89" i="17"/>
  <c r="J87" i="17"/>
  <c r="J86" i="17"/>
  <c r="J85" i="17"/>
  <c r="J84" i="17"/>
  <c r="J83" i="17"/>
  <c r="J82" i="17"/>
  <c r="J81" i="17"/>
  <c r="J80" i="17"/>
  <c r="J79" i="17"/>
  <c r="J78" i="17"/>
  <c r="J77" i="17"/>
  <c r="J76" i="17"/>
  <c r="J75" i="17"/>
  <c r="J74" i="17"/>
  <c r="J73" i="17"/>
  <c r="J72" i="17"/>
  <c r="J71" i="17"/>
  <c r="J70" i="17"/>
  <c r="J69" i="17"/>
  <c r="J68" i="17"/>
  <c r="J67" i="17"/>
  <c r="J66" i="17"/>
  <c r="J65" i="17"/>
  <c r="J64" i="17"/>
  <c r="J63" i="17"/>
  <c r="J62" i="17"/>
  <c r="J61" i="17"/>
  <c r="J60" i="17"/>
  <c r="J59" i="17"/>
  <c r="J58" i="17"/>
  <c r="J57" i="17"/>
  <c r="J56" i="17"/>
  <c r="J55" i="17"/>
  <c r="J54" i="17"/>
  <c r="J53" i="17"/>
  <c r="J52" i="17"/>
  <c r="J51" i="17"/>
  <c r="J50" i="17"/>
  <c r="J49" i="17"/>
  <c r="J48" i="17"/>
  <c r="J47" i="17"/>
  <c r="J46" i="17"/>
  <c r="J45" i="17"/>
  <c r="J44" i="17"/>
  <c r="J43" i="17"/>
  <c r="J42" i="17"/>
  <c r="J41" i="17"/>
  <c r="J40" i="17"/>
  <c r="J39" i="17"/>
  <c r="J38" i="17"/>
  <c r="J37" i="17"/>
  <c r="J36" i="17"/>
  <c r="J35" i="17"/>
  <c r="J34" i="17"/>
  <c r="J33" i="17"/>
  <c r="J32" i="17"/>
  <c r="J95" i="17" s="1"/>
  <c r="J31" i="17"/>
  <c r="J30" i="17"/>
  <c r="J29" i="17"/>
  <c r="J28" i="17"/>
  <c r="J27" i="17"/>
  <c r="J26" i="17"/>
  <c r="J25" i="17"/>
  <c r="J24" i="17"/>
  <c r="J23" i="17"/>
  <c r="J22" i="17"/>
  <c r="J21" i="17"/>
  <c r="J20" i="17"/>
  <c r="J19" i="17"/>
  <c r="J18" i="17"/>
  <c r="J17" i="17"/>
  <c r="J16" i="17"/>
  <c r="J15" i="17"/>
  <c r="J14" i="17"/>
  <c r="J13" i="17"/>
  <c r="J12" i="17"/>
  <c r="J11" i="17"/>
  <c r="J10" i="17"/>
  <c r="J9" i="17"/>
  <c r="J8" i="17"/>
  <c r="D100" i="17" l="1"/>
  <c r="E112" i="17"/>
  <c r="E114" i="17"/>
  <c r="I145" i="17"/>
  <c r="I149" i="17" s="1"/>
  <c r="H100" i="17"/>
  <c r="I143" i="17"/>
  <c r="G149" i="17"/>
  <c r="H116" i="17"/>
  <c r="H152" i="17" s="1"/>
  <c r="I113" i="17"/>
  <c r="I116" i="17" s="1"/>
  <c r="E91" i="17"/>
  <c r="E90" i="17"/>
  <c r="E94" i="17"/>
  <c r="J92" i="17"/>
  <c r="E98" i="17"/>
  <c r="C100" i="17"/>
  <c r="E92" i="17"/>
  <c r="E95" i="17"/>
  <c r="E96" i="17"/>
  <c r="G100" i="17"/>
  <c r="E97" i="17"/>
  <c r="E99" i="17"/>
  <c r="G116" i="17"/>
  <c r="G152" i="17" s="1"/>
  <c r="J91" i="17"/>
  <c r="J90" i="17"/>
  <c r="J96" i="17"/>
  <c r="J97" i="17"/>
  <c r="J94" i="17"/>
  <c r="J99" i="17"/>
  <c r="J93" i="17"/>
  <c r="J98" i="17"/>
  <c r="E143" i="17"/>
  <c r="E147" i="17"/>
  <c r="D149" i="17"/>
  <c r="D152" i="17" s="1"/>
  <c r="E144" i="17"/>
  <c r="E145" i="17"/>
  <c r="E146" i="17"/>
  <c r="E116" i="17"/>
  <c r="E89" i="17"/>
  <c r="C149" i="17"/>
  <c r="C116" i="17"/>
  <c r="G148" i="16"/>
  <c r="D148" i="16"/>
  <c r="C148" i="16"/>
  <c r="E148" i="16" s="1"/>
  <c r="G147" i="16"/>
  <c r="D147" i="16"/>
  <c r="E147" i="16" s="1"/>
  <c r="C147" i="16"/>
  <c r="G146" i="16"/>
  <c r="D146" i="16"/>
  <c r="C146" i="16"/>
  <c r="E146" i="16" s="1"/>
  <c r="G145" i="16"/>
  <c r="D145" i="16"/>
  <c r="E145" i="16" s="1"/>
  <c r="C145" i="16"/>
  <c r="G144" i="16"/>
  <c r="G149" i="16" s="1"/>
  <c r="D144" i="16"/>
  <c r="C144" i="16"/>
  <c r="E144" i="16" s="1"/>
  <c r="H149" i="16"/>
  <c r="D143" i="16"/>
  <c r="E143" i="16" s="1"/>
  <c r="C143" i="16"/>
  <c r="I140" i="16"/>
  <c r="I139" i="16"/>
  <c r="I138" i="16"/>
  <c r="I137" i="16"/>
  <c r="I146" i="16" s="1"/>
  <c r="I136" i="16"/>
  <c r="I135" i="16"/>
  <c r="I134" i="16"/>
  <c r="I133" i="16"/>
  <c r="I132" i="16"/>
  <c r="I131" i="16"/>
  <c r="I130" i="16"/>
  <c r="I129" i="16"/>
  <c r="I128" i="16"/>
  <c r="I127" i="16"/>
  <c r="I126" i="16"/>
  <c r="I125" i="16"/>
  <c r="I124" i="16"/>
  <c r="I123" i="16"/>
  <c r="I122" i="16"/>
  <c r="I121" i="16"/>
  <c r="I120" i="16"/>
  <c r="I143" i="16" s="1"/>
  <c r="I115" i="16"/>
  <c r="H115" i="16"/>
  <c r="G115" i="16"/>
  <c r="D115" i="16"/>
  <c r="C115" i="16"/>
  <c r="H114" i="16"/>
  <c r="G114" i="16"/>
  <c r="D114" i="16"/>
  <c r="E114" i="16" s="1"/>
  <c r="C114" i="16"/>
  <c r="H113" i="16"/>
  <c r="G113" i="16"/>
  <c r="D113" i="16"/>
  <c r="C113" i="16"/>
  <c r="H112" i="16"/>
  <c r="G112" i="16"/>
  <c r="D112" i="16"/>
  <c r="E112" i="16" s="1"/>
  <c r="C112" i="16"/>
  <c r="H111" i="16"/>
  <c r="G111" i="16"/>
  <c r="G116" i="16" s="1"/>
  <c r="D111" i="16"/>
  <c r="C111" i="16"/>
  <c r="C116" i="16" s="1"/>
  <c r="I109" i="16"/>
  <c r="I108" i="16"/>
  <c r="I114" i="16" s="1"/>
  <c r="I107" i="16"/>
  <c r="I106" i="16"/>
  <c r="I113" i="16" s="1"/>
  <c r="I105" i="16"/>
  <c r="I112" i="16" s="1"/>
  <c r="I104" i="16"/>
  <c r="I111" i="16" s="1"/>
  <c r="I99" i="16"/>
  <c r="H99" i="16"/>
  <c r="G99" i="16"/>
  <c r="D99" i="16"/>
  <c r="C99" i="16"/>
  <c r="I98" i="16"/>
  <c r="H98" i="16"/>
  <c r="G98" i="16"/>
  <c r="D98" i="16"/>
  <c r="C98" i="16"/>
  <c r="I97" i="16"/>
  <c r="H97" i="16"/>
  <c r="G97" i="16"/>
  <c r="D97" i="16"/>
  <c r="C97" i="16"/>
  <c r="I96" i="16"/>
  <c r="H96" i="16"/>
  <c r="G96" i="16"/>
  <c r="D96" i="16"/>
  <c r="C96" i="16"/>
  <c r="I95" i="16"/>
  <c r="H95" i="16"/>
  <c r="G95" i="16"/>
  <c r="D95" i="16"/>
  <c r="C95" i="16"/>
  <c r="I94" i="16"/>
  <c r="H94" i="16"/>
  <c r="G94" i="16"/>
  <c r="D94" i="16"/>
  <c r="C94" i="16"/>
  <c r="I93" i="16"/>
  <c r="H93" i="16"/>
  <c r="G93" i="16"/>
  <c r="D93" i="16"/>
  <c r="C93" i="16"/>
  <c r="I92" i="16"/>
  <c r="H92" i="16"/>
  <c r="G92" i="16"/>
  <c r="D92" i="16"/>
  <c r="C92" i="16"/>
  <c r="I91" i="16"/>
  <c r="H91" i="16"/>
  <c r="G91" i="16"/>
  <c r="D91" i="16"/>
  <c r="C91" i="16"/>
  <c r="I90" i="16"/>
  <c r="H90" i="16"/>
  <c r="G90" i="16"/>
  <c r="D90" i="16"/>
  <c r="C90" i="16"/>
  <c r="I89" i="16"/>
  <c r="H89" i="16"/>
  <c r="H100" i="16" s="1"/>
  <c r="G89" i="16"/>
  <c r="D89" i="16"/>
  <c r="C89" i="16"/>
  <c r="J87" i="16"/>
  <c r="J86" i="16"/>
  <c r="J85" i="16"/>
  <c r="J84" i="16"/>
  <c r="J83" i="16"/>
  <c r="J82" i="16"/>
  <c r="J81" i="16"/>
  <c r="J80" i="16"/>
  <c r="J79" i="16"/>
  <c r="J78" i="16"/>
  <c r="J77" i="16"/>
  <c r="J76" i="16"/>
  <c r="J75" i="16"/>
  <c r="J74" i="16"/>
  <c r="J73" i="16"/>
  <c r="J72" i="16"/>
  <c r="J71" i="16"/>
  <c r="J70" i="16"/>
  <c r="J69" i="16"/>
  <c r="J68" i="16"/>
  <c r="J67" i="16"/>
  <c r="J66" i="16"/>
  <c r="J65" i="16"/>
  <c r="J64" i="16"/>
  <c r="J63" i="16"/>
  <c r="J62" i="16"/>
  <c r="J61" i="16"/>
  <c r="J60" i="16"/>
  <c r="J59" i="16"/>
  <c r="J58" i="16"/>
  <c r="J57" i="16"/>
  <c r="J56" i="16"/>
  <c r="J55" i="16"/>
  <c r="J99" i="16" s="1"/>
  <c r="J54" i="16"/>
  <c r="J53" i="16"/>
  <c r="J98" i="16" s="1"/>
  <c r="J52" i="16"/>
  <c r="J51" i="16"/>
  <c r="J50" i="16"/>
  <c r="J49" i="16"/>
  <c r="J48" i="16"/>
  <c r="J47" i="16"/>
  <c r="J46" i="16"/>
  <c r="J45" i="16"/>
  <c r="J44" i="16"/>
  <c r="J43" i="16"/>
  <c r="J42" i="16"/>
  <c r="J41" i="16"/>
  <c r="J40" i="16"/>
  <c r="J39" i="16"/>
  <c r="J38" i="16"/>
  <c r="J37" i="16"/>
  <c r="J36" i="16"/>
  <c r="J35" i="16"/>
  <c r="J34" i="16"/>
  <c r="J33" i="16"/>
  <c r="J32" i="16"/>
  <c r="J95" i="16" s="1"/>
  <c r="J31" i="16"/>
  <c r="J30" i="16"/>
  <c r="J29" i="16"/>
  <c r="J28" i="16"/>
  <c r="J27" i="16"/>
  <c r="J26" i="16"/>
  <c r="J25" i="16"/>
  <c r="J24" i="16"/>
  <c r="J23" i="16"/>
  <c r="J22" i="16"/>
  <c r="J21" i="16"/>
  <c r="J20" i="16"/>
  <c r="J19" i="16"/>
  <c r="J93" i="16" s="1"/>
  <c r="J18" i="16"/>
  <c r="J17" i="16"/>
  <c r="J16" i="16"/>
  <c r="J15" i="16"/>
  <c r="J14" i="16"/>
  <c r="J13" i="16"/>
  <c r="J12" i="16"/>
  <c r="J11" i="16"/>
  <c r="J91" i="16" s="1"/>
  <c r="J10" i="16"/>
  <c r="J9" i="16"/>
  <c r="J8" i="16"/>
  <c r="J7" i="16"/>
  <c r="J89" i="16" s="1"/>
  <c r="J90" i="16" l="1"/>
  <c r="J92" i="16"/>
  <c r="I100" i="16"/>
  <c r="H152" i="16" s="1"/>
  <c r="H116" i="16"/>
  <c r="I144" i="16"/>
  <c r="I149" i="16" s="1"/>
  <c r="C149" i="16"/>
  <c r="G152" i="16"/>
  <c r="I145" i="16"/>
  <c r="I148" i="16"/>
  <c r="J96" i="16"/>
  <c r="J97" i="16"/>
  <c r="D100" i="16"/>
  <c r="J94" i="16"/>
  <c r="J100" i="16" s="1"/>
  <c r="I152" i="16" s="1"/>
  <c r="G100" i="16"/>
  <c r="E91" i="16"/>
  <c r="E95" i="16"/>
  <c r="E99" i="16"/>
  <c r="E113" i="16"/>
  <c r="E115" i="16"/>
  <c r="C152" i="17"/>
  <c r="E149" i="17"/>
  <c r="E100" i="17"/>
  <c r="J100" i="17"/>
  <c r="I152" i="17" s="1"/>
  <c r="E96" i="16"/>
  <c r="E92" i="16"/>
  <c r="E89" i="16"/>
  <c r="E93" i="16"/>
  <c r="E97" i="16"/>
  <c r="E90" i="16"/>
  <c r="E94" i="16"/>
  <c r="E98" i="16"/>
  <c r="I116" i="16"/>
  <c r="E149" i="16"/>
  <c r="E111" i="16"/>
  <c r="D149" i="16"/>
  <c r="C100" i="16"/>
  <c r="C152" i="16" s="1"/>
  <c r="D116" i="16"/>
  <c r="G148" i="15"/>
  <c r="D148" i="15"/>
  <c r="C148" i="15"/>
  <c r="E148" i="15" s="1"/>
  <c r="G147" i="15"/>
  <c r="D147" i="15"/>
  <c r="C147" i="15"/>
  <c r="E147" i="15" s="1"/>
  <c r="G146" i="15"/>
  <c r="D146" i="15"/>
  <c r="C146" i="15"/>
  <c r="E146" i="15" s="1"/>
  <c r="G145" i="15"/>
  <c r="D145" i="15"/>
  <c r="C145" i="15"/>
  <c r="G144" i="15"/>
  <c r="E144" i="15"/>
  <c r="D144" i="15"/>
  <c r="C144" i="15"/>
  <c r="H149" i="15"/>
  <c r="G143" i="15"/>
  <c r="D143" i="15"/>
  <c r="D149" i="15" s="1"/>
  <c r="C143" i="15"/>
  <c r="E143" i="15" s="1"/>
  <c r="I140" i="15"/>
  <c r="I139" i="15"/>
  <c r="I138" i="15"/>
  <c r="I137" i="15"/>
  <c r="I146" i="15" s="1"/>
  <c r="I136" i="15"/>
  <c r="I135" i="15"/>
  <c r="I134" i="15"/>
  <c r="I133" i="15"/>
  <c r="I132" i="15"/>
  <c r="I131" i="15"/>
  <c r="I130" i="15"/>
  <c r="I129" i="15"/>
  <c r="I128" i="15"/>
  <c r="I127" i="15"/>
  <c r="I126" i="15"/>
  <c r="I125" i="15"/>
  <c r="I124" i="15"/>
  <c r="I123" i="15"/>
  <c r="I122" i="15"/>
  <c r="I121" i="15"/>
  <c r="I120" i="15"/>
  <c r="I143" i="15" s="1"/>
  <c r="I115" i="15"/>
  <c r="H115" i="15"/>
  <c r="G115" i="15"/>
  <c r="D115" i="15"/>
  <c r="E115" i="15" s="1"/>
  <c r="C115" i="15"/>
  <c r="H114" i="15"/>
  <c r="G114" i="15"/>
  <c r="D114" i="15"/>
  <c r="C114" i="15"/>
  <c r="H113" i="15"/>
  <c r="G113" i="15"/>
  <c r="D113" i="15"/>
  <c r="E113" i="15" s="1"/>
  <c r="C113" i="15"/>
  <c r="H112" i="15"/>
  <c r="G112" i="15"/>
  <c r="D112" i="15"/>
  <c r="D116" i="15" s="1"/>
  <c r="C112" i="15"/>
  <c r="H111" i="15"/>
  <c r="G111" i="15"/>
  <c r="D111" i="15"/>
  <c r="C111" i="15"/>
  <c r="I109" i="15"/>
  <c r="I108" i="15"/>
  <c r="I114" i="15" s="1"/>
  <c r="I107" i="15"/>
  <c r="I113" i="15" s="1"/>
  <c r="I106" i="15"/>
  <c r="I105" i="15"/>
  <c r="I112" i="15" s="1"/>
  <c r="I104" i="15"/>
  <c r="I111" i="15" s="1"/>
  <c r="I99" i="15"/>
  <c r="H99" i="15"/>
  <c r="G99" i="15"/>
  <c r="D99" i="15"/>
  <c r="C99" i="15"/>
  <c r="I98" i="15"/>
  <c r="H98" i="15"/>
  <c r="G98" i="15"/>
  <c r="D98" i="15"/>
  <c r="C98" i="15"/>
  <c r="I97" i="15"/>
  <c r="H97" i="15"/>
  <c r="G97" i="15"/>
  <c r="D97" i="15"/>
  <c r="C97" i="15"/>
  <c r="I96" i="15"/>
  <c r="H96" i="15"/>
  <c r="G96" i="15"/>
  <c r="D96" i="15"/>
  <c r="C96" i="15"/>
  <c r="E96" i="15" s="1"/>
  <c r="I95" i="15"/>
  <c r="H95" i="15"/>
  <c r="G95" i="15"/>
  <c r="D95" i="15"/>
  <c r="C95" i="15"/>
  <c r="I94" i="15"/>
  <c r="H94" i="15"/>
  <c r="G94" i="15"/>
  <c r="D94" i="15"/>
  <c r="C94" i="15"/>
  <c r="I93" i="15"/>
  <c r="H93" i="15"/>
  <c r="G93" i="15"/>
  <c r="D93" i="15"/>
  <c r="C93" i="15"/>
  <c r="I92" i="15"/>
  <c r="H92" i="15"/>
  <c r="G92" i="15"/>
  <c r="D92" i="15"/>
  <c r="C92" i="15"/>
  <c r="I91" i="15"/>
  <c r="H91" i="15"/>
  <c r="G91" i="15"/>
  <c r="D91" i="15"/>
  <c r="C91" i="15"/>
  <c r="I90" i="15"/>
  <c r="H90" i="15"/>
  <c r="G90" i="15"/>
  <c r="D90" i="15"/>
  <c r="C90" i="15"/>
  <c r="I89" i="15"/>
  <c r="H89" i="15"/>
  <c r="G89" i="15"/>
  <c r="D89" i="15"/>
  <c r="C89" i="15"/>
  <c r="J87" i="15"/>
  <c r="J86" i="15"/>
  <c r="J85" i="15"/>
  <c r="J84" i="15"/>
  <c r="J83" i="15"/>
  <c r="J82" i="15"/>
  <c r="J81" i="15"/>
  <c r="J80" i="15"/>
  <c r="J79" i="15"/>
  <c r="J92" i="15" s="1"/>
  <c r="J78" i="15"/>
  <c r="J77" i="15"/>
  <c r="J76" i="15"/>
  <c r="J75" i="15"/>
  <c r="J74" i="15"/>
  <c r="J73" i="15"/>
  <c r="J72" i="15"/>
  <c r="J71" i="15"/>
  <c r="J70" i="15"/>
  <c r="J69" i="15"/>
  <c r="J68" i="15"/>
  <c r="J67" i="15"/>
  <c r="J66" i="15"/>
  <c r="J65" i="15"/>
  <c r="J64" i="15"/>
  <c r="J63" i="15"/>
  <c r="J62" i="15"/>
  <c r="J61" i="15"/>
  <c r="J60" i="15"/>
  <c r="J59" i="15"/>
  <c r="J58" i="15"/>
  <c r="J57" i="15"/>
  <c r="J56" i="15"/>
  <c r="J55" i="15"/>
  <c r="J99" i="15" s="1"/>
  <c r="J54" i="15"/>
  <c r="J53" i="15"/>
  <c r="J98" i="15" s="1"/>
  <c r="J52" i="15"/>
  <c r="J51" i="15"/>
  <c r="J50" i="15"/>
  <c r="J49" i="15"/>
  <c r="J48" i="15"/>
  <c r="J47" i="15"/>
  <c r="J46" i="15"/>
  <c r="J45" i="15"/>
  <c r="J44" i="15"/>
  <c r="J43" i="15"/>
  <c r="J42" i="15"/>
  <c r="J41" i="15"/>
  <c r="J40" i="15"/>
  <c r="J39" i="15"/>
  <c r="J38" i="15"/>
  <c r="J37" i="15"/>
  <c r="J36" i="15"/>
  <c r="J35" i="15"/>
  <c r="J96" i="15" s="1"/>
  <c r="J34" i="15"/>
  <c r="J33" i="15"/>
  <c r="J32" i="15"/>
  <c r="J95" i="15" s="1"/>
  <c r="J31" i="15"/>
  <c r="J30" i="15"/>
  <c r="J29" i="15"/>
  <c r="J28" i="15"/>
  <c r="J27" i="15"/>
  <c r="J26" i="15"/>
  <c r="J25" i="15"/>
  <c r="J24" i="15"/>
  <c r="J23" i="15"/>
  <c r="J22" i="15"/>
  <c r="J21" i="15"/>
  <c r="J20" i="15"/>
  <c r="J19" i="15"/>
  <c r="J93" i="15" s="1"/>
  <c r="J18" i="15"/>
  <c r="J17" i="15"/>
  <c r="J16" i="15"/>
  <c r="J15" i="15"/>
  <c r="J14" i="15"/>
  <c r="J13" i="15"/>
  <c r="J12" i="15"/>
  <c r="J11" i="15"/>
  <c r="J91" i="15" s="1"/>
  <c r="J10" i="15"/>
  <c r="J9" i="15"/>
  <c r="J8" i="15"/>
  <c r="J90" i="15" s="1"/>
  <c r="J7" i="15"/>
  <c r="J89" i="15" s="1"/>
  <c r="J94" i="15" l="1"/>
  <c r="G116" i="15"/>
  <c r="I144" i="15"/>
  <c r="I149" i="15" s="1"/>
  <c r="D100" i="15"/>
  <c r="H116" i="15"/>
  <c r="I145" i="15"/>
  <c r="I148" i="15"/>
  <c r="E145" i="15"/>
  <c r="E149" i="15" s="1"/>
  <c r="J97" i="15"/>
  <c r="J100" i="15" s="1"/>
  <c r="G100" i="15"/>
  <c r="E111" i="15"/>
  <c r="E112" i="15"/>
  <c r="E114" i="15"/>
  <c r="G149" i="15"/>
  <c r="G152" i="15" s="1"/>
  <c r="E116" i="16"/>
  <c r="E152" i="17"/>
  <c r="E100" i="16"/>
  <c r="E152" i="16" s="1"/>
  <c r="D152" i="16"/>
  <c r="E91" i="15"/>
  <c r="E95" i="15"/>
  <c r="E89" i="15"/>
  <c r="E92" i="15"/>
  <c r="E93" i="15"/>
  <c r="E90" i="15"/>
  <c r="E99" i="15"/>
  <c r="E94" i="15"/>
  <c r="E97" i="15"/>
  <c r="D152" i="15"/>
  <c r="E98" i="15"/>
  <c r="I100" i="15"/>
  <c r="H100" i="15"/>
  <c r="I116" i="15"/>
  <c r="C149" i="15"/>
  <c r="C116" i="15"/>
  <c r="C100" i="15"/>
  <c r="G148" i="14"/>
  <c r="D148" i="14"/>
  <c r="C148" i="14"/>
  <c r="E148" i="14" s="1"/>
  <c r="G147" i="14"/>
  <c r="E147" i="14"/>
  <c r="D147" i="14"/>
  <c r="C147" i="14"/>
  <c r="G146" i="14"/>
  <c r="D146" i="14"/>
  <c r="C146" i="14"/>
  <c r="G145" i="14"/>
  <c r="D145" i="14"/>
  <c r="C145" i="14"/>
  <c r="E145" i="14" s="1"/>
  <c r="G144" i="14"/>
  <c r="D144" i="14"/>
  <c r="C144" i="14"/>
  <c r="E144" i="14" s="1"/>
  <c r="H149" i="14"/>
  <c r="G143" i="14"/>
  <c r="D143" i="14"/>
  <c r="C143" i="14"/>
  <c r="E143" i="14" s="1"/>
  <c r="I140" i="14"/>
  <c r="I139" i="14"/>
  <c r="I138" i="14"/>
  <c r="I148" i="14" s="1"/>
  <c r="I137" i="14"/>
  <c r="I146" i="14" s="1"/>
  <c r="I136" i="14"/>
  <c r="I135" i="14"/>
  <c r="I134" i="14"/>
  <c r="I145" i="14" s="1"/>
  <c r="I133" i="14"/>
  <c r="I132" i="14"/>
  <c r="I131" i="14"/>
  <c r="I130" i="14"/>
  <c r="I129" i="14"/>
  <c r="I144" i="14" s="1"/>
  <c r="I128" i="14"/>
  <c r="I127" i="14"/>
  <c r="I126" i="14"/>
  <c r="I125" i="14"/>
  <c r="I124" i="14"/>
  <c r="I123" i="14"/>
  <c r="I122" i="14"/>
  <c r="I121" i="14"/>
  <c r="I120" i="14"/>
  <c r="I115" i="14"/>
  <c r="H115" i="14"/>
  <c r="G115" i="14"/>
  <c r="D115" i="14"/>
  <c r="C115" i="14"/>
  <c r="E115" i="14" s="1"/>
  <c r="H114" i="14"/>
  <c r="G114" i="14"/>
  <c r="D114" i="14"/>
  <c r="C114" i="14"/>
  <c r="E114" i="14" s="1"/>
  <c r="H113" i="14"/>
  <c r="G113" i="14"/>
  <c r="D113" i="14"/>
  <c r="C113" i="14"/>
  <c r="E113" i="14" s="1"/>
  <c r="H112" i="14"/>
  <c r="G112" i="14"/>
  <c r="D112" i="14"/>
  <c r="D116" i="14" s="1"/>
  <c r="C112" i="14"/>
  <c r="E112" i="14" s="1"/>
  <c r="H111" i="14"/>
  <c r="G111" i="14"/>
  <c r="D111" i="14"/>
  <c r="C111" i="14"/>
  <c r="I109" i="14"/>
  <c r="I108" i="14"/>
  <c r="I114" i="14" s="1"/>
  <c r="I107" i="14"/>
  <c r="I106" i="14"/>
  <c r="I105" i="14"/>
  <c r="I112" i="14" s="1"/>
  <c r="I104" i="14"/>
  <c r="I111" i="14" s="1"/>
  <c r="I99" i="14"/>
  <c r="H99" i="14"/>
  <c r="G99" i="14"/>
  <c r="D99" i="14"/>
  <c r="C99" i="14"/>
  <c r="I98" i="14"/>
  <c r="H98" i="14"/>
  <c r="G98" i="14"/>
  <c r="D98" i="14"/>
  <c r="C98" i="14"/>
  <c r="I97" i="14"/>
  <c r="H97" i="14"/>
  <c r="G97" i="14"/>
  <c r="D97" i="14"/>
  <c r="C97" i="14"/>
  <c r="I96" i="14"/>
  <c r="H96" i="14"/>
  <c r="G96" i="14"/>
  <c r="D96" i="14"/>
  <c r="C96" i="14"/>
  <c r="I95" i="14"/>
  <c r="H95" i="14"/>
  <c r="G95" i="14"/>
  <c r="D95" i="14"/>
  <c r="C95" i="14"/>
  <c r="I94" i="14"/>
  <c r="H94" i="14"/>
  <c r="G94" i="14"/>
  <c r="D94" i="14"/>
  <c r="C94" i="14"/>
  <c r="I93" i="14"/>
  <c r="H93" i="14"/>
  <c r="G93" i="14"/>
  <c r="D93" i="14"/>
  <c r="C93" i="14"/>
  <c r="I92" i="14"/>
  <c r="H92" i="14"/>
  <c r="G92" i="14"/>
  <c r="D92" i="14"/>
  <c r="C92" i="14"/>
  <c r="I91" i="14"/>
  <c r="H91" i="14"/>
  <c r="G91" i="14"/>
  <c r="D91" i="14"/>
  <c r="C91" i="14"/>
  <c r="I90" i="14"/>
  <c r="H90" i="14"/>
  <c r="G90" i="14"/>
  <c r="D90" i="14"/>
  <c r="C90" i="14"/>
  <c r="I89" i="14"/>
  <c r="H89" i="14"/>
  <c r="G89" i="14"/>
  <c r="D89" i="14"/>
  <c r="C89" i="14"/>
  <c r="J87" i="14"/>
  <c r="J86" i="14"/>
  <c r="J85" i="14"/>
  <c r="J84" i="14"/>
  <c r="J83" i="14"/>
  <c r="J82" i="14"/>
  <c r="J81" i="14"/>
  <c r="J80" i="14"/>
  <c r="J79" i="14"/>
  <c r="J78" i="14"/>
  <c r="J77" i="14"/>
  <c r="J76" i="14"/>
  <c r="J75" i="14"/>
  <c r="J74" i="14"/>
  <c r="J73" i="14"/>
  <c r="J72" i="14"/>
  <c r="J71" i="14"/>
  <c r="J70" i="14"/>
  <c r="J69" i="14"/>
  <c r="J68" i="14"/>
  <c r="J67" i="14"/>
  <c r="J66" i="14"/>
  <c r="J65" i="14"/>
  <c r="J64" i="14"/>
  <c r="J63" i="14"/>
  <c r="J62" i="14"/>
  <c r="J61" i="14"/>
  <c r="J60" i="14"/>
  <c r="J59" i="14"/>
  <c r="J58" i="14"/>
  <c r="J57" i="14"/>
  <c r="J56" i="14"/>
  <c r="J55" i="14"/>
  <c r="J99" i="14" s="1"/>
  <c r="J54" i="14"/>
  <c r="J53" i="14"/>
  <c r="J98" i="14" s="1"/>
  <c r="J52" i="14"/>
  <c r="J51" i="14"/>
  <c r="J50" i="14"/>
  <c r="J49" i="14"/>
  <c r="J48" i="14"/>
  <c r="J47" i="14"/>
  <c r="J46" i="14"/>
  <c r="J45" i="14"/>
  <c r="J44" i="14"/>
  <c r="J43" i="14"/>
  <c r="J42" i="14"/>
  <c r="J41" i="14"/>
  <c r="J40" i="14"/>
  <c r="J39" i="14"/>
  <c r="J38" i="14"/>
  <c r="J37" i="14"/>
  <c r="J36" i="14"/>
  <c r="J35" i="14"/>
  <c r="J34" i="14"/>
  <c r="J33" i="14"/>
  <c r="J32" i="14"/>
  <c r="J95" i="14" s="1"/>
  <c r="J31" i="14"/>
  <c r="J30" i="14"/>
  <c r="J29" i="14"/>
  <c r="J28" i="14"/>
  <c r="J27" i="14"/>
  <c r="J26" i="14"/>
  <c r="J25" i="14"/>
  <c r="J24" i="14"/>
  <c r="J23" i="14"/>
  <c r="J22" i="14"/>
  <c r="J21" i="14"/>
  <c r="J20" i="14"/>
  <c r="J19" i="14"/>
  <c r="J18" i="14"/>
  <c r="J17" i="14"/>
  <c r="J16" i="14"/>
  <c r="J15" i="14"/>
  <c r="J14" i="14"/>
  <c r="J13" i="14"/>
  <c r="J12" i="14"/>
  <c r="J11" i="14"/>
  <c r="J91" i="14" s="1"/>
  <c r="J10" i="14"/>
  <c r="J9" i="14"/>
  <c r="J8" i="14"/>
  <c r="J90" i="14" s="1"/>
  <c r="J7" i="14"/>
  <c r="J89" i="14" s="1"/>
  <c r="I152" i="15" l="1"/>
  <c r="G116" i="14"/>
  <c r="J96" i="14"/>
  <c r="D100" i="14"/>
  <c r="H116" i="14"/>
  <c r="G149" i="14"/>
  <c r="E100" i="15"/>
  <c r="E152" i="15" s="1"/>
  <c r="J92" i="14"/>
  <c r="J100" i="14" s="1"/>
  <c r="I152" i="14" s="1"/>
  <c r="D149" i="14"/>
  <c r="J93" i="14"/>
  <c r="J94" i="14"/>
  <c r="J97" i="14"/>
  <c r="I113" i="14"/>
  <c r="C116" i="14"/>
  <c r="I143" i="14"/>
  <c r="I149" i="14" s="1"/>
  <c r="E146" i="14"/>
  <c r="E149" i="14" s="1"/>
  <c r="H152" i="15"/>
  <c r="E116" i="15"/>
  <c r="C152" i="15"/>
  <c r="H100" i="14"/>
  <c r="G152" i="14" s="1"/>
  <c r="G100" i="14"/>
  <c r="I100" i="14"/>
  <c r="H152" i="14" s="1"/>
  <c r="E90" i="14"/>
  <c r="E99" i="14"/>
  <c r="C100" i="14"/>
  <c r="E96" i="14"/>
  <c r="E89" i="14"/>
  <c r="D152" i="14"/>
  <c r="E93" i="14"/>
  <c r="E97" i="14"/>
  <c r="E92" i="14"/>
  <c r="E95" i="14"/>
  <c r="E98" i="14"/>
  <c r="E91" i="14"/>
  <c r="E94" i="14"/>
  <c r="I116" i="14"/>
  <c r="C149" i="14"/>
  <c r="E111" i="14"/>
  <c r="E116" i="14" s="1"/>
  <c r="C152" i="14" l="1"/>
  <c r="E100" i="14"/>
  <c r="E152" i="14" s="1"/>
  <c r="G148" i="13"/>
  <c r="D148" i="13"/>
  <c r="C148" i="13"/>
  <c r="G147" i="13"/>
  <c r="D147" i="13"/>
  <c r="E147" i="13" s="1"/>
  <c r="C147" i="13"/>
  <c r="G146" i="13"/>
  <c r="D146" i="13"/>
  <c r="C146" i="13"/>
  <c r="E146" i="13" s="1"/>
  <c r="G145" i="13"/>
  <c r="D145" i="13"/>
  <c r="C145" i="13"/>
  <c r="E145" i="13" s="1"/>
  <c r="G144" i="13"/>
  <c r="D144" i="13"/>
  <c r="C144" i="13"/>
  <c r="E144" i="13" s="1"/>
  <c r="H149" i="13"/>
  <c r="G143" i="13"/>
  <c r="D143" i="13"/>
  <c r="D149" i="13" s="1"/>
  <c r="C143" i="13"/>
  <c r="I140" i="13"/>
  <c r="I139" i="13"/>
  <c r="I138" i="13"/>
  <c r="I148" i="13" s="1"/>
  <c r="I137" i="13"/>
  <c r="I146" i="13" s="1"/>
  <c r="I136" i="13"/>
  <c r="I135" i="13"/>
  <c r="I134" i="13"/>
  <c r="I145" i="13" s="1"/>
  <c r="I133" i="13"/>
  <c r="I132" i="13"/>
  <c r="I131" i="13"/>
  <c r="I130" i="13"/>
  <c r="I129" i="13"/>
  <c r="I128" i="13"/>
  <c r="I127" i="13"/>
  <c r="I126" i="13"/>
  <c r="I125" i="13"/>
  <c r="I124" i="13"/>
  <c r="I123" i="13"/>
  <c r="I122" i="13"/>
  <c r="I121" i="13"/>
  <c r="I120" i="13"/>
  <c r="I115" i="13"/>
  <c r="H115" i="13"/>
  <c r="G115" i="13"/>
  <c r="D115" i="13"/>
  <c r="C115" i="13"/>
  <c r="I114" i="13"/>
  <c r="H114" i="13"/>
  <c r="G114" i="13"/>
  <c r="D114" i="13"/>
  <c r="C114" i="13"/>
  <c r="E114" i="13" s="1"/>
  <c r="H113" i="13"/>
  <c r="G113" i="13"/>
  <c r="D113" i="13"/>
  <c r="C113" i="13"/>
  <c r="H112" i="13"/>
  <c r="G112" i="13"/>
  <c r="D112" i="13"/>
  <c r="D116" i="13" s="1"/>
  <c r="C112" i="13"/>
  <c r="E112" i="13" s="1"/>
  <c r="H111" i="13"/>
  <c r="G111" i="13"/>
  <c r="G116" i="13" s="1"/>
  <c r="D111" i="13"/>
  <c r="E111" i="13" s="1"/>
  <c r="C111" i="13"/>
  <c r="I109" i="13"/>
  <c r="I108" i="13"/>
  <c r="I107" i="13"/>
  <c r="I113" i="13" s="1"/>
  <c r="I106" i="13"/>
  <c r="I105" i="13"/>
  <c r="I112" i="13" s="1"/>
  <c r="I104" i="13"/>
  <c r="I111" i="13" s="1"/>
  <c r="I99" i="13"/>
  <c r="H99" i="13"/>
  <c r="G99" i="13"/>
  <c r="D99" i="13"/>
  <c r="C99" i="13"/>
  <c r="I98" i="13"/>
  <c r="H98" i="13"/>
  <c r="G98" i="13"/>
  <c r="D98" i="13"/>
  <c r="C98" i="13"/>
  <c r="I97" i="13"/>
  <c r="H97" i="13"/>
  <c r="G97" i="13"/>
  <c r="D97" i="13"/>
  <c r="C97" i="13"/>
  <c r="I96" i="13"/>
  <c r="H96" i="13"/>
  <c r="G96" i="13"/>
  <c r="D96" i="13"/>
  <c r="C96" i="13"/>
  <c r="I95" i="13"/>
  <c r="H95" i="13"/>
  <c r="G95" i="13"/>
  <c r="D95" i="13"/>
  <c r="C95" i="13"/>
  <c r="I94" i="13"/>
  <c r="H94" i="13"/>
  <c r="G94" i="13"/>
  <c r="D94" i="13"/>
  <c r="C94" i="13"/>
  <c r="I93" i="13"/>
  <c r="H93" i="13"/>
  <c r="G93" i="13"/>
  <c r="D93" i="13"/>
  <c r="C93" i="13"/>
  <c r="I92" i="13"/>
  <c r="H92" i="13"/>
  <c r="G92" i="13"/>
  <c r="D92" i="13"/>
  <c r="C92" i="13"/>
  <c r="I91" i="13"/>
  <c r="H91" i="13"/>
  <c r="G91" i="13"/>
  <c r="D91" i="13"/>
  <c r="C91" i="13"/>
  <c r="I90" i="13"/>
  <c r="H90" i="13"/>
  <c r="G90" i="13"/>
  <c r="D90" i="13"/>
  <c r="C90" i="13"/>
  <c r="E90" i="13" s="1"/>
  <c r="I89" i="13"/>
  <c r="H89" i="13"/>
  <c r="G89" i="13"/>
  <c r="D89" i="13"/>
  <c r="C89" i="13"/>
  <c r="J87" i="13"/>
  <c r="J86" i="13"/>
  <c r="J85" i="13"/>
  <c r="J84" i="13"/>
  <c r="J83" i="13"/>
  <c r="J82" i="13"/>
  <c r="J81" i="13"/>
  <c r="J80" i="13"/>
  <c r="J79" i="13"/>
  <c r="J78" i="13"/>
  <c r="J77" i="13"/>
  <c r="J76" i="13"/>
  <c r="J75" i="13"/>
  <c r="J74" i="13"/>
  <c r="J73" i="13"/>
  <c r="J72" i="13"/>
  <c r="J71" i="13"/>
  <c r="J70" i="13"/>
  <c r="J69" i="13"/>
  <c r="J68" i="13"/>
  <c r="J67" i="13"/>
  <c r="J66" i="13"/>
  <c r="J65" i="13"/>
  <c r="J64" i="13"/>
  <c r="J63" i="13"/>
  <c r="J62" i="13"/>
  <c r="J61" i="13"/>
  <c r="J60" i="13"/>
  <c r="J59" i="13"/>
  <c r="J58" i="13"/>
  <c r="J57" i="13"/>
  <c r="J56" i="13"/>
  <c r="J55" i="13"/>
  <c r="J54" i="13"/>
  <c r="J53" i="13"/>
  <c r="J98" i="13" s="1"/>
  <c r="J52" i="13"/>
  <c r="J51" i="13"/>
  <c r="J50" i="13"/>
  <c r="J49" i="13"/>
  <c r="J48" i="13"/>
  <c r="J47" i="13"/>
  <c r="J46" i="13"/>
  <c r="J45" i="13"/>
  <c r="J97" i="13" s="1"/>
  <c r="J44" i="13"/>
  <c r="J43" i="13"/>
  <c r="J42" i="13"/>
  <c r="J41" i="13"/>
  <c r="J40" i="13"/>
  <c r="J39" i="13"/>
  <c r="J38" i="13"/>
  <c r="J37" i="13"/>
  <c r="J36" i="13"/>
  <c r="J35" i="13"/>
  <c r="J34" i="13"/>
  <c r="J33" i="13"/>
  <c r="J96" i="13" s="1"/>
  <c r="J32" i="13"/>
  <c r="J95" i="13" s="1"/>
  <c r="J31" i="13"/>
  <c r="J30" i="13"/>
  <c r="J29" i="13"/>
  <c r="J28" i="13"/>
  <c r="J27" i="13"/>
  <c r="J26" i="13"/>
  <c r="J25" i="13"/>
  <c r="J24" i="13"/>
  <c r="J23" i="13"/>
  <c r="J22" i="13"/>
  <c r="J21" i="13"/>
  <c r="J20" i="13"/>
  <c r="J19" i="13"/>
  <c r="J18" i="13"/>
  <c r="J17" i="13"/>
  <c r="J16" i="13"/>
  <c r="J15" i="13"/>
  <c r="J14" i="13"/>
  <c r="J13" i="13"/>
  <c r="J12" i="13"/>
  <c r="J11" i="13"/>
  <c r="J10" i="13"/>
  <c r="J9" i="13"/>
  <c r="J8" i="13"/>
  <c r="J7" i="13"/>
  <c r="J89" i="13" s="1"/>
  <c r="J94" i="13" l="1"/>
  <c r="E143" i="13"/>
  <c r="D100" i="13"/>
  <c r="G100" i="13"/>
  <c r="J100" i="13"/>
  <c r="J91" i="13"/>
  <c r="J93" i="13"/>
  <c r="J99" i="13"/>
  <c r="H100" i="13"/>
  <c r="G152" i="13" s="1"/>
  <c r="E113" i="13"/>
  <c r="J90" i="13"/>
  <c r="J92" i="13"/>
  <c r="I100" i="13"/>
  <c r="H152" i="13" s="1"/>
  <c r="E115" i="13"/>
  <c r="I143" i="13"/>
  <c r="G149" i="13"/>
  <c r="E94" i="13"/>
  <c r="E98" i="13"/>
  <c r="H116" i="13"/>
  <c r="I144" i="13"/>
  <c r="C149" i="13"/>
  <c r="E148" i="13"/>
  <c r="E91" i="13"/>
  <c r="E92" i="13"/>
  <c r="E95" i="13"/>
  <c r="E96" i="13"/>
  <c r="E99" i="13"/>
  <c r="E89" i="13"/>
  <c r="E93" i="13"/>
  <c r="E97" i="13"/>
  <c r="E116" i="13"/>
  <c r="D152" i="13"/>
  <c r="I116" i="13"/>
  <c r="C116" i="13"/>
  <c r="C100" i="13"/>
  <c r="C144" i="12"/>
  <c r="C152" i="13" l="1"/>
  <c r="I149" i="13"/>
  <c r="I152" i="13"/>
  <c r="E149" i="13"/>
  <c r="E100" i="13"/>
  <c r="G148" i="12"/>
  <c r="D148" i="12"/>
  <c r="C148" i="12"/>
  <c r="G147" i="12"/>
  <c r="D147" i="12"/>
  <c r="C147" i="12"/>
  <c r="G146" i="12"/>
  <c r="D146" i="12"/>
  <c r="C146" i="12"/>
  <c r="G145" i="12"/>
  <c r="D145" i="12"/>
  <c r="C145" i="12"/>
  <c r="G144" i="12"/>
  <c r="D144" i="12"/>
  <c r="D143" i="12"/>
  <c r="C143" i="12"/>
  <c r="I140" i="12"/>
  <c r="I139" i="12"/>
  <c r="I138" i="12"/>
  <c r="I148" i="12" s="1"/>
  <c r="I137" i="12"/>
  <c r="I146" i="12" s="1"/>
  <c r="I136" i="12"/>
  <c r="I135" i="12"/>
  <c r="I134" i="12"/>
  <c r="I145" i="12" s="1"/>
  <c r="I133" i="12"/>
  <c r="I132" i="12"/>
  <c r="I131" i="12"/>
  <c r="I130" i="12"/>
  <c r="I129" i="12"/>
  <c r="I128" i="12"/>
  <c r="I127" i="12"/>
  <c r="I126" i="12"/>
  <c r="I125" i="12"/>
  <c r="I124" i="12"/>
  <c r="I123" i="12"/>
  <c r="I122" i="12"/>
  <c r="I121" i="12"/>
  <c r="I120" i="12"/>
  <c r="I115" i="12"/>
  <c r="H115" i="12"/>
  <c r="G115" i="12"/>
  <c r="D115" i="12"/>
  <c r="C115" i="12"/>
  <c r="H114" i="12"/>
  <c r="G114" i="12"/>
  <c r="D114" i="12"/>
  <c r="C114" i="12"/>
  <c r="H113" i="12"/>
  <c r="G113" i="12"/>
  <c r="D113" i="12"/>
  <c r="C113" i="12"/>
  <c r="E113" i="12" s="1"/>
  <c r="H112" i="12"/>
  <c r="G112" i="12"/>
  <c r="D112" i="12"/>
  <c r="C112" i="12"/>
  <c r="H111" i="12"/>
  <c r="G111" i="12"/>
  <c r="D111" i="12"/>
  <c r="C111" i="12"/>
  <c r="I109" i="12"/>
  <c r="I108" i="12"/>
  <c r="I114" i="12" s="1"/>
  <c r="I107" i="12"/>
  <c r="I106" i="12"/>
  <c r="I113" i="12" s="1"/>
  <c r="I105" i="12"/>
  <c r="I104" i="12"/>
  <c r="I111" i="12" s="1"/>
  <c r="I99" i="12"/>
  <c r="H99" i="12"/>
  <c r="G99" i="12"/>
  <c r="D99" i="12"/>
  <c r="C99" i="12"/>
  <c r="E99" i="12" s="1"/>
  <c r="I98" i="12"/>
  <c r="H98" i="12"/>
  <c r="G98" i="12"/>
  <c r="D98" i="12"/>
  <c r="C98" i="12"/>
  <c r="I97" i="12"/>
  <c r="H97" i="12"/>
  <c r="G97" i="12"/>
  <c r="D97" i="12"/>
  <c r="C97" i="12"/>
  <c r="I96" i="12"/>
  <c r="H96" i="12"/>
  <c r="G96" i="12"/>
  <c r="D96" i="12"/>
  <c r="C96" i="12"/>
  <c r="I95" i="12"/>
  <c r="H95" i="12"/>
  <c r="G95" i="12"/>
  <c r="D95" i="12"/>
  <c r="C95" i="12"/>
  <c r="I94" i="12"/>
  <c r="H94" i="12"/>
  <c r="G94" i="12"/>
  <c r="D94" i="12"/>
  <c r="C94" i="12"/>
  <c r="I93" i="12"/>
  <c r="H93" i="12"/>
  <c r="G93" i="12"/>
  <c r="D93" i="12"/>
  <c r="C93" i="12"/>
  <c r="I92" i="12"/>
  <c r="H92" i="12"/>
  <c r="G92" i="12"/>
  <c r="D92" i="12"/>
  <c r="C92" i="12"/>
  <c r="I91" i="12"/>
  <c r="H91" i="12"/>
  <c r="G91" i="12"/>
  <c r="D91" i="12"/>
  <c r="C91" i="12"/>
  <c r="I90" i="12"/>
  <c r="H90" i="12"/>
  <c r="G90" i="12"/>
  <c r="D90" i="12"/>
  <c r="C90" i="12"/>
  <c r="I89" i="12"/>
  <c r="H89" i="12"/>
  <c r="G89" i="12"/>
  <c r="D89" i="12"/>
  <c r="C89" i="12"/>
  <c r="J87" i="12"/>
  <c r="J86" i="12"/>
  <c r="J85" i="12"/>
  <c r="J84" i="12"/>
  <c r="J83" i="12"/>
  <c r="J82" i="12"/>
  <c r="J81" i="12"/>
  <c r="J80" i="12"/>
  <c r="J79" i="12"/>
  <c r="J78" i="12"/>
  <c r="J77" i="12"/>
  <c r="J76" i="12"/>
  <c r="J75" i="12"/>
  <c r="J74" i="12"/>
  <c r="J73" i="12"/>
  <c r="J72" i="12"/>
  <c r="J71" i="12"/>
  <c r="J70" i="12"/>
  <c r="J69" i="12"/>
  <c r="J68" i="12"/>
  <c r="J67" i="12"/>
  <c r="J66" i="12"/>
  <c r="J65" i="12"/>
  <c r="J64" i="12"/>
  <c r="J63" i="12"/>
  <c r="J62" i="12"/>
  <c r="J61" i="12"/>
  <c r="J60" i="12"/>
  <c r="J59" i="12"/>
  <c r="J58" i="12"/>
  <c r="J57" i="12"/>
  <c r="J56" i="12"/>
  <c r="J55" i="12"/>
  <c r="J54" i="12"/>
  <c r="J53" i="12"/>
  <c r="J52" i="12"/>
  <c r="J51" i="12"/>
  <c r="J50" i="12"/>
  <c r="J49" i="12"/>
  <c r="J48" i="12"/>
  <c r="J47" i="12"/>
  <c r="J46" i="12"/>
  <c r="J45" i="12"/>
  <c r="J44" i="12"/>
  <c r="J43" i="12"/>
  <c r="J42" i="12"/>
  <c r="J41" i="12"/>
  <c r="J40" i="12"/>
  <c r="J39" i="12"/>
  <c r="J38" i="12"/>
  <c r="J37" i="12"/>
  <c r="J36" i="12"/>
  <c r="J35" i="12"/>
  <c r="J34" i="12"/>
  <c r="J33" i="12"/>
  <c r="J32" i="12"/>
  <c r="J95" i="12" s="1"/>
  <c r="J31" i="12"/>
  <c r="J30" i="12"/>
  <c r="J29" i="12"/>
  <c r="J28" i="12"/>
  <c r="J27" i="12"/>
  <c r="J26" i="12"/>
  <c r="J25" i="12"/>
  <c r="J24" i="12"/>
  <c r="J23" i="12"/>
  <c r="J22" i="12"/>
  <c r="J21" i="12"/>
  <c r="J20" i="12"/>
  <c r="J19" i="12"/>
  <c r="J18" i="12"/>
  <c r="J17" i="12"/>
  <c r="J14" i="12"/>
  <c r="J16" i="12"/>
  <c r="J15" i="12"/>
  <c r="J13" i="12"/>
  <c r="J12" i="12"/>
  <c r="J11" i="12"/>
  <c r="J10" i="12"/>
  <c r="J9" i="12"/>
  <c r="J8" i="12"/>
  <c r="J7" i="12"/>
  <c r="J89" i="12" s="1"/>
  <c r="D100" i="12" l="1"/>
  <c r="I143" i="12"/>
  <c r="I144" i="12"/>
  <c r="I149" i="12" s="1"/>
  <c r="E145" i="12"/>
  <c r="E152" i="13"/>
  <c r="G149" i="12"/>
  <c r="E95" i="12"/>
  <c r="C116" i="12"/>
  <c r="G116" i="12"/>
  <c r="J98" i="12"/>
  <c r="I112" i="12"/>
  <c r="I116" i="12" s="1"/>
  <c r="H116" i="12"/>
  <c r="E114" i="12"/>
  <c r="J90" i="12"/>
  <c r="J96" i="12"/>
  <c r="G100" i="12"/>
  <c r="E91" i="12"/>
  <c r="E115" i="12"/>
  <c r="H149" i="12"/>
  <c r="E146" i="12"/>
  <c r="J97" i="12"/>
  <c r="J91" i="12"/>
  <c r="J92" i="12"/>
  <c r="J93" i="12"/>
  <c r="J94" i="12"/>
  <c r="J99" i="12"/>
  <c r="E112" i="12"/>
  <c r="E143" i="12"/>
  <c r="E147" i="12"/>
  <c r="D149" i="12"/>
  <c r="E144" i="12"/>
  <c r="E148" i="12"/>
  <c r="H100" i="12"/>
  <c r="I100" i="12"/>
  <c r="E96" i="12"/>
  <c r="E92" i="12"/>
  <c r="E89" i="12"/>
  <c r="E93" i="12"/>
  <c r="E97" i="12"/>
  <c r="E90" i="12"/>
  <c r="E94" i="12"/>
  <c r="E98" i="12"/>
  <c r="C149" i="12"/>
  <c r="C100" i="12"/>
  <c r="E111" i="12"/>
  <c r="D116" i="12"/>
  <c r="C152" i="12" l="1"/>
  <c r="H152" i="12"/>
  <c r="J100" i="12"/>
  <c r="G152" i="12"/>
  <c r="E116" i="12"/>
  <c r="E149" i="12"/>
  <c r="E100" i="12"/>
  <c r="D152" i="12"/>
  <c r="I152" i="12"/>
  <c r="E152" i="12" l="1"/>
</calcChain>
</file>

<file path=xl/comments1.xml><?xml version="1.0" encoding="utf-8"?>
<comments xmlns="http://schemas.openxmlformats.org/spreadsheetml/2006/main">
  <authors>
    <author/>
  </authors>
  <commentList>
    <comment ref="A6" authorId="0" shapeId="0">
      <text>
        <r>
          <rPr>
            <sz val="11"/>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text>
        <r>
          <rPr>
            <sz val="11"/>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text>
        <r>
          <rPr>
            <sz val="11"/>
            <color rgb="FF000000"/>
            <rFont val="Arial"/>
            <family val="2"/>
          </rPr>
          <t>Descrever a sigla da lotação referente ao cargo comissionado. Exemplos de siglas da SCGE: GAB/SECGE, GAB/CGAB, CGAB/ASC, etc.</t>
        </r>
      </text>
    </comment>
    <comment ref="D6"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text>
        <r>
          <rPr>
            <sz val="11"/>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text>
        <r>
          <rPr>
            <sz val="11"/>
            <color rgb="FF000000"/>
            <rFont val="Arial"/>
            <family val="2"/>
          </rPr>
          <t>Nome completo do servidor ocupante do cargo comissionado. Caso o cargo esteja vago, a palavra "VAGO" deverá ser inserida na célula correspondente.</t>
        </r>
      </text>
    </comment>
    <comment ref="G6" authorId="0" shapeId="0">
      <text>
        <r>
          <rPr>
            <sz val="11"/>
            <color rgb="FF000000"/>
            <rFont val="Arial"/>
            <family val="2"/>
          </rPr>
          <t>Valor do subsídio do agente político, em Reais (R$).</t>
        </r>
      </text>
    </comment>
    <comment ref="H6" authorId="0" shapeId="0">
      <text>
        <r>
          <rPr>
            <sz val="11"/>
            <color rgb="FF000000"/>
            <rFont val="Arial"/>
            <family val="2"/>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shapeId="0">
      <text>
        <r>
          <rPr>
            <sz val="11"/>
            <color rgb="FF000000"/>
            <rFont val="Arial"/>
            <family val="2"/>
          </rPr>
          <t>Valor da representação paga em razão do cargo em comissão, em Reais (R$).</t>
        </r>
      </text>
    </comment>
    <comment ref="J6" authorId="0" shapeId="0">
      <text>
        <r>
          <rPr>
            <sz val="11"/>
            <color rgb="FF000000"/>
            <rFont val="Arial"/>
            <family val="2"/>
          </rPr>
          <t>(Células de preenchimento automático). Montante resultante da soma entre o subsídio do agente político + vencimento + representação, em Reais (R$).</t>
        </r>
      </text>
    </comment>
    <comment ref="A88" authorId="0" shapeId="0">
      <text>
        <r>
          <rPr>
            <sz val="11"/>
            <color rgb="FF000000"/>
            <rFont val="Arial"/>
            <family val="2"/>
          </rPr>
          <t>(Não editar as células em cinza). Relação de todos os cargos comissionados, conforme Lei Estadual nº 16.520/2018.</t>
        </r>
      </text>
    </comment>
    <comment ref="B88" authorId="0" shapeId="0">
      <text>
        <r>
          <rPr>
            <sz val="11"/>
            <color rgb="FF000000"/>
            <rFont val="Arial"/>
            <family val="2"/>
          </rPr>
          <t>(Não editar as células em cinza). Relação de todos os símbolos dos cargos comissionados, conforme Lei Estadual nº 16.520/2018.</t>
        </r>
      </text>
    </comment>
    <comment ref="C88" authorId="0" shapeId="0">
      <text>
        <r>
          <rPr>
            <sz val="11"/>
            <color rgb="FF000000"/>
            <rFont val="Arial"/>
            <family val="2"/>
          </rPr>
          <t>(Células de preenchimento automático). Quantitativo dos cargos comissionados preenchidos.</t>
        </r>
      </text>
    </comment>
    <comment ref="D88" authorId="0" shapeId="0">
      <text>
        <r>
          <rPr>
            <sz val="11"/>
            <color rgb="FF000000"/>
            <rFont val="Arial"/>
            <family val="2"/>
          </rPr>
          <t>(Células de preenchimento automático). Quantitativo dos cargos comissionados vagos.</t>
        </r>
      </text>
    </comment>
    <comment ref="E88" authorId="0" shapeId="0">
      <text>
        <r>
          <rPr>
            <sz val="11"/>
            <color rgb="FF000000"/>
            <rFont val="Arial"/>
            <family val="2"/>
          </rPr>
          <t>(Células de preenchimento automático). Quantitativo dos cargos comissionados existentes (preenchidos + vagos).</t>
        </r>
      </text>
    </comment>
    <comment ref="G88" authorId="0" shapeId="0">
      <text>
        <r>
          <rPr>
            <sz val="11"/>
            <color rgb="FF000000"/>
            <rFont val="Arial"/>
            <family val="2"/>
          </rPr>
          <t>(Células de preenchimento automático). Valor total dos subsídios dos agentes políticos, em Reais (R$).</t>
        </r>
      </text>
    </comment>
    <comment ref="H88" authorId="0" shapeId="0">
      <text>
        <r>
          <rPr>
            <sz val="11"/>
            <color rgb="FF000000"/>
            <rFont val="Arial"/>
            <family val="2"/>
          </rPr>
          <t>(Células de preenchimento automático). Valor total dos vencimentos dos servidores, em Reais (R$).</t>
        </r>
      </text>
    </comment>
    <comment ref="I88" authorId="0" shapeId="0">
      <text>
        <r>
          <rPr>
            <sz val="11"/>
            <color rgb="FF000000"/>
            <rFont val="Arial"/>
            <family val="2"/>
          </rPr>
          <t>(Células de preenchimento automático). Valor total das representações pagas em razão do cargo em comissão, em Reais (R$).</t>
        </r>
      </text>
    </comment>
    <comment ref="J88" authorId="0" shapeId="0">
      <text>
        <r>
          <rPr>
            <sz val="11"/>
            <color rgb="FF000000"/>
            <rFont val="Arial"/>
            <family val="2"/>
          </rPr>
          <t>(Células de preenchimento automático). Valor total dos montantes resultantes da soma entre os subsídios dos agentes políticos + vencimentos + representações, em Reais (R$).</t>
        </r>
      </text>
    </comment>
    <comment ref="A103" authorId="0" shapeId="0">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103" authorId="0" shapeId="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103" authorId="0" shapeId="0">
      <text>
        <r>
          <rPr>
            <sz val="11"/>
            <color rgb="FF000000"/>
            <rFont val="Arial"/>
            <family val="2"/>
          </rPr>
          <t>Descrever a sigla da lotação referente à função gratificada de direção e assessoramento. Exemplos de siglas da SCGE: GAB/DOGE, DPGE/GAF/GSC, DAUD/COP, etc.</t>
        </r>
      </text>
    </comment>
    <comment ref="D103"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03" authorId="0" shapeId="0">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103" authorId="0" shapeId="0">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103" authorId="0" shapeId="0">
      <text>
        <r>
          <rPr>
            <sz val="11"/>
            <color rgb="FF000000"/>
            <rFont val="Arial"/>
            <family val="2"/>
          </rPr>
          <t>Valor do vencimento do servidor, em Reais (R$).</t>
        </r>
      </text>
    </comment>
    <comment ref="H103" authorId="0" shapeId="0">
      <text>
        <r>
          <rPr>
            <sz val="11"/>
            <color rgb="FF000000"/>
            <rFont val="Arial"/>
            <family val="2"/>
          </rPr>
          <t>Valor da representação paga em razão da função gratificada de direção e assessoramento, em Reais (R$).</t>
        </r>
      </text>
    </comment>
    <comment ref="I103" authorId="0" shapeId="0">
      <text>
        <r>
          <rPr>
            <sz val="11"/>
            <color rgb="FF000000"/>
            <rFont val="Arial"/>
            <family val="2"/>
          </rPr>
          <t>(Células de preenchimento automático). Montante resultante da soma entre o vencimento + representação, em Reais (R$).</t>
        </r>
      </text>
    </comment>
    <comment ref="A110" authorId="0" shapeId="0">
      <text>
        <r>
          <rPr>
            <sz val="11"/>
            <color rgb="FF000000"/>
            <rFont val="Arial"/>
            <family val="2"/>
          </rPr>
          <t>(Não editar as células em cinza). Relação de todas as funções gratificadas de direção e assessoramento, conforme Lei Estadual nº 16.520/2018.</t>
        </r>
      </text>
    </comment>
    <comment ref="B110" authorId="0" shapeId="0">
      <text>
        <r>
          <rPr>
            <sz val="11"/>
            <color rgb="FF000000"/>
            <rFont val="Arial"/>
            <family val="2"/>
          </rPr>
          <t>(Não editar as células em cinza). Relação de todos os símbolos das funções gratificadas de direção e assessoramento, conforme Lei Estadual nº 16.520/2018.</t>
        </r>
      </text>
    </comment>
    <comment ref="C110" authorId="0" shapeId="0">
      <text>
        <r>
          <rPr>
            <sz val="11"/>
            <color rgb="FF000000"/>
            <rFont val="Arial"/>
            <family val="2"/>
          </rPr>
          <t>(Células de preenchimento automático). Quantitativo das funções gratificadas de direção e assessoramento preenchidos.</t>
        </r>
      </text>
    </comment>
    <comment ref="D110" authorId="0" shapeId="0">
      <text>
        <r>
          <rPr>
            <sz val="11"/>
            <color rgb="FF000000"/>
            <rFont val="Arial"/>
            <family val="2"/>
          </rPr>
          <t>(Células de preenchimento automático). Quantitativo das funções gratificadas de direção e assessoramento vagas.</t>
        </r>
      </text>
    </comment>
    <comment ref="E110" authorId="0" shapeId="0">
      <text>
        <r>
          <rPr>
            <sz val="11"/>
            <color rgb="FF000000"/>
            <rFont val="Arial"/>
            <family val="2"/>
          </rPr>
          <t>(Células de preenchimento automático). Quantitativo das funções gratificadas de direção e assessoramento existentes (preenchidos + vagos).</t>
        </r>
      </text>
    </comment>
    <comment ref="G110" authorId="0" shapeId="0">
      <text>
        <r>
          <rPr>
            <sz val="11"/>
            <color rgb="FF000000"/>
            <rFont val="Arial"/>
            <family val="2"/>
          </rPr>
          <t>(Células de preenchimento automático). Valor total dos vencimentos dos servidores, em Reais (R$).</t>
        </r>
      </text>
    </comment>
    <comment ref="H110" authorId="0" shapeId="0">
      <text>
        <r>
          <rPr>
            <sz val="11"/>
            <color rgb="FF000000"/>
            <rFont val="Arial"/>
            <family val="2"/>
          </rPr>
          <t>(Células de preenchimento automático). Valor total das representações pagas em razão da função gratificada de direção e assessoramento, em Reais (R$).</t>
        </r>
      </text>
    </comment>
    <comment ref="I110" authorId="0" shapeId="0">
      <text>
        <r>
          <rPr>
            <sz val="11"/>
            <color rgb="FF000000"/>
            <rFont val="Arial"/>
            <family val="2"/>
          </rPr>
          <t>(Células de preenchimento automático). Valor total dos montantes resultantes da soma entre os vencimentos + representações, em Reais (R$).</t>
        </r>
      </text>
    </comment>
    <comment ref="A119" authorId="0" shapeId="0">
      <text>
        <r>
          <rPr>
            <sz val="11"/>
            <color rgb="FF000000"/>
            <rFont val="Arial"/>
            <family val="2"/>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119" authorId="0" shapeId="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119" authorId="0" shapeId="0">
      <text>
        <r>
          <rPr>
            <sz val="11"/>
            <color rgb="FF000000"/>
            <rFont val="Arial"/>
            <family val="2"/>
          </rPr>
          <t>Descrever a sigla da lotação referente à função gratificada de supervisão e apoio. Exemplos de siglas da SCGE: DAUD/UAPP, DAUD/COP/UAOP, DAUD/CLC/UALC, etc.</t>
        </r>
      </text>
    </comment>
    <comment ref="D119"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19" authorId="0" shapeId="0">
      <text>
        <r>
          <rPr>
            <sz val="11"/>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119" authorId="0" shapeId="0">
      <text>
        <r>
          <rPr>
            <sz val="11"/>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119" authorId="0" shapeId="0">
      <text>
        <r>
          <rPr>
            <sz val="11"/>
            <color rgb="FF000000"/>
            <rFont val="Arial"/>
            <family val="2"/>
          </rPr>
          <t>Valor do vencimento do servidor, em Reais (R$).</t>
        </r>
      </text>
    </comment>
    <comment ref="H119" authorId="0" shapeId="0">
      <text>
        <r>
          <rPr>
            <sz val="11"/>
            <color rgb="FF000000"/>
            <rFont val="Arial"/>
            <family val="2"/>
          </rPr>
          <t>Valor da representação paga em razão da função gratificada de supervisão e apoio, em Reais (R$).</t>
        </r>
      </text>
    </comment>
    <comment ref="I119" authorId="0" shapeId="0">
      <text>
        <r>
          <rPr>
            <sz val="11"/>
            <color rgb="FF000000"/>
            <rFont val="Arial"/>
            <family val="2"/>
          </rPr>
          <t>(Células de preenchimento automático). Montante resultante da soma entre o vencimento + representação, em Reais (R$).</t>
        </r>
      </text>
    </comment>
    <comment ref="A142" authorId="0" shapeId="0">
      <text>
        <r>
          <rPr>
            <sz val="11"/>
            <color rgb="FF000000"/>
            <rFont val="Arial"/>
            <family val="2"/>
          </rPr>
          <t>(Não editar as células em cinza). Relação de todas as funções gratificadas de supervisão e apoio, conforme Lei Estadual nº 16.520/2018.</t>
        </r>
      </text>
    </comment>
    <comment ref="B142" authorId="0" shapeId="0">
      <text>
        <r>
          <rPr>
            <sz val="11"/>
            <color rgb="FF000000"/>
            <rFont val="Arial"/>
            <family val="2"/>
          </rPr>
          <t>(Não editar as células em cinza). Relação de todos os símbolos das funções gratificadas de supervisão e apoio, conforme Lei Estadual nº 16.520/2018.</t>
        </r>
      </text>
    </comment>
    <comment ref="C142" authorId="0" shapeId="0">
      <text>
        <r>
          <rPr>
            <sz val="11"/>
            <color rgb="FF000000"/>
            <rFont val="Arial"/>
            <family val="2"/>
          </rPr>
          <t>(Células de preenchimento automático). Quantitativo das funções gratificadas de supervisão e apoio preenchidos.</t>
        </r>
      </text>
    </comment>
    <comment ref="D142" authorId="0" shapeId="0">
      <text>
        <r>
          <rPr>
            <sz val="11"/>
            <color rgb="FF000000"/>
            <rFont val="Arial"/>
            <family val="2"/>
          </rPr>
          <t>(Células de preenchimento automático). Quantitativo das funções gratificadas de supervisão e apoio vagos.</t>
        </r>
      </text>
    </comment>
    <comment ref="E142" authorId="0" shapeId="0">
      <text>
        <r>
          <rPr>
            <sz val="11"/>
            <color rgb="FF000000"/>
            <rFont val="Arial"/>
            <family val="2"/>
          </rPr>
          <t>(Células de preenchimento automático). Quantitativo das funções gratificadas de supervisão e apoio existentes (preenchidos + vagos).</t>
        </r>
      </text>
    </comment>
    <comment ref="G142" authorId="0" shapeId="0">
      <text>
        <r>
          <rPr>
            <sz val="11"/>
            <color rgb="FF000000"/>
            <rFont val="Arial"/>
            <family val="2"/>
          </rPr>
          <t>(Células de preenchimento automático). Valor total dos vencimentos dos servidores, em Reais (R$).</t>
        </r>
      </text>
    </comment>
    <comment ref="H142" authorId="0" shapeId="0">
      <text>
        <r>
          <rPr>
            <sz val="11"/>
            <color rgb="FF000000"/>
            <rFont val="Arial"/>
            <family val="2"/>
          </rPr>
          <t>(Células de preenchimento automático). Valor total das representações pagas em razão da função gratificada de supervisão e apoio, em Reais (R$).</t>
        </r>
      </text>
    </comment>
    <comment ref="I142" authorId="0" shapeId="0">
      <text>
        <r>
          <rPr>
            <sz val="11"/>
            <color rgb="FF000000"/>
            <rFont val="Arial"/>
            <family val="2"/>
          </rPr>
          <t>(Células de preenchimento automático). Valor total dos montantes resultantes da soma entre os vencimentos + representações, em Reais (R$).</t>
        </r>
      </text>
    </comment>
    <comment ref="C151" authorId="0" shapeId="0">
      <text>
        <r>
          <rPr>
            <sz val="11"/>
            <color rgb="FF000000"/>
            <rFont val="Arial"/>
            <family val="2"/>
          </rPr>
          <t>(Células de preenchimento automático). Quantitativo dos cargos em comissão + funções gratificadas preenchidos.</t>
        </r>
      </text>
    </comment>
    <comment ref="D151" authorId="0" shapeId="0">
      <text>
        <r>
          <rPr>
            <sz val="11"/>
            <color rgb="FF000000"/>
            <rFont val="Arial"/>
            <family val="2"/>
          </rPr>
          <t>(Células de preenchimento automático). Quantitativo dos cargos em comissão + funções gratificadas vagos.</t>
        </r>
      </text>
    </comment>
    <comment ref="E151" authorId="0" shapeId="0">
      <text>
        <r>
          <rPr>
            <sz val="11"/>
            <color rgb="FF000000"/>
            <rFont val="Arial"/>
            <family val="2"/>
          </rPr>
          <t>(Células de preenchimento automático). Quantitativo dos cargos em comissão + funções gratificadas existentes (preenchidos + vagos).</t>
        </r>
      </text>
    </comment>
    <comment ref="G151" authorId="0" shapeId="0">
      <text>
        <r>
          <rPr>
            <sz val="11"/>
            <color rgb="FF000000"/>
            <rFont val="Arial"/>
            <family val="2"/>
          </rPr>
          <t>(Células de preenchimento automático). Valor total dos vencimentos dos cargos comissionados + funções gratificadas, em Reais (R$).</t>
        </r>
      </text>
    </comment>
    <comment ref="H151" authorId="0" shapeId="0">
      <text>
        <r>
          <rPr>
            <sz val="11"/>
            <color rgb="FF000000"/>
            <rFont val="Arial"/>
            <family val="2"/>
          </rPr>
          <t>(Células de preenchimento automático). Valor total das representações pagas em razão dos cargos comissionados + funções gratificadas, em Reais (R$).</t>
        </r>
      </text>
    </comment>
    <comment ref="I151" authorId="0" shapeId="0">
      <text>
        <r>
          <rPr>
            <sz val="11"/>
            <color rgb="FF000000"/>
            <rFont val="Arial"/>
            <family val="2"/>
          </rPr>
          <t>(Células de preenchimento automático). Valor total dos montantes resultantes da soma entre os vencimentos + representações pagas em razão dos cargos comissionados + funções gratificadas, em Reais (R$).</t>
        </r>
      </text>
    </comment>
    <comment ref="A152" authorId="0" shapeId="0">
      <text>
        <r>
          <rPr>
            <sz val="11"/>
            <color rgb="FF000000"/>
            <rFont val="Arial"/>
            <family val="2"/>
          </rPr>
          <t>Verificar se não seria mais adequado substituir representações por remuneração, uma vez que, no caso de Cargo em Comissão, inclui tb. o vencimento para os não efetivos
	-Bianca Rosa
Item ajustado!
	-ricardo Alves Paiva</t>
        </r>
      </text>
    </comment>
  </commentList>
</comments>
</file>

<file path=xl/comments2.xml><?xml version="1.0" encoding="utf-8"?>
<comments xmlns="http://schemas.openxmlformats.org/spreadsheetml/2006/main">
  <authors>
    <author/>
  </authors>
  <commentList>
    <comment ref="A6" authorId="0" shapeId="0">
      <text>
        <r>
          <rPr>
            <sz val="11"/>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text>
        <r>
          <rPr>
            <sz val="11"/>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text>
        <r>
          <rPr>
            <sz val="11"/>
            <color rgb="FF000000"/>
            <rFont val="Arial"/>
            <family val="2"/>
          </rPr>
          <t>Descrever a sigla da lotação referente ao cargo comissionado. Exemplos de siglas da SCGE: GAB/SECGE, GAB/CGAB, CGAB/ASC, etc.</t>
        </r>
      </text>
    </comment>
    <comment ref="D6"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text>
        <r>
          <rPr>
            <sz val="11"/>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text>
        <r>
          <rPr>
            <sz val="11"/>
            <color rgb="FF000000"/>
            <rFont val="Arial"/>
            <family val="2"/>
          </rPr>
          <t>Nome completo do servidor ocupante do cargo comissionado. Caso o cargo esteja vago, a palavra "VAGO" deverá ser inserida na célula correspondente.</t>
        </r>
      </text>
    </comment>
    <comment ref="G6" authorId="0" shapeId="0">
      <text>
        <r>
          <rPr>
            <sz val="11"/>
            <color rgb="FF000000"/>
            <rFont val="Arial"/>
            <family val="2"/>
          </rPr>
          <t>Valor do subsídio do agente político, em Reais (R$).</t>
        </r>
      </text>
    </comment>
    <comment ref="H6" authorId="0" shapeId="0">
      <text>
        <r>
          <rPr>
            <sz val="11"/>
            <color rgb="FF000000"/>
            <rFont val="Arial"/>
            <family val="2"/>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shapeId="0">
      <text>
        <r>
          <rPr>
            <sz val="11"/>
            <color rgb="FF000000"/>
            <rFont val="Arial"/>
            <family val="2"/>
          </rPr>
          <t>Valor da representação paga em razão do cargo em comissão, em Reais (R$).</t>
        </r>
      </text>
    </comment>
    <comment ref="J6" authorId="0" shapeId="0">
      <text>
        <r>
          <rPr>
            <sz val="11"/>
            <color rgb="FF000000"/>
            <rFont val="Arial"/>
            <family val="2"/>
          </rPr>
          <t>(Células de preenchimento automático). Montante resultante da soma entre o subsídio do agente político + vencimento + representação, em Reais (R$).</t>
        </r>
      </text>
    </comment>
    <comment ref="A88" authorId="0" shapeId="0">
      <text>
        <r>
          <rPr>
            <sz val="11"/>
            <color rgb="FF000000"/>
            <rFont val="Arial"/>
            <family val="2"/>
          </rPr>
          <t>(Não editar as células em cinza). Relação de todos os cargos comissionados, conforme Lei Estadual nº 16.520/2018.</t>
        </r>
      </text>
    </comment>
    <comment ref="B88" authorId="0" shapeId="0">
      <text>
        <r>
          <rPr>
            <sz val="11"/>
            <color rgb="FF000000"/>
            <rFont val="Arial"/>
            <family val="2"/>
          </rPr>
          <t>(Não editar as células em cinza). Relação de todos os símbolos dos cargos comissionados, conforme Lei Estadual nº 16.520/2018.</t>
        </r>
      </text>
    </comment>
    <comment ref="C88" authorId="0" shapeId="0">
      <text>
        <r>
          <rPr>
            <sz val="11"/>
            <color rgb="FF000000"/>
            <rFont val="Arial"/>
            <family val="2"/>
          </rPr>
          <t>(Células de preenchimento automático). Quantitativo dos cargos comissionados preenchidos.</t>
        </r>
      </text>
    </comment>
    <comment ref="D88" authorId="0" shapeId="0">
      <text>
        <r>
          <rPr>
            <sz val="11"/>
            <color rgb="FF000000"/>
            <rFont val="Arial"/>
            <family val="2"/>
          </rPr>
          <t>(Células de preenchimento automático). Quantitativo dos cargos comissionados vagos.</t>
        </r>
      </text>
    </comment>
    <comment ref="E88" authorId="0" shapeId="0">
      <text>
        <r>
          <rPr>
            <sz val="11"/>
            <color rgb="FF000000"/>
            <rFont val="Arial"/>
            <family val="2"/>
          </rPr>
          <t>(Células de preenchimento automático). Quantitativo dos cargos comissionados existentes (preenchidos + vagos).</t>
        </r>
      </text>
    </comment>
    <comment ref="G88" authorId="0" shapeId="0">
      <text>
        <r>
          <rPr>
            <sz val="11"/>
            <color rgb="FF000000"/>
            <rFont val="Arial"/>
            <family val="2"/>
          </rPr>
          <t>(Células de preenchimento automático). Valor total dos subsídios dos agentes políticos, em Reais (R$).</t>
        </r>
      </text>
    </comment>
    <comment ref="H88" authorId="0" shapeId="0">
      <text>
        <r>
          <rPr>
            <sz val="11"/>
            <color rgb="FF000000"/>
            <rFont val="Arial"/>
            <family val="2"/>
          </rPr>
          <t>(Células de preenchimento automático). Valor total dos vencimentos dos servidores, em Reais (R$).</t>
        </r>
      </text>
    </comment>
    <comment ref="I88" authorId="0" shapeId="0">
      <text>
        <r>
          <rPr>
            <sz val="11"/>
            <color rgb="FF000000"/>
            <rFont val="Arial"/>
            <family val="2"/>
          </rPr>
          <t>(Células de preenchimento automático). Valor total das representações pagas em razão do cargo em comissão, em Reais (R$).</t>
        </r>
      </text>
    </comment>
    <comment ref="J88" authorId="0" shapeId="0">
      <text>
        <r>
          <rPr>
            <sz val="11"/>
            <color rgb="FF000000"/>
            <rFont val="Arial"/>
            <family val="2"/>
          </rPr>
          <t>(Células de preenchimento automático). Valor total dos montantes resultantes da soma entre os subsídios dos agentes políticos + vencimentos + representações, em Reais (R$).</t>
        </r>
      </text>
    </comment>
    <comment ref="A103" authorId="0" shapeId="0">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103" authorId="0" shapeId="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103" authorId="0" shapeId="0">
      <text>
        <r>
          <rPr>
            <sz val="11"/>
            <color rgb="FF000000"/>
            <rFont val="Arial"/>
            <family val="2"/>
          </rPr>
          <t>Descrever a sigla da lotação referente à função gratificada de direção e assessoramento. Exemplos de siglas da SCGE: GAB/DOGE, DPGE/GAF/GSC, DAUD/COP, etc.</t>
        </r>
      </text>
    </comment>
    <comment ref="D103"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03" authorId="0" shapeId="0">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103" authorId="0" shapeId="0">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103" authorId="0" shapeId="0">
      <text>
        <r>
          <rPr>
            <sz val="11"/>
            <color rgb="FF000000"/>
            <rFont val="Arial"/>
            <family val="2"/>
          </rPr>
          <t>Valor do vencimento do servidor, em Reais (R$).</t>
        </r>
      </text>
    </comment>
    <comment ref="H103" authorId="0" shapeId="0">
      <text>
        <r>
          <rPr>
            <sz val="11"/>
            <color rgb="FF000000"/>
            <rFont val="Arial"/>
            <family val="2"/>
          </rPr>
          <t>Valor da representação paga em razão da função gratificada de direção e assessoramento, em Reais (R$).</t>
        </r>
      </text>
    </comment>
    <comment ref="I103" authorId="0" shapeId="0">
      <text>
        <r>
          <rPr>
            <sz val="11"/>
            <color rgb="FF000000"/>
            <rFont val="Arial"/>
            <family val="2"/>
          </rPr>
          <t>(Células de preenchimento automático). Montante resultante da soma entre o vencimento + representação, em Reais (R$).</t>
        </r>
      </text>
    </comment>
    <comment ref="A110" authorId="0" shapeId="0">
      <text>
        <r>
          <rPr>
            <sz val="11"/>
            <color rgb="FF000000"/>
            <rFont val="Arial"/>
            <family val="2"/>
          </rPr>
          <t>(Não editar as células em cinza). Relação de todas as funções gratificadas de direção e assessoramento, conforme Lei Estadual nº 16.520/2018.</t>
        </r>
      </text>
    </comment>
    <comment ref="B110" authorId="0" shapeId="0">
      <text>
        <r>
          <rPr>
            <sz val="11"/>
            <color rgb="FF000000"/>
            <rFont val="Arial"/>
            <family val="2"/>
          </rPr>
          <t>(Não editar as células em cinza). Relação de todos os símbolos das funções gratificadas de direção e assessoramento, conforme Lei Estadual nº 16.520/2018.</t>
        </r>
      </text>
    </comment>
    <comment ref="C110" authorId="0" shapeId="0">
      <text>
        <r>
          <rPr>
            <sz val="11"/>
            <color rgb="FF000000"/>
            <rFont val="Arial"/>
            <family val="2"/>
          </rPr>
          <t>(Células de preenchimento automático). Quantitativo das funções gratificadas de direção e assessoramento preenchidos.</t>
        </r>
      </text>
    </comment>
    <comment ref="D110" authorId="0" shapeId="0">
      <text>
        <r>
          <rPr>
            <sz val="11"/>
            <color rgb="FF000000"/>
            <rFont val="Arial"/>
            <family val="2"/>
          </rPr>
          <t>(Células de preenchimento automático). Quantitativo das funções gratificadas de direção e assessoramento vagas.</t>
        </r>
      </text>
    </comment>
    <comment ref="E110" authorId="0" shapeId="0">
      <text>
        <r>
          <rPr>
            <sz val="11"/>
            <color rgb="FF000000"/>
            <rFont val="Arial"/>
            <family val="2"/>
          </rPr>
          <t>(Células de preenchimento automático). Quantitativo das funções gratificadas de direção e assessoramento existentes (preenchidos + vagos).</t>
        </r>
      </text>
    </comment>
    <comment ref="G110" authorId="0" shapeId="0">
      <text>
        <r>
          <rPr>
            <sz val="11"/>
            <color rgb="FF000000"/>
            <rFont val="Arial"/>
            <family val="2"/>
          </rPr>
          <t>(Células de preenchimento automático). Valor total dos vencimentos dos servidores, em Reais (R$).</t>
        </r>
      </text>
    </comment>
    <comment ref="H110" authorId="0" shapeId="0">
      <text>
        <r>
          <rPr>
            <sz val="11"/>
            <color rgb="FF000000"/>
            <rFont val="Arial"/>
            <family val="2"/>
          </rPr>
          <t>(Células de preenchimento automático). Valor total das representações pagas em razão da função gratificada de direção e assessoramento, em Reais (R$).</t>
        </r>
      </text>
    </comment>
    <comment ref="I110" authorId="0" shapeId="0">
      <text>
        <r>
          <rPr>
            <sz val="11"/>
            <color rgb="FF000000"/>
            <rFont val="Arial"/>
            <family val="2"/>
          </rPr>
          <t>(Células de preenchimento automático). Valor total dos montantes resultantes da soma entre os vencimentos + representações, em Reais (R$).</t>
        </r>
      </text>
    </comment>
    <comment ref="A119" authorId="0" shapeId="0">
      <text>
        <r>
          <rPr>
            <sz val="11"/>
            <color rgb="FF000000"/>
            <rFont val="Arial"/>
            <family val="2"/>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119" authorId="0" shapeId="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119" authorId="0" shapeId="0">
      <text>
        <r>
          <rPr>
            <sz val="11"/>
            <color rgb="FF000000"/>
            <rFont val="Arial"/>
            <family val="2"/>
          </rPr>
          <t>Descrever a sigla da lotação referente à função gratificada de supervisão e apoio. Exemplos de siglas da SCGE: DAUD/UAPP, DAUD/COP/UAOP, DAUD/CLC/UALC, etc.</t>
        </r>
      </text>
    </comment>
    <comment ref="D119"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19" authorId="0" shapeId="0">
      <text>
        <r>
          <rPr>
            <sz val="11"/>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119" authorId="0" shapeId="0">
      <text>
        <r>
          <rPr>
            <sz val="11"/>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119" authorId="0" shapeId="0">
      <text>
        <r>
          <rPr>
            <sz val="11"/>
            <color rgb="FF000000"/>
            <rFont val="Arial"/>
            <family val="2"/>
          </rPr>
          <t>Valor do vencimento do servidor, em Reais (R$).</t>
        </r>
      </text>
    </comment>
    <comment ref="H119" authorId="0" shapeId="0">
      <text>
        <r>
          <rPr>
            <sz val="11"/>
            <color rgb="FF000000"/>
            <rFont val="Arial"/>
            <family val="2"/>
          </rPr>
          <t>Valor da representação paga em razão da função gratificada de supervisão e apoio, em Reais (R$).</t>
        </r>
      </text>
    </comment>
    <comment ref="I119" authorId="0" shapeId="0">
      <text>
        <r>
          <rPr>
            <sz val="11"/>
            <color rgb="FF000000"/>
            <rFont val="Arial"/>
            <family val="2"/>
          </rPr>
          <t>(Células de preenchimento automático). Montante resultante da soma entre o vencimento + representação, em Reais (R$).</t>
        </r>
      </text>
    </comment>
    <comment ref="A142" authorId="0" shapeId="0">
      <text>
        <r>
          <rPr>
            <sz val="11"/>
            <color rgb="FF000000"/>
            <rFont val="Arial"/>
            <family val="2"/>
          </rPr>
          <t>(Não editar as células em cinza). Relação de todas as funções gratificadas de supervisão e apoio, conforme Lei Estadual nº 16.520/2018.</t>
        </r>
      </text>
    </comment>
    <comment ref="B142" authorId="0" shapeId="0">
      <text>
        <r>
          <rPr>
            <sz val="11"/>
            <color rgb="FF000000"/>
            <rFont val="Arial"/>
            <family val="2"/>
          </rPr>
          <t>(Não editar as células em cinza). Relação de todos os símbolos das funções gratificadas de supervisão e apoio, conforme Lei Estadual nº 16.520/2018.</t>
        </r>
      </text>
    </comment>
    <comment ref="C142" authorId="0" shapeId="0">
      <text>
        <r>
          <rPr>
            <sz val="11"/>
            <color rgb="FF000000"/>
            <rFont val="Arial"/>
            <family val="2"/>
          </rPr>
          <t>(Células de preenchimento automático). Quantitativo das funções gratificadas de supervisão e apoio preenchidos.</t>
        </r>
      </text>
    </comment>
    <comment ref="D142" authorId="0" shapeId="0">
      <text>
        <r>
          <rPr>
            <sz val="11"/>
            <color rgb="FF000000"/>
            <rFont val="Arial"/>
            <family val="2"/>
          </rPr>
          <t>(Células de preenchimento automático). Quantitativo das funções gratificadas de supervisão e apoio vagos.</t>
        </r>
      </text>
    </comment>
    <comment ref="E142" authorId="0" shapeId="0">
      <text>
        <r>
          <rPr>
            <sz val="11"/>
            <color rgb="FF000000"/>
            <rFont val="Arial"/>
            <family val="2"/>
          </rPr>
          <t>(Células de preenchimento automático). Quantitativo das funções gratificadas de supervisão e apoio existentes (preenchidos + vagos).</t>
        </r>
      </text>
    </comment>
    <comment ref="G142" authorId="0" shapeId="0">
      <text>
        <r>
          <rPr>
            <sz val="11"/>
            <color rgb="FF000000"/>
            <rFont val="Arial"/>
            <family val="2"/>
          </rPr>
          <t>(Células de preenchimento automático). Valor total dos vencimentos dos servidores, em Reais (R$).</t>
        </r>
      </text>
    </comment>
    <comment ref="H142" authorId="0" shapeId="0">
      <text>
        <r>
          <rPr>
            <sz val="11"/>
            <color rgb="FF000000"/>
            <rFont val="Arial"/>
            <family val="2"/>
          </rPr>
          <t>(Células de preenchimento automático). Valor total das representações pagas em razão da função gratificada de supervisão e apoio, em Reais (R$).</t>
        </r>
      </text>
    </comment>
    <comment ref="I142" authorId="0" shapeId="0">
      <text>
        <r>
          <rPr>
            <sz val="11"/>
            <color rgb="FF000000"/>
            <rFont val="Arial"/>
            <family val="2"/>
          </rPr>
          <t>(Células de preenchimento automático). Valor total dos montantes resultantes da soma entre os vencimentos + representações, em Reais (R$).</t>
        </r>
      </text>
    </comment>
    <comment ref="C151" authorId="0" shapeId="0">
      <text>
        <r>
          <rPr>
            <sz val="11"/>
            <color rgb="FF000000"/>
            <rFont val="Arial"/>
            <family val="2"/>
          </rPr>
          <t>(Células de preenchimento automático). Quantitativo dos cargos em comissão + funções gratificadas preenchidos.</t>
        </r>
      </text>
    </comment>
    <comment ref="D151" authorId="0" shapeId="0">
      <text>
        <r>
          <rPr>
            <sz val="11"/>
            <color rgb="FF000000"/>
            <rFont val="Arial"/>
            <family val="2"/>
          </rPr>
          <t>(Células de preenchimento automático). Quantitativo dos cargos em comissão + funções gratificadas vagos.</t>
        </r>
      </text>
    </comment>
    <comment ref="E151" authorId="0" shapeId="0">
      <text>
        <r>
          <rPr>
            <sz val="11"/>
            <color rgb="FF000000"/>
            <rFont val="Arial"/>
            <family val="2"/>
          </rPr>
          <t>(Células de preenchimento automático). Quantitativo dos cargos em comissão + funções gratificadas existentes (preenchidos + vagos).</t>
        </r>
      </text>
    </comment>
    <comment ref="G151" authorId="0" shapeId="0">
      <text>
        <r>
          <rPr>
            <sz val="11"/>
            <color rgb="FF000000"/>
            <rFont val="Arial"/>
            <family val="2"/>
          </rPr>
          <t>(Células de preenchimento automático). Valor total dos vencimentos dos cargos comissionados + funções gratificadas, em Reais (R$).</t>
        </r>
      </text>
    </comment>
    <comment ref="H151" authorId="0" shapeId="0">
      <text>
        <r>
          <rPr>
            <sz val="11"/>
            <color rgb="FF000000"/>
            <rFont val="Arial"/>
            <family val="2"/>
          </rPr>
          <t>(Células de preenchimento automático). Valor total das representações pagas em razão dos cargos comissionados + funções gratificadas, em Reais (R$).</t>
        </r>
      </text>
    </comment>
    <comment ref="I151" authorId="0" shapeId="0">
      <text>
        <r>
          <rPr>
            <sz val="11"/>
            <color rgb="FF000000"/>
            <rFont val="Arial"/>
            <family val="2"/>
          </rPr>
          <t>(Células de preenchimento automático). Valor total dos montantes resultantes da soma entre os vencimentos + representações pagas em razão dos cargos comissionados + funções gratificadas, em Reais (R$).</t>
        </r>
      </text>
    </comment>
    <comment ref="A152" authorId="0" shapeId="0">
      <text>
        <r>
          <rPr>
            <sz val="11"/>
            <color rgb="FF000000"/>
            <rFont val="Arial"/>
            <family val="2"/>
          </rPr>
          <t>Verificar se não seria mais adequado substituir representações por remuneração, uma vez que, no caso de Cargo em Comissão, inclui tb. o vencimento para os não efetivos
	-Bianca Rosa
Item ajustado!
	-ricardo Alves Paiva</t>
        </r>
      </text>
    </comment>
  </commentList>
</comments>
</file>

<file path=xl/comments3.xml><?xml version="1.0" encoding="utf-8"?>
<comments xmlns="http://schemas.openxmlformats.org/spreadsheetml/2006/main">
  <authors>
    <author/>
  </authors>
  <commentList>
    <comment ref="A6" authorId="0" shapeId="0">
      <text>
        <r>
          <rPr>
            <sz val="11"/>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text>
        <r>
          <rPr>
            <sz val="11"/>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text>
        <r>
          <rPr>
            <sz val="11"/>
            <color rgb="FF000000"/>
            <rFont val="Arial"/>
            <family val="2"/>
          </rPr>
          <t>Descrever a sigla da lotação referente ao cargo comissionado. Exemplos de siglas da SCGE: GAB/SECGE, GAB/CGAB, CGAB/ASC, etc.</t>
        </r>
      </text>
    </comment>
    <comment ref="D6"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text>
        <r>
          <rPr>
            <sz val="11"/>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text>
        <r>
          <rPr>
            <sz val="11"/>
            <color rgb="FF000000"/>
            <rFont val="Arial"/>
            <family val="2"/>
          </rPr>
          <t>Nome completo do servidor ocupante do cargo comissionado. Caso o cargo esteja vago, a palavra "VAGO" deverá ser inserida na célula correspondente.</t>
        </r>
      </text>
    </comment>
    <comment ref="G6" authorId="0" shapeId="0">
      <text>
        <r>
          <rPr>
            <sz val="11"/>
            <color rgb="FF000000"/>
            <rFont val="Arial"/>
            <family val="2"/>
          </rPr>
          <t>Valor do subsídio do agente político, em Reais (R$).</t>
        </r>
      </text>
    </comment>
    <comment ref="H6" authorId="0" shapeId="0">
      <text>
        <r>
          <rPr>
            <sz val="11"/>
            <color rgb="FF000000"/>
            <rFont val="Arial"/>
            <family val="2"/>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shapeId="0">
      <text>
        <r>
          <rPr>
            <sz val="11"/>
            <color rgb="FF000000"/>
            <rFont val="Arial"/>
            <family val="2"/>
          </rPr>
          <t>Valor da representação paga em razão do cargo em comissão, em Reais (R$).</t>
        </r>
      </text>
    </comment>
    <comment ref="J6" authorId="0" shapeId="0">
      <text>
        <r>
          <rPr>
            <sz val="11"/>
            <color rgb="FF000000"/>
            <rFont val="Arial"/>
            <family val="2"/>
          </rPr>
          <t>(Células de preenchimento automático). Montante resultante da soma entre o subsídio do agente político + vencimento + representação, em Reais (R$).</t>
        </r>
      </text>
    </comment>
    <comment ref="A88" authorId="0" shapeId="0">
      <text>
        <r>
          <rPr>
            <sz val="11"/>
            <color rgb="FF000000"/>
            <rFont val="Arial"/>
            <family val="2"/>
          </rPr>
          <t>(Não editar as células em cinza). Relação de todos os cargos comissionados, conforme Lei Estadual nº 16.520/2018.</t>
        </r>
      </text>
    </comment>
    <comment ref="B88" authorId="0" shapeId="0">
      <text>
        <r>
          <rPr>
            <sz val="11"/>
            <color rgb="FF000000"/>
            <rFont val="Arial"/>
            <family val="2"/>
          </rPr>
          <t>(Não editar as células em cinza). Relação de todos os símbolos dos cargos comissionados, conforme Lei Estadual nº 16.520/2018.</t>
        </r>
      </text>
    </comment>
    <comment ref="C88" authorId="0" shapeId="0">
      <text>
        <r>
          <rPr>
            <sz val="11"/>
            <color rgb="FF000000"/>
            <rFont val="Arial"/>
            <family val="2"/>
          </rPr>
          <t>(Células de preenchimento automático). Quantitativo dos cargos comissionados preenchidos.</t>
        </r>
      </text>
    </comment>
    <comment ref="D88" authorId="0" shapeId="0">
      <text>
        <r>
          <rPr>
            <sz val="11"/>
            <color rgb="FF000000"/>
            <rFont val="Arial"/>
            <family val="2"/>
          </rPr>
          <t>(Células de preenchimento automático). Quantitativo dos cargos comissionados vagos.</t>
        </r>
      </text>
    </comment>
    <comment ref="E88" authorId="0" shapeId="0">
      <text>
        <r>
          <rPr>
            <sz val="11"/>
            <color rgb="FF000000"/>
            <rFont val="Arial"/>
            <family val="2"/>
          </rPr>
          <t>(Células de preenchimento automático). Quantitativo dos cargos comissionados existentes (preenchidos + vagos).</t>
        </r>
      </text>
    </comment>
    <comment ref="G88" authorId="0" shapeId="0">
      <text>
        <r>
          <rPr>
            <sz val="11"/>
            <color rgb="FF000000"/>
            <rFont val="Arial"/>
            <family val="2"/>
          </rPr>
          <t>(Células de preenchimento automático). Valor total dos subsídios dos agentes políticos, em Reais (R$).</t>
        </r>
      </text>
    </comment>
    <comment ref="H88" authorId="0" shapeId="0">
      <text>
        <r>
          <rPr>
            <sz val="11"/>
            <color rgb="FF000000"/>
            <rFont val="Arial"/>
            <family val="2"/>
          </rPr>
          <t>(Células de preenchimento automático). Valor total dos vencimentos dos servidores, em Reais (R$).</t>
        </r>
      </text>
    </comment>
    <comment ref="I88" authorId="0" shapeId="0">
      <text>
        <r>
          <rPr>
            <sz val="11"/>
            <color rgb="FF000000"/>
            <rFont val="Arial"/>
            <family val="2"/>
          </rPr>
          <t>(Células de preenchimento automático). Valor total das representações pagas em razão do cargo em comissão, em Reais (R$).</t>
        </r>
      </text>
    </comment>
    <comment ref="J88" authorId="0" shapeId="0">
      <text>
        <r>
          <rPr>
            <sz val="11"/>
            <color rgb="FF000000"/>
            <rFont val="Arial"/>
            <family val="2"/>
          </rPr>
          <t>(Células de preenchimento automático). Valor total dos montantes resultantes da soma entre os subsídios dos agentes políticos + vencimentos + representações, em Reais (R$).</t>
        </r>
      </text>
    </comment>
    <comment ref="A103" authorId="0" shapeId="0">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103" authorId="0" shapeId="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103" authorId="0" shapeId="0">
      <text>
        <r>
          <rPr>
            <sz val="11"/>
            <color rgb="FF000000"/>
            <rFont val="Arial"/>
            <family val="2"/>
          </rPr>
          <t>Descrever a sigla da lotação referente à função gratificada de direção e assessoramento. Exemplos de siglas da SCGE: GAB/DOGE, DPGE/GAF/GSC, DAUD/COP, etc.</t>
        </r>
      </text>
    </comment>
    <comment ref="D103"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03" authorId="0" shapeId="0">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103" authorId="0" shapeId="0">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103" authorId="0" shapeId="0">
      <text>
        <r>
          <rPr>
            <sz val="11"/>
            <color rgb="FF000000"/>
            <rFont val="Arial"/>
            <family val="2"/>
          </rPr>
          <t>Valor do vencimento do servidor, em Reais (R$).</t>
        </r>
      </text>
    </comment>
    <comment ref="H103" authorId="0" shapeId="0">
      <text>
        <r>
          <rPr>
            <sz val="11"/>
            <color rgb="FF000000"/>
            <rFont val="Arial"/>
            <family val="2"/>
          </rPr>
          <t>Valor da representação paga em razão da função gratificada de direção e assessoramento, em Reais (R$).</t>
        </r>
      </text>
    </comment>
    <comment ref="I103" authorId="0" shapeId="0">
      <text>
        <r>
          <rPr>
            <sz val="11"/>
            <color rgb="FF000000"/>
            <rFont val="Arial"/>
            <family val="2"/>
          </rPr>
          <t>(Células de preenchimento automático). Montante resultante da soma entre o vencimento + representação, em Reais (R$).</t>
        </r>
      </text>
    </comment>
    <comment ref="A110" authorId="0" shapeId="0">
      <text>
        <r>
          <rPr>
            <sz val="11"/>
            <color rgb="FF000000"/>
            <rFont val="Arial"/>
            <family val="2"/>
          </rPr>
          <t>(Não editar as células em cinza). Relação de todas as funções gratificadas de direção e assessoramento, conforme Lei Estadual nº 16.520/2018.</t>
        </r>
      </text>
    </comment>
    <comment ref="B110" authorId="0" shapeId="0">
      <text>
        <r>
          <rPr>
            <sz val="11"/>
            <color rgb="FF000000"/>
            <rFont val="Arial"/>
            <family val="2"/>
          </rPr>
          <t>(Não editar as células em cinza). Relação de todos os símbolos das funções gratificadas de direção e assessoramento, conforme Lei Estadual nº 16.520/2018.</t>
        </r>
      </text>
    </comment>
    <comment ref="C110" authorId="0" shapeId="0">
      <text>
        <r>
          <rPr>
            <sz val="11"/>
            <color rgb="FF000000"/>
            <rFont val="Arial"/>
            <family val="2"/>
          </rPr>
          <t>(Células de preenchimento automático). Quantitativo das funções gratificadas de direção e assessoramento preenchidos.</t>
        </r>
      </text>
    </comment>
    <comment ref="D110" authorId="0" shapeId="0">
      <text>
        <r>
          <rPr>
            <sz val="11"/>
            <color rgb="FF000000"/>
            <rFont val="Arial"/>
            <family val="2"/>
          </rPr>
          <t>(Células de preenchimento automático). Quantitativo das funções gratificadas de direção e assessoramento vagas.</t>
        </r>
      </text>
    </comment>
    <comment ref="E110" authorId="0" shapeId="0">
      <text>
        <r>
          <rPr>
            <sz val="11"/>
            <color rgb="FF000000"/>
            <rFont val="Arial"/>
            <family val="2"/>
          </rPr>
          <t>(Células de preenchimento automático). Quantitativo das funções gratificadas de direção e assessoramento existentes (preenchidos + vagos).</t>
        </r>
      </text>
    </comment>
    <comment ref="G110" authorId="0" shapeId="0">
      <text>
        <r>
          <rPr>
            <sz val="11"/>
            <color rgb="FF000000"/>
            <rFont val="Arial"/>
            <family val="2"/>
          </rPr>
          <t>(Células de preenchimento automático). Valor total dos vencimentos dos servidores, em Reais (R$).</t>
        </r>
      </text>
    </comment>
    <comment ref="H110" authorId="0" shapeId="0">
      <text>
        <r>
          <rPr>
            <sz val="11"/>
            <color rgb="FF000000"/>
            <rFont val="Arial"/>
            <family val="2"/>
          </rPr>
          <t>(Células de preenchimento automático). Valor total das representações pagas em razão da função gratificada de direção e assessoramento, em Reais (R$).</t>
        </r>
      </text>
    </comment>
    <comment ref="I110" authorId="0" shapeId="0">
      <text>
        <r>
          <rPr>
            <sz val="11"/>
            <color rgb="FF000000"/>
            <rFont val="Arial"/>
            <family val="2"/>
          </rPr>
          <t>(Células de preenchimento automático). Valor total dos montantes resultantes da soma entre os vencimentos + representações, em Reais (R$).</t>
        </r>
      </text>
    </comment>
    <comment ref="A119" authorId="0" shapeId="0">
      <text>
        <r>
          <rPr>
            <sz val="11"/>
            <color rgb="FF000000"/>
            <rFont val="Arial"/>
            <family val="2"/>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119" authorId="0" shapeId="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119" authorId="0" shapeId="0">
      <text>
        <r>
          <rPr>
            <sz val="11"/>
            <color rgb="FF000000"/>
            <rFont val="Arial"/>
            <family val="2"/>
          </rPr>
          <t>Descrever a sigla da lotação referente à função gratificada de supervisão e apoio. Exemplos de siglas da SCGE: DAUD/UAPP, DAUD/COP/UAOP, DAUD/CLC/UALC, etc.</t>
        </r>
      </text>
    </comment>
    <comment ref="D119"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19" authorId="0" shapeId="0">
      <text>
        <r>
          <rPr>
            <sz val="11"/>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119" authorId="0" shapeId="0">
      <text>
        <r>
          <rPr>
            <sz val="11"/>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119" authorId="0" shapeId="0">
      <text>
        <r>
          <rPr>
            <sz val="11"/>
            <color rgb="FF000000"/>
            <rFont val="Arial"/>
            <family val="2"/>
          </rPr>
          <t>Valor do vencimento do servidor, em Reais (R$).</t>
        </r>
      </text>
    </comment>
    <comment ref="H119" authorId="0" shapeId="0">
      <text>
        <r>
          <rPr>
            <sz val="11"/>
            <color rgb="FF000000"/>
            <rFont val="Arial"/>
            <family val="2"/>
          </rPr>
          <t>Valor da representação paga em razão da função gratificada de supervisão e apoio, em Reais (R$).</t>
        </r>
      </text>
    </comment>
    <comment ref="I119" authorId="0" shapeId="0">
      <text>
        <r>
          <rPr>
            <sz val="11"/>
            <color rgb="FF000000"/>
            <rFont val="Arial"/>
            <family val="2"/>
          </rPr>
          <t>(Células de preenchimento automático). Montante resultante da soma entre o vencimento + representação, em Reais (R$).</t>
        </r>
      </text>
    </comment>
    <comment ref="A142" authorId="0" shapeId="0">
      <text>
        <r>
          <rPr>
            <sz val="11"/>
            <color rgb="FF000000"/>
            <rFont val="Arial"/>
            <family val="2"/>
          </rPr>
          <t>(Não editar as células em cinza). Relação de todas as funções gratificadas de supervisão e apoio, conforme Lei Estadual nº 16.520/2018.</t>
        </r>
      </text>
    </comment>
    <comment ref="B142" authorId="0" shapeId="0">
      <text>
        <r>
          <rPr>
            <sz val="11"/>
            <color rgb="FF000000"/>
            <rFont val="Arial"/>
            <family val="2"/>
          </rPr>
          <t>(Não editar as células em cinza). Relação de todos os símbolos das funções gratificadas de supervisão e apoio, conforme Lei Estadual nº 16.520/2018.</t>
        </r>
      </text>
    </comment>
    <comment ref="C142" authorId="0" shapeId="0">
      <text>
        <r>
          <rPr>
            <sz val="11"/>
            <color rgb="FF000000"/>
            <rFont val="Arial"/>
            <family val="2"/>
          </rPr>
          <t>(Células de preenchimento automático). Quantitativo das funções gratificadas de supervisão e apoio preenchidos.</t>
        </r>
      </text>
    </comment>
    <comment ref="D142" authorId="0" shapeId="0">
      <text>
        <r>
          <rPr>
            <sz val="11"/>
            <color rgb="FF000000"/>
            <rFont val="Arial"/>
            <family val="2"/>
          </rPr>
          <t>(Células de preenchimento automático). Quantitativo das funções gratificadas de supervisão e apoio vagos.</t>
        </r>
      </text>
    </comment>
    <comment ref="E142" authorId="0" shapeId="0">
      <text>
        <r>
          <rPr>
            <sz val="11"/>
            <color rgb="FF000000"/>
            <rFont val="Arial"/>
            <family val="2"/>
          </rPr>
          <t>(Células de preenchimento automático). Quantitativo das funções gratificadas de supervisão e apoio existentes (preenchidos + vagos).</t>
        </r>
      </text>
    </comment>
    <comment ref="G142" authorId="0" shapeId="0">
      <text>
        <r>
          <rPr>
            <sz val="11"/>
            <color rgb="FF000000"/>
            <rFont val="Arial"/>
            <family val="2"/>
          </rPr>
          <t>(Células de preenchimento automático). Valor total dos vencimentos dos servidores, em Reais (R$).</t>
        </r>
      </text>
    </comment>
    <comment ref="H142" authorId="0" shapeId="0">
      <text>
        <r>
          <rPr>
            <sz val="11"/>
            <color rgb="FF000000"/>
            <rFont val="Arial"/>
            <family val="2"/>
          </rPr>
          <t>(Células de preenchimento automático). Valor total das representações pagas em razão da função gratificada de supervisão e apoio, em Reais (R$).</t>
        </r>
      </text>
    </comment>
    <comment ref="I142" authorId="0" shapeId="0">
      <text>
        <r>
          <rPr>
            <sz val="11"/>
            <color rgb="FF000000"/>
            <rFont val="Arial"/>
            <family val="2"/>
          </rPr>
          <t>(Células de preenchimento automático). Valor total dos montantes resultantes da soma entre os vencimentos + representações, em Reais (R$).</t>
        </r>
      </text>
    </comment>
    <comment ref="C151" authorId="0" shapeId="0">
      <text>
        <r>
          <rPr>
            <sz val="11"/>
            <color rgb="FF000000"/>
            <rFont val="Arial"/>
            <family val="2"/>
          </rPr>
          <t>(Células de preenchimento automático). Quantitativo dos cargos em comissão + funções gratificadas preenchidos.</t>
        </r>
      </text>
    </comment>
    <comment ref="D151" authorId="0" shapeId="0">
      <text>
        <r>
          <rPr>
            <sz val="11"/>
            <color rgb="FF000000"/>
            <rFont val="Arial"/>
            <family val="2"/>
          </rPr>
          <t>(Células de preenchimento automático). Quantitativo dos cargos em comissão + funções gratificadas vagos.</t>
        </r>
      </text>
    </comment>
    <comment ref="E151" authorId="0" shapeId="0">
      <text>
        <r>
          <rPr>
            <sz val="11"/>
            <color rgb="FF000000"/>
            <rFont val="Arial"/>
            <family val="2"/>
          </rPr>
          <t>(Células de preenchimento automático). Quantitativo dos cargos em comissão + funções gratificadas existentes (preenchidos + vagos).</t>
        </r>
      </text>
    </comment>
    <comment ref="G151" authorId="0" shapeId="0">
      <text>
        <r>
          <rPr>
            <sz val="11"/>
            <color rgb="FF000000"/>
            <rFont val="Arial"/>
            <family val="2"/>
          </rPr>
          <t>(Células de preenchimento automático). Valor total dos vencimentos dos cargos comissionados + funções gratificadas, em Reais (R$).</t>
        </r>
      </text>
    </comment>
    <comment ref="H151" authorId="0" shapeId="0">
      <text>
        <r>
          <rPr>
            <sz val="11"/>
            <color rgb="FF000000"/>
            <rFont val="Arial"/>
            <family val="2"/>
          </rPr>
          <t>(Células de preenchimento automático). Valor total das representações pagas em razão dos cargos comissionados + funções gratificadas, em Reais (R$).</t>
        </r>
      </text>
    </comment>
    <comment ref="I151" authorId="0" shapeId="0">
      <text>
        <r>
          <rPr>
            <sz val="11"/>
            <color rgb="FF000000"/>
            <rFont val="Arial"/>
            <family val="2"/>
          </rPr>
          <t>(Células de preenchimento automático). Valor total dos montantes resultantes da soma entre os vencimentos + representações pagas em razão dos cargos comissionados + funções gratificadas, em Reais (R$).</t>
        </r>
      </text>
    </comment>
    <comment ref="A152" authorId="0" shapeId="0">
      <text>
        <r>
          <rPr>
            <sz val="11"/>
            <color rgb="FF000000"/>
            <rFont val="Arial"/>
            <family val="2"/>
          </rPr>
          <t>Verificar se não seria mais adequado substituir representações por remuneração, uma vez que, no caso de Cargo em Comissão, inclui tb. o vencimento para os não efetivos
	-Bianca Rosa
Item ajustado!
	-ricardo Alves Paiva</t>
        </r>
      </text>
    </comment>
  </commentList>
</comments>
</file>

<file path=xl/comments4.xml><?xml version="1.0" encoding="utf-8"?>
<comments xmlns="http://schemas.openxmlformats.org/spreadsheetml/2006/main">
  <authors>
    <author/>
  </authors>
  <commentList>
    <comment ref="A6" authorId="0" shapeId="0">
      <text>
        <r>
          <rPr>
            <sz val="11"/>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text>
        <r>
          <rPr>
            <sz val="11"/>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text>
        <r>
          <rPr>
            <sz val="11"/>
            <color rgb="FF000000"/>
            <rFont val="Arial"/>
            <family val="2"/>
          </rPr>
          <t>Descrever a sigla da lotação referente ao cargo comissionado. Exemplos de siglas da SCGE: GAB/SECGE, GAB/CGAB, CGAB/ASC, etc.</t>
        </r>
      </text>
    </comment>
    <comment ref="D6"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text>
        <r>
          <rPr>
            <sz val="11"/>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text>
        <r>
          <rPr>
            <sz val="11"/>
            <color rgb="FF000000"/>
            <rFont val="Arial"/>
            <family val="2"/>
          </rPr>
          <t>Nome completo do servidor ocupante do cargo comissionado. Caso o cargo esteja vago, a palavra "VAGO" deverá ser inserida na célula correspondente.</t>
        </r>
      </text>
    </comment>
    <comment ref="G6" authorId="0" shapeId="0">
      <text>
        <r>
          <rPr>
            <sz val="11"/>
            <color rgb="FF000000"/>
            <rFont val="Arial"/>
            <family val="2"/>
          </rPr>
          <t>Valor do subsídio do agente político, em Reais (R$).</t>
        </r>
      </text>
    </comment>
    <comment ref="H6" authorId="0" shapeId="0">
      <text>
        <r>
          <rPr>
            <sz val="11"/>
            <color rgb="FF000000"/>
            <rFont val="Arial"/>
            <family val="2"/>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shapeId="0">
      <text>
        <r>
          <rPr>
            <sz val="11"/>
            <color rgb="FF000000"/>
            <rFont val="Arial"/>
            <family val="2"/>
          </rPr>
          <t>Valor da representação paga em razão do cargo em comissão, em Reais (R$).</t>
        </r>
      </text>
    </comment>
    <comment ref="J6" authorId="0" shapeId="0">
      <text>
        <r>
          <rPr>
            <sz val="11"/>
            <color rgb="FF000000"/>
            <rFont val="Arial"/>
            <family val="2"/>
          </rPr>
          <t>(Células de preenchimento automático). Montante resultante da soma entre o subsídio do agente político + vencimento + representação, em Reais (R$).</t>
        </r>
      </text>
    </comment>
    <comment ref="A88" authorId="0" shapeId="0">
      <text>
        <r>
          <rPr>
            <sz val="11"/>
            <color rgb="FF000000"/>
            <rFont val="Arial"/>
            <family val="2"/>
          </rPr>
          <t>(Não editar as células em cinza). Relação de todos os cargos comissionados, conforme Lei Estadual nº 16.520/2018.</t>
        </r>
      </text>
    </comment>
    <comment ref="B88" authorId="0" shapeId="0">
      <text>
        <r>
          <rPr>
            <sz val="11"/>
            <color rgb="FF000000"/>
            <rFont val="Arial"/>
            <family val="2"/>
          </rPr>
          <t>(Não editar as células em cinza). Relação de todos os símbolos dos cargos comissionados, conforme Lei Estadual nº 16.520/2018.</t>
        </r>
      </text>
    </comment>
    <comment ref="C88" authorId="0" shapeId="0">
      <text>
        <r>
          <rPr>
            <sz val="11"/>
            <color rgb="FF000000"/>
            <rFont val="Arial"/>
            <family val="2"/>
          </rPr>
          <t>(Células de preenchimento automático). Quantitativo dos cargos comissionados preenchidos.</t>
        </r>
      </text>
    </comment>
    <comment ref="D88" authorId="0" shapeId="0">
      <text>
        <r>
          <rPr>
            <sz val="11"/>
            <color rgb="FF000000"/>
            <rFont val="Arial"/>
            <family val="2"/>
          </rPr>
          <t>(Células de preenchimento automático). Quantitativo dos cargos comissionados vagos.</t>
        </r>
      </text>
    </comment>
    <comment ref="E88" authorId="0" shapeId="0">
      <text>
        <r>
          <rPr>
            <sz val="11"/>
            <color rgb="FF000000"/>
            <rFont val="Arial"/>
            <family val="2"/>
          </rPr>
          <t>(Células de preenchimento automático). Quantitativo dos cargos comissionados existentes (preenchidos + vagos).</t>
        </r>
      </text>
    </comment>
    <comment ref="G88" authorId="0" shapeId="0">
      <text>
        <r>
          <rPr>
            <sz val="11"/>
            <color rgb="FF000000"/>
            <rFont val="Arial"/>
            <family val="2"/>
          </rPr>
          <t>(Células de preenchimento automático). Valor total dos subsídios dos agentes políticos, em Reais (R$).</t>
        </r>
      </text>
    </comment>
    <comment ref="H88" authorId="0" shapeId="0">
      <text>
        <r>
          <rPr>
            <sz val="11"/>
            <color rgb="FF000000"/>
            <rFont val="Arial"/>
            <family val="2"/>
          </rPr>
          <t>(Células de preenchimento automático). Valor total dos vencimentos dos servidores, em Reais (R$).</t>
        </r>
      </text>
    </comment>
    <comment ref="I88" authorId="0" shapeId="0">
      <text>
        <r>
          <rPr>
            <sz val="11"/>
            <color rgb="FF000000"/>
            <rFont val="Arial"/>
            <family val="2"/>
          </rPr>
          <t>(Células de preenchimento automático). Valor total das representações pagas em razão do cargo em comissão, em Reais (R$).</t>
        </r>
      </text>
    </comment>
    <comment ref="J88" authorId="0" shapeId="0">
      <text>
        <r>
          <rPr>
            <sz val="11"/>
            <color rgb="FF000000"/>
            <rFont val="Arial"/>
            <family val="2"/>
          </rPr>
          <t>(Células de preenchimento automático). Valor total dos montantes resultantes da soma entre os subsídios dos agentes políticos + vencimentos + representações, em Reais (R$).</t>
        </r>
      </text>
    </comment>
    <comment ref="A103" authorId="0" shapeId="0">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103" authorId="0" shapeId="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103" authorId="0" shapeId="0">
      <text>
        <r>
          <rPr>
            <sz val="11"/>
            <color rgb="FF000000"/>
            <rFont val="Arial"/>
            <family val="2"/>
          </rPr>
          <t>Descrever a sigla da lotação referente à função gratificada de direção e assessoramento. Exemplos de siglas da SCGE: GAB/DOGE, DPGE/GAF/GSC, DAUD/COP, etc.</t>
        </r>
      </text>
    </comment>
    <comment ref="D103"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03" authorId="0" shapeId="0">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103" authorId="0" shapeId="0">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103" authorId="0" shapeId="0">
      <text>
        <r>
          <rPr>
            <sz val="11"/>
            <color rgb="FF000000"/>
            <rFont val="Arial"/>
            <family val="2"/>
          </rPr>
          <t>Valor do vencimento do servidor, em Reais (R$).</t>
        </r>
      </text>
    </comment>
    <comment ref="H103" authorId="0" shapeId="0">
      <text>
        <r>
          <rPr>
            <sz val="11"/>
            <color rgb="FF000000"/>
            <rFont val="Arial"/>
            <family val="2"/>
          </rPr>
          <t>Valor da representação paga em razão da função gratificada de direção e assessoramento, em Reais (R$).</t>
        </r>
      </text>
    </comment>
    <comment ref="I103" authorId="0" shapeId="0">
      <text>
        <r>
          <rPr>
            <sz val="11"/>
            <color rgb="FF000000"/>
            <rFont val="Arial"/>
            <family val="2"/>
          </rPr>
          <t>(Células de preenchimento automático). Montante resultante da soma entre o vencimento + representação, em Reais (R$).</t>
        </r>
      </text>
    </comment>
    <comment ref="A110" authorId="0" shapeId="0">
      <text>
        <r>
          <rPr>
            <sz val="11"/>
            <color rgb="FF000000"/>
            <rFont val="Arial"/>
            <family val="2"/>
          </rPr>
          <t>(Não editar as células em cinza). Relação de todas as funções gratificadas de direção e assessoramento, conforme Lei Estadual nº 16.520/2018.</t>
        </r>
      </text>
    </comment>
    <comment ref="B110" authorId="0" shapeId="0">
      <text>
        <r>
          <rPr>
            <sz val="11"/>
            <color rgb="FF000000"/>
            <rFont val="Arial"/>
            <family val="2"/>
          </rPr>
          <t>(Não editar as células em cinza). Relação de todos os símbolos das funções gratificadas de direção e assessoramento, conforme Lei Estadual nº 16.520/2018.</t>
        </r>
      </text>
    </comment>
    <comment ref="C110" authorId="0" shapeId="0">
      <text>
        <r>
          <rPr>
            <sz val="11"/>
            <color rgb="FF000000"/>
            <rFont val="Arial"/>
            <family val="2"/>
          </rPr>
          <t>(Células de preenchimento automático). Quantitativo das funções gratificadas de direção e assessoramento preenchidos.</t>
        </r>
      </text>
    </comment>
    <comment ref="D110" authorId="0" shapeId="0">
      <text>
        <r>
          <rPr>
            <sz val="11"/>
            <color rgb="FF000000"/>
            <rFont val="Arial"/>
            <family val="2"/>
          </rPr>
          <t>(Células de preenchimento automático). Quantitativo das funções gratificadas de direção e assessoramento vagas.</t>
        </r>
      </text>
    </comment>
    <comment ref="E110" authorId="0" shapeId="0">
      <text>
        <r>
          <rPr>
            <sz val="11"/>
            <color rgb="FF000000"/>
            <rFont val="Arial"/>
            <family val="2"/>
          </rPr>
          <t>(Células de preenchimento automático). Quantitativo das funções gratificadas de direção e assessoramento existentes (preenchidos + vagos).</t>
        </r>
      </text>
    </comment>
    <comment ref="G110" authorId="0" shapeId="0">
      <text>
        <r>
          <rPr>
            <sz val="11"/>
            <color rgb="FF000000"/>
            <rFont val="Arial"/>
            <family val="2"/>
          </rPr>
          <t>(Células de preenchimento automático). Valor total dos vencimentos dos servidores, em Reais (R$).</t>
        </r>
      </text>
    </comment>
    <comment ref="H110" authorId="0" shapeId="0">
      <text>
        <r>
          <rPr>
            <sz val="11"/>
            <color rgb="FF000000"/>
            <rFont val="Arial"/>
            <family val="2"/>
          </rPr>
          <t>(Células de preenchimento automático). Valor total das representações pagas em razão da função gratificada de direção e assessoramento, em Reais (R$).</t>
        </r>
      </text>
    </comment>
    <comment ref="I110" authorId="0" shapeId="0">
      <text>
        <r>
          <rPr>
            <sz val="11"/>
            <color rgb="FF000000"/>
            <rFont val="Arial"/>
            <family val="2"/>
          </rPr>
          <t>(Células de preenchimento automático). Valor total dos montantes resultantes da soma entre os vencimentos + representações, em Reais (R$).</t>
        </r>
      </text>
    </comment>
    <comment ref="A119" authorId="0" shapeId="0">
      <text>
        <r>
          <rPr>
            <sz val="11"/>
            <color rgb="FF000000"/>
            <rFont val="Arial"/>
            <family val="2"/>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119" authorId="0" shapeId="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119" authorId="0" shapeId="0">
      <text>
        <r>
          <rPr>
            <sz val="11"/>
            <color rgb="FF000000"/>
            <rFont val="Arial"/>
            <family val="2"/>
          </rPr>
          <t>Descrever a sigla da lotação referente à função gratificada de supervisão e apoio. Exemplos de siglas da SCGE: DAUD/UAPP, DAUD/COP/UAOP, DAUD/CLC/UALC, etc.</t>
        </r>
      </text>
    </comment>
    <comment ref="D119"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19" authorId="0" shapeId="0">
      <text>
        <r>
          <rPr>
            <sz val="11"/>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119" authorId="0" shapeId="0">
      <text>
        <r>
          <rPr>
            <sz val="11"/>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119" authorId="0" shapeId="0">
      <text>
        <r>
          <rPr>
            <sz val="11"/>
            <color rgb="FF000000"/>
            <rFont val="Arial"/>
            <family val="2"/>
          </rPr>
          <t>Valor do vencimento do servidor, em Reais (R$).</t>
        </r>
      </text>
    </comment>
    <comment ref="H119" authorId="0" shapeId="0">
      <text>
        <r>
          <rPr>
            <sz val="11"/>
            <color rgb="FF000000"/>
            <rFont val="Arial"/>
            <family val="2"/>
          </rPr>
          <t>Valor da representação paga em razão da função gratificada de supervisão e apoio, em Reais (R$).</t>
        </r>
      </text>
    </comment>
    <comment ref="I119" authorId="0" shapeId="0">
      <text>
        <r>
          <rPr>
            <sz val="11"/>
            <color rgb="FF000000"/>
            <rFont val="Arial"/>
            <family val="2"/>
          </rPr>
          <t>(Células de preenchimento automático). Montante resultante da soma entre o vencimento + representação, em Reais (R$).</t>
        </r>
      </text>
    </comment>
    <comment ref="A142" authorId="0" shapeId="0">
      <text>
        <r>
          <rPr>
            <sz val="11"/>
            <color rgb="FF000000"/>
            <rFont val="Arial"/>
            <family val="2"/>
          </rPr>
          <t>(Não editar as células em cinza). Relação de todas as funções gratificadas de supervisão e apoio, conforme Lei Estadual nº 16.520/2018.</t>
        </r>
      </text>
    </comment>
    <comment ref="B142" authorId="0" shapeId="0">
      <text>
        <r>
          <rPr>
            <sz val="11"/>
            <color rgb="FF000000"/>
            <rFont val="Arial"/>
            <family val="2"/>
          </rPr>
          <t>(Não editar as células em cinza). Relação de todos os símbolos das funções gratificadas de supervisão e apoio, conforme Lei Estadual nº 16.520/2018.</t>
        </r>
      </text>
    </comment>
    <comment ref="C142" authorId="0" shapeId="0">
      <text>
        <r>
          <rPr>
            <sz val="11"/>
            <color rgb="FF000000"/>
            <rFont val="Arial"/>
            <family val="2"/>
          </rPr>
          <t>(Células de preenchimento automático). Quantitativo das funções gratificadas de supervisão e apoio preenchidos.</t>
        </r>
      </text>
    </comment>
    <comment ref="D142" authorId="0" shapeId="0">
      <text>
        <r>
          <rPr>
            <sz val="11"/>
            <color rgb="FF000000"/>
            <rFont val="Arial"/>
            <family val="2"/>
          </rPr>
          <t>(Células de preenchimento automático). Quantitativo das funções gratificadas de supervisão e apoio vagos.</t>
        </r>
      </text>
    </comment>
    <comment ref="E142" authorId="0" shapeId="0">
      <text>
        <r>
          <rPr>
            <sz val="11"/>
            <color rgb="FF000000"/>
            <rFont val="Arial"/>
            <family val="2"/>
          </rPr>
          <t>(Células de preenchimento automático). Quantitativo das funções gratificadas de supervisão e apoio existentes (preenchidos + vagos).</t>
        </r>
      </text>
    </comment>
    <comment ref="G142" authorId="0" shapeId="0">
      <text>
        <r>
          <rPr>
            <sz val="11"/>
            <color rgb="FF000000"/>
            <rFont val="Arial"/>
            <family val="2"/>
          </rPr>
          <t>(Células de preenchimento automático). Valor total dos vencimentos dos servidores, em Reais (R$).</t>
        </r>
      </text>
    </comment>
    <comment ref="H142" authorId="0" shapeId="0">
      <text>
        <r>
          <rPr>
            <sz val="11"/>
            <color rgb="FF000000"/>
            <rFont val="Arial"/>
            <family val="2"/>
          </rPr>
          <t>(Células de preenchimento automático). Valor total das representações pagas em razão da função gratificada de supervisão e apoio, em Reais (R$).</t>
        </r>
      </text>
    </comment>
    <comment ref="I142" authorId="0" shapeId="0">
      <text>
        <r>
          <rPr>
            <sz val="11"/>
            <color rgb="FF000000"/>
            <rFont val="Arial"/>
            <family val="2"/>
          </rPr>
          <t>(Células de preenchimento automático). Valor total dos montantes resultantes da soma entre os vencimentos + representações, em Reais (R$).</t>
        </r>
      </text>
    </comment>
    <comment ref="C151" authorId="0" shapeId="0">
      <text>
        <r>
          <rPr>
            <sz val="11"/>
            <color rgb="FF000000"/>
            <rFont val="Arial"/>
            <family val="2"/>
          </rPr>
          <t>(Células de preenchimento automático). Quantitativo dos cargos em comissão + funções gratificadas preenchidos.</t>
        </r>
      </text>
    </comment>
    <comment ref="D151" authorId="0" shapeId="0">
      <text>
        <r>
          <rPr>
            <sz val="11"/>
            <color rgb="FF000000"/>
            <rFont val="Arial"/>
            <family val="2"/>
          </rPr>
          <t>(Células de preenchimento automático). Quantitativo dos cargos em comissão + funções gratificadas vagos.</t>
        </r>
      </text>
    </comment>
    <comment ref="E151" authorId="0" shapeId="0">
      <text>
        <r>
          <rPr>
            <sz val="11"/>
            <color rgb="FF000000"/>
            <rFont val="Arial"/>
            <family val="2"/>
          </rPr>
          <t>(Células de preenchimento automático). Quantitativo dos cargos em comissão + funções gratificadas existentes (preenchidos + vagos).</t>
        </r>
      </text>
    </comment>
    <comment ref="G151" authorId="0" shapeId="0">
      <text>
        <r>
          <rPr>
            <sz val="11"/>
            <color rgb="FF000000"/>
            <rFont val="Arial"/>
            <family val="2"/>
          </rPr>
          <t>(Células de preenchimento automático). Valor total dos vencimentos dos cargos comissionados + funções gratificadas, em Reais (R$).</t>
        </r>
      </text>
    </comment>
    <comment ref="H151" authorId="0" shapeId="0">
      <text>
        <r>
          <rPr>
            <sz val="11"/>
            <color rgb="FF000000"/>
            <rFont val="Arial"/>
            <family val="2"/>
          </rPr>
          <t>(Células de preenchimento automático). Valor total das representações pagas em razão dos cargos comissionados + funções gratificadas, em Reais (R$).</t>
        </r>
      </text>
    </comment>
    <comment ref="I151" authorId="0" shapeId="0">
      <text>
        <r>
          <rPr>
            <sz val="11"/>
            <color rgb="FF000000"/>
            <rFont val="Arial"/>
            <family val="2"/>
          </rPr>
          <t>(Células de preenchimento automático). Valor total dos montantes resultantes da soma entre os vencimentos + representações pagas em razão dos cargos comissionados + funções gratificadas, em Reais (R$).</t>
        </r>
      </text>
    </comment>
    <comment ref="A152" authorId="0" shapeId="0">
      <text>
        <r>
          <rPr>
            <sz val="11"/>
            <color rgb="FF000000"/>
            <rFont val="Arial"/>
            <family val="2"/>
          </rPr>
          <t>Verificar se não seria mais adequado substituir representações por remuneração, uma vez que, no caso de Cargo em Comissão, inclui tb. o vencimento para os não efetivos
	-Bianca Rosa
Item ajustado!
	-ricardo Alves Paiva</t>
        </r>
      </text>
    </comment>
  </commentList>
</comments>
</file>

<file path=xl/comments5.xml><?xml version="1.0" encoding="utf-8"?>
<comments xmlns="http://schemas.openxmlformats.org/spreadsheetml/2006/main">
  <authors>
    <author/>
  </authors>
  <commentList>
    <comment ref="A6" authorId="0" shapeId="0">
      <text>
        <r>
          <rPr>
            <sz val="11"/>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text>
        <r>
          <rPr>
            <sz val="11"/>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text>
        <r>
          <rPr>
            <sz val="11"/>
            <color rgb="FF000000"/>
            <rFont val="Arial"/>
            <family val="2"/>
          </rPr>
          <t>Descrever a sigla da lotação referente ao cargo comissionado. Exemplos de siglas da SCGE: GAB/SECGE, GAB/CGAB, CGAB/ASC, etc.</t>
        </r>
      </text>
    </comment>
    <comment ref="D6"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text>
        <r>
          <rPr>
            <sz val="11"/>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text>
        <r>
          <rPr>
            <sz val="11"/>
            <color rgb="FF000000"/>
            <rFont val="Arial"/>
            <family val="2"/>
          </rPr>
          <t>Nome completo do servidor ocupante do cargo comissionado. Caso o cargo esteja vago, a palavra "VAGO" deverá ser inserida na célula correspondente.</t>
        </r>
      </text>
    </comment>
    <comment ref="G6" authorId="0" shapeId="0">
      <text>
        <r>
          <rPr>
            <sz val="11"/>
            <color rgb="FF000000"/>
            <rFont val="Arial"/>
            <family val="2"/>
          </rPr>
          <t>Valor do subsídio do agente político, em Reais (R$).</t>
        </r>
      </text>
    </comment>
    <comment ref="H6" authorId="0" shapeId="0">
      <text>
        <r>
          <rPr>
            <sz val="11"/>
            <color rgb="FF000000"/>
            <rFont val="Arial"/>
            <family val="2"/>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shapeId="0">
      <text>
        <r>
          <rPr>
            <sz val="11"/>
            <color rgb="FF000000"/>
            <rFont val="Arial"/>
            <family val="2"/>
          </rPr>
          <t>Valor da representação paga em razão do cargo em comissão, em Reais (R$).</t>
        </r>
      </text>
    </comment>
    <comment ref="J6" authorId="0" shapeId="0">
      <text>
        <r>
          <rPr>
            <sz val="11"/>
            <color rgb="FF000000"/>
            <rFont val="Arial"/>
            <family val="2"/>
          </rPr>
          <t>(Células de preenchimento automático). Montante resultante da soma entre o subsídio do agente político + vencimento + representação, em Reais (R$).</t>
        </r>
      </text>
    </comment>
    <comment ref="A88" authorId="0" shapeId="0">
      <text>
        <r>
          <rPr>
            <sz val="11"/>
            <color rgb="FF000000"/>
            <rFont val="Arial"/>
            <family val="2"/>
          </rPr>
          <t>(Não editar as células em cinza). Relação de todos os cargos comissionados, conforme Lei Estadual nº 16.520/2018.</t>
        </r>
      </text>
    </comment>
    <comment ref="B88" authorId="0" shapeId="0">
      <text>
        <r>
          <rPr>
            <sz val="11"/>
            <color rgb="FF000000"/>
            <rFont val="Arial"/>
            <family val="2"/>
          </rPr>
          <t>(Não editar as células em cinza). Relação de todos os símbolos dos cargos comissionados, conforme Lei Estadual nº 16.520/2018.</t>
        </r>
      </text>
    </comment>
    <comment ref="C88" authorId="0" shapeId="0">
      <text>
        <r>
          <rPr>
            <sz val="11"/>
            <color rgb="FF000000"/>
            <rFont val="Arial"/>
            <family val="2"/>
          </rPr>
          <t>(Células de preenchimento automático). Quantitativo dos cargos comissionados preenchidos.</t>
        </r>
      </text>
    </comment>
    <comment ref="D88" authorId="0" shapeId="0">
      <text>
        <r>
          <rPr>
            <sz val="11"/>
            <color rgb="FF000000"/>
            <rFont val="Arial"/>
            <family val="2"/>
          </rPr>
          <t>(Células de preenchimento automático). Quantitativo dos cargos comissionados vagos.</t>
        </r>
      </text>
    </comment>
    <comment ref="E88" authorId="0" shapeId="0">
      <text>
        <r>
          <rPr>
            <sz val="11"/>
            <color rgb="FF000000"/>
            <rFont val="Arial"/>
            <family val="2"/>
          </rPr>
          <t>(Células de preenchimento automático). Quantitativo dos cargos comissionados existentes (preenchidos + vagos).</t>
        </r>
      </text>
    </comment>
    <comment ref="G88" authorId="0" shapeId="0">
      <text>
        <r>
          <rPr>
            <sz val="11"/>
            <color rgb="FF000000"/>
            <rFont val="Arial"/>
            <family val="2"/>
          </rPr>
          <t>(Células de preenchimento automático). Valor total dos subsídios dos agentes políticos, em Reais (R$).</t>
        </r>
      </text>
    </comment>
    <comment ref="H88" authorId="0" shapeId="0">
      <text>
        <r>
          <rPr>
            <sz val="11"/>
            <color rgb="FF000000"/>
            <rFont val="Arial"/>
            <family val="2"/>
          </rPr>
          <t>(Células de preenchimento automático). Valor total dos vencimentos dos servidores, em Reais (R$).</t>
        </r>
      </text>
    </comment>
    <comment ref="I88" authorId="0" shapeId="0">
      <text>
        <r>
          <rPr>
            <sz val="11"/>
            <color rgb="FF000000"/>
            <rFont val="Arial"/>
            <family val="2"/>
          </rPr>
          <t>(Células de preenchimento automático). Valor total das representações pagas em razão do cargo em comissão, em Reais (R$).</t>
        </r>
      </text>
    </comment>
    <comment ref="J88" authorId="0" shapeId="0">
      <text>
        <r>
          <rPr>
            <sz val="11"/>
            <color rgb="FF000000"/>
            <rFont val="Arial"/>
            <family val="2"/>
          </rPr>
          <t>(Células de preenchimento automático). Valor total dos montantes resultantes da soma entre os subsídios dos agentes políticos + vencimentos + representações, em Reais (R$).</t>
        </r>
      </text>
    </comment>
    <comment ref="A103" authorId="0" shapeId="0">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103" authorId="0" shapeId="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103" authorId="0" shapeId="0">
      <text>
        <r>
          <rPr>
            <sz val="11"/>
            <color rgb="FF000000"/>
            <rFont val="Arial"/>
            <family val="2"/>
          </rPr>
          <t>Descrever a sigla da lotação referente à função gratificada de direção e assessoramento. Exemplos de siglas da SCGE: GAB/DOGE, DPGE/GAF/GSC, DAUD/COP, etc.</t>
        </r>
      </text>
    </comment>
    <comment ref="D103"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03" authorId="0" shapeId="0">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103" authorId="0" shapeId="0">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103" authorId="0" shapeId="0">
      <text>
        <r>
          <rPr>
            <sz val="11"/>
            <color rgb="FF000000"/>
            <rFont val="Arial"/>
            <family val="2"/>
          </rPr>
          <t>Valor do vencimento do servidor, em Reais (R$).</t>
        </r>
      </text>
    </comment>
    <comment ref="H103" authorId="0" shapeId="0">
      <text>
        <r>
          <rPr>
            <sz val="11"/>
            <color rgb="FF000000"/>
            <rFont val="Arial"/>
            <family val="2"/>
          </rPr>
          <t>Valor da representação paga em razão da função gratificada de direção e assessoramento, em Reais (R$).</t>
        </r>
      </text>
    </comment>
    <comment ref="I103" authorId="0" shapeId="0">
      <text>
        <r>
          <rPr>
            <sz val="11"/>
            <color rgb="FF000000"/>
            <rFont val="Arial"/>
            <family val="2"/>
          </rPr>
          <t>(Células de preenchimento automático). Montante resultante da soma entre o vencimento + representação, em Reais (R$).</t>
        </r>
      </text>
    </comment>
    <comment ref="A110" authorId="0" shapeId="0">
      <text>
        <r>
          <rPr>
            <sz val="11"/>
            <color rgb="FF000000"/>
            <rFont val="Arial"/>
            <family val="2"/>
          </rPr>
          <t>(Não editar as células em cinza). Relação de todas as funções gratificadas de direção e assessoramento, conforme Lei Estadual nº 16.520/2018.</t>
        </r>
      </text>
    </comment>
    <comment ref="B110" authorId="0" shapeId="0">
      <text>
        <r>
          <rPr>
            <sz val="11"/>
            <color rgb="FF000000"/>
            <rFont val="Arial"/>
            <family val="2"/>
          </rPr>
          <t>(Não editar as células em cinza). Relação de todos os símbolos das funções gratificadas de direção e assessoramento, conforme Lei Estadual nº 16.520/2018.</t>
        </r>
      </text>
    </comment>
    <comment ref="C110" authorId="0" shapeId="0">
      <text>
        <r>
          <rPr>
            <sz val="11"/>
            <color rgb="FF000000"/>
            <rFont val="Arial"/>
            <family val="2"/>
          </rPr>
          <t>(Células de preenchimento automático). Quantitativo das funções gratificadas de direção e assessoramento preenchidos.</t>
        </r>
      </text>
    </comment>
    <comment ref="D110" authorId="0" shapeId="0">
      <text>
        <r>
          <rPr>
            <sz val="11"/>
            <color rgb="FF000000"/>
            <rFont val="Arial"/>
            <family val="2"/>
          </rPr>
          <t>(Células de preenchimento automático). Quantitativo das funções gratificadas de direção e assessoramento vagas.</t>
        </r>
      </text>
    </comment>
    <comment ref="E110" authorId="0" shapeId="0">
      <text>
        <r>
          <rPr>
            <sz val="11"/>
            <color rgb="FF000000"/>
            <rFont val="Arial"/>
            <family val="2"/>
          </rPr>
          <t>(Células de preenchimento automático). Quantitativo das funções gratificadas de direção e assessoramento existentes (preenchidos + vagos).</t>
        </r>
      </text>
    </comment>
    <comment ref="G110" authorId="0" shapeId="0">
      <text>
        <r>
          <rPr>
            <sz val="11"/>
            <color rgb="FF000000"/>
            <rFont val="Arial"/>
            <family val="2"/>
          </rPr>
          <t>(Células de preenchimento automático). Valor total dos vencimentos dos servidores, em Reais (R$).</t>
        </r>
      </text>
    </comment>
    <comment ref="H110" authorId="0" shapeId="0">
      <text>
        <r>
          <rPr>
            <sz val="11"/>
            <color rgb="FF000000"/>
            <rFont val="Arial"/>
            <family val="2"/>
          </rPr>
          <t>(Células de preenchimento automático). Valor total das representações pagas em razão da função gratificada de direção e assessoramento, em Reais (R$).</t>
        </r>
      </text>
    </comment>
    <comment ref="I110" authorId="0" shapeId="0">
      <text>
        <r>
          <rPr>
            <sz val="11"/>
            <color rgb="FF000000"/>
            <rFont val="Arial"/>
            <family val="2"/>
          </rPr>
          <t>(Células de preenchimento automático). Valor total dos montantes resultantes da soma entre os vencimentos + representações, em Reais (R$).</t>
        </r>
      </text>
    </comment>
    <comment ref="A119" authorId="0" shapeId="0">
      <text>
        <r>
          <rPr>
            <sz val="11"/>
            <color rgb="FF000000"/>
            <rFont val="Arial"/>
            <family val="2"/>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119" authorId="0" shapeId="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119" authorId="0" shapeId="0">
      <text>
        <r>
          <rPr>
            <sz val="11"/>
            <color rgb="FF000000"/>
            <rFont val="Arial"/>
            <family val="2"/>
          </rPr>
          <t>Descrever a sigla da lotação referente à função gratificada de supervisão e apoio. Exemplos de siglas da SCGE: DAUD/UAPP, DAUD/COP/UAOP, DAUD/CLC/UALC, etc.</t>
        </r>
      </text>
    </comment>
    <comment ref="D119"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19" authorId="0" shapeId="0">
      <text>
        <r>
          <rPr>
            <sz val="11"/>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119" authorId="0" shapeId="0">
      <text>
        <r>
          <rPr>
            <sz val="11"/>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119" authorId="0" shapeId="0">
      <text>
        <r>
          <rPr>
            <sz val="11"/>
            <color rgb="FF000000"/>
            <rFont val="Arial"/>
            <family val="2"/>
          </rPr>
          <t>Valor do vencimento do servidor, em Reais (R$).</t>
        </r>
      </text>
    </comment>
    <comment ref="H119" authorId="0" shapeId="0">
      <text>
        <r>
          <rPr>
            <sz val="11"/>
            <color rgb="FF000000"/>
            <rFont val="Arial"/>
            <family val="2"/>
          </rPr>
          <t>Valor da representação paga em razão da função gratificada de supervisão e apoio, em Reais (R$).</t>
        </r>
      </text>
    </comment>
    <comment ref="I119" authorId="0" shapeId="0">
      <text>
        <r>
          <rPr>
            <sz val="11"/>
            <color rgb="FF000000"/>
            <rFont val="Arial"/>
            <family val="2"/>
          </rPr>
          <t>(Células de preenchimento automático). Montante resultante da soma entre o vencimento + representação, em Reais (R$).</t>
        </r>
      </text>
    </comment>
    <comment ref="A142" authorId="0" shapeId="0">
      <text>
        <r>
          <rPr>
            <sz val="11"/>
            <color rgb="FF000000"/>
            <rFont val="Arial"/>
            <family val="2"/>
          </rPr>
          <t>(Não editar as células em cinza). Relação de todas as funções gratificadas de supervisão e apoio, conforme Lei Estadual nº 16.520/2018.</t>
        </r>
      </text>
    </comment>
    <comment ref="B142" authorId="0" shapeId="0">
      <text>
        <r>
          <rPr>
            <sz val="11"/>
            <color rgb="FF000000"/>
            <rFont val="Arial"/>
            <family val="2"/>
          </rPr>
          <t>(Não editar as células em cinza). Relação de todos os símbolos das funções gratificadas de supervisão e apoio, conforme Lei Estadual nº 16.520/2018.</t>
        </r>
      </text>
    </comment>
    <comment ref="C142" authorId="0" shapeId="0">
      <text>
        <r>
          <rPr>
            <sz val="11"/>
            <color rgb="FF000000"/>
            <rFont val="Arial"/>
            <family val="2"/>
          </rPr>
          <t>(Células de preenchimento automático). Quantitativo das funções gratificadas de supervisão e apoio preenchidos.</t>
        </r>
      </text>
    </comment>
    <comment ref="D142" authorId="0" shapeId="0">
      <text>
        <r>
          <rPr>
            <sz val="11"/>
            <color rgb="FF000000"/>
            <rFont val="Arial"/>
            <family val="2"/>
          </rPr>
          <t>(Células de preenchimento automático). Quantitativo das funções gratificadas de supervisão e apoio vagos.</t>
        </r>
      </text>
    </comment>
    <comment ref="E142" authorId="0" shapeId="0">
      <text>
        <r>
          <rPr>
            <sz val="11"/>
            <color rgb="FF000000"/>
            <rFont val="Arial"/>
            <family val="2"/>
          </rPr>
          <t>(Células de preenchimento automático). Quantitativo das funções gratificadas de supervisão e apoio existentes (preenchidos + vagos).</t>
        </r>
      </text>
    </comment>
    <comment ref="G142" authorId="0" shapeId="0">
      <text>
        <r>
          <rPr>
            <sz val="11"/>
            <color rgb="FF000000"/>
            <rFont val="Arial"/>
            <family val="2"/>
          </rPr>
          <t>(Células de preenchimento automático). Valor total dos vencimentos dos servidores, em Reais (R$).</t>
        </r>
      </text>
    </comment>
    <comment ref="H142" authorId="0" shapeId="0">
      <text>
        <r>
          <rPr>
            <sz val="11"/>
            <color rgb="FF000000"/>
            <rFont val="Arial"/>
            <family val="2"/>
          </rPr>
          <t>(Células de preenchimento automático). Valor total das representações pagas em razão da função gratificada de supervisão e apoio, em Reais (R$).</t>
        </r>
      </text>
    </comment>
    <comment ref="I142" authorId="0" shapeId="0">
      <text>
        <r>
          <rPr>
            <sz val="11"/>
            <color rgb="FF000000"/>
            <rFont val="Arial"/>
            <family val="2"/>
          </rPr>
          <t>(Células de preenchimento automático). Valor total dos montantes resultantes da soma entre os vencimentos + representações, em Reais (R$).</t>
        </r>
      </text>
    </comment>
    <comment ref="C151" authorId="0" shapeId="0">
      <text>
        <r>
          <rPr>
            <sz val="11"/>
            <color rgb="FF000000"/>
            <rFont val="Arial"/>
            <family val="2"/>
          </rPr>
          <t>(Células de preenchimento automático). Quantitativo dos cargos em comissão + funções gratificadas preenchidos.</t>
        </r>
      </text>
    </comment>
    <comment ref="D151" authorId="0" shapeId="0">
      <text>
        <r>
          <rPr>
            <sz val="11"/>
            <color rgb="FF000000"/>
            <rFont val="Arial"/>
            <family val="2"/>
          </rPr>
          <t>(Células de preenchimento automático). Quantitativo dos cargos em comissão + funções gratificadas vagos.</t>
        </r>
      </text>
    </comment>
    <comment ref="E151" authorId="0" shapeId="0">
      <text>
        <r>
          <rPr>
            <sz val="11"/>
            <color rgb="FF000000"/>
            <rFont val="Arial"/>
            <family val="2"/>
          </rPr>
          <t>(Células de preenchimento automático). Quantitativo dos cargos em comissão + funções gratificadas existentes (preenchidos + vagos).</t>
        </r>
      </text>
    </comment>
    <comment ref="G151" authorId="0" shapeId="0">
      <text>
        <r>
          <rPr>
            <sz val="11"/>
            <color rgb="FF000000"/>
            <rFont val="Arial"/>
            <family val="2"/>
          </rPr>
          <t>(Células de preenchimento automático). Valor total dos vencimentos dos cargos comissionados + funções gratificadas, em Reais (R$).</t>
        </r>
      </text>
    </comment>
    <comment ref="H151" authorId="0" shapeId="0">
      <text>
        <r>
          <rPr>
            <sz val="11"/>
            <color rgb="FF000000"/>
            <rFont val="Arial"/>
            <family val="2"/>
          </rPr>
          <t>(Células de preenchimento automático). Valor total das representações pagas em razão dos cargos comissionados + funções gratificadas, em Reais (R$).</t>
        </r>
      </text>
    </comment>
    <comment ref="I151" authorId="0" shapeId="0">
      <text>
        <r>
          <rPr>
            <sz val="11"/>
            <color rgb="FF000000"/>
            <rFont val="Arial"/>
            <family val="2"/>
          </rPr>
          <t>(Células de preenchimento automático). Valor total dos montantes resultantes da soma entre os vencimentos + representações pagas em razão dos cargos comissionados + funções gratificadas, em Reais (R$).</t>
        </r>
      </text>
    </comment>
    <comment ref="A152" authorId="0" shapeId="0">
      <text>
        <r>
          <rPr>
            <sz val="11"/>
            <color rgb="FF000000"/>
            <rFont val="Arial"/>
            <family val="2"/>
          </rPr>
          <t>Verificar se não seria mais adequado substituir representações por remuneração, uma vez que, no caso de Cargo em Comissão, inclui tb. o vencimento para os não efetivos
	-Bianca Rosa
Item ajustado!
	-ricardo Alves Paiva</t>
        </r>
      </text>
    </comment>
  </commentList>
</comments>
</file>

<file path=xl/comments6.xml><?xml version="1.0" encoding="utf-8"?>
<comments xmlns="http://schemas.openxmlformats.org/spreadsheetml/2006/main">
  <authors>
    <author/>
  </authors>
  <commentList>
    <comment ref="A6" authorId="0" shapeId="0">
      <text>
        <r>
          <rPr>
            <sz val="11"/>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text>
        <r>
          <rPr>
            <sz val="11"/>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text>
        <r>
          <rPr>
            <sz val="11"/>
            <color rgb="FF000000"/>
            <rFont val="Arial"/>
            <family val="2"/>
          </rPr>
          <t>Descrever a sigla da lotação referente ao cargo comissionado. Exemplos de siglas da SCGE: GAB/SECGE, GAB/CGAB, CGAB/ASC, etc.</t>
        </r>
      </text>
    </comment>
    <comment ref="D6"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text>
        <r>
          <rPr>
            <sz val="11"/>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text>
        <r>
          <rPr>
            <sz val="11"/>
            <color rgb="FF000000"/>
            <rFont val="Arial"/>
            <family val="2"/>
          </rPr>
          <t>Nome completo do servidor ocupante do cargo comissionado. Caso o cargo esteja vago, a palavra "VAGO" deverá ser inserida na célula correspondente.</t>
        </r>
      </text>
    </comment>
    <comment ref="G6" authorId="0" shapeId="0">
      <text>
        <r>
          <rPr>
            <sz val="11"/>
            <color rgb="FF000000"/>
            <rFont val="Arial"/>
            <family val="2"/>
          </rPr>
          <t>Valor do subsídio do agente político, em Reais (R$).</t>
        </r>
      </text>
    </comment>
    <comment ref="H6" authorId="0" shapeId="0">
      <text>
        <r>
          <rPr>
            <sz val="11"/>
            <color rgb="FF000000"/>
            <rFont val="Arial"/>
            <family val="2"/>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shapeId="0">
      <text>
        <r>
          <rPr>
            <sz val="11"/>
            <color rgb="FF000000"/>
            <rFont val="Arial"/>
            <family val="2"/>
          </rPr>
          <t>Valor da representação paga em razão do cargo em comissão, em Reais (R$).</t>
        </r>
      </text>
    </comment>
    <comment ref="J6" authorId="0" shapeId="0">
      <text>
        <r>
          <rPr>
            <sz val="11"/>
            <color rgb="FF000000"/>
            <rFont val="Arial"/>
            <family val="2"/>
          </rPr>
          <t>(Células de preenchimento automático). Montante resultante da soma entre o subsídio do agente político + vencimento + representação, em Reais (R$).</t>
        </r>
      </text>
    </comment>
    <comment ref="A88" authorId="0" shapeId="0">
      <text>
        <r>
          <rPr>
            <sz val="11"/>
            <color rgb="FF000000"/>
            <rFont val="Arial"/>
            <family val="2"/>
          </rPr>
          <t>(Não editar as células em cinza). Relação de todos os cargos comissionados, conforme Lei Estadual nº 16.520/2018.</t>
        </r>
      </text>
    </comment>
    <comment ref="B88" authorId="0" shapeId="0">
      <text>
        <r>
          <rPr>
            <sz val="11"/>
            <color rgb="FF000000"/>
            <rFont val="Arial"/>
            <family val="2"/>
          </rPr>
          <t>(Não editar as células em cinza). Relação de todos os símbolos dos cargos comissionados, conforme Lei Estadual nº 16.520/2018.</t>
        </r>
      </text>
    </comment>
    <comment ref="C88" authorId="0" shapeId="0">
      <text>
        <r>
          <rPr>
            <sz val="11"/>
            <color rgb="FF000000"/>
            <rFont val="Arial"/>
            <family val="2"/>
          </rPr>
          <t>(Células de preenchimento automático). Quantitativo dos cargos comissionados preenchidos.</t>
        </r>
      </text>
    </comment>
    <comment ref="D88" authorId="0" shapeId="0">
      <text>
        <r>
          <rPr>
            <sz val="11"/>
            <color rgb="FF000000"/>
            <rFont val="Arial"/>
            <family val="2"/>
          </rPr>
          <t>(Células de preenchimento automático). Quantitativo dos cargos comissionados vagos.</t>
        </r>
      </text>
    </comment>
    <comment ref="E88" authorId="0" shapeId="0">
      <text>
        <r>
          <rPr>
            <sz val="11"/>
            <color rgb="FF000000"/>
            <rFont val="Arial"/>
            <family val="2"/>
          </rPr>
          <t>(Células de preenchimento automático). Quantitativo dos cargos comissionados existentes (preenchidos + vagos).</t>
        </r>
      </text>
    </comment>
    <comment ref="G88" authorId="0" shapeId="0">
      <text>
        <r>
          <rPr>
            <sz val="11"/>
            <color rgb="FF000000"/>
            <rFont val="Arial"/>
            <family val="2"/>
          </rPr>
          <t>(Células de preenchimento automático). Valor total dos subsídios dos agentes políticos, em Reais (R$).</t>
        </r>
      </text>
    </comment>
    <comment ref="H88" authorId="0" shapeId="0">
      <text>
        <r>
          <rPr>
            <sz val="11"/>
            <color rgb="FF000000"/>
            <rFont val="Arial"/>
            <family val="2"/>
          </rPr>
          <t>(Células de preenchimento automático). Valor total dos vencimentos dos servidores, em Reais (R$).</t>
        </r>
      </text>
    </comment>
    <comment ref="I88" authorId="0" shapeId="0">
      <text>
        <r>
          <rPr>
            <sz val="11"/>
            <color rgb="FF000000"/>
            <rFont val="Arial"/>
            <family val="2"/>
          </rPr>
          <t>(Células de preenchimento automático). Valor total das representações pagas em razão do cargo em comissão, em Reais (R$).</t>
        </r>
      </text>
    </comment>
    <comment ref="J88" authorId="0" shapeId="0">
      <text>
        <r>
          <rPr>
            <sz val="11"/>
            <color rgb="FF000000"/>
            <rFont val="Arial"/>
            <family val="2"/>
          </rPr>
          <t>(Células de preenchimento automático). Valor total dos montantes resultantes da soma entre os subsídios dos agentes políticos + vencimentos + representações, em Reais (R$).</t>
        </r>
      </text>
    </comment>
    <comment ref="A103" authorId="0" shapeId="0">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103" authorId="0" shapeId="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103" authorId="0" shapeId="0">
      <text>
        <r>
          <rPr>
            <sz val="11"/>
            <color rgb="FF000000"/>
            <rFont val="Arial"/>
            <family val="2"/>
          </rPr>
          <t>Descrever a sigla da lotação referente à função gratificada de direção e assessoramento. Exemplos de siglas da SCGE: GAB/DOGE, DPGE/GAF/GSC, DAUD/COP, etc.</t>
        </r>
      </text>
    </comment>
    <comment ref="D103"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03" authorId="0" shapeId="0">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103" authorId="0" shapeId="0">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103" authorId="0" shapeId="0">
      <text>
        <r>
          <rPr>
            <sz val="11"/>
            <color rgb="FF000000"/>
            <rFont val="Arial"/>
            <family val="2"/>
          </rPr>
          <t>Valor do vencimento do servidor, em Reais (R$).</t>
        </r>
      </text>
    </comment>
    <comment ref="H103" authorId="0" shapeId="0">
      <text>
        <r>
          <rPr>
            <sz val="11"/>
            <color rgb="FF000000"/>
            <rFont val="Arial"/>
            <family val="2"/>
          </rPr>
          <t>Valor da representação paga em razão da função gratificada de direção e assessoramento, em Reais (R$).</t>
        </r>
      </text>
    </comment>
    <comment ref="I103" authorId="0" shapeId="0">
      <text>
        <r>
          <rPr>
            <sz val="11"/>
            <color rgb="FF000000"/>
            <rFont val="Arial"/>
            <family val="2"/>
          </rPr>
          <t>(Células de preenchimento automático). Montante resultante da soma entre o vencimento + representação, em Reais (R$).</t>
        </r>
      </text>
    </comment>
    <comment ref="A110" authorId="0" shapeId="0">
      <text>
        <r>
          <rPr>
            <sz val="11"/>
            <color rgb="FF000000"/>
            <rFont val="Arial"/>
            <family val="2"/>
          </rPr>
          <t>(Não editar as células em cinza). Relação de todas as funções gratificadas de direção e assessoramento, conforme Lei Estadual nº 16.520/2018.</t>
        </r>
      </text>
    </comment>
    <comment ref="B110" authorId="0" shapeId="0">
      <text>
        <r>
          <rPr>
            <sz val="11"/>
            <color rgb="FF000000"/>
            <rFont val="Arial"/>
            <family val="2"/>
          </rPr>
          <t>(Não editar as células em cinza). Relação de todos os símbolos das funções gratificadas de direção e assessoramento, conforme Lei Estadual nº 16.520/2018.</t>
        </r>
      </text>
    </comment>
    <comment ref="C110" authorId="0" shapeId="0">
      <text>
        <r>
          <rPr>
            <sz val="11"/>
            <color rgb="FF000000"/>
            <rFont val="Arial"/>
            <family val="2"/>
          </rPr>
          <t>(Células de preenchimento automático). Quantitativo das funções gratificadas de direção e assessoramento preenchidos.</t>
        </r>
      </text>
    </comment>
    <comment ref="D110" authorId="0" shapeId="0">
      <text>
        <r>
          <rPr>
            <sz val="11"/>
            <color rgb="FF000000"/>
            <rFont val="Arial"/>
            <family val="2"/>
          </rPr>
          <t>(Células de preenchimento automático). Quantitativo das funções gratificadas de direção e assessoramento vagas.</t>
        </r>
      </text>
    </comment>
    <comment ref="E110" authorId="0" shapeId="0">
      <text>
        <r>
          <rPr>
            <sz val="11"/>
            <color rgb="FF000000"/>
            <rFont val="Arial"/>
            <family val="2"/>
          </rPr>
          <t>(Células de preenchimento automático). Quantitativo das funções gratificadas de direção e assessoramento existentes (preenchidos + vagos).</t>
        </r>
      </text>
    </comment>
    <comment ref="G110" authorId="0" shapeId="0">
      <text>
        <r>
          <rPr>
            <sz val="11"/>
            <color rgb="FF000000"/>
            <rFont val="Arial"/>
            <family val="2"/>
          </rPr>
          <t>(Células de preenchimento automático). Valor total dos vencimentos dos servidores, em Reais (R$).</t>
        </r>
      </text>
    </comment>
    <comment ref="H110" authorId="0" shapeId="0">
      <text>
        <r>
          <rPr>
            <sz val="11"/>
            <color rgb="FF000000"/>
            <rFont val="Arial"/>
            <family val="2"/>
          </rPr>
          <t>(Células de preenchimento automático). Valor total das representações pagas em razão da função gratificada de direção e assessoramento, em Reais (R$).</t>
        </r>
      </text>
    </comment>
    <comment ref="I110" authorId="0" shapeId="0">
      <text>
        <r>
          <rPr>
            <sz val="11"/>
            <color rgb="FF000000"/>
            <rFont val="Arial"/>
            <family val="2"/>
          </rPr>
          <t>(Células de preenchimento automático). Valor total dos montantes resultantes da soma entre os vencimentos + representações, em Reais (R$).</t>
        </r>
      </text>
    </comment>
    <comment ref="A119" authorId="0" shapeId="0">
      <text>
        <r>
          <rPr>
            <sz val="11"/>
            <color rgb="FF000000"/>
            <rFont val="Arial"/>
            <family val="2"/>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119" authorId="0" shapeId="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119" authorId="0" shapeId="0">
      <text>
        <r>
          <rPr>
            <sz val="11"/>
            <color rgb="FF000000"/>
            <rFont val="Arial"/>
            <family val="2"/>
          </rPr>
          <t>Descrever a sigla da lotação referente à função gratificada de supervisão e apoio. Exemplos de siglas da SCGE: DAUD/UAPP, DAUD/COP/UAOP, DAUD/CLC/UALC, etc.</t>
        </r>
      </text>
    </comment>
    <comment ref="D119"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19" authorId="0" shapeId="0">
      <text>
        <r>
          <rPr>
            <sz val="11"/>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119" authorId="0" shapeId="0">
      <text>
        <r>
          <rPr>
            <sz val="11"/>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119" authorId="0" shapeId="0">
      <text>
        <r>
          <rPr>
            <sz val="11"/>
            <color rgb="FF000000"/>
            <rFont val="Arial"/>
            <family val="2"/>
          </rPr>
          <t>Valor do vencimento do servidor, em Reais (R$).</t>
        </r>
      </text>
    </comment>
    <comment ref="H119" authorId="0" shapeId="0">
      <text>
        <r>
          <rPr>
            <sz val="11"/>
            <color rgb="FF000000"/>
            <rFont val="Arial"/>
            <family val="2"/>
          </rPr>
          <t>Valor da representação paga em razão da função gratificada de supervisão e apoio, em Reais (R$).</t>
        </r>
      </text>
    </comment>
    <comment ref="I119" authorId="0" shapeId="0">
      <text>
        <r>
          <rPr>
            <sz val="11"/>
            <color rgb="FF000000"/>
            <rFont val="Arial"/>
            <family val="2"/>
          </rPr>
          <t>(Células de preenchimento automático). Montante resultante da soma entre o vencimento + representação, em Reais (R$).</t>
        </r>
      </text>
    </comment>
    <comment ref="A142" authorId="0" shapeId="0">
      <text>
        <r>
          <rPr>
            <sz val="11"/>
            <color rgb="FF000000"/>
            <rFont val="Arial"/>
            <family val="2"/>
          </rPr>
          <t>(Não editar as células em cinza). Relação de todas as funções gratificadas de supervisão e apoio, conforme Lei Estadual nº 16.520/2018.</t>
        </r>
      </text>
    </comment>
    <comment ref="B142" authorId="0" shapeId="0">
      <text>
        <r>
          <rPr>
            <sz val="11"/>
            <color rgb="FF000000"/>
            <rFont val="Arial"/>
            <family val="2"/>
          </rPr>
          <t>(Não editar as células em cinza). Relação de todos os símbolos das funções gratificadas de supervisão e apoio, conforme Lei Estadual nº 16.520/2018.</t>
        </r>
      </text>
    </comment>
    <comment ref="C142" authorId="0" shapeId="0">
      <text>
        <r>
          <rPr>
            <sz val="11"/>
            <color rgb="FF000000"/>
            <rFont val="Arial"/>
            <family val="2"/>
          </rPr>
          <t>(Células de preenchimento automático). Quantitativo das funções gratificadas de supervisão e apoio preenchidos.</t>
        </r>
      </text>
    </comment>
    <comment ref="D142" authorId="0" shapeId="0">
      <text>
        <r>
          <rPr>
            <sz val="11"/>
            <color rgb="FF000000"/>
            <rFont val="Arial"/>
            <family val="2"/>
          </rPr>
          <t>(Células de preenchimento automático). Quantitativo das funções gratificadas de supervisão e apoio vagos.</t>
        </r>
      </text>
    </comment>
    <comment ref="E142" authorId="0" shapeId="0">
      <text>
        <r>
          <rPr>
            <sz val="11"/>
            <color rgb="FF000000"/>
            <rFont val="Arial"/>
            <family val="2"/>
          </rPr>
          <t>(Células de preenchimento automático). Quantitativo das funções gratificadas de supervisão e apoio existentes (preenchidos + vagos).</t>
        </r>
      </text>
    </comment>
    <comment ref="G142" authorId="0" shapeId="0">
      <text>
        <r>
          <rPr>
            <sz val="11"/>
            <color rgb="FF000000"/>
            <rFont val="Arial"/>
            <family val="2"/>
          </rPr>
          <t>(Células de preenchimento automático). Valor total dos vencimentos dos servidores, em Reais (R$).</t>
        </r>
      </text>
    </comment>
    <comment ref="H142" authorId="0" shapeId="0">
      <text>
        <r>
          <rPr>
            <sz val="11"/>
            <color rgb="FF000000"/>
            <rFont val="Arial"/>
            <family val="2"/>
          </rPr>
          <t>(Células de preenchimento automático). Valor total das representações pagas em razão da função gratificada de supervisão e apoio, em Reais (R$).</t>
        </r>
      </text>
    </comment>
    <comment ref="I142" authorId="0" shapeId="0">
      <text>
        <r>
          <rPr>
            <sz val="11"/>
            <color rgb="FF000000"/>
            <rFont val="Arial"/>
            <family val="2"/>
          </rPr>
          <t>(Células de preenchimento automático). Valor total dos montantes resultantes da soma entre os vencimentos + representações, em Reais (R$).</t>
        </r>
      </text>
    </comment>
    <comment ref="C151" authorId="0" shapeId="0">
      <text>
        <r>
          <rPr>
            <sz val="11"/>
            <color rgb="FF000000"/>
            <rFont val="Arial"/>
            <family val="2"/>
          </rPr>
          <t>(Células de preenchimento automático). Quantitativo dos cargos em comissão + funções gratificadas preenchidos.</t>
        </r>
      </text>
    </comment>
    <comment ref="D151" authorId="0" shapeId="0">
      <text>
        <r>
          <rPr>
            <sz val="11"/>
            <color rgb="FF000000"/>
            <rFont val="Arial"/>
            <family val="2"/>
          </rPr>
          <t>(Células de preenchimento automático). Quantitativo dos cargos em comissão + funções gratificadas vagos.</t>
        </r>
      </text>
    </comment>
    <comment ref="E151" authorId="0" shapeId="0">
      <text>
        <r>
          <rPr>
            <sz val="11"/>
            <color rgb="FF000000"/>
            <rFont val="Arial"/>
            <family val="2"/>
          </rPr>
          <t>(Células de preenchimento automático). Quantitativo dos cargos em comissão + funções gratificadas existentes (preenchidos + vagos).</t>
        </r>
      </text>
    </comment>
    <comment ref="G151" authorId="0" shapeId="0">
      <text>
        <r>
          <rPr>
            <sz val="11"/>
            <color rgb="FF000000"/>
            <rFont val="Arial"/>
            <family val="2"/>
          </rPr>
          <t>(Células de preenchimento automático). Valor total dos vencimentos dos cargos comissionados + funções gratificadas, em Reais (R$).</t>
        </r>
      </text>
    </comment>
    <comment ref="H151" authorId="0" shapeId="0">
      <text>
        <r>
          <rPr>
            <sz val="11"/>
            <color rgb="FF000000"/>
            <rFont val="Arial"/>
            <family val="2"/>
          </rPr>
          <t>(Células de preenchimento automático). Valor total das representações pagas em razão dos cargos comissionados + funções gratificadas, em Reais (R$).</t>
        </r>
      </text>
    </comment>
    <comment ref="I151" authorId="0" shapeId="0">
      <text>
        <r>
          <rPr>
            <sz val="11"/>
            <color rgb="FF000000"/>
            <rFont val="Arial"/>
            <family val="2"/>
          </rPr>
          <t>(Células de preenchimento automático). Valor total dos montantes resultantes da soma entre os vencimentos + representações pagas em razão dos cargos comissionados + funções gratificadas, em Reais (R$).</t>
        </r>
      </text>
    </comment>
    <comment ref="A152" authorId="0" shapeId="0">
      <text>
        <r>
          <rPr>
            <sz val="11"/>
            <color rgb="FF000000"/>
            <rFont val="Arial"/>
            <family val="2"/>
          </rPr>
          <t>Verificar se não seria mais adequado substituir representações por remuneração, uma vez que, no caso de Cargo em Comissão, inclui tb. o vencimento para os não efetivos
	-Bianca Rosa
Item ajustado!
	-ricardo Alves Paiva</t>
        </r>
      </text>
    </comment>
  </commentList>
</comments>
</file>

<file path=xl/comments7.xml><?xml version="1.0" encoding="utf-8"?>
<comments xmlns="http://schemas.openxmlformats.org/spreadsheetml/2006/main">
  <authors>
    <author/>
  </authors>
  <commentList>
    <comment ref="A6" authorId="0" shapeId="0">
      <text>
        <r>
          <rPr>
            <sz val="11"/>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text>
        <r>
          <rPr>
            <sz val="11"/>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text>
        <r>
          <rPr>
            <sz val="11"/>
            <color rgb="FF000000"/>
            <rFont val="Arial"/>
            <family val="2"/>
          </rPr>
          <t>Descrever a sigla da lotação referente ao cargo comissionado. Exemplos de siglas da SCGE: GAB/SECGE, GAB/CGAB, CGAB/ASC, etc.</t>
        </r>
      </text>
    </comment>
    <comment ref="D6"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text>
        <r>
          <rPr>
            <sz val="11"/>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text>
        <r>
          <rPr>
            <sz val="11"/>
            <color rgb="FF000000"/>
            <rFont val="Arial"/>
            <family val="2"/>
          </rPr>
          <t>Nome completo do servidor ocupante do cargo comissionado. Caso o cargo esteja vago, a palavra "VAGO" deverá ser inserida na célula correspondente.</t>
        </r>
      </text>
    </comment>
    <comment ref="G6" authorId="0" shapeId="0">
      <text>
        <r>
          <rPr>
            <sz val="11"/>
            <color rgb="FF000000"/>
            <rFont val="Arial"/>
            <family val="2"/>
          </rPr>
          <t>Valor do subsídio do agente político, em Reais (R$).</t>
        </r>
      </text>
    </comment>
    <comment ref="H6" authorId="0" shapeId="0">
      <text>
        <r>
          <rPr>
            <sz val="11"/>
            <color rgb="FF000000"/>
            <rFont val="Arial"/>
            <family val="2"/>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shapeId="0">
      <text>
        <r>
          <rPr>
            <sz val="11"/>
            <color rgb="FF000000"/>
            <rFont val="Arial"/>
            <family val="2"/>
          </rPr>
          <t>Valor da representação paga em razão do cargo em comissão, em Reais (R$).</t>
        </r>
      </text>
    </comment>
    <comment ref="J6" authorId="0" shapeId="0">
      <text>
        <r>
          <rPr>
            <sz val="11"/>
            <color rgb="FF000000"/>
            <rFont val="Arial"/>
            <family val="2"/>
          </rPr>
          <t>(Células de preenchimento automático). Montante resultante da soma entre o subsídio do agente político + vencimento + representação, em Reais (R$).</t>
        </r>
      </text>
    </comment>
    <comment ref="A88" authorId="0" shapeId="0">
      <text>
        <r>
          <rPr>
            <sz val="11"/>
            <color rgb="FF000000"/>
            <rFont val="Arial"/>
            <family val="2"/>
          </rPr>
          <t>(Não editar as células em cinza). Relação de todos os cargos comissionados, conforme Lei Estadual nº 16.520/2018.</t>
        </r>
      </text>
    </comment>
    <comment ref="B88" authorId="0" shapeId="0">
      <text>
        <r>
          <rPr>
            <sz val="11"/>
            <color rgb="FF000000"/>
            <rFont val="Arial"/>
            <family val="2"/>
          </rPr>
          <t>(Não editar as células em cinza). Relação de todos os símbolos dos cargos comissionados, conforme Lei Estadual nº 16.520/2018.</t>
        </r>
      </text>
    </comment>
    <comment ref="C88" authorId="0" shapeId="0">
      <text>
        <r>
          <rPr>
            <sz val="11"/>
            <color rgb="FF000000"/>
            <rFont val="Arial"/>
            <family val="2"/>
          </rPr>
          <t>(Células de preenchimento automático). Quantitativo dos cargos comissionados preenchidos.</t>
        </r>
      </text>
    </comment>
    <comment ref="D88" authorId="0" shapeId="0">
      <text>
        <r>
          <rPr>
            <sz val="11"/>
            <color rgb="FF000000"/>
            <rFont val="Arial"/>
            <family val="2"/>
          </rPr>
          <t>(Células de preenchimento automático). Quantitativo dos cargos comissionados vagos.</t>
        </r>
      </text>
    </comment>
    <comment ref="E88" authorId="0" shapeId="0">
      <text>
        <r>
          <rPr>
            <sz val="11"/>
            <color rgb="FF000000"/>
            <rFont val="Arial"/>
            <family val="2"/>
          </rPr>
          <t>(Células de preenchimento automático). Quantitativo dos cargos comissionados existentes (preenchidos + vagos).</t>
        </r>
      </text>
    </comment>
    <comment ref="G88" authorId="0" shapeId="0">
      <text>
        <r>
          <rPr>
            <sz val="11"/>
            <color rgb="FF000000"/>
            <rFont val="Arial"/>
            <family val="2"/>
          </rPr>
          <t>(Células de preenchimento automático). Valor total dos subsídios dos agentes políticos, em Reais (R$).</t>
        </r>
      </text>
    </comment>
    <comment ref="H88" authorId="0" shapeId="0">
      <text>
        <r>
          <rPr>
            <sz val="11"/>
            <color rgb="FF000000"/>
            <rFont val="Arial"/>
            <family val="2"/>
          </rPr>
          <t>(Células de preenchimento automático). Valor total dos vencimentos dos servidores, em Reais (R$).</t>
        </r>
      </text>
    </comment>
    <comment ref="I88" authorId="0" shapeId="0">
      <text>
        <r>
          <rPr>
            <sz val="11"/>
            <color rgb="FF000000"/>
            <rFont val="Arial"/>
            <family val="2"/>
          </rPr>
          <t>(Células de preenchimento automático). Valor total das representações pagas em razão do cargo em comissão, em Reais (R$).</t>
        </r>
      </text>
    </comment>
    <comment ref="J88" authorId="0" shapeId="0">
      <text>
        <r>
          <rPr>
            <sz val="11"/>
            <color rgb="FF000000"/>
            <rFont val="Arial"/>
            <family val="2"/>
          </rPr>
          <t>(Células de preenchimento automático). Valor total dos montantes resultantes da soma entre os subsídios dos agentes políticos + vencimentos + representações, em Reais (R$).</t>
        </r>
      </text>
    </comment>
    <comment ref="A103" authorId="0" shapeId="0">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103" authorId="0" shapeId="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103" authorId="0" shapeId="0">
      <text>
        <r>
          <rPr>
            <sz val="11"/>
            <color rgb="FF000000"/>
            <rFont val="Arial"/>
            <family val="2"/>
          </rPr>
          <t>Descrever a sigla da lotação referente à função gratificada de direção e assessoramento. Exemplos de siglas da SCGE: GAB/DOGE, DPGE/GAF/GSC, DAUD/COP, etc.</t>
        </r>
      </text>
    </comment>
    <comment ref="D103"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03" authorId="0" shapeId="0">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103" authorId="0" shapeId="0">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103" authorId="0" shapeId="0">
      <text>
        <r>
          <rPr>
            <sz val="11"/>
            <color rgb="FF000000"/>
            <rFont val="Arial"/>
            <family val="2"/>
          </rPr>
          <t>Valor do vencimento do servidor, em Reais (R$).</t>
        </r>
      </text>
    </comment>
    <comment ref="H103" authorId="0" shapeId="0">
      <text>
        <r>
          <rPr>
            <sz val="11"/>
            <color rgb="FF000000"/>
            <rFont val="Arial"/>
            <family val="2"/>
          </rPr>
          <t>Valor da representação paga em razão da função gratificada de direção e assessoramento, em Reais (R$).</t>
        </r>
      </text>
    </comment>
    <comment ref="I103" authorId="0" shapeId="0">
      <text>
        <r>
          <rPr>
            <sz val="11"/>
            <color rgb="FF000000"/>
            <rFont val="Arial"/>
            <family val="2"/>
          </rPr>
          <t>(Células de preenchimento automático). Montante resultante da soma entre o vencimento + representação, em Reais (R$).</t>
        </r>
      </text>
    </comment>
    <comment ref="A110" authorId="0" shapeId="0">
      <text>
        <r>
          <rPr>
            <sz val="11"/>
            <color rgb="FF000000"/>
            <rFont val="Arial"/>
            <family val="2"/>
          </rPr>
          <t>(Não editar as células em cinza). Relação de todas as funções gratificadas de direção e assessoramento, conforme Lei Estadual nº 16.520/2018.</t>
        </r>
      </text>
    </comment>
    <comment ref="B110" authorId="0" shapeId="0">
      <text>
        <r>
          <rPr>
            <sz val="11"/>
            <color rgb="FF000000"/>
            <rFont val="Arial"/>
            <family val="2"/>
          </rPr>
          <t>(Não editar as células em cinza). Relação de todos os símbolos das funções gratificadas de direção e assessoramento, conforme Lei Estadual nº 16.520/2018.</t>
        </r>
      </text>
    </comment>
    <comment ref="C110" authorId="0" shapeId="0">
      <text>
        <r>
          <rPr>
            <sz val="11"/>
            <color rgb="FF000000"/>
            <rFont val="Arial"/>
            <family val="2"/>
          </rPr>
          <t>(Células de preenchimento automático). Quantitativo das funções gratificadas de direção e assessoramento preenchidos.</t>
        </r>
      </text>
    </comment>
    <comment ref="D110" authorId="0" shapeId="0">
      <text>
        <r>
          <rPr>
            <sz val="11"/>
            <color rgb="FF000000"/>
            <rFont val="Arial"/>
            <family val="2"/>
          </rPr>
          <t>(Células de preenchimento automático). Quantitativo das funções gratificadas de direção e assessoramento vagas.</t>
        </r>
      </text>
    </comment>
    <comment ref="E110" authorId="0" shapeId="0">
      <text>
        <r>
          <rPr>
            <sz val="11"/>
            <color rgb="FF000000"/>
            <rFont val="Arial"/>
            <family val="2"/>
          </rPr>
          <t>(Células de preenchimento automático). Quantitativo das funções gratificadas de direção e assessoramento existentes (preenchidos + vagos).</t>
        </r>
      </text>
    </comment>
    <comment ref="G110" authorId="0" shapeId="0">
      <text>
        <r>
          <rPr>
            <sz val="11"/>
            <color rgb="FF000000"/>
            <rFont val="Arial"/>
            <family val="2"/>
          </rPr>
          <t>(Células de preenchimento automático). Valor total dos vencimentos dos servidores, em Reais (R$).</t>
        </r>
      </text>
    </comment>
    <comment ref="H110" authorId="0" shapeId="0">
      <text>
        <r>
          <rPr>
            <sz val="11"/>
            <color rgb="FF000000"/>
            <rFont val="Arial"/>
            <family val="2"/>
          </rPr>
          <t>(Células de preenchimento automático). Valor total das representações pagas em razão da função gratificada de direção e assessoramento, em Reais (R$).</t>
        </r>
      </text>
    </comment>
    <comment ref="I110" authorId="0" shapeId="0">
      <text>
        <r>
          <rPr>
            <sz val="11"/>
            <color rgb="FF000000"/>
            <rFont val="Arial"/>
            <family val="2"/>
          </rPr>
          <t>(Células de preenchimento automático). Valor total dos montantes resultantes da soma entre os vencimentos + representações, em Reais (R$).</t>
        </r>
      </text>
    </comment>
    <comment ref="A119" authorId="0" shapeId="0">
      <text>
        <r>
          <rPr>
            <sz val="11"/>
            <color rgb="FF000000"/>
            <rFont val="Arial"/>
            <family val="2"/>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119" authorId="0" shapeId="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119" authorId="0" shapeId="0">
      <text>
        <r>
          <rPr>
            <sz val="11"/>
            <color rgb="FF000000"/>
            <rFont val="Arial"/>
            <family val="2"/>
          </rPr>
          <t>Descrever a sigla da lotação referente à função gratificada de supervisão e apoio. Exemplos de siglas da SCGE: DAUD/UAPP, DAUD/COP/UAOP, DAUD/CLC/UALC, etc.</t>
        </r>
      </text>
    </comment>
    <comment ref="D119"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19" authorId="0" shapeId="0">
      <text>
        <r>
          <rPr>
            <sz val="11"/>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119" authorId="0" shapeId="0">
      <text>
        <r>
          <rPr>
            <sz val="11"/>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119" authorId="0" shapeId="0">
      <text>
        <r>
          <rPr>
            <sz val="11"/>
            <color rgb="FF000000"/>
            <rFont val="Arial"/>
            <family val="2"/>
          </rPr>
          <t>Valor do vencimento do servidor, em Reais (R$).</t>
        </r>
      </text>
    </comment>
    <comment ref="H119" authorId="0" shapeId="0">
      <text>
        <r>
          <rPr>
            <sz val="11"/>
            <color rgb="FF000000"/>
            <rFont val="Arial"/>
            <family val="2"/>
          </rPr>
          <t>Valor da representação paga em razão da função gratificada de supervisão e apoio, em Reais (R$).</t>
        </r>
      </text>
    </comment>
    <comment ref="I119" authorId="0" shapeId="0">
      <text>
        <r>
          <rPr>
            <sz val="11"/>
            <color rgb="FF000000"/>
            <rFont val="Arial"/>
            <family val="2"/>
          </rPr>
          <t>(Células de preenchimento automático). Montante resultante da soma entre o vencimento + representação, em Reais (R$).</t>
        </r>
      </text>
    </comment>
    <comment ref="A142" authorId="0" shapeId="0">
      <text>
        <r>
          <rPr>
            <sz val="11"/>
            <color rgb="FF000000"/>
            <rFont val="Arial"/>
            <family val="2"/>
          </rPr>
          <t>(Não editar as células em cinza). Relação de todas as funções gratificadas de supervisão e apoio, conforme Lei Estadual nº 16.520/2018.</t>
        </r>
      </text>
    </comment>
    <comment ref="B142" authorId="0" shapeId="0">
      <text>
        <r>
          <rPr>
            <sz val="11"/>
            <color rgb="FF000000"/>
            <rFont val="Arial"/>
            <family val="2"/>
          </rPr>
          <t>(Não editar as células em cinza). Relação de todos os símbolos das funções gratificadas de supervisão e apoio, conforme Lei Estadual nº 16.520/2018.</t>
        </r>
      </text>
    </comment>
    <comment ref="C142" authorId="0" shapeId="0">
      <text>
        <r>
          <rPr>
            <sz val="11"/>
            <color rgb="FF000000"/>
            <rFont val="Arial"/>
            <family val="2"/>
          </rPr>
          <t>(Células de preenchimento automático). Quantitativo das funções gratificadas de supervisão e apoio preenchidos.</t>
        </r>
      </text>
    </comment>
    <comment ref="D142" authorId="0" shapeId="0">
      <text>
        <r>
          <rPr>
            <sz val="11"/>
            <color rgb="FF000000"/>
            <rFont val="Arial"/>
            <family val="2"/>
          </rPr>
          <t>(Células de preenchimento automático). Quantitativo das funções gratificadas de supervisão e apoio vagos.</t>
        </r>
      </text>
    </comment>
    <comment ref="E142" authorId="0" shapeId="0">
      <text>
        <r>
          <rPr>
            <sz val="11"/>
            <color rgb="FF000000"/>
            <rFont val="Arial"/>
            <family val="2"/>
          </rPr>
          <t>(Células de preenchimento automático). Quantitativo das funções gratificadas de supervisão e apoio existentes (preenchidos + vagos).</t>
        </r>
      </text>
    </comment>
    <comment ref="G142" authorId="0" shapeId="0">
      <text>
        <r>
          <rPr>
            <sz val="11"/>
            <color rgb="FF000000"/>
            <rFont val="Arial"/>
            <family val="2"/>
          </rPr>
          <t>(Células de preenchimento automático). Valor total dos vencimentos dos servidores, em Reais (R$).</t>
        </r>
      </text>
    </comment>
    <comment ref="H142" authorId="0" shapeId="0">
      <text>
        <r>
          <rPr>
            <sz val="11"/>
            <color rgb="FF000000"/>
            <rFont val="Arial"/>
            <family val="2"/>
          </rPr>
          <t>(Células de preenchimento automático). Valor total das representações pagas em razão da função gratificada de supervisão e apoio, em Reais (R$).</t>
        </r>
      </text>
    </comment>
    <comment ref="I142" authorId="0" shapeId="0">
      <text>
        <r>
          <rPr>
            <sz val="11"/>
            <color rgb="FF000000"/>
            <rFont val="Arial"/>
            <family val="2"/>
          </rPr>
          <t>(Células de preenchimento automático). Valor total dos montantes resultantes da soma entre os vencimentos + representações, em Reais (R$).</t>
        </r>
      </text>
    </comment>
    <comment ref="C151" authorId="0" shapeId="0">
      <text>
        <r>
          <rPr>
            <sz val="11"/>
            <color rgb="FF000000"/>
            <rFont val="Arial"/>
            <family val="2"/>
          </rPr>
          <t>(Células de preenchimento automático). Quantitativo dos cargos em comissão + funções gratificadas preenchidos.</t>
        </r>
      </text>
    </comment>
    <comment ref="D151" authorId="0" shapeId="0">
      <text>
        <r>
          <rPr>
            <sz val="11"/>
            <color rgb="FF000000"/>
            <rFont val="Arial"/>
            <family val="2"/>
          </rPr>
          <t>(Células de preenchimento automático). Quantitativo dos cargos em comissão + funções gratificadas vagos.</t>
        </r>
      </text>
    </comment>
    <comment ref="E151" authorId="0" shapeId="0">
      <text>
        <r>
          <rPr>
            <sz val="11"/>
            <color rgb="FF000000"/>
            <rFont val="Arial"/>
            <family val="2"/>
          </rPr>
          <t>(Células de preenchimento automático). Quantitativo dos cargos em comissão + funções gratificadas existentes (preenchidos + vagos).</t>
        </r>
      </text>
    </comment>
    <comment ref="G151" authorId="0" shapeId="0">
      <text>
        <r>
          <rPr>
            <sz val="11"/>
            <color rgb="FF000000"/>
            <rFont val="Arial"/>
            <family val="2"/>
          </rPr>
          <t>(Células de preenchimento automático). Valor total dos vencimentos dos cargos comissionados + funções gratificadas, em Reais (R$).</t>
        </r>
      </text>
    </comment>
    <comment ref="H151" authorId="0" shapeId="0">
      <text>
        <r>
          <rPr>
            <sz val="11"/>
            <color rgb="FF000000"/>
            <rFont val="Arial"/>
            <family val="2"/>
          </rPr>
          <t>(Células de preenchimento automático). Valor total das representações pagas em razão dos cargos comissionados + funções gratificadas, em Reais (R$).</t>
        </r>
      </text>
    </comment>
    <comment ref="I151" authorId="0" shapeId="0">
      <text>
        <r>
          <rPr>
            <sz val="11"/>
            <color rgb="FF000000"/>
            <rFont val="Arial"/>
            <family val="2"/>
          </rPr>
          <t>(Células de preenchimento automático). Valor total dos montantes resultantes da soma entre os vencimentos + representações pagas em razão dos cargos comissionados + funções gratificadas, em Reais (R$).</t>
        </r>
      </text>
    </comment>
    <comment ref="A152" authorId="0" shapeId="0">
      <text>
        <r>
          <rPr>
            <sz val="11"/>
            <color rgb="FF000000"/>
            <rFont val="Arial"/>
            <family val="2"/>
          </rPr>
          <t>Verificar se não seria mais adequado substituir representações por remuneração, uma vez que, no caso de Cargo em Comissão, inclui tb. o vencimento para os não efetivos
	-Bianca Rosa
Item ajustado!
	-ricardo Alves Paiva</t>
        </r>
      </text>
    </comment>
  </commentList>
</comments>
</file>

<file path=xl/comments8.xml><?xml version="1.0" encoding="utf-8"?>
<comments xmlns="http://schemas.openxmlformats.org/spreadsheetml/2006/main">
  <authors>
    <author/>
  </authors>
  <commentList>
    <comment ref="A6" authorId="0" shapeId="0">
      <text>
        <r>
          <rPr>
            <sz val="11"/>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text>
        <r>
          <rPr>
            <sz val="11"/>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text>
        <r>
          <rPr>
            <sz val="11"/>
            <color rgb="FF000000"/>
            <rFont val="Arial"/>
            <family val="2"/>
          </rPr>
          <t>Descrever a sigla da lotação referente ao cargo comissionado. Exemplos de siglas da SCGE: GAB/SECGE, GAB/CGAB, CGAB/ASC, etc.</t>
        </r>
      </text>
    </comment>
    <comment ref="D6"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text>
        <r>
          <rPr>
            <sz val="11"/>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text>
        <r>
          <rPr>
            <sz val="11"/>
            <color rgb="FF000000"/>
            <rFont val="Arial"/>
            <family val="2"/>
          </rPr>
          <t>Nome completo do servidor ocupante do cargo comissionado. Caso o cargo esteja vago, a palavra "VAGO" deverá ser inserida na célula correspondente.</t>
        </r>
      </text>
    </comment>
    <comment ref="G6" authorId="0" shapeId="0">
      <text>
        <r>
          <rPr>
            <sz val="11"/>
            <color rgb="FF000000"/>
            <rFont val="Arial"/>
            <family val="2"/>
          </rPr>
          <t>Valor do subsídio do agente político, em Reais (R$).</t>
        </r>
      </text>
    </comment>
    <comment ref="H6" authorId="0" shapeId="0">
      <text>
        <r>
          <rPr>
            <sz val="11"/>
            <color rgb="FF000000"/>
            <rFont val="Arial"/>
            <family val="2"/>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shapeId="0">
      <text>
        <r>
          <rPr>
            <sz val="11"/>
            <color rgb="FF000000"/>
            <rFont val="Arial"/>
            <family val="2"/>
          </rPr>
          <t>Valor da representação paga em razão do cargo em comissão, em Reais (R$).</t>
        </r>
      </text>
    </comment>
    <comment ref="J6" authorId="0" shapeId="0">
      <text>
        <r>
          <rPr>
            <sz val="11"/>
            <color rgb="FF000000"/>
            <rFont val="Arial"/>
            <family val="2"/>
          </rPr>
          <t>(Células de preenchimento automático). Montante resultante da soma entre o subsídio do agente político + vencimento + representação, em Reais (R$).</t>
        </r>
      </text>
    </comment>
    <comment ref="A88" authorId="0" shapeId="0">
      <text>
        <r>
          <rPr>
            <sz val="11"/>
            <color rgb="FF000000"/>
            <rFont val="Arial"/>
            <family val="2"/>
          </rPr>
          <t>(Não editar as células em cinza). Relação de todos os cargos comissionados, conforme Lei Estadual nº 16.520/2018.</t>
        </r>
      </text>
    </comment>
    <comment ref="B88" authorId="0" shapeId="0">
      <text>
        <r>
          <rPr>
            <sz val="11"/>
            <color rgb="FF000000"/>
            <rFont val="Arial"/>
            <family val="2"/>
          </rPr>
          <t>(Não editar as células em cinza). Relação de todos os símbolos dos cargos comissionados, conforme Lei Estadual nº 16.520/2018.</t>
        </r>
      </text>
    </comment>
    <comment ref="C88" authorId="0" shapeId="0">
      <text>
        <r>
          <rPr>
            <sz val="11"/>
            <color rgb="FF000000"/>
            <rFont val="Arial"/>
            <family val="2"/>
          </rPr>
          <t>(Células de preenchimento automático). Quantitativo dos cargos comissionados preenchidos.</t>
        </r>
      </text>
    </comment>
    <comment ref="D88" authorId="0" shapeId="0">
      <text>
        <r>
          <rPr>
            <sz val="11"/>
            <color rgb="FF000000"/>
            <rFont val="Arial"/>
            <family val="2"/>
          </rPr>
          <t>(Células de preenchimento automático). Quantitativo dos cargos comissionados vagos.</t>
        </r>
      </text>
    </comment>
    <comment ref="E88" authorId="0" shapeId="0">
      <text>
        <r>
          <rPr>
            <sz val="11"/>
            <color rgb="FF000000"/>
            <rFont val="Arial"/>
            <family val="2"/>
          </rPr>
          <t>(Células de preenchimento automático). Quantitativo dos cargos comissionados existentes (preenchidos + vagos).</t>
        </r>
      </text>
    </comment>
    <comment ref="G88" authorId="0" shapeId="0">
      <text>
        <r>
          <rPr>
            <sz val="11"/>
            <color rgb="FF000000"/>
            <rFont val="Arial"/>
            <family val="2"/>
          </rPr>
          <t>(Células de preenchimento automático). Valor total dos subsídios dos agentes políticos, em Reais (R$).</t>
        </r>
      </text>
    </comment>
    <comment ref="H88" authorId="0" shapeId="0">
      <text>
        <r>
          <rPr>
            <sz val="11"/>
            <color rgb="FF000000"/>
            <rFont val="Arial"/>
            <family val="2"/>
          </rPr>
          <t>(Células de preenchimento automático). Valor total dos vencimentos dos servidores, em Reais (R$).</t>
        </r>
      </text>
    </comment>
    <comment ref="I88" authorId="0" shapeId="0">
      <text>
        <r>
          <rPr>
            <sz val="11"/>
            <color rgb="FF000000"/>
            <rFont val="Arial"/>
            <family val="2"/>
          </rPr>
          <t>(Células de preenchimento automático). Valor total das representações pagas em razão do cargo em comissão, em Reais (R$).</t>
        </r>
      </text>
    </comment>
    <comment ref="J88" authorId="0" shapeId="0">
      <text>
        <r>
          <rPr>
            <sz val="11"/>
            <color rgb="FF000000"/>
            <rFont val="Arial"/>
            <family val="2"/>
          </rPr>
          <t>(Células de preenchimento automático). Valor total dos montantes resultantes da soma entre os subsídios dos agentes políticos + vencimentos + representações, em Reais (R$).</t>
        </r>
      </text>
    </comment>
    <comment ref="A103" authorId="0" shapeId="0">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103" authorId="0" shapeId="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103" authorId="0" shapeId="0">
      <text>
        <r>
          <rPr>
            <sz val="11"/>
            <color rgb="FF000000"/>
            <rFont val="Arial"/>
            <family val="2"/>
          </rPr>
          <t>Descrever a sigla da lotação referente à função gratificada de direção e assessoramento. Exemplos de siglas da SCGE: GAB/DOGE, DPGE/GAF/GSC, DAUD/COP, etc.</t>
        </r>
      </text>
    </comment>
    <comment ref="D103"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03" authorId="0" shapeId="0">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103" authorId="0" shapeId="0">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103" authorId="0" shapeId="0">
      <text>
        <r>
          <rPr>
            <sz val="11"/>
            <color rgb="FF000000"/>
            <rFont val="Arial"/>
            <family val="2"/>
          </rPr>
          <t>Valor do vencimento do servidor, em Reais (R$).</t>
        </r>
      </text>
    </comment>
    <comment ref="H103" authorId="0" shapeId="0">
      <text>
        <r>
          <rPr>
            <sz val="11"/>
            <color rgb="FF000000"/>
            <rFont val="Arial"/>
            <family val="2"/>
          </rPr>
          <t>Valor da representação paga em razão da função gratificada de direção e assessoramento, em Reais (R$).</t>
        </r>
      </text>
    </comment>
    <comment ref="I103" authorId="0" shapeId="0">
      <text>
        <r>
          <rPr>
            <sz val="11"/>
            <color rgb="FF000000"/>
            <rFont val="Arial"/>
            <family val="2"/>
          </rPr>
          <t>(Células de preenchimento automático). Montante resultante da soma entre o vencimento + representação, em Reais (R$).</t>
        </r>
      </text>
    </comment>
    <comment ref="A110" authorId="0" shapeId="0">
      <text>
        <r>
          <rPr>
            <sz val="11"/>
            <color rgb="FF000000"/>
            <rFont val="Arial"/>
            <family val="2"/>
          </rPr>
          <t>(Não editar as células em cinza). Relação de todas as funções gratificadas de direção e assessoramento, conforme Lei Estadual nº 16.520/2018.</t>
        </r>
      </text>
    </comment>
    <comment ref="B110" authorId="0" shapeId="0">
      <text>
        <r>
          <rPr>
            <sz val="11"/>
            <color rgb="FF000000"/>
            <rFont val="Arial"/>
            <family val="2"/>
          </rPr>
          <t>(Não editar as células em cinza). Relação de todos os símbolos das funções gratificadas de direção e assessoramento, conforme Lei Estadual nº 16.520/2018.</t>
        </r>
      </text>
    </comment>
    <comment ref="C110" authorId="0" shapeId="0">
      <text>
        <r>
          <rPr>
            <sz val="11"/>
            <color rgb="FF000000"/>
            <rFont val="Arial"/>
            <family val="2"/>
          </rPr>
          <t>(Células de preenchimento automático). Quantitativo das funções gratificadas de direção e assessoramento preenchidos.</t>
        </r>
      </text>
    </comment>
    <comment ref="D110" authorId="0" shapeId="0">
      <text>
        <r>
          <rPr>
            <sz val="11"/>
            <color rgb="FF000000"/>
            <rFont val="Arial"/>
            <family val="2"/>
          </rPr>
          <t>(Células de preenchimento automático). Quantitativo das funções gratificadas de direção e assessoramento vagas.</t>
        </r>
      </text>
    </comment>
    <comment ref="E110" authorId="0" shapeId="0">
      <text>
        <r>
          <rPr>
            <sz val="11"/>
            <color rgb="FF000000"/>
            <rFont val="Arial"/>
            <family val="2"/>
          </rPr>
          <t>(Células de preenchimento automático). Quantitativo das funções gratificadas de direção e assessoramento existentes (preenchidos + vagos).</t>
        </r>
      </text>
    </comment>
    <comment ref="G110" authorId="0" shapeId="0">
      <text>
        <r>
          <rPr>
            <sz val="11"/>
            <color rgb="FF000000"/>
            <rFont val="Arial"/>
            <family val="2"/>
          </rPr>
          <t>(Células de preenchimento automático). Valor total dos vencimentos dos servidores, em Reais (R$).</t>
        </r>
      </text>
    </comment>
    <comment ref="H110" authorId="0" shapeId="0">
      <text>
        <r>
          <rPr>
            <sz val="11"/>
            <color rgb="FF000000"/>
            <rFont val="Arial"/>
            <family val="2"/>
          </rPr>
          <t>(Células de preenchimento automático). Valor total das representações pagas em razão da função gratificada de direção e assessoramento, em Reais (R$).</t>
        </r>
      </text>
    </comment>
    <comment ref="I110" authorId="0" shapeId="0">
      <text>
        <r>
          <rPr>
            <sz val="11"/>
            <color rgb="FF000000"/>
            <rFont val="Arial"/>
            <family val="2"/>
          </rPr>
          <t>(Células de preenchimento automático). Valor total dos montantes resultantes da soma entre os vencimentos + representações, em Reais (R$).</t>
        </r>
      </text>
    </comment>
    <comment ref="A119" authorId="0" shapeId="0">
      <text>
        <r>
          <rPr>
            <sz val="11"/>
            <color rgb="FF000000"/>
            <rFont val="Arial"/>
            <family val="2"/>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119" authorId="0" shapeId="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119" authorId="0" shapeId="0">
      <text>
        <r>
          <rPr>
            <sz val="11"/>
            <color rgb="FF000000"/>
            <rFont val="Arial"/>
            <family val="2"/>
          </rPr>
          <t>Descrever a sigla da lotação referente à função gratificada de supervisão e apoio. Exemplos de siglas da SCGE: DAUD/UAPP, DAUD/COP/UAOP, DAUD/CLC/UALC, etc.</t>
        </r>
      </text>
    </comment>
    <comment ref="D119"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19" authorId="0" shapeId="0">
      <text>
        <r>
          <rPr>
            <sz val="11"/>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119" authorId="0" shapeId="0">
      <text>
        <r>
          <rPr>
            <sz val="11"/>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119" authorId="0" shapeId="0">
      <text>
        <r>
          <rPr>
            <sz val="11"/>
            <color rgb="FF000000"/>
            <rFont val="Arial"/>
            <family val="2"/>
          </rPr>
          <t>Valor do vencimento do servidor, em Reais (R$).</t>
        </r>
      </text>
    </comment>
    <comment ref="H119" authorId="0" shapeId="0">
      <text>
        <r>
          <rPr>
            <sz val="11"/>
            <color rgb="FF000000"/>
            <rFont val="Arial"/>
            <family val="2"/>
          </rPr>
          <t>Valor da representação paga em razão da função gratificada de supervisão e apoio, em Reais (R$).</t>
        </r>
      </text>
    </comment>
    <comment ref="I119" authorId="0" shapeId="0">
      <text>
        <r>
          <rPr>
            <sz val="11"/>
            <color rgb="FF000000"/>
            <rFont val="Arial"/>
            <family val="2"/>
          </rPr>
          <t>(Células de preenchimento automático). Montante resultante da soma entre o vencimento + representação, em Reais (R$).</t>
        </r>
      </text>
    </comment>
    <comment ref="A142" authorId="0" shapeId="0">
      <text>
        <r>
          <rPr>
            <sz val="11"/>
            <color rgb="FF000000"/>
            <rFont val="Arial"/>
            <family val="2"/>
          </rPr>
          <t>(Não editar as células em cinza). Relação de todas as funções gratificadas de supervisão e apoio, conforme Lei Estadual nº 16.520/2018.</t>
        </r>
      </text>
    </comment>
    <comment ref="B142" authorId="0" shapeId="0">
      <text>
        <r>
          <rPr>
            <sz val="11"/>
            <color rgb="FF000000"/>
            <rFont val="Arial"/>
            <family val="2"/>
          </rPr>
          <t>(Não editar as células em cinza). Relação de todos os símbolos das funções gratificadas de supervisão e apoio, conforme Lei Estadual nº 16.520/2018.</t>
        </r>
      </text>
    </comment>
    <comment ref="C142" authorId="0" shapeId="0">
      <text>
        <r>
          <rPr>
            <sz val="11"/>
            <color rgb="FF000000"/>
            <rFont val="Arial"/>
            <family val="2"/>
          </rPr>
          <t>(Células de preenchimento automático). Quantitativo das funções gratificadas de supervisão e apoio preenchidos.</t>
        </r>
      </text>
    </comment>
    <comment ref="D142" authorId="0" shapeId="0">
      <text>
        <r>
          <rPr>
            <sz val="11"/>
            <color rgb="FF000000"/>
            <rFont val="Arial"/>
            <family val="2"/>
          </rPr>
          <t>(Células de preenchimento automático). Quantitativo das funções gratificadas de supervisão e apoio vagos.</t>
        </r>
      </text>
    </comment>
    <comment ref="E142" authorId="0" shapeId="0">
      <text>
        <r>
          <rPr>
            <sz val="11"/>
            <color rgb="FF000000"/>
            <rFont val="Arial"/>
            <family val="2"/>
          </rPr>
          <t>(Células de preenchimento automático). Quantitativo das funções gratificadas de supervisão e apoio existentes (preenchidos + vagos).</t>
        </r>
      </text>
    </comment>
    <comment ref="G142" authorId="0" shapeId="0">
      <text>
        <r>
          <rPr>
            <sz val="11"/>
            <color rgb="FF000000"/>
            <rFont val="Arial"/>
            <family val="2"/>
          </rPr>
          <t>(Células de preenchimento automático). Valor total dos vencimentos dos servidores, em Reais (R$).</t>
        </r>
      </text>
    </comment>
    <comment ref="H142" authorId="0" shapeId="0">
      <text>
        <r>
          <rPr>
            <sz val="11"/>
            <color rgb="FF000000"/>
            <rFont val="Arial"/>
            <family val="2"/>
          </rPr>
          <t>(Células de preenchimento automático). Valor total das representações pagas em razão da função gratificada de supervisão e apoio, em Reais (R$).</t>
        </r>
      </text>
    </comment>
    <comment ref="I142" authorId="0" shapeId="0">
      <text>
        <r>
          <rPr>
            <sz val="11"/>
            <color rgb="FF000000"/>
            <rFont val="Arial"/>
            <family val="2"/>
          </rPr>
          <t>(Células de preenchimento automático). Valor total dos montantes resultantes da soma entre os vencimentos + representações, em Reais (R$).</t>
        </r>
      </text>
    </comment>
    <comment ref="C151" authorId="0" shapeId="0">
      <text>
        <r>
          <rPr>
            <sz val="11"/>
            <color rgb="FF000000"/>
            <rFont val="Arial"/>
            <family val="2"/>
          </rPr>
          <t>(Células de preenchimento automático). Quantitativo dos cargos em comissão + funções gratificadas preenchidos.</t>
        </r>
      </text>
    </comment>
    <comment ref="D151" authorId="0" shapeId="0">
      <text>
        <r>
          <rPr>
            <sz val="11"/>
            <color rgb="FF000000"/>
            <rFont val="Arial"/>
            <family val="2"/>
          </rPr>
          <t>(Células de preenchimento automático). Quantitativo dos cargos em comissão + funções gratificadas vagos.</t>
        </r>
      </text>
    </comment>
    <comment ref="E151" authorId="0" shapeId="0">
      <text>
        <r>
          <rPr>
            <sz val="11"/>
            <color rgb="FF000000"/>
            <rFont val="Arial"/>
            <family val="2"/>
          </rPr>
          <t>(Células de preenchimento automático). Quantitativo dos cargos em comissão + funções gratificadas existentes (preenchidos + vagos).</t>
        </r>
      </text>
    </comment>
    <comment ref="G151" authorId="0" shapeId="0">
      <text>
        <r>
          <rPr>
            <sz val="11"/>
            <color rgb="FF000000"/>
            <rFont val="Arial"/>
            <family val="2"/>
          </rPr>
          <t>(Células de preenchimento automático). Valor total dos vencimentos dos cargos comissionados + funções gratificadas, em Reais (R$).</t>
        </r>
      </text>
    </comment>
    <comment ref="H151" authorId="0" shapeId="0">
      <text>
        <r>
          <rPr>
            <sz val="11"/>
            <color rgb="FF000000"/>
            <rFont val="Arial"/>
            <family val="2"/>
          </rPr>
          <t>(Células de preenchimento automático). Valor total das representações pagas em razão dos cargos comissionados + funções gratificadas, em Reais (R$).</t>
        </r>
      </text>
    </comment>
    <comment ref="I151" authorId="0" shapeId="0">
      <text>
        <r>
          <rPr>
            <sz val="11"/>
            <color rgb="FF000000"/>
            <rFont val="Arial"/>
            <family val="2"/>
          </rPr>
          <t>(Células de preenchimento automático). Valor total dos montantes resultantes da soma entre os vencimentos + representações pagas em razão dos cargos comissionados + funções gratificadas, em Reais (R$).</t>
        </r>
      </text>
    </comment>
    <comment ref="A152" authorId="0" shapeId="0">
      <text>
        <r>
          <rPr>
            <sz val="11"/>
            <color rgb="FF000000"/>
            <rFont val="Arial"/>
            <family val="2"/>
          </rPr>
          <t>Verificar se não seria mais adequado substituir representações por remuneração, uma vez que, no caso de Cargo em Comissão, inclui tb. o vencimento para os não efetivos
	-Bianca Rosa
Item ajustado!
	-ricardo Alves Paiva</t>
        </r>
      </text>
    </comment>
  </commentList>
</comments>
</file>

<file path=xl/comments9.xml><?xml version="1.0" encoding="utf-8"?>
<comments xmlns="http://schemas.openxmlformats.org/spreadsheetml/2006/main">
  <authors>
    <author/>
  </authors>
  <commentList>
    <comment ref="A6" authorId="0" shapeId="0">
      <text>
        <r>
          <rPr>
            <sz val="11"/>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text>
        <r>
          <rPr>
            <sz val="11"/>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text>
        <r>
          <rPr>
            <sz val="11"/>
            <color rgb="FF000000"/>
            <rFont val="Arial"/>
            <family val="2"/>
          </rPr>
          <t>Descrever a sigla da lotação referente ao cargo comissionado. Exemplos de siglas da SCGE: GAB/SECGE, GAB/CGAB, CGAB/ASC, etc.</t>
        </r>
      </text>
    </comment>
    <comment ref="D6"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text>
        <r>
          <rPr>
            <sz val="11"/>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text>
        <r>
          <rPr>
            <sz val="11"/>
            <color rgb="FF000000"/>
            <rFont val="Arial"/>
            <family val="2"/>
          </rPr>
          <t>Nome completo do servidor ocupante do cargo comissionado. Caso o cargo esteja vago, a palavra "VAGO" deverá ser inserida na célula correspondente.</t>
        </r>
      </text>
    </comment>
    <comment ref="G6" authorId="0" shapeId="0">
      <text>
        <r>
          <rPr>
            <sz val="11"/>
            <color rgb="FF000000"/>
            <rFont val="Arial"/>
            <family val="2"/>
          </rPr>
          <t>Valor do subsídio do agente político, em Reais (R$).</t>
        </r>
      </text>
    </comment>
    <comment ref="H6" authorId="0" shapeId="0">
      <text>
        <r>
          <rPr>
            <sz val="11"/>
            <color rgb="FF000000"/>
            <rFont val="Arial"/>
            <family val="2"/>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shapeId="0">
      <text>
        <r>
          <rPr>
            <sz val="11"/>
            <color rgb="FF000000"/>
            <rFont val="Arial"/>
            <family val="2"/>
          </rPr>
          <t>Valor da representação paga em razão do cargo em comissão, em Reais (R$).</t>
        </r>
      </text>
    </comment>
    <comment ref="J6" authorId="0" shapeId="0">
      <text>
        <r>
          <rPr>
            <sz val="11"/>
            <color rgb="FF000000"/>
            <rFont val="Arial"/>
            <family val="2"/>
          </rPr>
          <t>(Células de preenchimento automático). Montante resultante da soma entre o subsídio do agente político + vencimento + representação, em Reais (R$).</t>
        </r>
      </text>
    </comment>
    <comment ref="A88" authorId="0" shapeId="0">
      <text>
        <r>
          <rPr>
            <sz val="11"/>
            <color rgb="FF000000"/>
            <rFont val="Arial"/>
            <family val="2"/>
          </rPr>
          <t>(Não editar as células em cinza). Relação de todos os cargos comissionados, conforme Lei Estadual nº 16.520/2018.</t>
        </r>
      </text>
    </comment>
    <comment ref="B88" authorId="0" shapeId="0">
      <text>
        <r>
          <rPr>
            <sz val="11"/>
            <color rgb="FF000000"/>
            <rFont val="Arial"/>
            <family val="2"/>
          </rPr>
          <t>(Não editar as células em cinza). Relação de todos os símbolos dos cargos comissionados, conforme Lei Estadual nº 16.520/2018.</t>
        </r>
      </text>
    </comment>
    <comment ref="C88" authorId="0" shapeId="0">
      <text>
        <r>
          <rPr>
            <sz val="11"/>
            <color rgb="FF000000"/>
            <rFont val="Arial"/>
            <family val="2"/>
          </rPr>
          <t>(Células de preenchimento automático). Quantitativo dos cargos comissionados preenchidos.</t>
        </r>
      </text>
    </comment>
    <comment ref="D88" authorId="0" shapeId="0">
      <text>
        <r>
          <rPr>
            <sz val="11"/>
            <color rgb="FF000000"/>
            <rFont val="Arial"/>
            <family val="2"/>
          </rPr>
          <t>(Células de preenchimento automático). Quantitativo dos cargos comissionados vagos.</t>
        </r>
      </text>
    </comment>
    <comment ref="E88" authorId="0" shapeId="0">
      <text>
        <r>
          <rPr>
            <sz val="11"/>
            <color rgb="FF000000"/>
            <rFont val="Arial"/>
            <family val="2"/>
          </rPr>
          <t>(Células de preenchimento automático). Quantitativo dos cargos comissionados existentes (preenchidos + vagos).</t>
        </r>
      </text>
    </comment>
    <comment ref="G88" authorId="0" shapeId="0">
      <text>
        <r>
          <rPr>
            <sz val="11"/>
            <color rgb="FF000000"/>
            <rFont val="Arial"/>
            <family val="2"/>
          </rPr>
          <t>(Células de preenchimento automático). Valor total dos subsídios dos agentes políticos, em Reais (R$).</t>
        </r>
      </text>
    </comment>
    <comment ref="H88" authorId="0" shapeId="0">
      <text>
        <r>
          <rPr>
            <sz val="11"/>
            <color rgb="FF000000"/>
            <rFont val="Arial"/>
            <family val="2"/>
          </rPr>
          <t>(Células de preenchimento automático). Valor total dos vencimentos dos servidores, em Reais (R$).</t>
        </r>
      </text>
    </comment>
    <comment ref="I88" authorId="0" shapeId="0">
      <text>
        <r>
          <rPr>
            <sz val="11"/>
            <color rgb="FF000000"/>
            <rFont val="Arial"/>
            <family val="2"/>
          </rPr>
          <t>(Células de preenchimento automático). Valor total das representações pagas em razão do cargo em comissão, em Reais (R$).</t>
        </r>
      </text>
    </comment>
    <comment ref="J88" authorId="0" shapeId="0">
      <text>
        <r>
          <rPr>
            <sz val="11"/>
            <color rgb="FF000000"/>
            <rFont val="Arial"/>
            <family val="2"/>
          </rPr>
          <t>(Células de preenchimento automático). Valor total dos montantes resultantes da soma entre os subsídios dos agentes políticos + vencimentos + representações, em Reais (R$).</t>
        </r>
      </text>
    </comment>
    <comment ref="A103" authorId="0" shapeId="0">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103" authorId="0" shapeId="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103" authorId="0" shapeId="0">
      <text>
        <r>
          <rPr>
            <sz val="11"/>
            <color rgb="FF000000"/>
            <rFont val="Arial"/>
            <family val="2"/>
          </rPr>
          <t>Descrever a sigla da lotação referente à função gratificada de direção e assessoramento. Exemplos de siglas da SCGE: GAB/DOGE, DPGE/GAF/GSC, DAUD/COP, etc.</t>
        </r>
      </text>
    </comment>
    <comment ref="D103"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03" authorId="0" shapeId="0">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103" authorId="0" shapeId="0">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103" authorId="0" shapeId="0">
      <text>
        <r>
          <rPr>
            <sz val="11"/>
            <color rgb="FF000000"/>
            <rFont val="Arial"/>
            <family val="2"/>
          </rPr>
          <t>Valor do vencimento do servidor, em Reais (R$).</t>
        </r>
      </text>
    </comment>
    <comment ref="H103" authorId="0" shapeId="0">
      <text>
        <r>
          <rPr>
            <sz val="11"/>
            <color rgb="FF000000"/>
            <rFont val="Arial"/>
            <family val="2"/>
          </rPr>
          <t>Valor da representação paga em razão da função gratificada de direção e assessoramento, em Reais (R$).</t>
        </r>
      </text>
    </comment>
    <comment ref="I103" authorId="0" shapeId="0">
      <text>
        <r>
          <rPr>
            <sz val="11"/>
            <color rgb="FF000000"/>
            <rFont val="Arial"/>
            <family val="2"/>
          </rPr>
          <t>(Células de preenchimento automático). Montante resultante da soma entre o vencimento + representação, em Reais (R$).</t>
        </r>
      </text>
    </comment>
    <comment ref="A110" authorId="0" shapeId="0">
      <text>
        <r>
          <rPr>
            <sz val="11"/>
            <color rgb="FF000000"/>
            <rFont val="Arial"/>
            <family val="2"/>
          </rPr>
          <t>(Não editar as células em cinza). Relação de todas as funções gratificadas de direção e assessoramento, conforme Lei Estadual nº 16.520/2018.</t>
        </r>
      </text>
    </comment>
    <comment ref="B110" authorId="0" shapeId="0">
      <text>
        <r>
          <rPr>
            <sz val="11"/>
            <color rgb="FF000000"/>
            <rFont val="Arial"/>
            <family val="2"/>
          </rPr>
          <t>(Não editar as células em cinza). Relação de todos os símbolos das funções gratificadas de direção e assessoramento, conforme Lei Estadual nº 16.520/2018.</t>
        </r>
      </text>
    </comment>
    <comment ref="C110" authorId="0" shapeId="0">
      <text>
        <r>
          <rPr>
            <sz val="11"/>
            <color rgb="FF000000"/>
            <rFont val="Arial"/>
            <family val="2"/>
          </rPr>
          <t>(Células de preenchimento automático). Quantitativo das funções gratificadas de direção e assessoramento preenchidos.</t>
        </r>
      </text>
    </comment>
    <comment ref="D110" authorId="0" shapeId="0">
      <text>
        <r>
          <rPr>
            <sz val="11"/>
            <color rgb="FF000000"/>
            <rFont val="Arial"/>
            <family val="2"/>
          </rPr>
          <t>(Células de preenchimento automático). Quantitativo das funções gratificadas de direção e assessoramento vagas.</t>
        </r>
      </text>
    </comment>
    <comment ref="E110" authorId="0" shapeId="0">
      <text>
        <r>
          <rPr>
            <sz val="11"/>
            <color rgb="FF000000"/>
            <rFont val="Arial"/>
            <family val="2"/>
          </rPr>
          <t>(Células de preenchimento automático). Quantitativo das funções gratificadas de direção e assessoramento existentes (preenchidos + vagos).</t>
        </r>
      </text>
    </comment>
    <comment ref="G110" authorId="0" shapeId="0">
      <text>
        <r>
          <rPr>
            <sz val="11"/>
            <color rgb="FF000000"/>
            <rFont val="Arial"/>
            <family val="2"/>
          </rPr>
          <t>(Células de preenchimento automático). Valor total dos vencimentos dos servidores, em Reais (R$).</t>
        </r>
      </text>
    </comment>
    <comment ref="H110" authorId="0" shapeId="0">
      <text>
        <r>
          <rPr>
            <sz val="11"/>
            <color rgb="FF000000"/>
            <rFont val="Arial"/>
            <family val="2"/>
          </rPr>
          <t>(Células de preenchimento automático). Valor total das representações pagas em razão da função gratificada de direção e assessoramento, em Reais (R$).</t>
        </r>
      </text>
    </comment>
    <comment ref="I110" authorId="0" shapeId="0">
      <text>
        <r>
          <rPr>
            <sz val="11"/>
            <color rgb="FF000000"/>
            <rFont val="Arial"/>
            <family val="2"/>
          </rPr>
          <t>(Células de preenchimento automático). Valor total dos montantes resultantes da soma entre os vencimentos + representações, em Reais (R$).</t>
        </r>
      </text>
    </comment>
    <comment ref="A119" authorId="0" shapeId="0">
      <text>
        <r>
          <rPr>
            <sz val="11"/>
            <color rgb="FF000000"/>
            <rFont val="Arial"/>
            <family val="2"/>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119" authorId="0" shapeId="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119" authorId="0" shapeId="0">
      <text>
        <r>
          <rPr>
            <sz val="11"/>
            <color rgb="FF000000"/>
            <rFont val="Arial"/>
            <family val="2"/>
          </rPr>
          <t>Descrever a sigla da lotação referente à função gratificada de supervisão e apoio. Exemplos de siglas da SCGE: DAUD/UAPP, DAUD/COP/UAOP, DAUD/CLC/UALC, etc.</t>
        </r>
      </text>
    </comment>
    <comment ref="D119"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19" authorId="0" shapeId="0">
      <text>
        <r>
          <rPr>
            <sz val="11"/>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119" authorId="0" shapeId="0">
      <text>
        <r>
          <rPr>
            <sz val="11"/>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119" authorId="0" shapeId="0">
      <text>
        <r>
          <rPr>
            <sz val="11"/>
            <color rgb="FF000000"/>
            <rFont val="Arial"/>
            <family val="2"/>
          </rPr>
          <t>Valor do vencimento do servidor, em Reais (R$).</t>
        </r>
      </text>
    </comment>
    <comment ref="H119" authorId="0" shapeId="0">
      <text>
        <r>
          <rPr>
            <sz val="11"/>
            <color rgb="FF000000"/>
            <rFont val="Arial"/>
            <family val="2"/>
          </rPr>
          <t>Valor da representação paga em razão da função gratificada de supervisão e apoio, em Reais (R$).</t>
        </r>
      </text>
    </comment>
    <comment ref="I119" authorId="0" shapeId="0">
      <text>
        <r>
          <rPr>
            <sz val="11"/>
            <color rgb="FF000000"/>
            <rFont val="Arial"/>
            <family val="2"/>
          </rPr>
          <t>(Células de preenchimento automático). Montante resultante da soma entre o vencimento + representação, em Reais (R$).</t>
        </r>
      </text>
    </comment>
    <comment ref="A142" authorId="0" shapeId="0">
      <text>
        <r>
          <rPr>
            <sz val="11"/>
            <color rgb="FF000000"/>
            <rFont val="Arial"/>
            <family val="2"/>
          </rPr>
          <t>(Não editar as células em cinza). Relação de todas as funções gratificadas de supervisão e apoio, conforme Lei Estadual nº 16.520/2018.</t>
        </r>
      </text>
    </comment>
    <comment ref="B142" authorId="0" shapeId="0">
      <text>
        <r>
          <rPr>
            <sz val="11"/>
            <color rgb="FF000000"/>
            <rFont val="Arial"/>
            <family val="2"/>
          </rPr>
          <t>(Não editar as células em cinza). Relação de todos os símbolos das funções gratificadas de supervisão e apoio, conforme Lei Estadual nº 16.520/2018.</t>
        </r>
      </text>
    </comment>
    <comment ref="C142" authorId="0" shapeId="0">
      <text>
        <r>
          <rPr>
            <sz val="11"/>
            <color rgb="FF000000"/>
            <rFont val="Arial"/>
            <family val="2"/>
          </rPr>
          <t>(Células de preenchimento automático). Quantitativo das funções gratificadas de supervisão e apoio preenchidos.</t>
        </r>
      </text>
    </comment>
    <comment ref="D142" authorId="0" shapeId="0">
      <text>
        <r>
          <rPr>
            <sz val="11"/>
            <color rgb="FF000000"/>
            <rFont val="Arial"/>
            <family val="2"/>
          </rPr>
          <t>(Células de preenchimento automático). Quantitativo das funções gratificadas de supervisão e apoio vagos.</t>
        </r>
      </text>
    </comment>
    <comment ref="E142" authorId="0" shapeId="0">
      <text>
        <r>
          <rPr>
            <sz val="11"/>
            <color rgb="FF000000"/>
            <rFont val="Arial"/>
            <family val="2"/>
          </rPr>
          <t>(Células de preenchimento automático). Quantitativo das funções gratificadas de supervisão e apoio existentes (preenchidos + vagos).</t>
        </r>
      </text>
    </comment>
    <comment ref="G142" authorId="0" shapeId="0">
      <text>
        <r>
          <rPr>
            <sz val="11"/>
            <color rgb="FF000000"/>
            <rFont val="Arial"/>
            <family val="2"/>
          </rPr>
          <t>(Células de preenchimento automático). Valor total dos vencimentos dos servidores, em Reais (R$).</t>
        </r>
      </text>
    </comment>
    <comment ref="H142" authorId="0" shapeId="0">
      <text>
        <r>
          <rPr>
            <sz val="11"/>
            <color rgb="FF000000"/>
            <rFont val="Arial"/>
            <family val="2"/>
          </rPr>
          <t>(Células de preenchimento automático). Valor total das representações pagas em razão da função gratificada de supervisão e apoio, em Reais (R$).</t>
        </r>
      </text>
    </comment>
    <comment ref="I142" authorId="0" shapeId="0">
      <text>
        <r>
          <rPr>
            <sz val="11"/>
            <color rgb="FF000000"/>
            <rFont val="Arial"/>
            <family val="2"/>
          </rPr>
          <t>(Células de preenchimento automático). Valor total dos montantes resultantes da soma entre os vencimentos + representações, em Reais (R$).</t>
        </r>
      </text>
    </comment>
    <comment ref="C151" authorId="0" shapeId="0">
      <text>
        <r>
          <rPr>
            <sz val="11"/>
            <color rgb="FF000000"/>
            <rFont val="Arial"/>
            <family val="2"/>
          </rPr>
          <t>(Células de preenchimento automático). Quantitativo dos cargos em comissão + funções gratificadas preenchidos.</t>
        </r>
      </text>
    </comment>
    <comment ref="D151" authorId="0" shapeId="0">
      <text>
        <r>
          <rPr>
            <sz val="11"/>
            <color rgb="FF000000"/>
            <rFont val="Arial"/>
            <family val="2"/>
          </rPr>
          <t>(Células de preenchimento automático). Quantitativo dos cargos em comissão + funções gratificadas vagos.</t>
        </r>
      </text>
    </comment>
    <comment ref="E151" authorId="0" shapeId="0">
      <text>
        <r>
          <rPr>
            <sz val="11"/>
            <color rgb="FF000000"/>
            <rFont val="Arial"/>
            <family val="2"/>
          </rPr>
          <t>(Células de preenchimento automático). Quantitativo dos cargos em comissão + funções gratificadas existentes (preenchidos + vagos).</t>
        </r>
      </text>
    </comment>
    <comment ref="G151" authorId="0" shapeId="0">
      <text>
        <r>
          <rPr>
            <sz val="11"/>
            <color rgb="FF000000"/>
            <rFont val="Arial"/>
            <family val="2"/>
          </rPr>
          <t>(Células de preenchimento automático). Valor total dos vencimentos dos cargos comissionados + funções gratificadas, em Reais (R$).</t>
        </r>
      </text>
    </comment>
    <comment ref="H151" authorId="0" shapeId="0">
      <text>
        <r>
          <rPr>
            <sz val="11"/>
            <color rgb="FF000000"/>
            <rFont val="Arial"/>
            <family val="2"/>
          </rPr>
          <t>(Células de preenchimento automático). Valor total das representações pagas em razão dos cargos comissionados + funções gratificadas, em Reais (R$).</t>
        </r>
      </text>
    </comment>
    <comment ref="I151" authorId="0" shapeId="0">
      <text>
        <r>
          <rPr>
            <sz val="11"/>
            <color rgb="FF000000"/>
            <rFont val="Arial"/>
            <family val="2"/>
          </rPr>
          <t>(Células de preenchimento automático). Valor total dos montantes resultantes da soma entre os vencimentos + representações pagas em razão dos cargos comissionados + funções gratificadas, em Reais (R$).</t>
        </r>
      </text>
    </comment>
    <comment ref="A152" authorId="0" shapeId="0">
      <text>
        <r>
          <rPr>
            <sz val="11"/>
            <color rgb="FF000000"/>
            <rFont val="Arial"/>
            <family val="2"/>
          </rPr>
          <t>Verificar se não seria mais adequado substituir representações por remuneração, uma vez que, no caso de Cargo em Comissão, inclui tb. o vencimento para os não efetivos
	-Bianca Rosa
Item ajustado!
	-ricardo Alves Paiva</t>
        </r>
      </text>
    </comment>
  </commentList>
</comments>
</file>

<file path=xl/comments10.xml><?xml version="1.0" encoding="utf-8"?>
<comments xmlns="http://schemas.openxmlformats.org/spreadsheetml/2006/main">
  <authors>
    <author/>
  </authors>
  <commentList>
    <comment ref="A6" authorId="0" shapeId="0">
      <text>
        <r>
          <rPr>
            <sz val="11"/>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text>
        <r>
          <rPr>
            <sz val="11"/>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text>
        <r>
          <rPr>
            <sz val="11"/>
            <color rgb="FF000000"/>
            <rFont val="Arial"/>
            <family val="2"/>
          </rPr>
          <t>Descrever a sigla da lotação referente ao cargo comissionado. Exemplos de siglas da SCGE: GAB/SECGE, GAB/CGAB, CGAB/ASC, etc.</t>
        </r>
      </text>
    </comment>
    <comment ref="D6"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text>
        <r>
          <rPr>
            <sz val="11"/>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text>
        <r>
          <rPr>
            <sz val="11"/>
            <color rgb="FF000000"/>
            <rFont val="Arial"/>
            <family val="2"/>
          </rPr>
          <t>Nome completo do servidor ocupante do cargo comissionado. Caso o cargo esteja vago, a palavra "VAGO" deverá ser inserida na célula correspondente.</t>
        </r>
      </text>
    </comment>
    <comment ref="G6" authorId="0" shapeId="0">
      <text>
        <r>
          <rPr>
            <sz val="11"/>
            <color rgb="FF000000"/>
            <rFont val="Arial"/>
            <family val="2"/>
          </rPr>
          <t>Valor do subsídio do agente político, em Reais (R$).</t>
        </r>
      </text>
    </comment>
    <comment ref="H6" authorId="0" shapeId="0">
      <text>
        <r>
          <rPr>
            <sz val="11"/>
            <color rgb="FF000000"/>
            <rFont val="Arial"/>
            <family val="2"/>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shapeId="0">
      <text>
        <r>
          <rPr>
            <sz val="11"/>
            <color rgb="FF000000"/>
            <rFont val="Arial"/>
            <family val="2"/>
          </rPr>
          <t>Valor da representação paga em razão do cargo em comissão, em Reais (R$).</t>
        </r>
      </text>
    </comment>
    <comment ref="J6" authorId="0" shapeId="0">
      <text>
        <r>
          <rPr>
            <sz val="11"/>
            <color rgb="FF000000"/>
            <rFont val="Arial"/>
            <family val="2"/>
          </rPr>
          <t>(Células de preenchimento automático). Montante resultante da soma entre o subsídio do agente político + vencimento + representação, em Reais (R$).</t>
        </r>
      </text>
    </comment>
    <comment ref="A88" authorId="0" shapeId="0">
      <text>
        <r>
          <rPr>
            <sz val="11"/>
            <color rgb="FF000000"/>
            <rFont val="Arial"/>
            <family val="2"/>
          </rPr>
          <t>(Não editar as células em cinza). Relação de todos os cargos comissionados, conforme Lei Estadual nº 16.520/2018.</t>
        </r>
      </text>
    </comment>
    <comment ref="B88" authorId="0" shapeId="0">
      <text>
        <r>
          <rPr>
            <sz val="11"/>
            <color rgb="FF000000"/>
            <rFont val="Arial"/>
            <family val="2"/>
          </rPr>
          <t>(Não editar as células em cinza). Relação de todos os símbolos dos cargos comissionados, conforme Lei Estadual nº 16.520/2018.</t>
        </r>
      </text>
    </comment>
    <comment ref="C88" authorId="0" shapeId="0">
      <text>
        <r>
          <rPr>
            <sz val="11"/>
            <color rgb="FF000000"/>
            <rFont val="Arial"/>
            <family val="2"/>
          </rPr>
          <t>(Células de preenchimento automático). Quantitativo dos cargos comissionados preenchidos.</t>
        </r>
      </text>
    </comment>
    <comment ref="D88" authorId="0" shapeId="0">
      <text>
        <r>
          <rPr>
            <sz val="11"/>
            <color rgb="FF000000"/>
            <rFont val="Arial"/>
            <family val="2"/>
          </rPr>
          <t>(Células de preenchimento automático). Quantitativo dos cargos comissionados vagos.</t>
        </r>
      </text>
    </comment>
    <comment ref="E88" authorId="0" shapeId="0">
      <text>
        <r>
          <rPr>
            <sz val="11"/>
            <color rgb="FF000000"/>
            <rFont val="Arial"/>
            <family val="2"/>
          </rPr>
          <t>(Células de preenchimento automático). Quantitativo dos cargos comissionados existentes (preenchidos + vagos).</t>
        </r>
      </text>
    </comment>
    <comment ref="G88" authorId="0" shapeId="0">
      <text>
        <r>
          <rPr>
            <sz val="11"/>
            <color rgb="FF000000"/>
            <rFont val="Arial"/>
            <family val="2"/>
          </rPr>
          <t>(Células de preenchimento automático). Valor total dos subsídios dos agentes políticos, em Reais (R$).</t>
        </r>
      </text>
    </comment>
    <comment ref="H88" authorId="0" shapeId="0">
      <text>
        <r>
          <rPr>
            <sz val="11"/>
            <color rgb="FF000000"/>
            <rFont val="Arial"/>
            <family val="2"/>
          </rPr>
          <t>(Células de preenchimento automático). Valor total dos vencimentos dos servidores, em Reais (R$).</t>
        </r>
      </text>
    </comment>
    <comment ref="I88" authorId="0" shapeId="0">
      <text>
        <r>
          <rPr>
            <sz val="11"/>
            <color rgb="FF000000"/>
            <rFont val="Arial"/>
            <family val="2"/>
          </rPr>
          <t>(Células de preenchimento automático). Valor total das representações pagas em razão do cargo em comissão, em Reais (R$).</t>
        </r>
      </text>
    </comment>
    <comment ref="J88" authorId="0" shapeId="0">
      <text>
        <r>
          <rPr>
            <sz val="11"/>
            <color rgb="FF000000"/>
            <rFont val="Arial"/>
            <family val="2"/>
          </rPr>
          <t>(Células de preenchimento automático). Valor total dos montantes resultantes da soma entre os subsídios dos agentes políticos + vencimentos + representações, em Reais (R$).</t>
        </r>
      </text>
    </comment>
    <comment ref="A103" authorId="0" shapeId="0">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103" authorId="0" shapeId="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103" authorId="0" shapeId="0">
      <text>
        <r>
          <rPr>
            <sz val="11"/>
            <color rgb="FF000000"/>
            <rFont val="Arial"/>
            <family val="2"/>
          </rPr>
          <t>Descrever a sigla da lotação referente à função gratificada de direção e assessoramento. Exemplos de siglas da SCGE: GAB/DOGE, DPGE/GAF/GSC, DAUD/COP, etc.</t>
        </r>
      </text>
    </comment>
    <comment ref="D103"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03" authorId="0" shapeId="0">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103" authorId="0" shapeId="0">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103" authorId="0" shapeId="0">
      <text>
        <r>
          <rPr>
            <sz val="11"/>
            <color rgb="FF000000"/>
            <rFont val="Arial"/>
            <family val="2"/>
          </rPr>
          <t>Valor do vencimento do servidor, em Reais (R$).</t>
        </r>
      </text>
    </comment>
    <comment ref="H103" authorId="0" shapeId="0">
      <text>
        <r>
          <rPr>
            <sz val="11"/>
            <color rgb="FF000000"/>
            <rFont val="Arial"/>
            <family val="2"/>
          </rPr>
          <t>Valor da representação paga em razão da função gratificada de direção e assessoramento, em Reais (R$).</t>
        </r>
      </text>
    </comment>
    <comment ref="I103" authorId="0" shapeId="0">
      <text>
        <r>
          <rPr>
            <sz val="11"/>
            <color rgb="FF000000"/>
            <rFont val="Arial"/>
            <family val="2"/>
          </rPr>
          <t>(Células de preenchimento automático). Montante resultante da soma entre o vencimento + representação, em Reais (R$).</t>
        </r>
      </text>
    </comment>
    <comment ref="A110" authorId="0" shapeId="0">
      <text>
        <r>
          <rPr>
            <sz val="11"/>
            <color rgb="FF000000"/>
            <rFont val="Arial"/>
            <family val="2"/>
          </rPr>
          <t>(Não editar as células em cinza). Relação de todas as funções gratificadas de direção e assessoramento, conforme Lei Estadual nº 16.520/2018.</t>
        </r>
      </text>
    </comment>
    <comment ref="B110" authorId="0" shapeId="0">
      <text>
        <r>
          <rPr>
            <sz val="11"/>
            <color rgb="FF000000"/>
            <rFont val="Arial"/>
            <family val="2"/>
          </rPr>
          <t>(Não editar as células em cinza). Relação de todos os símbolos das funções gratificadas de direção e assessoramento, conforme Lei Estadual nº 16.520/2018.</t>
        </r>
      </text>
    </comment>
    <comment ref="C110" authorId="0" shapeId="0">
      <text>
        <r>
          <rPr>
            <sz val="11"/>
            <color rgb="FF000000"/>
            <rFont val="Arial"/>
            <family val="2"/>
          </rPr>
          <t>(Células de preenchimento automático). Quantitativo das funções gratificadas de direção e assessoramento preenchidos.</t>
        </r>
      </text>
    </comment>
    <comment ref="D110" authorId="0" shapeId="0">
      <text>
        <r>
          <rPr>
            <sz val="11"/>
            <color rgb="FF000000"/>
            <rFont val="Arial"/>
            <family val="2"/>
          </rPr>
          <t>(Células de preenchimento automático). Quantitativo das funções gratificadas de direção e assessoramento vagas.</t>
        </r>
      </text>
    </comment>
    <comment ref="E110" authorId="0" shapeId="0">
      <text>
        <r>
          <rPr>
            <sz val="11"/>
            <color rgb="FF000000"/>
            <rFont val="Arial"/>
            <family val="2"/>
          </rPr>
          <t>(Células de preenchimento automático). Quantitativo das funções gratificadas de direção e assessoramento existentes (preenchidos + vagos).</t>
        </r>
      </text>
    </comment>
    <comment ref="G110" authorId="0" shapeId="0">
      <text>
        <r>
          <rPr>
            <sz val="11"/>
            <color rgb="FF000000"/>
            <rFont val="Arial"/>
            <family val="2"/>
          </rPr>
          <t>(Células de preenchimento automático). Valor total dos vencimentos dos servidores, em Reais (R$).</t>
        </r>
      </text>
    </comment>
    <comment ref="H110" authorId="0" shapeId="0">
      <text>
        <r>
          <rPr>
            <sz val="11"/>
            <color rgb="FF000000"/>
            <rFont val="Arial"/>
            <family val="2"/>
          </rPr>
          <t>(Células de preenchimento automático). Valor total das representações pagas em razão da função gratificada de direção e assessoramento, em Reais (R$).</t>
        </r>
      </text>
    </comment>
    <comment ref="I110" authorId="0" shapeId="0">
      <text>
        <r>
          <rPr>
            <sz val="11"/>
            <color rgb="FF000000"/>
            <rFont val="Arial"/>
            <family val="2"/>
          </rPr>
          <t>(Células de preenchimento automático). Valor total dos montantes resultantes da soma entre os vencimentos + representações, em Reais (R$).</t>
        </r>
      </text>
    </comment>
    <comment ref="A119" authorId="0" shapeId="0">
      <text>
        <r>
          <rPr>
            <sz val="11"/>
            <color rgb="FF000000"/>
            <rFont val="Arial"/>
            <family val="2"/>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119" authorId="0" shapeId="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119" authorId="0" shapeId="0">
      <text>
        <r>
          <rPr>
            <sz val="11"/>
            <color rgb="FF000000"/>
            <rFont val="Arial"/>
            <family val="2"/>
          </rPr>
          <t>Descrever a sigla da lotação referente à função gratificada de supervisão e apoio. Exemplos de siglas da SCGE: DAUD/UAPP, DAUD/COP/UAOP, DAUD/CLC/UALC, etc.</t>
        </r>
      </text>
    </comment>
    <comment ref="D119"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19" authorId="0" shapeId="0">
      <text>
        <r>
          <rPr>
            <sz val="11"/>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119" authorId="0" shapeId="0">
      <text>
        <r>
          <rPr>
            <sz val="11"/>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119" authorId="0" shapeId="0">
      <text>
        <r>
          <rPr>
            <sz val="11"/>
            <color rgb="FF000000"/>
            <rFont val="Arial"/>
            <family val="2"/>
          </rPr>
          <t>Valor do vencimento do servidor, em Reais (R$).</t>
        </r>
      </text>
    </comment>
    <comment ref="H119" authorId="0" shapeId="0">
      <text>
        <r>
          <rPr>
            <sz val="11"/>
            <color rgb="FF000000"/>
            <rFont val="Arial"/>
            <family val="2"/>
          </rPr>
          <t>Valor da representação paga em razão da função gratificada de supervisão e apoio, em Reais (R$).</t>
        </r>
      </text>
    </comment>
    <comment ref="I119" authorId="0" shapeId="0">
      <text>
        <r>
          <rPr>
            <sz val="11"/>
            <color rgb="FF000000"/>
            <rFont val="Arial"/>
            <family val="2"/>
          </rPr>
          <t>(Células de preenchimento automático). Montante resultante da soma entre o vencimento + representação, em Reais (R$).</t>
        </r>
      </text>
    </comment>
    <comment ref="A142" authorId="0" shapeId="0">
      <text>
        <r>
          <rPr>
            <sz val="11"/>
            <color rgb="FF000000"/>
            <rFont val="Arial"/>
            <family val="2"/>
          </rPr>
          <t>(Não editar as células em cinza). Relação de todas as funções gratificadas de supervisão e apoio, conforme Lei Estadual nº 16.520/2018.</t>
        </r>
      </text>
    </comment>
    <comment ref="B142" authorId="0" shapeId="0">
      <text>
        <r>
          <rPr>
            <sz val="11"/>
            <color rgb="FF000000"/>
            <rFont val="Arial"/>
            <family val="2"/>
          </rPr>
          <t>(Não editar as células em cinza). Relação de todos os símbolos das funções gratificadas de supervisão e apoio, conforme Lei Estadual nº 16.520/2018.</t>
        </r>
      </text>
    </comment>
    <comment ref="C142" authorId="0" shapeId="0">
      <text>
        <r>
          <rPr>
            <sz val="11"/>
            <color rgb="FF000000"/>
            <rFont val="Arial"/>
            <family val="2"/>
          </rPr>
          <t>(Células de preenchimento automático). Quantitativo das funções gratificadas de supervisão e apoio preenchidos.</t>
        </r>
      </text>
    </comment>
    <comment ref="D142" authorId="0" shapeId="0">
      <text>
        <r>
          <rPr>
            <sz val="11"/>
            <color rgb="FF000000"/>
            <rFont val="Arial"/>
            <family val="2"/>
          </rPr>
          <t>(Células de preenchimento automático). Quantitativo das funções gratificadas de supervisão e apoio vagos.</t>
        </r>
      </text>
    </comment>
    <comment ref="E142" authorId="0" shapeId="0">
      <text>
        <r>
          <rPr>
            <sz val="11"/>
            <color rgb="FF000000"/>
            <rFont val="Arial"/>
            <family val="2"/>
          </rPr>
          <t>(Células de preenchimento automático). Quantitativo das funções gratificadas de supervisão e apoio existentes (preenchidos + vagos).</t>
        </r>
      </text>
    </comment>
    <comment ref="G142" authorId="0" shapeId="0">
      <text>
        <r>
          <rPr>
            <sz val="11"/>
            <color rgb="FF000000"/>
            <rFont val="Arial"/>
            <family val="2"/>
          </rPr>
          <t>(Células de preenchimento automático). Valor total dos vencimentos dos servidores, em Reais (R$).</t>
        </r>
      </text>
    </comment>
    <comment ref="H142" authorId="0" shapeId="0">
      <text>
        <r>
          <rPr>
            <sz val="11"/>
            <color rgb="FF000000"/>
            <rFont val="Arial"/>
            <family val="2"/>
          </rPr>
          <t>(Células de preenchimento automático). Valor total das representações pagas em razão da função gratificada de supervisão e apoio, em Reais (R$).</t>
        </r>
      </text>
    </comment>
    <comment ref="I142" authorId="0" shapeId="0">
      <text>
        <r>
          <rPr>
            <sz val="11"/>
            <color rgb="FF000000"/>
            <rFont val="Arial"/>
            <family val="2"/>
          </rPr>
          <t>(Células de preenchimento automático). Valor total dos montantes resultantes da soma entre os vencimentos + representações, em Reais (R$).</t>
        </r>
      </text>
    </comment>
    <comment ref="C151" authorId="0" shapeId="0">
      <text>
        <r>
          <rPr>
            <sz val="11"/>
            <color rgb="FF000000"/>
            <rFont val="Arial"/>
            <family val="2"/>
          </rPr>
          <t>(Células de preenchimento automático). Quantitativo dos cargos em comissão + funções gratificadas preenchidos.</t>
        </r>
      </text>
    </comment>
    <comment ref="D151" authorId="0" shapeId="0">
      <text>
        <r>
          <rPr>
            <sz val="11"/>
            <color rgb="FF000000"/>
            <rFont val="Arial"/>
            <family val="2"/>
          </rPr>
          <t>(Células de preenchimento automático). Quantitativo dos cargos em comissão + funções gratificadas vagos.</t>
        </r>
      </text>
    </comment>
    <comment ref="E151" authorId="0" shapeId="0">
      <text>
        <r>
          <rPr>
            <sz val="11"/>
            <color rgb="FF000000"/>
            <rFont val="Arial"/>
            <family val="2"/>
          </rPr>
          <t>(Células de preenchimento automático). Quantitativo dos cargos em comissão + funções gratificadas existentes (preenchidos + vagos).</t>
        </r>
      </text>
    </comment>
    <comment ref="G151" authorId="0" shapeId="0">
      <text>
        <r>
          <rPr>
            <sz val="11"/>
            <color rgb="FF000000"/>
            <rFont val="Arial"/>
            <family val="2"/>
          </rPr>
          <t>(Células de preenchimento automático). Valor total dos vencimentos dos cargos comissionados + funções gratificadas, em Reais (R$).</t>
        </r>
      </text>
    </comment>
    <comment ref="H151" authorId="0" shapeId="0">
      <text>
        <r>
          <rPr>
            <sz val="11"/>
            <color rgb="FF000000"/>
            <rFont val="Arial"/>
            <family val="2"/>
          </rPr>
          <t>(Células de preenchimento automático). Valor total das representações pagas em razão dos cargos comissionados + funções gratificadas, em Reais (R$).</t>
        </r>
      </text>
    </comment>
    <comment ref="I151" authorId="0" shapeId="0">
      <text>
        <r>
          <rPr>
            <sz val="11"/>
            <color rgb="FF000000"/>
            <rFont val="Arial"/>
            <family val="2"/>
          </rPr>
          <t>(Células de preenchimento automático). Valor total dos montantes resultantes da soma entre os vencimentos + representações pagas em razão dos cargos comissionados + funções gratificadas, em Reais (R$).</t>
        </r>
      </text>
    </comment>
    <comment ref="A152" authorId="0" shapeId="0">
      <text>
        <r>
          <rPr>
            <sz val="11"/>
            <color rgb="FF000000"/>
            <rFont val="Arial"/>
            <family val="2"/>
          </rPr>
          <t>Verificar se não seria mais adequado substituir representações por remuneração, uma vez que, no caso de Cargo em Comissão, inclui tb. o vencimento para os não efetivos
	-Bianca Rosa
Item ajustado!
	-ricardo Alves Paiva</t>
        </r>
      </text>
    </comment>
  </commentList>
</comments>
</file>

<file path=xl/comments11.xml><?xml version="1.0" encoding="utf-8"?>
<comments xmlns="http://schemas.openxmlformats.org/spreadsheetml/2006/main">
  <authors>
    <author/>
  </authors>
  <commentList>
    <comment ref="A6" authorId="0" shapeId="0">
      <text>
        <r>
          <rPr>
            <sz val="11"/>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text>
        <r>
          <rPr>
            <sz val="11"/>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text>
        <r>
          <rPr>
            <sz val="11"/>
            <color rgb="FF000000"/>
            <rFont val="Arial"/>
            <family val="2"/>
          </rPr>
          <t>Descrever a sigla da lotação referente ao cargo comissionado. Exemplos de siglas da SCGE: GAB/SECGE, GAB/CGAB, CGAB/ASC, etc.</t>
        </r>
      </text>
    </comment>
    <comment ref="D6"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text>
        <r>
          <rPr>
            <sz val="11"/>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text>
        <r>
          <rPr>
            <sz val="11"/>
            <color rgb="FF000000"/>
            <rFont val="Arial"/>
            <family val="2"/>
          </rPr>
          <t>Nome completo do servidor ocupante do cargo comissionado. Caso o cargo esteja vago, a palavra "VAGO" deverá ser inserida na célula correspondente.</t>
        </r>
      </text>
    </comment>
    <comment ref="G6" authorId="0" shapeId="0">
      <text>
        <r>
          <rPr>
            <sz val="11"/>
            <color rgb="FF000000"/>
            <rFont val="Arial"/>
            <family val="2"/>
          </rPr>
          <t>Valor do subsídio do agente político, em Reais (R$).</t>
        </r>
      </text>
    </comment>
    <comment ref="H6" authorId="0" shapeId="0">
      <text>
        <r>
          <rPr>
            <sz val="11"/>
            <color rgb="FF000000"/>
            <rFont val="Arial"/>
            <family val="2"/>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shapeId="0">
      <text>
        <r>
          <rPr>
            <sz val="11"/>
            <color rgb="FF000000"/>
            <rFont val="Arial"/>
            <family val="2"/>
          </rPr>
          <t>Valor da representação paga em razão do cargo em comissão, em Reais (R$).</t>
        </r>
      </text>
    </comment>
    <comment ref="J6" authorId="0" shapeId="0">
      <text>
        <r>
          <rPr>
            <sz val="11"/>
            <color rgb="FF000000"/>
            <rFont val="Arial"/>
            <family val="2"/>
          </rPr>
          <t>(Células de preenchimento automático). Montante resultante da soma entre o subsídio do agente político + vencimento + representação, em Reais (R$).</t>
        </r>
      </text>
    </comment>
    <comment ref="A88" authorId="0" shapeId="0">
      <text>
        <r>
          <rPr>
            <sz val="11"/>
            <color rgb="FF000000"/>
            <rFont val="Arial"/>
            <family val="2"/>
          </rPr>
          <t>(Não editar as células em cinza). Relação de todos os cargos comissionados, conforme Lei Estadual nº 16.520/2018.</t>
        </r>
      </text>
    </comment>
    <comment ref="B88" authorId="0" shapeId="0">
      <text>
        <r>
          <rPr>
            <sz val="11"/>
            <color rgb="FF000000"/>
            <rFont val="Arial"/>
            <family val="2"/>
          </rPr>
          <t>(Não editar as células em cinza). Relação de todos os símbolos dos cargos comissionados, conforme Lei Estadual nº 16.520/2018.</t>
        </r>
      </text>
    </comment>
    <comment ref="C88" authorId="0" shapeId="0">
      <text>
        <r>
          <rPr>
            <sz val="11"/>
            <color rgb="FF000000"/>
            <rFont val="Arial"/>
            <family val="2"/>
          </rPr>
          <t>(Células de preenchimento automático). Quantitativo dos cargos comissionados preenchidos.</t>
        </r>
      </text>
    </comment>
    <comment ref="D88" authorId="0" shapeId="0">
      <text>
        <r>
          <rPr>
            <sz val="11"/>
            <color rgb="FF000000"/>
            <rFont val="Arial"/>
            <family val="2"/>
          </rPr>
          <t>(Células de preenchimento automático). Quantitativo dos cargos comissionados vagos.</t>
        </r>
      </text>
    </comment>
    <comment ref="E88" authorId="0" shapeId="0">
      <text>
        <r>
          <rPr>
            <sz val="11"/>
            <color rgb="FF000000"/>
            <rFont val="Arial"/>
            <family val="2"/>
          </rPr>
          <t>(Células de preenchimento automático). Quantitativo dos cargos comissionados existentes (preenchidos + vagos).</t>
        </r>
      </text>
    </comment>
    <comment ref="G88" authorId="0" shapeId="0">
      <text>
        <r>
          <rPr>
            <sz val="11"/>
            <color rgb="FF000000"/>
            <rFont val="Arial"/>
            <family val="2"/>
          </rPr>
          <t>(Células de preenchimento automático). Valor total dos subsídios dos agentes políticos, em Reais (R$).</t>
        </r>
      </text>
    </comment>
    <comment ref="H88" authorId="0" shapeId="0">
      <text>
        <r>
          <rPr>
            <sz val="11"/>
            <color rgb="FF000000"/>
            <rFont val="Arial"/>
            <family val="2"/>
          </rPr>
          <t>(Células de preenchimento automático). Valor total dos vencimentos dos servidores, em Reais (R$).</t>
        </r>
      </text>
    </comment>
    <comment ref="I88" authorId="0" shapeId="0">
      <text>
        <r>
          <rPr>
            <sz val="11"/>
            <color rgb="FF000000"/>
            <rFont val="Arial"/>
            <family val="2"/>
          </rPr>
          <t>(Células de preenchimento automático). Valor total das representações pagas em razão do cargo em comissão, em Reais (R$).</t>
        </r>
      </text>
    </comment>
    <comment ref="J88" authorId="0" shapeId="0">
      <text>
        <r>
          <rPr>
            <sz val="11"/>
            <color rgb="FF000000"/>
            <rFont val="Arial"/>
            <family val="2"/>
          </rPr>
          <t>(Células de preenchimento automático). Valor total dos montantes resultantes da soma entre os subsídios dos agentes políticos + vencimentos + representações, em Reais (R$).</t>
        </r>
      </text>
    </comment>
    <comment ref="A103" authorId="0" shapeId="0">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103" authorId="0" shapeId="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103" authorId="0" shapeId="0">
      <text>
        <r>
          <rPr>
            <sz val="11"/>
            <color rgb="FF000000"/>
            <rFont val="Arial"/>
            <family val="2"/>
          </rPr>
          <t>Descrever a sigla da lotação referente à função gratificada de direção e assessoramento. Exemplos de siglas da SCGE: GAB/DOGE, DPGE/GAF/GSC, DAUD/COP, etc.</t>
        </r>
      </text>
    </comment>
    <comment ref="D103"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03" authorId="0" shapeId="0">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103" authorId="0" shapeId="0">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103" authorId="0" shapeId="0">
      <text>
        <r>
          <rPr>
            <sz val="11"/>
            <color rgb="FF000000"/>
            <rFont val="Arial"/>
            <family val="2"/>
          </rPr>
          <t>Valor do vencimento do servidor, em Reais (R$).</t>
        </r>
      </text>
    </comment>
    <comment ref="H103" authorId="0" shapeId="0">
      <text>
        <r>
          <rPr>
            <sz val="11"/>
            <color rgb="FF000000"/>
            <rFont val="Arial"/>
            <family val="2"/>
          </rPr>
          <t>Valor da representação paga em razão da função gratificada de direção e assessoramento, em Reais (R$).</t>
        </r>
      </text>
    </comment>
    <comment ref="I103" authorId="0" shapeId="0">
      <text>
        <r>
          <rPr>
            <sz val="11"/>
            <color rgb="FF000000"/>
            <rFont val="Arial"/>
            <family val="2"/>
          </rPr>
          <t>(Células de preenchimento automático). Montante resultante da soma entre o vencimento + representação, em Reais (R$).</t>
        </r>
      </text>
    </comment>
    <comment ref="A110" authorId="0" shapeId="0">
      <text>
        <r>
          <rPr>
            <sz val="11"/>
            <color rgb="FF000000"/>
            <rFont val="Arial"/>
            <family val="2"/>
          </rPr>
          <t>(Não editar as células em cinza). Relação de todas as funções gratificadas de direção e assessoramento, conforme Lei Estadual nº 16.520/2018.</t>
        </r>
      </text>
    </comment>
    <comment ref="B110" authorId="0" shapeId="0">
      <text>
        <r>
          <rPr>
            <sz val="11"/>
            <color rgb="FF000000"/>
            <rFont val="Arial"/>
            <family val="2"/>
          </rPr>
          <t>(Não editar as células em cinza). Relação de todos os símbolos das funções gratificadas de direção e assessoramento, conforme Lei Estadual nº 16.520/2018.</t>
        </r>
      </text>
    </comment>
    <comment ref="C110" authorId="0" shapeId="0">
      <text>
        <r>
          <rPr>
            <sz val="11"/>
            <color rgb="FF000000"/>
            <rFont val="Arial"/>
            <family val="2"/>
          </rPr>
          <t>(Células de preenchimento automático). Quantitativo das funções gratificadas de direção e assessoramento preenchidos.</t>
        </r>
      </text>
    </comment>
    <comment ref="D110" authorId="0" shapeId="0">
      <text>
        <r>
          <rPr>
            <sz val="11"/>
            <color rgb="FF000000"/>
            <rFont val="Arial"/>
            <family val="2"/>
          </rPr>
          <t>(Células de preenchimento automático). Quantitativo das funções gratificadas de direção e assessoramento vagas.</t>
        </r>
      </text>
    </comment>
    <comment ref="E110" authorId="0" shapeId="0">
      <text>
        <r>
          <rPr>
            <sz val="11"/>
            <color rgb="FF000000"/>
            <rFont val="Arial"/>
            <family val="2"/>
          </rPr>
          <t>(Células de preenchimento automático). Quantitativo das funções gratificadas de direção e assessoramento existentes (preenchidos + vagos).</t>
        </r>
      </text>
    </comment>
    <comment ref="G110" authorId="0" shapeId="0">
      <text>
        <r>
          <rPr>
            <sz val="11"/>
            <color rgb="FF000000"/>
            <rFont val="Arial"/>
            <family val="2"/>
          </rPr>
          <t>(Células de preenchimento automático). Valor total dos vencimentos dos servidores, em Reais (R$).</t>
        </r>
      </text>
    </comment>
    <comment ref="H110" authorId="0" shapeId="0">
      <text>
        <r>
          <rPr>
            <sz val="11"/>
            <color rgb="FF000000"/>
            <rFont val="Arial"/>
            <family val="2"/>
          </rPr>
          <t>(Células de preenchimento automático). Valor total das representações pagas em razão da função gratificada de direção e assessoramento, em Reais (R$).</t>
        </r>
      </text>
    </comment>
    <comment ref="I110" authorId="0" shapeId="0">
      <text>
        <r>
          <rPr>
            <sz val="11"/>
            <color rgb="FF000000"/>
            <rFont val="Arial"/>
            <family val="2"/>
          </rPr>
          <t>(Células de preenchimento automático). Valor total dos montantes resultantes da soma entre os vencimentos + representações, em Reais (R$).</t>
        </r>
      </text>
    </comment>
    <comment ref="A119" authorId="0" shapeId="0">
      <text>
        <r>
          <rPr>
            <sz val="11"/>
            <color rgb="FF000000"/>
            <rFont val="Arial"/>
            <family val="2"/>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119" authorId="0" shapeId="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119" authorId="0" shapeId="0">
      <text>
        <r>
          <rPr>
            <sz val="11"/>
            <color rgb="FF000000"/>
            <rFont val="Arial"/>
            <family val="2"/>
          </rPr>
          <t>Descrever a sigla da lotação referente à função gratificada de supervisão e apoio. Exemplos de siglas da SCGE: DAUD/UAPP, DAUD/COP/UAOP, DAUD/CLC/UALC, etc.</t>
        </r>
      </text>
    </comment>
    <comment ref="D119"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19" authorId="0" shapeId="0">
      <text>
        <r>
          <rPr>
            <sz val="11"/>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119" authorId="0" shapeId="0">
      <text>
        <r>
          <rPr>
            <sz val="11"/>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119" authorId="0" shapeId="0">
      <text>
        <r>
          <rPr>
            <sz val="11"/>
            <color rgb="FF000000"/>
            <rFont val="Arial"/>
            <family val="2"/>
          </rPr>
          <t>Valor do vencimento do servidor, em Reais (R$).</t>
        </r>
      </text>
    </comment>
    <comment ref="H119" authorId="0" shapeId="0">
      <text>
        <r>
          <rPr>
            <sz val="11"/>
            <color rgb="FF000000"/>
            <rFont val="Arial"/>
            <family val="2"/>
          </rPr>
          <t>Valor da representação paga em razão da função gratificada de supervisão e apoio, em Reais (R$).</t>
        </r>
      </text>
    </comment>
    <comment ref="I119" authorId="0" shapeId="0">
      <text>
        <r>
          <rPr>
            <sz val="11"/>
            <color rgb="FF000000"/>
            <rFont val="Arial"/>
            <family val="2"/>
          </rPr>
          <t>(Células de preenchimento automático). Montante resultante da soma entre o vencimento + representação, em Reais (R$).</t>
        </r>
      </text>
    </comment>
    <comment ref="A142" authorId="0" shapeId="0">
      <text>
        <r>
          <rPr>
            <sz val="11"/>
            <color rgb="FF000000"/>
            <rFont val="Arial"/>
            <family val="2"/>
          </rPr>
          <t>(Não editar as células em cinza). Relação de todas as funções gratificadas de supervisão e apoio, conforme Lei Estadual nº 16.520/2018.</t>
        </r>
      </text>
    </comment>
    <comment ref="B142" authorId="0" shapeId="0">
      <text>
        <r>
          <rPr>
            <sz val="11"/>
            <color rgb="FF000000"/>
            <rFont val="Arial"/>
            <family val="2"/>
          </rPr>
          <t>(Não editar as células em cinza). Relação de todos os símbolos das funções gratificadas de supervisão e apoio, conforme Lei Estadual nº 16.520/2018.</t>
        </r>
      </text>
    </comment>
    <comment ref="C142" authorId="0" shapeId="0">
      <text>
        <r>
          <rPr>
            <sz val="11"/>
            <color rgb="FF000000"/>
            <rFont val="Arial"/>
            <family val="2"/>
          </rPr>
          <t>(Células de preenchimento automático). Quantitativo das funções gratificadas de supervisão e apoio preenchidos.</t>
        </r>
      </text>
    </comment>
    <comment ref="D142" authorId="0" shapeId="0">
      <text>
        <r>
          <rPr>
            <sz val="11"/>
            <color rgb="FF000000"/>
            <rFont val="Arial"/>
            <family val="2"/>
          </rPr>
          <t>(Células de preenchimento automático). Quantitativo das funções gratificadas de supervisão e apoio vagos.</t>
        </r>
      </text>
    </comment>
    <comment ref="E142" authorId="0" shapeId="0">
      <text>
        <r>
          <rPr>
            <sz val="11"/>
            <color rgb="FF000000"/>
            <rFont val="Arial"/>
            <family val="2"/>
          </rPr>
          <t>(Células de preenchimento automático). Quantitativo das funções gratificadas de supervisão e apoio existentes (preenchidos + vagos).</t>
        </r>
      </text>
    </comment>
    <comment ref="G142" authorId="0" shapeId="0">
      <text>
        <r>
          <rPr>
            <sz val="11"/>
            <color rgb="FF000000"/>
            <rFont val="Arial"/>
            <family val="2"/>
          </rPr>
          <t>(Células de preenchimento automático). Valor total dos vencimentos dos servidores, em Reais (R$).</t>
        </r>
      </text>
    </comment>
    <comment ref="H142" authorId="0" shapeId="0">
      <text>
        <r>
          <rPr>
            <sz val="11"/>
            <color rgb="FF000000"/>
            <rFont val="Arial"/>
            <family val="2"/>
          </rPr>
          <t>(Células de preenchimento automático). Valor total das representações pagas em razão da função gratificada de supervisão e apoio, em Reais (R$).</t>
        </r>
      </text>
    </comment>
    <comment ref="I142" authorId="0" shapeId="0">
      <text>
        <r>
          <rPr>
            <sz val="11"/>
            <color rgb="FF000000"/>
            <rFont val="Arial"/>
            <family val="2"/>
          </rPr>
          <t>(Células de preenchimento automático). Valor total dos montantes resultantes da soma entre os vencimentos + representações, em Reais (R$).</t>
        </r>
      </text>
    </comment>
    <comment ref="C151" authorId="0" shapeId="0">
      <text>
        <r>
          <rPr>
            <sz val="11"/>
            <color rgb="FF000000"/>
            <rFont val="Arial"/>
            <family val="2"/>
          </rPr>
          <t>(Células de preenchimento automático). Quantitativo dos cargos em comissão + funções gratificadas preenchidos.</t>
        </r>
      </text>
    </comment>
    <comment ref="D151" authorId="0" shapeId="0">
      <text>
        <r>
          <rPr>
            <sz val="11"/>
            <color rgb="FF000000"/>
            <rFont val="Arial"/>
            <family val="2"/>
          </rPr>
          <t>(Células de preenchimento automático). Quantitativo dos cargos em comissão + funções gratificadas vagos.</t>
        </r>
      </text>
    </comment>
    <comment ref="E151" authorId="0" shapeId="0">
      <text>
        <r>
          <rPr>
            <sz val="11"/>
            <color rgb="FF000000"/>
            <rFont val="Arial"/>
            <family val="2"/>
          </rPr>
          <t>(Células de preenchimento automático). Quantitativo dos cargos em comissão + funções gratificadas existentes (preenchidos + vagos).</t>
        </r>
      </text>
    </comment>
    <comment ref="G151" authorId="0" shapeId="0">
      <text>
        <r>
          <rPr>
            <sz val="11"/>
            <color rgb="FF000000"/>
            <rFont val="Arial"/>
            <family val="2"/>
          </rPr>
          <t>(Células de preenchimento automático). Valor total dos vencimentos dos cargos comissionados + funções gratificadas, em Reais (R$).</t>
        </r>
      </text>
    </comment>
    <comment ref="H151" authorId="0" shapeId="0">
      <text>
        <r>
          <rPr>
            <sz val="11"/>
            <color rgb="FF000000"/>
            <rFont val="Arial"/>
            <family val="2"/>
          </rPr>
          <t>(Células de preenchimento automático). Valor total das representações pagas em razão dos cargos comissionados + funções gratificadas, em Reais (R$).</t>
        </r>
      </text>
    </comment>
    <comment ref="I151" authorId="0" shapeId="0">
      <text>
        <r>
          <rPr>
            <sz val="11"/>
            <color rgb="FF000000"/>
            <rFont val="Arial"/>
            <family val="2"/>
          </rPr>
          <t>(Células de preenchimento automático). Valor total dos montantes resultantes da soma entre os vencimentos + representações pagas em razão dos cargos comissionados + funções gratificadas, em Reais (R$).</t>
        </r>
      </text>
    </comment>
    <comment ref="A152" authorId="0" shapeId="0">
      <text>
        <r>
          <rPr>
            <sz val="11"/>
            <color rgb="FF000000"/>
            <rFont val="Arial"/>
            <family val="2"/>
          </rPr>
          <t>Verificar se não seria mais adequado substituir representações por remuneração, uma vez que, no caso de Cargo em Comissão, inclui tb. o vencimento para os não efetivos
	-Bianca Rosa
Item ajustado!
	-ricardo Alves Paiva</t>
        </r>
      </text>
    </comment>
  </commentList>
</comments>
</file>

<file path=xl/comments12.xml><?xml version="1.0" encoding="utf-8"?>
<comments xmlns="http://schemas.openxmlformats.org/spreadsheetml/2006/main">
  <authors>
    <author/>
  </authors>
  <commentList>
    <comment ref="A6" authorId="0" shapeId="0">
      <text>
        <r>
          <rPr>
            <sz val="11"/>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text>
        <r>
          <rPr>
            <sz val="11"/>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text>
        <r>
          <rPr>
            <sz val="11"/>
            <color rgb="FF000000"/>
            <rFont val="Arial"/>
            <family val="2"/>
          </rPr>
          <t>Descrever a sigla da lotação referente ao cargo comissionado. Exemplos de siglas da SCGE: GAB/SECGE, GAB/CGAB, CGAB/ASC, etc.</t>
        </r>
      </text>
    </comment>
    <comment ref="D6"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text>
        <r>
          <rPr>
            <sz val="11"/>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text>
        <r>
          <rPr>
            <sz val="11"/>
            <color rgb="FF000000"/>
            <rFont val="Arial"/>
            <family val="2"/>
          </rPr>
          <t>Nome completo do servidor ocupante do cargo comissionado. Caso o cargo esteja vago, a palavra "VAGO" deverá ser inserida na célula correspondente.</t>
        </r>
      </text>
    </comment>
    <comment ref="G6" authorId="0" shapeId="0">
      <text>
        <r>
          <rPr>
            <sz val="11"/>
            <color rgb="FF000000"/>
            <rFont val="Arial"/>
            <family val="2"/>
          </rPr>
          <t>Valor do subsídio do agente político, em Reais (R$).</t>
        </r>
      </text>
    </comment>
    <comment ref="H6" authorId="0" shapeId="0">
      <text>
        <r>
          <rPr>
            <sz val="11"/>
            <color rgb="FF000000"/>
            <rFont val="Arial"/>
            <family val="2"/>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shapeId="0">
      <text>
        <r>
          <rPr>
            <sz val="11"/>
            <color rgb="FF000000"/>
            <rFont val="Arial"/>
            <family val="2"/>
          </rPr>
          <t>Valor da representação paga em razão do cargo em comissão, em Reais (R$).</t>
        </r>
      </text>
    </comment>
    <comment ref="J6" authorId="0" shapeId="0">
      <text>
        <r>
          <rPr>
            <sz val="11"/>
            <color rgb="FF000000"/>
            <rFont val="Arial"/>
            <family val="2"/>
          </rPr>
          <t>(Células de preenchimento automático). Montante resultante da soma entre o subsídio do agente político + vencimento + representação, em Reais (R$).</t>
        </r>
      </text>
    </comment>
    <comment ref="A88" authorId="0" shapeId="0">
      <text>
        <r>
          <rPr>
            <sz val="11"/>
            <color rgb="FF000000"/>
            <rFont val="Arial"/>
            <family val="2"/>
          </rPr>
          <t>(Não editar as células em cinza). Relação de todos os cargos comissionados, conforme Lei Estadual nº 16.520/2018.</t>
        </r>
      </text>
    </comment>
    <comment ref="B88" authorId="0" shapeId="0">
      <text>
        <r>
          <rPr>
            <sz val="11"/>
            <color rgb="FF000000"/>
            <rFont val="Arial"/>
            <family val="2"/>
          </rPr>
          <t>(Não editar as células em cinza). Relação de todos os símbolos dos cargos comissionados, conforme Lei Estadual nº 16.520/2018.</t>
        </r>
      </text>
    </comment>
    <comment ref="C88" authorId="0" shapeId="0">
      <text>
        <r>
          <rPr>
            <sz val="11"/>
            <color rgb="FF000000"/>
            <rFont val="Arial"/>
            <family val="2"/>
          </rPr>
          <t>(Células de preenchimento automático). Quantitativo dos cargos comissionados preenchidos.</t>
        </r>
      </text>
    </comment>
    <comment ref="D88" authorId="0" shapeId="0">
      <text>
        <r>
          <rPr>
            <sz val="11"/>
            <color rgb="FF000000"/>
            <rFont val="Arial"/>
            <family val="2"/>
          </rPr>
          <t>(Células de preenchimento automático). Quantitativo dos cargos comissionados vagos.</t>
        </r>
      </text>
    </comment>
    <comment ref="E88" authorId="0" shapeId="0">
      <text>
        <r>
          <rPr>
            <sz val="11"/>
            <color rgb="FF000000"/>
            <rFont val="Arial"/>
            <family val="2"/>
          </rPr>
          <t>(Células de preenchimento automático). Quantitativo dos cargos comissionados existentes (preenchidos + vagos).</t>
        </r>
      </text>
    </comment>
    <comment ref="G88" authorId="0" shapeId="0">
      <text>
        <r>
          <rPr>
            <sz val="11"/>
            <color rgb="FF000000"/>
            <rFont val="Arial"/>
            <family val="2"/>
          </rPr>
          <t>(Células de preenchimento automático). Valor total dos subsídios dos agentes políticos, em Reais (R$).</t>
        </r>
      </text>
    </comment>
    <comment ref="H88" authorId="0" shapeId="0">
      <text>
        <r>
          <rPr>
            <sz val="11"/>
            <color rgb="FF000000"/>
            <rFont val="Arial"/>
            <family val="2"/>
          </rPr>
          <t>(Células de preenchimento automático). Valor total dos vencimentos dos servidores, em Reais (R$).</t>
        </r>
      </text>
    </comment>
    <comment ref="I88" authorId="0" shapeId="0">
      <text>
        <r>
          <rPr>
            <sz val="11"/>
            <color rgb="FF000000"/>
            <rFont val="Arial"/>
            <family val="2"/>
          </rPr>
          <t>(Células de preenchimento automático). Valor total das representações pagas em razão do cargo em comissão, em Reais (R$).</t>
        </r>
      </text>
    </comment>
    <comment ref="J88" authorId="0" shapeId="0">
      <text>
        <r>
          <rPr>
            <sz val="11"/>
            <color rgb="FF000000"/>
            <rFont val="Arial"/>
            <family val="2"/>
          </rPr>
          <t>(Células de preenchimento automático). Valor total dos montantes resultantes da soma entre os subsídios dos agentes políticos + vencimentos + representações, em Reais (R$).</t>
        </r>
      </text>
    </comment>
    <comment ref="A103" authorId="0" shapeId="0">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103" authorId="0" shapeId="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103" authorId="0" shapeId="0">
      <text>
        <r>
          <rPr>
            <sz val="11"/>
            <color rgb="FF000000"/>
            <rFont val="Arial"/>
            <family val="2"/>
          </rPr>
          <t>Descrever a sigla da lotação referente à função gratificada de direção e assessoramento. Exemplos de siglas da SCGE: GAB/DOGE, DPGE/GAF/GSC, DAUD/COP, etc.</t>
        </r>
      </text>
    </comment>
    <comment ref="D103"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03" authorId="0" shapeId="0">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103" authorId="0" shapeId="0">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103" authorId="0" shapeId="0">
      <text>
        <r>
          <rPr>
            <sz val="11"/>
            <color rgb="FF000000"/>
            <rFont val="Arial"/>
            <family val="2"/>
          </rPr>
          <t>Valor do vencimento do servidor, em Reais (R$).</t>
        </r>
      </text>
    </comment>
    <comment ref="H103" authorId="0" shapeId="0">
      <text>
        <r>
          <rPr>
            <sz val="11"/>
            <color rgb="FF000000"/>
            <rFont val="Arial"/>
            <family val="2"/>
          </rPr>
          <t>Valor da representação paga em razão da função gratificada de direção e assessoramento, em Reais (R$).</t>
        </r>
      </text>
    </comment>
    <comment ref="I103" authorId="0" shapeId="0">
      <text>
        <r>
          <rPr>
            <sz val="11"/>
            <color rgb="FF000000"/>
            <rFont val="Arial"/>
            <family val="2"/>
          </rPr>
          <t>(Células de preenchimento automático). Montante resultante da soma entre o vencimento + representação, em Reais (R$).</t>
        </r>
      </text>
    </comment>
    <comment ref="A110" authorId="0" shapeId="0">
      <text>
        <r>
          <rPr>
            <sz val="11"/>
            <color rgb="FF000000"/>
            <rFont val="Arial"/>
            <family val="2"/>
          </rPr>
          <t>(Não editar as células em cinza). Relação de todas as funções gratificadas de direção e assessoramento, conforme Lei Estadual nº 16.520/2018.</t>
        </r>
      </text>
    </comment>
    <comment ref="B110" authorId="0" shapeId="0">
      <text>
        <r>
          <rPr>
            <sz val="11"/>
            <color rgb="FF000000"/>
            <rFont val="Arial"/>
            <family val="2"/>
          </rPr>
          <t>(Não editar as células em cinza). Relação de todos os símbolos das funções gratificadas de direção e assessoramento, conforme Lei Estadual nº 16.520/2018.</t>
        </r>
      </text>
    </comment>
    <comment ref="C110" authorId="0" shapeId="0">
      <text>
        <r>
          <rPr>
            <sz val="11"/>
            <color rgb="FF000000"/>
            <rFont val="Arial"/>
            <family val="2"/>
          </rPr>
          <t>(Células de preenchimento automático). Quantitativo das funções gratificadas de direção e assessoramento preenchidos.</t>
        </r>
      </text>
    </comment>
    <comment ref="D110" authorId="0" shapeId="0">
      <text>
        <r>
          <rPr>
            <sz val="11"/>
            <color rgb="FF000000"/>
            <rFont val="Arial"/>
            <family val="2"/>
          </rPr>
          <t>(Células de preenchimento automático). Quantitativo das funções gratificadas de direção e assessoramento vagas.</t>
        </r>
      </text>
    </comment>
    <comment ref="E110" authorId="0" shapeId="0">
      <text>
        <r>
          <rPr>
            <sz val="11"/>
            <color rgb="FF000000"/>
            <rFont val="Arial"/>
            <family val="2"/>
          </rPr>
          <t>(Células de preenchimento automático). Quantitativo das funções gratificadas de direção e assessoramento existentes (preenchidos + vagos).</t>
        </r>
      </text>
    </comment>
    <comment ref="G110" authorId="0" shapeId="0">
      <text>
        <r>
          <rPr>
            <sz val="11"/>
            <color rgb="FF000000"/>
            <rFont val="Arial"/>
            <family val="2"/>
          </rPr>
          <t>(Células de preenchimento automático). Valor total dos vencimentos dos servidores, em Reais (R$).</t>
        </r>
      </text>
    </comment>
    <comment ref="H110" authorId="0" shapeId="0">
      <text>
        <r>
          <rPr>
            <sz val="11"/>
            <color rgb="FF000000"/>
            <rFont val="Arial"/>
            <family val="2"/>
          </rPr>
          <t>(Células de preenchimento automático). Valor total das representações pagas em razão da função gratificada de direção e assessoramento, em Reais (R$).</t>
        </r>
      </text>
    </comment>
    <comment ref="I110" authorId="0" shapeId="0">
      <text>
        <r>
          <rPr>
            <sz val="11"/>
            <color rgb="FF000000"/>
            <rFont val="Arial"/>
            <family val="2"/>
          </rPr>
          <t>(Células de preenchimento automático). Valor total dos montantes resultantes da soma entre os vencimentos + representações, em Reais (R$).</t>
        </r>
      </text>
    </comment>
    <comment ref="A119" authorId="0" shapeId="0">
      <text>
        <r>
          <rPr>
            <sz val="11"/>
            <color rgb="FF000000"/>
            <rFont val="Arial"/>
            <family val="2"/>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119" authorId="0" shapeId="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119" authorId="0" shapeId="0">
      <text>
        <r>
          <rPr>
            <sz val="11"/>
            <color rgb="FF000000"/>
            <rFont val="Arial"/>
            <family val="2"/>
          </rPr>
          <t>Descrever a sigla da lotação referente à função gratificada de supervisão e apoio. Exemplos de siglas da SCGE: DAUD/UAPP, DAUD/COP/UAOP, DAUD/CLC/UALC, etc.</t>
        </r>
      </text>
    </comment>
    <comment ref="D119"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19" authorId="0" shapeId="0">
      <text>
        <r>
          <rPr>
            <sz val="11"/>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119" authorId="0" shapeId="0">
      <text>
        <r>
          <rPr>
            <sz val="11"/>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119" authorId="0" shapeId="0">
      <text>
        <r>
          <rPr>
            <sz val="11"/>
            <color rgb="FF000000"/>
            <rFont val="Arial"/>
            <family val="2"/>
          </rPr>
          <t>Valor do vencimento do servidor, em Reais (R$).</t>
        </r>
      </text>
    </comment>
    <comment ref="H119" authorId="0" shapeId="0">
      <text>
        <r>
          <rPr>
            <sz val="11"/>
            <color rgb="FF000000"/>
            <rFont val="Arial"/>
            <family val="2"/>
          </rPr>
          <t>Valor da representação paga em razão da função gratificada de supervisão e apoio, em Reais (R$).</t>
        </r>
      </text>
    </comment>
    <comment ref="I119" authorId="0" shapeId="0">
      <text>
        <r>
          <rPr>
            <sz val="11"/>
            <color rgb="FF000000"/>
            <rFont val="Arial"/>
            <family val="2"/>
          </rPr>
          <t>(Células de preenchimento automático). Montante resultante da soma entre o vencimento + representação, em Reais (R$).</t>
        </r>
      </text>
    </comment>
    <comment ref="A142" authorId="0" shapeId="0">
      <text>
        <r>
          <rPr>
            <sz val="11"/>
            <color rgb="FF000000"/>
            <rFont val="Arial"/>
            <family val="2"/>
          </rPr>
          <t>(Não editar as células em cinza). Relação de todas as funções gratificadas de supervisão e apoio, conforme Lei Estadual nº 16.520/2018.</t>
        </r>
      </text>
    </comment>
    <comment ref="B142" authorId="0" shapeId="0">
      <text>
        <r>
          <rPr>
            <sz val="11"/>
            <color rgb="FF000000"/>
            <rFont val="Arial"/>
            <family val="2"/>
          </rPr>
          <t>(Não editar as células em cinza). Relação de todos os símbolos das funções gratificadas de supervisão e apoio, conforme Lei Estadual nº 16.520/2018.</t>
        </r>
      </text>
    </comment>
    <comment ref="C142" authorId="0" shapeId="0">
      <text>
        <r>
          <rPr>
            <sz val="11"/>
            <color rgb="FF000000"/>
            <rFont val="Arial"/>
            <family val="2"/>
          </rPr>
          <t>(Células de preenchimento automático). Quantitativo das funções gratificadas de supervisão e apoio preenchidos.</t>
        </r>
      </text>
    </comment>
    <comment ref="D142" authorId="0" shapeId="0">
      <text>
        <r>
          <rPr>
            <sz val="11"/>
            <color rgb="FF000000"/>
            <rFont val="Arial"/>
            <family val="2"/>
          </rPr>
          <t>(Células de preenchimento automático). Quantitativo das funções gratificadas de supervisão e apoio vagos.</t>
        </r>
      </text>
    </comment>
    <comment ref="E142" authorId="0" shapeId="0">
      <text>
        <r>
          <rPr>
            <sz val="11"/>
            <color rgb="FF000000"/>
            <rFont val="Arial"/>
            <family val="2"/>
          </rPr>
          <t>(Células de preenchimento automático). Quantitativo das funções gratificadas de supervisão e apoio existentes (preenchidos + vagos).</t>
        </r>
      </text>
    </comment>
    <comment ref="G142" authorId="0" shapeId="0">
      <text>
        <r>
          <rPr>
            <sz val="11"/>
            <color rgb="FF000000"/>
            <rFont val="Arial"/>
            <family val="2"/>
          </rPr>
          <t>(Células de preenchimento automático). Valor total dos vencimentos dos servidores, em Reais (R$).</t>
        </r>
      </text>
    </comment>
    <comment ref="H142" authorId="0" shapeId="0">
      <text>
        <r>
          <rPr>
            <sz val="11"/>
            <color rgb="FF000000"/>
            <rFont val="Arial"/>
            <family val="2"/>
          </rPr>
          <t>(Células de preenchimento automático). Valor total das representações pagas em razão da função gratificada de supervisão e apoio, em Reais (R$).</t>
        </r>
      </text>
    </comment>
    <comment ref="I142" authorId="0" shapeId="0">
      <text>
        <r>
          <rPr>
            <sz val="11"/>
            <color rgb="FF000000"/>
            <rFont val="Arial"/>
            <family val="2"/>
          </rPr>
          <t>(Células de preenchimento automático). Valor total dos montantes resultantes da soma entre os vencimentos + representações, em Reais (R$).</t>
        </r>
      </text>
    </comment>
    <comment ref="C151" authorId="0" shapeId="0">
      <text>
        <r>
          <rPr>
            <sz val="11"/>
            <color rgb="FF000000"/>
            <rFont val="Arial"/>
            <family val="2"/>
          </rPr>
          <t>(Células de preenchimento automático). Quantitativo dos cargos em comissão + funções gratificadas preenchidos.</t>
        </r>
      </text>
    </comment>
    <comment ref="D151" authorId="0" shapeId="0">
      <text>
        <r>
          <rPr>
            <sz val="11"/>
            <color rgb="FF000000"/>
            <rFont val="Arial"/>
            <family val="2"/>
          </rPr>
          <t>(Células de preenchimento automático). Quantitativo dos cargos em comissão + funções gratificadas vagos.</t>
        </r>
      </text>
    </comment>
    <comment ref="E151" authorId="0" shapeId="0">
      <text>
        <r>
          <rPr>
            <sz val="11"/>
            <color rgb="FF000000"/>
            <rFont val="Arial"/>
            <family val="2"/>
          </rPr>
          <t>(Células de preenchimento automático). Quantitativo dos cargos em comissão + funções gratificadas existentes (preenchidos + vagos).</t>
        </r>
      </text>
    </comment>
    <comment ref="G151" authorId="0" shapeId="0">
      <text>
        <r>
          <rPr>
            <sz val="11"/>
            <color rgb="FF000000"/>
            <rFont val="Arial"/>
            <family val="2"/>
          </rPr>
          <t>(Células de preenchimento automático). Valor total dos vencimentos dos cargos comissionados + funções gratificadas, em Reais (R$).</t>
        </r>
      </text>
    </comment>
    <comment ref="H151" authorId="0" shapeId="0">
      <text>
        <r>
          <rPr>
            <sz val="11"/>
            <color rgb="FF000000"/>
            <rFont val="Arial"/>
            <family val="2"/>
          </rPr>
          <t>(Células de preenchimento automático). Valor total das representações pagas em razão dos cargos comissionados + funções gratificadas, em Reais (R$).</t>
        </r>
      </text>
    </comment>
    <comment ref="I151" authorId="0" shapeId="0">
      <text>
        <r>
          <rPr>
            <sz val="11"/>
            <color rgb="FF000000"/>
            <rFont val="Arial"/>
            <family val="2"/>
          </rPr>
          <t>(Células de preenchimento automático). Valor total dos montantes resultantes da soma entre os vencimentos + representações pagas em razão dos cargos comissionados + funções gratificadas, em Reais (R$).</t>
        </r>
      </text>
    </comment>
    <comment ref="A152" authorId="0" shapeId="0">
      <text>
        <r>
          <rPr>
            <sz val="11"/>
            <color rgb="FF000000"/>
            <rFont val="Arial"/>
            <family val="2"/>
          </rPr>
          <t>Verificar se não seria mais adequado substituir representações por remuneração, uma vez que, no caso de Cargo em Comissão, inclui tb. o vencimento para os não efetivos
	-Bianca Rosa
Item ajustado!
	-ricardo Alves Paiva</t>
        </r>
      </text>
    </comment>
  </commentList>
</comments>
</file>

<file path=xl/sharedStrings.xml><?xml version="1.0" encoding="utf-8"?>
<sst xmlns="http://schemas.openxmlformats.org/spreadsheetml/2006/main" count="7424" uniqueCount="412">
  <si>
    <t xml:space="preserve">                              GOVERNO DO ESTADO DE PERNAMBUCO </t>
  </si>
  <si>
    <t xml:space="preserve">                              ANEXO II - CARGOS EM COMISSÃO E FUNÇÕES GRATIFICADAS [DESCRITIVO DOS OCUPANTES, QUANTITATIVOS E VAGAS NÃO PREENCHIDAS] (ITENS 4.3 E 4.4 DO ANEXO I, DA PORTARIA SCGE Nº 12/2020)</t>
  </si>
  <si>
    <t>Notas: 1. As células em cinza e azul são de preenchimento automático, portanto é importante não editá-las; 2. Nunca mesclar células; 3. Atentar para as notas explicativas nas celulas do cabeçalho e na legenda ao final desta planilha.</t>
  </si>
  <si>
    <t>CARGOS COMISSIONADOS</t>
  </si>
  <si>
    <t>DESCRITIVO [3]</t>
  </si>
  <si>
    <t>SÍMBOLO [4]</t>
  </si>
  <si>
    <t>LOTAÇÃO [5]</t>
  </si>
  <si>
    <t>CATEGORIA [6]</t>
  </si>
  <si>
    <t>QTD. [7]</t>
  </si>
  <si>
    <t>SERVIDOR [8]</t>
  </si>
  <si>
    <t>AGP [9]</t>
  </si>
  <si>
    <t>VENCIMENTO [10]</t>
  </si>
  <si>
    <t>REPRESENTAÇÃO [11]</t>
  </si>
  <si>
    <t>MONTANTE [12]</t>
  </si>
  <si>
    <t>DESCRIÇÃO DOS CARGOS COMISSIONADOS [13]</t>
  </si>
  <si>
    <t>SIMBOLO [14]</t>
  </si>
  <si>
    <t>QTD. PREENCHIDOS [15]</t>
  </si>
  <si>
    <t>QTD. VAGO [16]</t>
  </si>
  <si>
    <t>TOTAL QTD. [17]</t>
  </si>
  <si>
    <t>TOTAL AGP [18]</t>
  </si>
  <si>
    <t>TOTAL VENCIMENTO [19]</t>
  </si>
  <si>
    <t>TOTAL REPRESENTAÇÃO [20]</t>
  </si>
  <si>
    <t>TOTAL MONTANTE [21]</t>
  </si>
  <si>
    <t>Cargo Comissionado de Direção e Assessoramento</t>
  </si>
  <si>
    <t>DAS</t>
  </si>
  <si>
    <t>Cargo Comissionado de Direção e Assessoramento - 1</t>
  </si>
  <si>
    <t>DAS-1</t>
  </si>
  <si>
    <t>Cargo Comissionado de Direção e Assessoramento - 2</t>
  </si>
  <si>
    <t>DAS-2</t>
  </si>
  <si>
    <t>Cargo Comissionado de Direção e Assessoramento - 3</t>
  </si>
  <si>
    <t>DAS-3</t>
  </si>
  <si>
    <t>Cargo Comissionado de Direção e Assessoramento - 4</t>
  </si>
  <si>
    <t>DAS-4</t>
  </si>
  <si>
    <t>Cargo Comissionado de Direção e Assessoramento - 5</t>
  </si>
  <si>
    <t>DAS-5</t>
  </si>
  <si>
    <t>Cargo de Assessoramento - 1</t>
  </si>
  <si>
    <t>CAA-1</t>
  </si>
  <si>
    <t>Cargo de Assessoramento - 2</t>
  </si>
  <si>
    <t>CAA-2</t>
  </si>
  <si>
    <t>Cargo de Assessoramento - 3</t>
  </si>
  <si>
    <t>CAA-3</t>
  </si>
  <si>
    <t>Cargo de Assessoramento - 4</t>
  </si>
  <si>
    <t>CAA-4</t>
  </si>
  <si>
    <t>Cargo de Assessoramento - 5</t>
  </si>
  <si>
    <t>CAA-5</t>
  </si>
  <si>
    <t>TOTAL DOS CARGOS COMISSIONADOS E DAS SUAS REMUNERAÇÕES</t>
  </si>
  <si>
    <t>FUNÇÃO GRATIFICADA DE DIREÇÃO E ASSESSORAMENTO</t>
  </si>
  <si>
    <t>DESCRITIVO [22]</t>
  </si>
  <si>
    <t>SÍMBOLO [23]</t>
  </si>
  <si>
    <t>LOTAÇÃO [24]</t>
  </si>
  <si>
    <t>CATEGORIA [25]</t>
  </si>
  <si>
    <t>QTD. [26]</t>
  </si>
  <si>
    <t>SERVIDOR [27]</t>
  </si>
  <si>
    <t>VENCIMENTO [28]</t>
  </si>
  <si>
    <t>REPRESENTAÇÃO [29]</t>
  </si>
  <si>
    <t>MONTANTE [30]</t>
  </si>
  <si>
    <t>RELAÇÃO DAS FUNÇÕES GRATIFICADAS DE DIREÇÃO E ASSESSORAMENTO [31]</t>
  </si>
  <si>
    <t>SIMBOLO [32]</t>
  </si>
  <si>
    <t>QTD. PREENCHIDOS [33]</t>
  </si>
  <si>
    <t>QTD. VAGO [34]</t>
  </si>
  <si>
    <t>TOTAL QTD. [35]</t>
  </si>
  <si>
    <t>TOTAL VENCIMENTO [36]</t>
  </si>
  <si>
    <t>TOTAL REPRESENTAÇÃO [37]</t>
  </si>
  <si>
    <t>TOTAL MONTANTE [38]</t>
  </si>
  <si>
    <t>Função Gratificada de Direção e Assessoramento</t>
  </si>
  <si>
    <t>FDA</t>
  </si>
  <si>
    <t>Função Gratificada de Direção e Assessoramento - 1</t>
  </si>
  <si>
    <t>FDA-1</t>
  </si>
  <si>
    <t>Função Gratificada de Direção e Assessoramento - 2</t>
  </si>
  <si>
    <t>FDA-2</t>
  </si>
  <si>
    <t>Função Gratificada de Direção e Assessoramento - 3</t>
  </si>
  <si>
    <t>FDA-3</t>
  </si>
  <si>
    <t>Função Gratificada de Direção e Assessoramento - 4</t>
  </si>
  <si>
    <t>FDA-4</t>
  </si>
  <si>
    <t>TOTAL DAS FUNÇÕES GRATIFICADAS DE DIREÇÃO E ASSESSORAMENTO E DAS SUAS REMUNERAÇÕES</t>
  </si>
  <si>
    <t>FUNÇÃO GRATIFICADA DE SUPERVISÃO E APOIO</t>
  </si>
  <si>
    <t>DESCRITIVO [39]</t>
  </si>
  <si>
    <t>SÍMBOLO [40]</t>
  </si>
  <si>
    <t>LOTAÇÃO [41]</t>
  </si>
  <si>
    <t>CATEGORIA [42]</t>
  </si>
  <si>
    <t>QTD. [43]</t>
  </si>
  <si>
    <t>SERVIDOR [44]</t>
  </si>
  <si>
    <t>VENCIMENTO [45]</t>
  </si>
  <si>
    <t>REPRESENTAÇÃO [46]</t>
  </si>
  <si>
    <t>MONTANTE [47]</t>
  </si>
  <si>
    <t>RELAÇÃO DAS FUNÇÕES GRATIFICADAS DE SUPERVISÃO E APOIO [48]</t>
  </si>
  <si>
    <t>SIMBOLO [49]</t>
  </si>
  <si>
    <t>QTD. PREENCHIDOS [50]</t>
  </si>
  <si>
    <t>QTD. VAGO [51]</t>
  </si>
  <si>
    <t>TOTAL QTD. [52]</t>
  </si>
  <si>
    <t>TOTAL VENCIMENTO [53]</t>
  </si>
  <si>
    <t>TOTAL REPRESENTAÇÃO [54]</t>
  </si>
  <si>
    <t>TOTAL MONTANTE [55]</t>
  </si>
  <si>
    <t>Função Gratificada de Supervisão -1</t>
  </si>
  <si>
    <t>FGS-1</t>
  </si>
  <si>
    <t>Função Gratificada de Supervisão -2</t>
  </si>
  <si>
    <t xml:space="preserve">FGS-2 </t>
  </si>
  <si>
    <t>Função Gratificada de Supervisão -3</t>
  </si>
  <si>
    <t>FGS-3</t>
  </si>
  <si>
    <t xml:space="preserve">Função Gratificada de Apoio -1 </t>
  </si>
  <si>
    <t xml:space="preserve">FGA-1 </t>
  </si>
  <si>
    <t>Função Gratificada de Apoio -2</t>
  </si>
  <si>
    <t>FGA-2</t>
  </si>
  <si>
    <t xml:space="preserve">Função Gratificada de Apoio -3 </t>
  </si>
  <si>
    <t>FGA-3</t>
  </si>
  <si>
    <t>TOTAL DAS FUNÇÕES GRATIFICADAS DE SUPERVISÃO E APOIO E DAS SUAS REMUNERAÇÕES</t>
  </si>
  <si>
    <t>TOTAL QTD. PREENCHIDOS [56]</t>
  </si>
  <si>
    <t>TOTAL QTD. VAGO [57]</t>
  </si>
  <si>
    <t>TOTAL QTD. [58]</t>
  </si>
  <si>
    <t>VALOR TOTAL VENCIMENTO [59]</t>
  </si>
  <si>
    <t>VALOR TOTAL REPRESENTAÇÃO [60]</t>
  </si>
  <si>
    <t>VALOR TOTAL MONTANTE [61]</t>
  </si>
  <si>
    <t>QUANTITATIVO TOTAL DOS CARGOS EM COMISSÃO + FUNÇÕES GRATIFICADAS E VALOR TOTAL DAS SUAS REMUNERAÇÕES</t>
  </si>
  <si>
    <t>EMBASAMENTO LEGAL:</t>
  </si>
  <si>
    <t>Lei nº 6.123, de 20 de julho de 1968 (institui o regime jurídico dos funcionários públicos civis do Estado de Pernambuco).</t>
  </si>
  <si>
    <t>Lei nº 16.520, de 27 de dezembro de 2018 (Lei que dispõe sobre a estrutura e o funcionamento do Poder Executivo vigente à epoca da divulgação)</t>
  </si>
  <si>
    <t>Enumerar Decreto(s) de Alocação de Cargos Comissionados e Funções Gratificadas do órgão ou entidade ou normativo equivalente vigentes à epoca da divulgação</t>
  </si>
  <si>
    <t>Decreto que aprova o Regulamento do órgão ou entidade ou normativo equivalente vigente à epoca da divulgação</t>
  </si>
  <si>
    <t>Decreto que aprova o Manual de Serviços do órgão ou entidade ou normativo equivalente vigente à epoca da divulgação</t>
  </si>
  <si>
    <t>LEGENDA:</t>
  </si>
  <si>
    <t>[1] Nome da entidade ou órgão da Administração Pública Estadual e sua Sigla. Ex. Secretaria da Controladoria-Geral do Estado - SCGE.</t>
  </si>
  <si>
    <t>[2] Data da última atualização da planilha no formato DD/MM/AAAA. A planilha deverá apresentar data de atualização até o 10º dia útil do mês subsequente.</t>
  </si>
  <si>
    <t>[3] Descrever o nome do cargo comissionado como consta no Decreto de Alocação do Cargo e/ou Regulamento do órgão ou entidade. Exemplos da SCGE: Secretário Executivo da Controladoria-Geral do Estado, Chefe de Gabinete, Assessor de Comunicação, etc.</t>
  </si>
  <si>
    <t>[4] (célula de preenchimento obrigatório, pois serve de base para a contabilização dos quantitativos totais de cargos, funções e gratificações preenchidos e vagos). Lista suspensa. Simbolo do cargo comissionado, conforme Lei Estadual nº 16.520/2018. Opções: DAS, DAS-1, DAS-2, DAS-3, DAS-4, DAS-5, CAA-1, CAA-2, CAA-3, CAA-4 e CAA-5.</t>
  </si>
  <si>
    <t>[5] Descrever a sigla da lotação referente ao cargo comissionado. Exemplos de siglas da SCGE: GAB/SECGE, GAB/CGAB, CGAB/ASC, etc.</t>
  </si>
  <si>
    <t>[6] (célula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</si>
  <si>
    <t>[7] (Não editar as células em cinza). Quantitativo dos cargos comissionados existentes, por servidor. Como essa contagem é por servidor, esse número sempre será "1". Essa coluna servirá como base para contabilizar o quantitativo total de servidores com cargos comissionados.</t>
  </si>
  <si>
    <t>[8] Nome completo do servidor ocupante do cargo comissionado. Caso o cargo esteja vago, a palavra "VAGO" deverá ser inserida na célula correspondente.</t>
  </si>
  <si>
    <t>[9] Valor do subsídio do agente político, em Reais (R$).</t>
  </si>
  <si>
    <t>[10] Valor do vencimento do servidor, em Reais (R$).</t>
  </si>
  <si>
    <t>[11] Valor da representação paga em razão do cargo em comissão, em Reais (R$).</t>
  </si>
  <si>
    <t>[12] (Células de preenchimento automático). Montante resultante da soma entre o subsídio do agente político + vencimento + representação, em Reais (R$).</t>
  </si>
  <si>
    <t>[13] (Não editar as células em cinza). Relação de todos os cargos comissionados, conforme Lei Estadual nº 16.520/2018.</t>
  </si>
  <si>
    <t>[14] (Não editar as células em cinza). Relação de todos os símbolos dos cargos comissionados, conforme Lei Estadual nº 16.520/2018.</t>
  </si>
  <si>
    <t>[15] (Células de preenchimento automático). Quantitativo dos cargos comissionados preenchidos.</t>
  </si>
  <si>
    <t>[16] (Células de preenchimento automático). Quantitativo dos cargos comissionados vagos.</t>
  </si>
  <si>
    <t>[17] (Células de preenchimento automático). Quantitativo dos cargos comissionados existentes (preenchidos + vagos).</t>
  </si>
  <si>
    <t>[18] (Células de preenchimento automático). Valor total do subsídio do agente político, em Reais (R$).</t>
  </si>
  <si>
    <t>[19] (Células de preenchimento automático). Valor total dos vencimentos dos servidores em razão do cargo em comissão, em Reais (R$).</t>
  </si>
  <si>
    <t>[20] (Células de preenchimento automático). Valor total das representações pagas em razão do cargo em comissão, em Reais (R$).</t>
  </si>
  <si>
    <t>[21] (Células de preenchimento automático). Valor total dos montantes resultantes da soma entre os subsídios dos agentes políticos + vencimentos + representações, em Reais (R$).</t>
  </si>
  <si>
    <t>[22] Descrever o nome da função gratificada de direção e assessoramento, conforme Decreto de Alocação da Função Gratificada e/ou Regulamento do órgão ou entidade. Exemplos da SCGE: Diretora da Ouvidoria-Geral do Estado, Gestora da Setorial Contábil, Coordenador de Auditoria de Obras Públicas, etc.</t>
  </si>
  <si>
    <t>[23] (célula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</si>
  <si>
    <t>[24] Descrever a sigla da lotação referente à função gratificada de direção e assessoramento. Exemplos de siglas da SCGE: GAB/DOGE, DPGE/GAF/GSC, DAUD/COP, etc.</t>
  </si>
  <si>
    <t>[25] (célula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</si>
  <si>
    <t>[26] (Não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</si>
  <si>
    <t>[27] Nome completo do servidor ocupante da função gratificada de direção e assessoramento. Caso a função gratificada de direção e assessoramento esteja vaga, a palavra "VAGA" deverá ser inserida na célula correspondente.</t>
  </si>
  <si>
    <t>[28] Valor do vencimento do servidor, em Reais (R$).</t>
  </si>
  <si>
    <t>[29] Valor da representação paga em razão da função gratificada de direção e assessoramento, em Reais (R$).</t>
  </si>
  <si>
    <t>[30] (Células de preenchimento automático). Montante resultante da soma entre o vencimento + representação, em Reais (R$).</t>
  </si>
  <si>
    <t>[31] (Não editar as células em cinza). Relação de todas as funções gratificadas de direção e assessoramento, conforme Lei Estadual nº 16.520/2018.</t>
  </si>
  <si>
    <t>[32] (Não editar as células em cinza). Relação de todos os símbolos das funções gratificadas de direção e assessoramento, conforme Lei Estadual nº 16.520/2018.</t>
  </si>
  <si>
    <t>[33] (Células de preenchimento automático). Quantitativo das funções gratificadas de direção e assessoramento preenchidos.</t>
  </si>
  <si>
    <t>[34] (Células de preenchimento automático). Quantitativo das funções gratificadas de direção e assessoramento vagas.</t>
  </si>
  <si>
    <t>[35] (Células de preenchimento automático). Quantitativo das funções gratificadas de direção e assessoramento existentes (preenchidos + vagos).</t>
  </si>
  <si>
    <t>[36] (Células de preenchimento automático). Valor total dos vencimentos dos servidores, em Reais (R$).</t>
  </si>
  <si>
    <t>[37] (Células de preenchimento automático). Valor total das representações pagas em razão da função gratificada de direção e assessoramento, em Reais (R$).</t>
  </si>
  <si>
    <t>[38] (Células de preenchimento automático). Valor total dos montantes resultantes da soma entre os vencimentos + representações, em Reais (R$).</t>
  </si>
  <si>
    <t xml:space="preserve">[39] Descrever o nome da função gratificada de supervisão e apoio como consta no Decreto de Alocação da Função Gratificada e/ou Manual de Serviços do órgão ou entidade. Exemplos da SCGE: Chefia da Unidade de Apoio e Projetos, Chefia da Unidade de Obras e Serviços de Engenharia, Chefia da Unidade de Licitações e Contratos, Função Gratificada de Supervisão 3, Função Gratificada de Apoio 2 etc. </t>
  </si>
  <si>
    <t>[40] (célula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</si>
  <si>
    <t>[41] Descrever a sigla da lotação referente à função gratificada de supervisão e apoio. Exemplos de siglas da SCGE: DAUD/UAPP, DAUD/COP/UAOP, DAUD/CLC/UALC, etc.</t>
  </si>
  <si>
    <t>[42] (célula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</si>
  <si>
    <t>[43] (Não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</si>
  <si>
    <t>[44] Nome completo do servidor ocupante da função gratificada de supervisão e apoio. Caso a função gratificada de supervisão e apoio esteja vaga, a palavra "VAGA" deverá ser inserida na célula correspondente.</t>
  </si>
  <si>
    <t>[45] Valor do vencimento do servidor, em Reais (R$).</t>
  </si>
  <si>
    <t>[46] Valor da representação paga em razão da função gratificada de supervisão e apoio, em Reais (R$).</t>
  </si>
  <si>
    <t>[47] (Células de preenchimento automático). Montante resultante da soma entre o vencimento + representação, em Reais (R$).</t>
  </si>
  <si>
    <t>[48] (Não editar as células em cinza). Relação de todas as funções gratificadas de supervisão e apoio, conforme Lei Estadual nº 16.520/2018.</t>
  </si>
  <si>
    <t>[49] (Não editar as células em cinza). Relação de todos os símbolos das funções gratificadas de supervisão e apoio, conforme Lei Estadual nº 16.520/2018.</t>
  </si>
  <si>
    <t>[50] (Células de preenchimento automático). Quantitativo das funções gratificadas de supervisão e apoio preenchidos.</t>
  </si>
  <si>
    <t>[51] (Células de preenchimento automático). Quantitativo das funções gratificadas de supervisão e apoio vagos.</t>
  </si>
  <si>
    <t>[52] (Células de preenchimento automático). Quantitativo das funções gratificadas de supervisão e apoio existentes (preenchidos + vagos).</t>
  </si>
  <si>
    <t>[53] (Células de preenchimento automático). Valor total dos vencimentos dos servidores, em Reais (R$).</t>
  </si>
  <si>
    <t>[54] (Células de preenchimento automático). Valor total das representações pagas em razão da função gratificada de supervisão e apoio, em Reais (R$).</t>
  </si>
  <si>
    <t>[55] (Células de preenchimento automático). Valor total dos montantes resultantes da soma entre os vencimentos + representações, em Reais (R$).</t>
  </si>
  <si>
    <t>[56] (Células de preenchimento automático). Quantitativo dos cargos em comissão + funções gratificadas preenchidos.</t>
  </si>
  <si>
    <t>[57] (Células de preenchimento automático). Quantitativo dos cargos em comissão + funções gratificadas vagos.</t>
  </si>
  <si>
    <t>[58] (Células de preenchimento automático). Quantitativo dos cargos em comissão + funções gratificadas existentes (preenchidos + vagos).</t>
  </si>
  <si>
    <t>[59] (Células de preenchimento automático). Valor total dos vencimentos dos cargos comissionados + funções gratificadas, em Reais (R$).</t>
  </si>
  <si>
    <t>[60] (Células de preenchimento automático). Valor total das representações pagas em razão dos cargos comissionados + funções gratificadas, em Reais (R$).</t>
  </si>
  <si>
    <t>[61] (Células de preenchimento automático). Valor total dos montantes resultantes da soma entre os vencimentos + representações pagas em razão dos cargos comissionados + funções gratificadas, em Reais (R$).</t>
  </si>
  <si>
    <t xml:space="preserve">                              SECRETARIA DE TURISMO E LAZER DE PERNAMBUCO - SETUR/PE [1]</t>
  </si>
  <si>
    <t>Secretário de Turismo e Lazer</t>
  </si>
  <si>
    <t xml:space="preserve">Secretário Exec. de Gestão e Políticas Públicas </t>
  </si>
  <si>
    <t>Secretário Executivo de Infraestrutura do Turismo</t>
  </si>
  <si>
    <t>Superintendente de Gestão</t>
  </si>
  <si>
    <t>Superintendente de Infraestrutura</t>
  </si>
  <si>
    <t>Chefe de Gabinete</t>
  </si>
  <si>
    <t>Superintendente Jurídico</t>
  </si>
  <si>
    <t>Assessor Especial</t>
  </si>
  <si>
    <t>Superintendente de Comunicação</t>
  </si>
  <si>
    <t>Gerente de Finanças e Orçamento</t>
  </si>
  <si>
    <t>Gerente de Controle Interno</t>
  </si>
  <si>
    <t>Gerente de Contratos e Convênios</t>
  </si>
  <si>
    <t>Gerente de Gestão de Pessoas</t>
  </si>
  <si>
    <t>Gerente de Planejamento Arquitetônico</t>
  </si>
  <si>
    <t>Gerente de Supervisão de Obras</t>
  </si>
  <si>
    <t>Gerente de Logística e TI</t>
  </si>
  <si>
    <t>Assessora Especial</t>
  </si>
  <si>
    <t>Superintendente de Políticas de Turismo e Lazer</t>
  </si>
  <si>
    <t>Gerente de Desenvolvimento Turístico e Interiorização</t>
  </si>
  <si>
    <t>Gerente de Setorial Contábil</t>
  </si>
  <si>
    <t>Gerente de Comunicação</t>
  </si>
  <si>
    <t>Supervisor de Obras</t>
  </si>
  <si>
    <t>Supervisora de Obras</t>
  </si>
  <si>
    <t>Coordenador de Assuntos Jurídicos</t>
  </si>
  <si>
    <t>Secretária de Gabinete</t>
  </si>
  <si>
    <t>Coordenadora de Planejamento e Monitoramento</t>
  </si>
  <si>
    <t>Coordenador Jurídico</t>
  </si>
  <si>
    <t>Coordenadora de Controle Interno</t>
  </si>
  <si>
    <t>Coordenadora de Contratos e Convênios</t>
  </si>
  <si>
    <t>Coordenadora de Arquitetura</t>
  </si>
  <si>
    <t>Coordenadora de Gestão de Pessoas</t>
  </si>
  <si>
    <t>Coordenadora de Planejamento</t>
  </si>
  <si>
    <t>Coordenador de Obras</t>
  </si>
  <si>
    <t>Assistente de Planejamento e Monitoramento</t>
  </si>
  <si>
    <t>Assistente de Comunicação</t>
  </si>
  <si>
    <t>Assistente de Contratos e Convênios</t>
  </si>
  <si>
    <t>Assistente de Gestão de Pessoas</t>
  </si>
  <si>
    <t>Assistente de Finanças e de Orçamento</t>
  </si>
  <si>
    <t>Ouvidora</t>
  </si>
  <si>
    <t>Assistente em Edificações</t>
  </si>
  <si>
    <t>Assistente de Gestão</t>
  </si>
  <si>
    <t>Auxiliar de Logística e TI</t>
  </si>
  <si>
    <t>Auxiliar de Contratos e Convênios</t>
  </si>
  <si>
    <t>Apoio de Logísitica e TI</t>
  </si>
  <si>
    <t>Diretor da Arena de Pernambuco</t>
  </si>
  <si>
    <t>Diretor Administrativo Financeiro da Arena de Pernambuco</t>
  </si>
  <si>
    <t>Diretor Comercial e Marketing da Arena de Pernambuco</t>
  </si>
  <si>
    <t>Diretor de Operações  da Arena de Pernambuco</t>
  </si>
  <si>
    <t>Gestora Comercial e de Tecnologia  da Arena de Pernambuco</t>
  </si>
  <si>
    <t>Gestora de Marketing da Arena de Pernambuco</t>
  </si>
  <si>
    <t>Gestor de Operações e Eventos da Arena de Pernambuco</t>
  </si>
  <si>
    <t>Gestor de Manutenção da Arena</t>
  </si>
  <si>
    <t>Gestor de Segurança da Arena</t>
  </si>
  <si>
    <t>Gestor de Operações da Arena</t>
  </si>
  <si>
    <t>Gestora de Marketing da Arena</t>
  </si>
  <si>
    <t>Gestor de Qualidade da Arena de Pernambuco</t>
  </si>
  <si>
    <t>Gestor Comercial da Arena</t>
  </si>
  <si>
    <t>Supervisor de Eventos da Arena de Pernambuco</t>
  </si>
  <si>
    <t>Supervisora de Almoxarifado da Arena de Pernambuco</t>
  </si>
  <si>
    <t>Supervisora Administrativa da Arena de Pernambuco</t>
  </si>
  <si>
    <t>Supervisora de Qualidade da Arena de Pernambuco</t>
  </si>
  <si>
    <t>Assistente de Almoxarifado da Arena de Pernambuco</t>
  </si>
  <si>
    <t>Assistente de Gestão de Pessoas da Arena de Pernambuco</t>
  </si>
  <si>
    <t>Assistente Técnico da Arena de Pernambuco</t>
  </si>
  <si>
    <t>Auxiliar de Captação da Arena de Pernambuco</t>
  </si>
  <si>
    <t>Superintendente do Programa do Desenvolvimento do Turismo</t>
  </si>
  <si>
    <t>Gerente de Gestão</t>
  </si>
  <si>
    <t>Gerente de Planejamento do Turismo</t>
  </si>
  <si>
    <t>Coordenador de Planejamento do Turismo</t>
  </si>
  <si>
    <t>Coordenador de Gestão</t>
  </si>
  <si>
    <t>Assistente de Planejamento de Turismo</t>
  </si>
  <si>
    <t>Auxiliar de Gestão de Pessoas</t>
  </si>
  <si>
    <t>Rodrigo Cavalcante Novaes</t>
  </si>
  <si>
    <t>Rodrigo Valença de Barros Correia</t>
  </si>
  <si>
    <t>José Carlos de Moraes Guerra</t>
  </si>
  <si>
    <t>Eduardo Henrique Bezerra de Mello Lopes</t>
  </si>
  <si>
    <t>Mario Roberto Arantes Berlando</t>
  </si>
  <si>
    <t>Bernardo Marquim Nogueira Novaes Ferraz</t>
  </si>
  <si>
    <t>Gisela Vieira de Melo Monteiro</t>
  </si>
  <si>
    <t>Hamilton Barros Falcão</t>
  </si>
  <si>
    <t>Janaína Santana Lima</t>
  </si>
  <si>
    <t>Isabella Resende de Oliveira</t>
  </si>
  <si>
    <t>Cinthia Neves Baptista Cavalcanti</t>
  </si>
  <si>
    <t>Marcia Maria Mamede Cavalcanti de Queiroz</t>
  </si>
  <si>
    <t>Geraldo Machado Fonseca Lima Filho</t>
  </si>
  <si>
    <t>Adriano Pinheiro Barros</t>
  </si>
  <si>
    <t>Maria das Graças Cavalcanti Novaes</t>
  </si>
  <si>
    <t>Letícia Landim de Carvalho Pereira Ferraz</t>
  </si>
  <si>
    <t>Antonio Carlos de Aguiar Silva</t>
  </si>
  <si>
    <t>Joelma Holanda de Souza</t>
  </si>
  <si>
    <t>Ana Luiza Accioly e Silva</t>
  </si>
  <si>
    <t>Saulo Mendes da Costa Pereira</t>
  </si>
  <si>
    <t>Fábio Fernando Rocha Gomes</t>
  </si>
  <si>
    <t>Aline Furtado Luna Xavier Rodrigues</t>
  </si>
  <si>
    <t>Breno de Godoy Leitão de Novaes Ferreira</t>
  </si>
  <si>
    <t>Fabiana Félix de Mesquita Silva Macedo</t>
  </si>
  <si>
    <t>Ana Cláudia e Silva Meireles</t>
  </si>
  <si>
    <t>Luis Henrique Novaes de Sousa Menezes</t>
  </si>
  <si>
    <t>Emilio Gomes Sampaio Novaes</t>
  </si>
  <si>
    <t xml:space="preserve">Renata Magalhães de Lira </t>
  </si>
  <si>
    <t>Lucy Vanda Inácio da Silva</t>
  </si>
  <si>
    <t>Nathalia Viégas Rangel</t>
  </si>
  <si>
    <t>Virginia Lorena Lima Torres</t>
  </si>
  <si>
    <t>Gislaine Cristine Costa de Carvalho Sá</t>
  </si>
  <si>
    <t>Maria Goretti Borba da Cunha</t>
  </si>
  <si>
    <t>Jamylle Thais Mendes Ferreira da Silva</t>
  </si>
  <si>
    <t>José Alberto Soares Leal</t>
  </si>
  <si>
    <t>Gláucia Roberta Martins de Albuquerque</t>
  </si>
  <si>
    <t>Matheus Ribeiro Silvestre de Souza</t>
  </si>
  <si>
    <t>José Otávio Viana da Luz</t>
  </si>
  <si>
    <t>Maíra Ferraz Jota Novaes</t>
  </si>
  <si>
    <t>Christiany Barbosa Cavalcanti de Melo</t>
  </si>
  <si>
    <t>Tereza Cristina Cabral de Melo Cavalcanti</t>
  </si>
  <si>
    <t>José Antonio Gomes da Silva</t>
  </si>
  <si>
    <t>Mariana Novaes</t>
  </si>
  <si>
    <t>Alzenir Gomes Ferreira</t>
  </si>
  <si>
    <t xml:space="preserve">Karlla Danyele Lima Santos </t>
  </si>
  <si>
    <t>Enéias Ferreira Leite de Oliveira</t>
  </si>
  <si>
    <t>Eduardo Breno Simões Campelo</t>
  </si>
  <si>
    <t>Mattheus Alves de Carvalho Belfort</t>
  </si>
  <si>
    <t>Marcelo Carlos Melo Arroyo Simões</t>
  </si>
  <si>
    <t>Jéssica Pessoa de Menezes</t>
  </si>
  <si>
    <t>Maria Sebastiana da Conceição</t>
  </si>
  <si>
    <t>Lucas Schramm Silva</t>
  </si>
  <si>
    <t>Jaime Barbosa do Nascimento Neto</t>
  </si>
  <si>
    <t>Roberto Carlos de Oliveira</t>
  </si>
  <si>
    <t>Leandro Estevão Pereira da Silva</t>
  </si>
  <si>
    <t>Gabriela de Holanda Lima Dornelas Câmara</t>
  </si>
  <si>
    <t>Diogo Tenório Marques de Sá</t>
  </si>
  <si>
    <t>Everton Clímaco Ximenes</t>
  </si>
  <si>
    <t xml:space="preserve">David Pires de Oliveira </t>
  </si>
  <si>
    <t>Milene Nogueira Bentinho</t>
  </si>
  <si>
    <t>Sirley Damascena de Jesus</t>
  </si>
  <si>
    <t>Fernanda Roberta Almeida Durão</t>
  </si>
  <si>
    <t>Aelson Lima de Souza</t>
  </si>
  <si>
    <t>Ghislene de Moura França Freire</t>
  </si>
  <si>
    <t>Gleyson Matias de Lima Vicente</t>
  </si>
  <si>
    <t>Lucas da Silva Santos</t>
  </si>
  <si>
    <t>Eduardo da Silva Freitas</t>
  </si>
  <si>
    <t>Alexandre Paiva da Mota Silveira</t>
  </si>
  <si>
    <t>Maria Teresa de Paula Saldanha</t>
  </si>
  <si>
    <t>Pedro Luis de Lima Freire</t>
  </si>
  <si>
    <t>Inaldo Holanda de Almeida Filho</t>
  </si>
  <si>
    <t>Adson da Silva Ferreira</t>
  </si>
  <si>
    <t>Carlos Eduardo Santos da Silva</t>
  </si>
  <si>
    <t>Tacyana Andrade de Freitas Moraes</t>
  </si>
  <si>
    <t>Flávia Belfort Carvalho Lustosa</t>
  </si>
  <si>
    <t>LEGISLATIVO</t>
  </si>
  <si>
    <t>SEPLAG</t>
  </si>
  <si>
    <t>CGE</t>
  </si>
  <si>
    <t>EMPETUR</t>
  </si>
  <si>
    <t>IRH</t>
  </si>
  <si>
    <t>SAD</t>
  </si>
  <si>
    <t>Joel Vicente Muniz Costa</t>
  </si>
  <si>
    <t>Miriam de Castro Mascarenhas Barbosa</t>
  </si>
  <si>
    <t>Lourival de Lucena Galvão Filho</t>
  </si>
  <si>
    <t>Maria Jose Cavalcanti Alves</t>
  </si>
  <si>
    <t>Mary Clea Ferraz de Castro</t>
  </si>
  <si>
    <t xml:space="preserve">Claudio Pereira dos Santos </t>
  </si>
  <si>
    <t>Função Gratificada de Supervisão-1</t>
  </si>
  <si>
    <t>Margarete Lima Alves</t>
  </si>
  <si>
    <t xml:space="preserve">Eli Tavares da Silva </t>
  </si>
  <si>
    <t>Evanilson Pereira Maia</t>
  </si>
  <si>
    <t>Gilvanete José Domingues da Silva</t>
  </si>
  <si>
    <t>Damares Rodrigues Lima</t>
  </si>
  <si>
    <t>Função Gratificada de Supervisão-2</t>
  </si>
  <si>
    <t>Solange Maria Lins Neves Baptista</t>
  </si>
  <si>
    <t>Giovani Raniere Timóteo Florentino</t>
  </si>
  <si>
    <t>Cícero de Oliveira Santos</t>
  </si>
  <si>
    <t>Ernani Lacerda de Assis</t>
  </si>
  <si>
    <r>
      <rPr>
        <sz val="13"/>
        <rFont val="Arial"/>
        <family val="2"/>
      </rPr>
      <t>Carlos Alberto Batista</t>
    </r>
    <r>
      <rPr>
        <sz val="13"/>
        <color indexed="10"/>
        <rFont val="Arial"/>
        <family val="2"/>
      </rPr>
      <t xml:space="preserve"> </t>
    </r>
    <r>
      <rPr>
        <sz val="13"/>
        <rFont val="Arial"/>
        <family val="2"/>
      </rPr>
      <t>da Silva</t>
    </r>
    <r>
      <rPr>
        <sz val="13"/>
        <color indexed="10"/>
        <rFont val="Arial"/>
        <family val="2"/>
      </rPr>
      <t xml:space="preserve"> </t>
    </r>
  </si>
  <si>
    <t>Ana Maria Loyo Brennand</t>
  </si>
  <si>
    <t>Função Gratificada de Supervisão-3</t>
  </si>
  <si>
    <t>Função Gratificada de Apoio-1</t>
  </si>
  <si>
    <t>FGA-1</t>
  </si>
  <si>
    <t>Função Gratificada de Apoio-3</t>
  </si>
  <si>
    <t>Alfredo Bandeira de Melo Neto</t>
  </si>
  <si>
    <t>AGP</t>
  </si>
  <si>
    <t>EXQ</t>
  </si>
  <si>
    <t>COM</t>
  </si>
  <si>
    <t>VAGO</t>
  </si>
  <si>
    <t xml:space="preserve">Maria Carolina Antonino Rattacaso Carvalho </t>
  </si>
  <si>
    <t>Gustavo Cabús Novaes</t>
  </si>
  <si>
    <t>Secretário de Gabinete</t>
  </si>
  <si>
    <t>Ticiano Sampaio Canejo Damaso</t>
  </si>
  <si>
    <t>Edgar Carlos da Silva</t>
  </si>
  <si>
    <t>Gerente da Setrorial Contábil</t>
  </si>
  <si>
    <t>ATUALIZADO EM 14/02/2022 [2]</t>
  </si>
  <si>
    <t>Gerente Geral de Administração e Finanças</t>
  </si>
  <si>
    <t>Heitor Fidelis Sales de Queiroz</t>
  </si>
  <si>
    <t>FGS-2</t>
  </si>
  <si>
    <t>ATUALIZADO EM 01/03/2022 [2]</t>
  </si>
  <si>
    <t>Supervisor Administrativo da Arena de Pernambuco</t>
  </si>
  <si>
    <t>Diretora Administrativa Financeira da Arena de Pernambuco</t>
  </si>
  <si>
    <t>ATUALIZADO EM 01/04/2022 [2]</t>
  </si>
  <si>
    <t>ATUALIZADO EM 10/05/2022 [2]</t>
  </si>
  <si>
    <t>Secretária de Turismo e Lazer</t>
  </si>
  <si>
    <t>Carmem Lúcia Simões Megale Neves</t>
  </si>
  <si>
    <t>-</t>
  </si>
  <si>
    <t>Isabela de Moura Salgado Barbosa da Silva</t>
  </si>
  <si>
    <t>Rosiane Sampaio Lustosa</t>
  </si>
  <si>
    <t>ATUALIZADO EM 01/06/2022 [2]</t>
  </si>
  <si>
    <t>Rachel Viana Motta</t>
  </si>
  <si>
    <t>Victor Amadeu Lopes da Silva</t>
  </si>
  <si>
    <t>Josemir Francisco de Andrade</t>
  </si>
  <si>
    <t>Rosine Sampaio Lustosa</t>
  </si>
  <si>
    <t>Saullo Dantas Mariz</t>
  </si>
  <si>
    <t>Rogério Luiz Pereira da Silva Júnior</t>
  </si>
  <si>
    <t>Bianca Fernanda Rocha Gomes</t>
  </si>
  <si>
    <t>Ronise Sampaio Lustosa</t>
  </si>
  <si>
    <t>ATUALIZADO EM 05/07/2022 [2]</t>
  </si>
  <si>
    <t>ATUALIZADO EM 04/08/2022 [2]</t>
  </si>
  <si>
    <t>Jefferson Ramos Pereira da Silva</t>
  </si>
  <si>
    <t>Lucas Henrique Lopes dos Santos</t>
  </si>
  <si>
    <t>ATUALIZADO EM 01/09/2022 [2]</t>
  </si>
  <si>
    <t>Ana Amélia Cavalcanti Gomes</t>
  </si>
  <si>
    <t>John Monteiro dos Santos</t>
  </si>
  <si>
    <t>ATUALIZADO EM 11/10/2022 [2]</t>
  </si>
  <si>
    <t>Sebastião Avelino Freire Júnior</t>
  </si>
  <si>
    <t>Sandro Santana Silva</t>
  </si>
  <si>
    <t>José Gaudêncio de Lima Melo</t>
  </si>
  <si>
    <t xml:space="preserve">Saulo Mendes da Costa Pereira </t>
  </si>
  <si>
    <t>Coordenador de Planejamento</t>
  </si>
  <si>
    <t>ATUALIZADO EM 08/11/2022 [2]</t>
  </si>
  <si>
    <t>João Batista Soares Pessoa</t>
  </si>
  <si>
    <t>ATUALIZADO EM 07/12/2022 [2]</t>
  </si>
  <si>
    <t>Coordenador de Arquitetura</t>
  </si>
  <si>
    <t>Coordenador de Contratos e Convênios</t>
  </si>
  <si>
    <t>Coordenadora de Comunicação</t>
  </si>
  <si>
    <t>ATUALIZADO EM 02/01/2023 [2]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</si>
</sst>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quot;R$&quot;* #,##0.00_-;\-&quot;R$&quot;* #,##0.00_-;_-&quot;R$&quot;* &quot;-&quot;??_-;_-@_-"/>
    <numFmt numFmtId="165" formatCode="[$R$ -416]#,##0.00"/>
    <numFmt numFmtId="166" formatCode="#,##0.00;[Red]#,##0.00"/>
    <numFmt numFmtId="167" formatCode="&quot;R$&quot;\ #,##0.00"/>
  </numFmts>
  <fonts count="19" x14ac:knownFonts="1">
    <font>
      <sz val="11"/>
      <color rgb="FF000000"/>
      <name val="Arial"/>
    </font>
    <font>
      <b/>
      <sz val="16"/>
      <color rgb="FFFFFFFF"/>
      <name val="Calibri"/>
      <family val="2"/>
    </font>
    <font>
      <sz val="11"/>
      <name val="Arial"/>
      <family val="2"/>
    </font>
    <font>
      <b/>
      <sz val="14"/>
      <color rgb="FFFFFFFF"/>
      <name val="Calibri"/>
      <family val="2"/>
    </font>
    <font>
      <sz val="11"/>
      <color theme="1"/>
      <name val="Calibri"/>
      <family val="2"/>
    </font>
    <font>
      <b/>
      <sz val="11"/>
      <color rgb="FFFF0000"/>
      <name val="Arial"/>
      <family val="2"/>
    </font>
    <font>
      <sz val="11"/>
      <color theme="1"/>
      <name val="Arial"/>
      <family val="2"/>
    </font>
    <font>
      <b/>
      <sz val="11"/>
      <color rgb="FFFFFFFF"/>
      <name val="Arial"/>
      <family val="2"/>
    </font>
    <font>
      <sz val="11"/>
      <color theme="1"/>
      <name val="Calibri"/>
      <family val="2"/>
    </font>
    <font>
      <sz val="11"/>
      <color theme="1"/>
      <name val="Arial"/>
      <family val="2"/>
    </font>
    <font>
      <sz val="11"/>
      <color rgb="FF000000"/>
      <name val="Arial"/>
      <family val="2"/>
    </font>
    <font>
      <strike/>
      <sz val="11"/>
      <color theme="1"/>
      <name val="Arial"/>
      <family val="2"/>
    </font>
    <font>
      <sz val="8"/>
      <color rgb="FF000000"/>
      <name val="Arial"/>
      <family val="2"/>
    </font>
    <font>
      <sz val="11"/>
      <color rgb="FF000000"/>
      <name val="Arial"/>
      <family val="2"/>
    </font>
    <font>
      <sz val="13"/>
      <name val="Arial"/>
      <family val="2"/>
    </font>
    <font>
      <sz val="13"/>
      <color indexed="8"/>
      <name val="Arial"/>
      <family val="2"/>
    </font>
    <font>
      <sz val="13"/>
      <color theme="1"/>
      <name val="Arial"/>
      <family val="2"/>
    </font>
    <font>
      <b/>
      <sz val="13"/>
      <color rgb="FFFF0000"/>
      <name val="Arial"/>
      <family val="2"/>
    </font>
    <font>
      <sz val="13"/>
      <color indexed="10"/>
      <name val="Arial"/>
      <family val="2"/>
    </font>
  </fonts>
  <fills count="8">
    <fill>
      <patternFill patternType="none"/>
    </fill>
    <fill>
      <patternFill patternType="gray125"/>
    </fill>
    <fill>
      <patternFill patternType="solid">
        <fgColor rgb="FF1C4587"/>
        <bgColor rgb="FF1C4587"/>
      </patternFill>
    </fill>
    <fill>
      <patternFill patternType="solid">
        <fgColor rgb="FFFFFF00"/>
        <bgColor rgb="FFFFFF00"/>
      </patternFill>
    </fill>
    <fill>
      <patternFill patternType="solid">
        <fgColor rgb="FFFFFFFF"/>
        <bgColor rgb="FFFFFFFF"/>
      </patternFill>
    </fill>
    <fill>
      <patternFill patternType="solid">
        <fgColor rgb="FFB7B7B7"/>
        <bgColor rgb="FFB7B7B7"/>
      </patternFill>
    </fill>
    <fill>
      <patternFill patternType="solid">
        <fgColor theme="0"/>
        <bgColor indexed="64"/>
      </patternFill>
    </fill>
    <fill>
      <patternFill patternType="solid">
        <fgColor indexed="9"/>
        <bgColor indexed="64"/>
      </patternFill>
    </fill>
  </fills>
  <borders count="2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bottom style="thin">
        <color rgb="FFCCCCCC"/>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s>
  <cellStyleXfs count="3">
    <xf numFmtId="0" fontId="0" fillId="0" borderId="0"/>
    <xf numFmtId="43" fontId="13" fillId="0" borderId="0" applyFont="0" applyFill="0" applyBorder="0" applyAlignment="0" applyProtection="0"/>
    <xf numFmtId="164" fontId="13" fillId="0" borderId="0" applyFont="0" applyFill="0" applyBorder="0" applyAlignment="0" applyProtection="0"/>
  </cellStyleXfs>
  <cellXfs count="191">
    <xf numFmtId="0" fontId="0" fillId="0" borderId="0" xfId="0" applyFont="1" applyAlignment="1"/>
    <xf numFmtId="0" fontId="1" fillId="0" borderId="0" xfId="0" applyFont="1" applyAlignment="1">
      <alignment horizontal="center"/>
    </xf>
    <xf numFmtId="0" fontId="3" fillId="0" borderId="0" xfId="0" applyFont="1" applyAlignment="1">
      <alignment horizontal="center" wrapText="1"/>
    </xf>
    <xf numFmtId="0" fontId="4" fillId="0" borderId="0" xfId="0" applyFont="1"/>
    <xf numFmtId="0" fontId="5" fillId="3" borderId="3" xfId="0" applyFont="1" applyFill="1" applyBorder="1" applyAlignment="1">
      <alignment vertical="center" wrapText="1"/>
    </xf>
    <xf numFmtId="4" fontId="0" fillId="0" borderId="0" xfId="0" applyNumberFormat="1" applyFont="1" applyAlignment="1"/>
    <xf numFmtId="4" fontId="8" fillId="4" borderId="0" xfId="0" applyNumberFormat="1" applyFont="1" applyFill="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7" fillId="2" borderId="3" xfId="0" applyFont="1" applyFill="1" applyBorder="1" applyAlignment="1">
      <alignment horizontal="center" vertical="center" wrapText="1"/>
    </xf>
    <xf numFmtId="4" fontId="8" fillId="4" borderId="7" xfId="0" applyNumberFormat="1" applyFont="1" applyFill="1" applyBorder="1" applyAlignment="1">
      <alignment vertical="center" wrapText="1"/>
    </xf>
    <xf numFmtId="0" fontId="8" fillId="4" borderId="6" xfId="0" applyFont="1" applyFill="1" applyBorder="1" applyAlignment="1">
      <alignment vertical="center" wrapText="1"/>
    </xf>
    <xf numFmtId="0" fontId="0" fillId="4" borderId="8" xfId="0" applyFont="1" applyFill="1" applyBorder="1" applyAlignment="1"/>
    <xf numFmtId="4" fontId="8" fillId="0" borderId="0" xfId="0" applyNumberFormat="1" applyFont="1" applyAlignment="1">
      <alignment vertical="center" wrapText="1"/>
    </xf>
    <xf numFmtId="4" fontId="0" fillId="4" borderId="8" xfId="0" applyNumberFormat="1" applyFont="1" applyFill="1" applyBorder="1" applyAlignment="1"/>
    <xf numFmtId="0" fontId="8" fillId="2" borderId="2" xfId="0" applyFont="1" applyFill="1" applyBorder="1" applyAlignment="1">
      <alignment vertical="center" wrapText="1"/>
    </xf>
    <xf numFmtId="3" fontId="9" fillId="5" borderId="3" xfId="0" applyNumberFormat="1" applyFont="1" applyFill="1" applyBorder="1" applyAlignment="1">
      <alignment horizontal="center" vertical="center" wrapText="1"/>
    </xf>
    <xf numFmtId="0" fontId="8" fillId="5" borderId="3" xfId="0" applyFont="1" applyFill="1" applyBorder="1" applyAlignment="1">
      <alignment vertical="center" wrapText="1"/>
    </xf>
    <xf numFmtId="165" fontId="10" fillId="5" borderId="3" xfId="0" applyNumberFormat="1" applyFont="1" applyFill="1" applyBorder="1" applyAlignment="1">
      <alignment horizontal="right" vertical="center" wrapText="1"/>
    </xf>
    <xf numFmtId="165" fontId="8" fillId="5" borderId="3" xfId="0" applyNumberFormat="1" applyFont="1" applyFill="1" applyBorder="1" applyAlignment="1">
      <alignment vertical="center" wrapText="1"/>
    </xf>
    <xf numFmtId="4" fontId="8" fillId="5" borderId="3" xfId="0" applyNumberFormat="1" applyFont="1" applyFill="1" applyBorder="1" applyAlignment="1">
      <alignment vertical="center" wrapText="1"/>
    </xf>
    <xf numFmtId="3" fontId="7" fillId="2" borderId="3" xfId="0" applyNumberFormat="1" applyFont="1" applyFill="1" applyBorder="1" applyAlignment="1">
      <alignment horizontal="center" vertical="center" wrapText="1"/>
    </xf>
    <xf numFmtId="165" fontId="7" fillId="2" borderId="1" xfId="0" applyNumberFormat="1" applyFont="1" applyFill="1" applyBorder="1" applyAlignment="1">
      <alignment horizontal="right" vertical="center" wrapText="1"/>
    </xf>
    <xf numFmtId="0" fontId="8" fillId="0" borderId="0" xfId="0" applyFont="1" applyAlignment="1">
      <alignment vertical="center" wrapText="1"/>
    </xf>
    <xf numFmtId="165" fontId="8" fillId="0" borderId="0" xfId="0" applyNumberFormat="1" applyFont="1" applyAlignment="1">
      <alignment vertical="center" wrapText="1"/>
    </xf>
    <xf numFmtId="0" fontId="0" fillId="4" borderId="9" xfId="0" applyFont="1" applyFill="1" applyBorder="1" applyAlignment="1"/>
    <xf numFmtId="0" fontId="9" fillId="4" borderId="3" xfId="0" applyFont="1" applyFill="1" applyBorder="1" applyAlignment="1">
      <alignment horizontal="center" vertical="center" wrapText="1"/>
    </xf>
    <xf numFmtId="165" fontId="9" fillId="0" borderId="3" xfId="0" applyNumberFormat="1" applyFont="1" applyBorder="1" applyAlignment="1">
      <alignment horizontal="right" vertical="center" wrapText="1"/>
    </xf>
    <xf numFmtId="165" fontId="9" fillId="5" borderId="3" xfId="0" applyNumberFormat="1" applyFont="1" applyFill="1" applyBorder="1" applyAlignment="1">
      <alignment horizontal="right" vertical="center" wrapText="1"/>
    </xf>
    <xf numFmtId="0" fontId="9" fillId="5" borderId="3" xfId="0" applyFont="1" applyFill="1" applyBorder="1" applyAlignment="1">
      <alignment horizontal="center" vertical="center" wrapText="1"/>
    </xf>
    <xf numFmtId="0" fontId="9" fillId="0" borderId="3" xfId="0" applyFont="1" applyBorder="1" applyAlignment="1">
      <alignment vertical="center" wrapText="1"/>
    </xf>
    <xf numFmtId="0" fontId="8" fillId="2" borderId="3" xfId="0" applyFont="1" applyFill="1" applyBorder="1" applyAlignment="1">
      <alignment vertical="center" wrapText="1"/>
    </xf>
    <xf numFmtId="4" fontId="0" fillId="4" borderId="9" xfId="0" applyNumberFormat="1" applyFont="1" applyFill="1" applyBorder="1" applyAlignment="1"/>
    <xf numFmtId="165" fontId="7" fillId="2" borderId="3" xfId="0" applyNumberFormat="1" applyFont="1" applyFill="1" applyBorder="1" applyAlignment="1">
      <alignment horizontal="right" vertical="center" wrapText="1"/>
    </xf>
    <xf numFmtId="165" fontId="7" fillId="2" borderId="3" xfId="0" applyNumberFormat="1" applyFont="1" applyFill="1" applyBorder="1" applyAlignment="1">
      <alignment horizontal="center" vertical="center" wrapText="1"/>
    </xf>
    <xf numFmtId="165" fontId="9" fillId="0" borderId="3" xfId="0" applyNumberFormat="1" applyFont="1" applyBorder="1" applyAlignment="1">
      <alignment horizontal="center" vertical="center" wrapText="1"/>
    </xf>
    <xf numFmtId="0" fontId="9" fillId="0" borderId="3" xfId="0" applyFont="1" applyBorder="1" applyAlignment="1">
      <alignment horizontal="center" vertical="center" wrapText="1"/>
    </xf>
    <xf numFmtId="165" fontId="9" fillId="5" borderId="3" xfId="0" applyNumberFormat="1" applyFont="1" applyFill="1" applyBorder="1" applyAlignment="1">
      <alignment vertical="center" wrapText="1"/>
    </xf>
    <xf numFmtId="165" fontId="9" fillId="5" borderId="3" xfId="0" applyNumberFormat="1" applyFont="1" applyFill="1" applyBorder="1" applyAlignment="1">
      <alignment horizontal="center" vertical="center" wrapText="1"/>
    </xf>
    <xf numFmtId="4" fontId="9" fillId="5" borderId="3" xfId="0" applyNumberFormat="1" applyFont="1" applyFill="1" applyBorder="1" applyAlignment="1">
      <alignment vertical="center" wrapText="1"/>
    </xf>
    <xf numFmtId="4" fontId="9" fillId="5" borderId="3" xfId="0" applyNumberFormat="1" applyFont="1" applyFill="1" applyBorder="1" applyAlignment="1">
      <alignment horizontal="center" vertical="center" wrapText="1"/>
    </xf>
    <xf numFmtId="0" fontId="8" fillId="4" borderId="0" xfId="0" applyFont="1" applyFill="1" applyAlignment="1">
      <alignment vertical="center" wrapText="1"/>
    </xf>
    <xf numFmtId="4" fontId="7" fillId="2" borderId="3" xfId="0" applyNumberFormat="1" applyFont="1" applyFill="1" applyBorder="1" applyAlignment="1">
      <alignment horizontal="center" vertical="center" wrapText="1"/>
    </xf>
    <xf numFmtId="0" fontId="12" fillId="4" borderId="9" xfId="0" applyFont="1" applyFill="1" applyBorder="1" applyAlignment="1"/>
    <xf numFmtId="0" fontId="12" fillId="4" borderId="8" xfId="0" applyFont="1" applyFill="1" applyBorder="1" applyAlignment="1"/>
    <xf numFmtId="0" fontId="12" fillId="4" borderId="10" xfId="0" applyFont="1" applyFill="1" applyBorder="1" applyAlignment="1">
      <alignment vertical="center" wrapText="1"/>
    </xf>
    <xf numFmtId="0" fontId="12" fillId="4" borderId="8" xfId="0" applyFont="1" applyFill="1" applyBorder="1" applyAlignment="1">
      <alignment vertical="center" wrapText="1"/>
    </xf>
    <xf numFmtId="0" fontId="12" fillId="4" borderId="9" xfId="0" applyFont="1" applyFill="1" applyBorder="1" applyAlignment="1">
      <alignment vertical="center" wrapText="1"/>
    </xf>
    <xf numFmtId="0" fontId="0" fillId="0" borderId="0" xfId="0" applyFont="1" applyAlignment="1">
      <alignment vertical="center" wrapText="1"/>
    </xf>
    <xf numFmtId="0" fontId="14" fillId="0" borderId="11" xfId="0" applyFont="1" applyFill="1" applyBorder="1" applyAlignment="1">
      <alignment horizontal="justify" wrapText="1"/>
    </xf>
    <xf numFmtId="0" fontId="14" fillId="0" borderId="11" xfId="0" applyFont="1" applyBorder="1" applyAlignment="1">
      <alignment wrapText="1"/>
    </xf>
    <xf numFmtId="0" fontId="14" fillId="0" borderId="11" xfId="0" applyFont="1" applyFill="1" applyBorder="1" applyAlignment="1">
      <alignment horizontal="left" wrapText="1"/>
    </xf>
    <xf numFmtId="0" fontId="14" fillId="0" borderId="11" xfId="0" applyFont="1" applyFill="1" applyBorder="1" applyAlignment="1">
      <alignment wrapText="1"/>
    </xf>
    <xf numFmtId="0" fontId="14" fillId="0" borderId="11" xfId="0" applyFont="1" applyBorder="1" applyAlignment="1">
      <alignment vertical="top" wrapText="1"/>
    </xf>
    <xf numFmtId="0" fontId="14" fillId="0" borderId="11" xfId="0" applyFont="1" applyBorder="1" applyAlignment="1"/>
    <xf numFmtId="0" fontId="15" fillId="0" borderId="11" xfId="0" applyFont="1" applyBorder="1" applyAlignment="1">
      <alignment wrapText="1"/>
    </xf>
    <xf numFmtId="0" fontId="14" fillId="6" borderId="11" xfId="0" applyFont="1" applyFill="1" applyBorder="1" applyAlignment="1">
      <alignment vertical="top" wrapText="1"/>
    </xf>
    <xf numFmtId="0" fontId="14" fillId="0" borderId="11" xfId="0" applyFont="1" applyFill="1" applyBorder="1" applyAlignment="1"/>
    <xf numFmtId="0" fontId="16" fillId="0" borderId="11" xfId="0" applyFont="1" applyBorder="1"/>
    <xf numFmtId="0" fontId="14" fillId="0" borderId="12" xfId="0" applyFont="1" applyBorder="1" applyAlignment="1">
      <alignment wrapText="1"/>
    </xf>
    <xf numFmtId="0" fontId="14" fillId="0" borderId="11" xfId="0" applyFont="1" applyFill="1" applyBorder="1" applyAlignment="1">
      <alignment horizontal="left" wrapText="1" indent="2"/>
    </xf>
    <xf numFmtId="0" fontId="14" fillId="0" borderId="11" xfId="0" applyFont="1" applyBorder="1" applyAlignment="1">
      <alignment horizontal="left" wrapText="1" indent="2"/>
    </xf>
    <xf numFmtId="0" fontId="14" fillId="0" borderId="11" xfId="0" applyFont="1" applyBorder="1" applyAlignment="1">
      <alignment horizontal="left" indent="2"/>
    </xf>
    <xf numFmtId="0" fontId="14" fillId="6" borderId="11" xfId="0" applyFont="1" applyFill="1" applyBorder="1" applyAlignment="1">
      <alignment horizontal="left" wrapText="1" indent="2"/>
    </xf>
    <xf numFmtId="0" fontId="14" fillId="0" borderId="11" xfId="0" applyFont="1" applyFill="1" applyBorder="1" applyAlignment="1">
      <alignment horizontal="center" wrapText="1"/>
    </xf>
    <xf numFmtId="0" fontId="14" fillId="0" borderId="11" xfId="0" applyFont="1" applyBorder="1" applyAlignment="1">
      <alignment horizontal="center" wrapText="1"/>
    </xf>
    <xf numFmtId="0" fontId="16" fillId="0" borderId="10" xfId="0" applyFont="1" applyBorder="1" applyAlignment="1">
      <alignment horizontal="center"/>
    </xf>
    <xf numFmtId="0" fontId="14" fillId="0" borderId="12" xfId="0" applyFont="1" applyFill="1" applyBorder="1" applyAlignment="1">
      <alignment horizontal="center" wrapText="1"/>
    </xf>
    <xf numFmtId="0" fontId="16" fillId="0" borderId="11" xfId="0" applyFont="1" applyBorder="1" applyAlignment="1">
      <alignment vertical="center"/>
    </xf>
    <xf numFmtId="0" fontId="14" fillId="0" borderId="11" xfId="0" applyFont="1" applyFill="1" applyBorder="1" applyAlignment="1">
      <alignment vertical="top" wrapText="1"/>
    </xf>
    <xf numFmtId="0" fontId="14" fillId="0" borderId="11" xfId="0" applyFont="1" applyBorder="1"/>
    <xf numFmtId="0" fontId="14" fillId="0" borderId="11" xfId="0" applyFont="1" applyFill="1" applyBorder="1"/>
    <xf numFmtId="0" fontId="14" fillId="6" borderId="13" xfId="0" applyFont="1" applyFill="1" applyBorder="1" applyAlignment="1">
      <alignment horizontal="left" vertical="top" wrapText="1"/>
    </xf>
    <xf numFmtId="0" fontId="14" fillId="0" borderId="11" xfId="0" applyFont="1" applyBorder="1" applyAlignment="1">
      <alignment horizontal="left" wrapText="1"/>
    </xf>
    <xf numFmtId="0" fontId="14" fillId="0" borderId="11" xfId="0" applyFont="1" applyBorder="1" applyAlignment="1">
      <alignment horizontal="left"/>
    </xf>
    <xf numFmtId="0" fontId="14" fillId="0" borderId="12" xfId="0" applyFont="1" applyFill="1" applyBorder="1"/>
    <xf numFmtId="43" fontId="14" fillId="0" borderId="11" xfId="1" applyFont="1" applyBorder="1" applyAlignment="1">
      <alignment horizontal="center" wrapText="1"/>
    </xf>
    <xf numFmtId="43" fontId="17" fillId="0" borderId="11" xfId="1" applyFont="1" applyBorder="1" applyAlignment="1">
      <alignment horizontal="center" wrapText="1"/>
    </xf>
    <xf numFmtId="43" fontId="14" fillId="0" borderId="11" xfId="0" applyNumberFormat="1" applyFont="1" applyBorder="1" applyAlignment="1">
      <alignment horizontal="center" wrapText="1"/>
    </xf>
    <xf numFmtId="0" fontId="17" fillId="0" borderId="11" xfId="0" applyFont="1" applyBorder="1" applyAlignment="1">
      <alignment horizontal="right"/>
    </xf>
    <xf numFmtId="43" fontId="14" fillId="0" borderId="11" xfId="1" applyFont="1" applyBorder="1" applyAlignment="1">
      <alignment horizontal="right" wrapText="1"/>
    </xf>
    <xf numFmtId="43" fontId="17" fillId="0" borderId="11" xfId="1" applyFont="1" applyBorder="1" applyAlignment="1">
      <alignment horizontal="right" wrapText="1"/>
    </xf>
    <xf numFmtId="43" fontId="14" fillId="0" borderId="11" xfId="1" applyFont="1" applyBorder="1" applyAlignment="1">
      <alignment horizontal="right" vertical="top" wrapText="1"/>
    </xf>
    <xf numFmtId="43" fontId="17" fillId="0" borderId="11" xfId="1" applyFont="1" applyBorder="1" applyAlignment="1">
      <alignment horizontal="right" vertical="top" wrapText="1"/>
    </xf>
    <xf numFmtId="166" fontId="14" fillId="0" borderId="11" xfId="1" applyNumberFormat="1" applyFont="1" applyBorder="1" applyAlignment="1"/>
    <xf numFmtId="0" fontId="14" fillId="0" borderId="11" xfId="0" applyFont="1" applyBorder="1" applyAlignment="1">
      <alignment horizontal="right" wrapText="1"/>
    </xf>
    <xf numFmtId="0" fontId="14" fillId="0" borderId="11" xfId="0" applyFont="1" applyBorder="1" applyAlignment="1">
      <alignment horizontal="right" vertical="top" wrapText="1"/>
    </xf>
    <xf numFmtId="43" fontId="17" fillId="6" borderId="11" xfId="1" applyFont="1" applyFill="1" applyBorder="1" applyAlignment="1">
      <alignment horizontal="right" vertical="top" wrapText="1"/>
    </xf>
    <xf numFmtId="43" fontId="14" fillId="0" borderId="12" xfId="1" applyFont="1" applyBorder="1" applyAlignment="1">
      <alignment horizontal="right" wrapText="1"/>
    </xf>
    <xf numFmtId="4" fontId="14" fillId="0" borderId="11" xfId="0" applyNumberFormat="1" applyFont="1" applyBorder="1" applyAlignment="1">
      <alignment horizontal="right" vertical="top" wrapText="1"/>
    </xf>
    <xf numFmtId="4" fontId="14" fillId="0" borderId="11" xfId="0" applyNumberFormat="1" applyFont="1" applyBorder="1" applyAlignment="1">
      <alignment horizontal="right" wrapText="1"/>
    </xf>
    <xf numFmtId="4" fontId="14" fillId="6" borderId="11" xfId="0" applyNumberFormat="1" applyFont="1" applyFill="1" applyBorder="1" applyAlignment="1">
      <alignment horizontal="right" vertical="top" wrapText="1"/>
    </xf>
    <xf numFmtId="43" fontId="14" fillId="0" borderId="12" xfId="1" applyFont="1" applyBorder="1" applyAlignment="1">
      <alignment horizontal="center" wrapText="1"/>
    </xf>
    <xf numFmtId="0" fontId="6" fillId="4" borderId="3" xfId="0" applyFont="1" applyFill="1" applyBorder="1" applyAlignment="1">
      <alignment horizontal="center" vertical="center" wrapText="1"/>
    </xf>
    <xf numFmtId="0" fontId="16" fillId="0" borderId="14" xfId="0" applyFont="1" applyBorder="1"/>
    <xf numFmtId="0" fontId="14" fillId="0" borderId="16" xfId="0" applyFont="1" applyFill="1" applyBorder="1" applyAlignment="1">
      <alignment horizontal="justify" wrapText="1"/>
    </xf>
    <xf numFmtId="165" fontId="9" fillId="0" borderId="17" xfId="0" applyNumberFormat="1" applyFont="1" applyBorder="1" applyAlignment="1">
      <alignment horizontal="center" vertical="center" wrapText="1"/>
    </xf>
    <xf numFmtId="165" fontId="9" fillId="0" borderId="17" xfId="0" applyNumberFormat="1" applyFont="1" applyBorder="1" applyAlignment="1">
      <alignment horizontal="right" vertical="center" wrapText="1"/>
    </xf>
    <xf numFmtId="165" fontId="9" fillId="5" borderId="17" xfId="0" applyNumberFormat="1" applyFont="1" applyFill="1" applyBorder="1" applyAlignment="1">
      <alignment horizontal="right" vertical="center" wrapText="1"/>
    </xf>
    <xf numFmtId="165" fontId="9" fillId="0" borderId="11" xfId="0" applyNumberFormat="1" applyFont="1" applyBorder="1" applyAlignment="1">
      <alignment horizontal="center" vertical="center" wrapText="1"/>
    </xf>
    <xf numFmtId="0" fontId="9" fillId="0" borderId="11" xfId="0" applyFont="1" applyBorder="1" applyAlignment="1">
      <alignment horizontal="center" vertical="center" wrapText="1"/>
    </xf>
    <xf numFmtId="0" fontId="9" fillId="5" borderId="11" xfId="0" applyFont="1" applyFill="1" applyBorder="1" applyAlignment="1">
      <alignment horizontal="center" vertical="center" wrapText="1"/>
    </xf>
    <xf numFmtId="165" fontId="9" fillId="0" borderId="11" xfId="0" applyNumberFormat="1" applyFont="1" applyBorder="1" applyAlignment="1">
      <alignment horizontal="right" vertical="center" wrapText="1"/>
    </xf>
    <xf numFmtId="165" fontId="9" fillId="5" borderId="11" xfId="0" applyNumberFormat="1" applyFont="1" applyFill="1" applyBorder="1" applyAlignment="1">
      <alignment horizontal="right" vertical="center" wrapText="1"/>
    </xf>
    <xf numFmtId="0" fontId="14" fillId="0" borderId="11" xfId="0" applyFont="1" applyFill="1" applyBorder="1" applyAlignment="1">
      <alignment horizontal="left" vertical="top" wrapText="1"/>
    </xf>
    <xf numFmtId="165" fontId="6" fillId="0" borderId="3" xfId="0" applyNumberFormat="1" applyFont="1" applyBorder="1" applyAlignment="1">
      <alignment horizontal="center" vertical="center" wrapText="1"/>
    </xf>
    <xf numFmtId="0" fontId="15" fillId="0" borderId="11" xfId="0" applyFont="1" applyBorder="1" applyAlignment="1">
      <alignment vertical="top" wrapText="1"/>
    </xf>
    <xf numFmtId="165" fontId="6" fillId="0" borderId="1" xfId="0" applyNumberFormat="1" applyFont="1" applyBorder="1" applyAlignment="1">
      <alignment horizontal="center" vertical="center" wrapText="1"/>
    </xf>
    <xf numFmtId="165" fontId="9" fillId="0" borderId="19" xfId="0" applyNumberFormat="1" applyFont="1" applyBorder="1" applyAlignment="1">
      <alignment horizontal="center" vertical="center" wrapText="1"/>
    </xf>
    <xf numFmtId="0" fontId="9" fillId="5" borderId="19" xfId="0" applyFont="1" applyFill="1" applyBorder="1" applyAlignment="1">
      <alignment horizontal="center" vertical="center" wrapText="1"/>
    </xf>
    <xf numFmtId="165" fontId="9" fillId="0" borderId="18" xfId="0" applyNumberFormat="1" applyFont="1" applyBorder="1" applyAlignment="1">
      <alignment horizontal="center" vertical="center" wrapText="1"/>
    </xf>
    <xf numFmtId="0" fontId="9" fillId="0" borderId="18" xfId="0" applyFont="1" applyBorder="1" applyAlignment="1">
      <alignment horizontal="center" vertical="center" wrapText="1"/>
    </xf>
    <xf numFmtId="0" fontId="9" fillId="5" borderId="18" xfId="0" applyFont="1" applyFill="1" applyBorder="1" applyAlignment="1">
      <alignment horizontal="center" vertical="center" wrapText="1"/>
    </xf>
    <xf numFmtId="0" fontId="14" fillId="0" borderId="18" xfId="0" applyFont="1" applyFill="1" applyBorder="1" applyAlignment="1">
      <alignment wrapText="1"/>
    </xf>
    <xf numFmtId="0" fontId="18" fillId="7" borderId="11" xfId="0" applyFont="1" applyFill="1" applyBorder="1" applyAlignment="1">
      <alignment wrapText="1"/>
    </xf>
    <xf numFmtId="0" fontId="16" fillId="0" borderId="18" xfId="0" applyFont="1" applyBorder="1"/>
    <xf numFmtId="3" fontId="7" fillId="2" borderId="15" xfId="0" applyNumberFormat="1" applyFont="1" applyFill="1" applyBorder="1" applyAlignment="1">
      <alignment horizontal="center" vertical="center" wrapText="1"/>
    </xf>
    <xf numFmtId="164" fontId="14" fillId="0" borderId="11" xfId="2" applyFont="1" applyBorder="1" applyAlignment="1">
      <alignment horizontal="center" wrapText="1"/>
    </xf>
    <xf numFmtId="164" fontId="14" fillId="0" borderId="16" xfId="2" applyFont="1" applyBorder="1" applyAlignment="1">
      <alignment horizontal="center" wrapText="1"/>
    </xf>
    <xf numFmtId="164" fontId="14" fillId="0" borderId="11" xfId="2" applyFont="1" applyFill="1" applyBorder="1" applyAlignment="1">
      <alignment horizontal="center" wrapText="1"/>
    </xf>
    <xf numFmtId="164" fontId="15" fillId="0" borderId="11" xfId="2" applyFont="1" applyFill="1" applyBorder="1" applyAlignment="1">
      <alignment horizontal="center" wrapText="1"/>
    </xf>
    <xf numFmtId="0" fontId="6" fillId="0" borderId="3" xfId="0" applyFont="1" applyBorder="1" applyAlignment="1">
      <alignment horizontal="center" vertical="center" wrapText="1"/>
    </xf>
    <xf numFmtId="0" fontId="9" fillId="5" borderId="20" xfId="0" applyFont="1" applyFill="1" applyBorder="1" applyAlignment="1">
      <alignment horizontal="center" vertical="center" wrapText="1"/>
    </xf>
    <xf numFmtId="0" fontId="14" fillId="0" borderId="18" xfId="0" applyFont="1" applyBorder="1" applyAlignment="1">
      <alignment horizontal="left"/>
    </xf>
    <xf numFmtId="165" fontId="9" fillId="0" borderId="1" xfId="0" applyNumberFormat="1" applyFont="1" applyBorder="1" applyAlignment="1">
      <alignment horizontal="right" vertical="center" wrapText="1"/>
    </xf>
    <xf numFmtId="165" fontId="9" fillId="0" borderId="22" xfId="0" applyNumberFormat="1" applyFont="1" applyBorder="1" applyAlignment="1">
      <alignment horizontal="right" vertical="center" wrapText="1"/>
    </xf>
    <xf numFmtId="165" fontId="9" fillId="0" borderId="20" xfId="0" applyNumberFormat="1" applyFont="1" applyBorder="1" applyAlignment="1">
      <alignment horizontal="right" vertical="center" wrapText="1"/>
    </xf>
    <xf numFmtId="165" fontId="9" fillId="5" borderId="4" xfId="0" applyNumberFormat="1" applyFont="1" applyFill="1" applyBorder="1" applyAlignment="1">
      <alignment horizontal="right" vertical="center" wrapText="1"/>
    </xf>
    <xf numFmtId="165" fontId="9" fillId="5" borderId="21" xfId="0" applyNumberFormat="1" applyFont="1" applyFill="1" applyBorder="1" applyAlignment="1">
      <alignment horizontal="right" vertical="center" wrapText="1"/>
    </xf>
    <xf numFmtId="0" fontId="7" fillId="2" borderId="17" xfId="0" applyFont="1" applyFill="1" applyBorder="1" applyAlignment="1">
      <alignment horizontal="center" vertical="center" wrapText="1"/>
    </xf>
    <xf numFmtId="164" fontId="14" fillId="0" borderId="11" xfId="2" applyFont="1" applyBorder="1" applyAlignment="1">
      <alignment horizontal="right" wrapText="1"/>
    </xf>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8" fillId="0" borderId="0" xfId="0" applyFont="1" applyFill="1" applyAlignment="1">
      <alignment vertical="center" wrapText="1"/>
    </xf>
    <xf numFmtId="4" fontId="8" fillId="0" borderId="0" xfId="0" applyNumberFormat="1" applyFont="1" applyFill="1" applyAlignment="1">
      <alignment vertical="center" wrapText="1"/>
    </xf>
    <xf numFmtId="165" fontId="6" fillId="0" borderId="3" xfId="0" applyNumberFormat="1" applyFont="1" applyBorder="1" applyAlignment="1">
      <alignment horizontal="right" vertical="center" wrapText="1"/>
    </xf>
    <xf numFmtId="165" fontId="6" fillId="0" borderId="4" xfId="0" applyNumberFormat="1" applyFont="1" applyBorder="1" applyAlignment="1">
      <alignment horizontal="right" vertical="center" wrapText="1"/>
    </xf>
    <xf numFmtId="164" fontId="14" fillId="0" borderId="11" xfId="2" applyFont="1" applyBorder="1" applyAlignment="1">
      <alignment horizontal="right" vertical="top" wrapText="1"/>
    </xf>
    <xf numFmtId="165" fontId="8" fillId="0" borderId="0" xfId="0" applyNumberFormat="1" applyFont="1" applyAlignment="1">
      <alignment horizontal="center" vertical="center" wrapText="1"/>
    </xf>
    <xf numFmtId="0" fontId="8" fillId="0" borderId="0" xfId="0" applyFont="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xf>
    <xf numFmtId="0" fontId="7" fillId="2" borderId="3" xfId="0" applyFont="1" applyFill="1" applyBorder="1" applyAlignment="1">
      <alignment horizontal="right" vertical="center" wrapText="1"/>
    </xf>
    <xf numFmtId="43" fontId="14" fillId="0" borderId="11" xfId="0" applyNumberFormat="1" applyFont="1" applyBorder="1" applyAlignment="1">
      <alignment horizontal="right" wrapText="1"/>
    </xf>
    <xf numFmtId="3" fontId="7" fillId="2" borderId="3" xfId="0" applyNumberFormat="1" applyFont="1" applyFill="1" applyBorder="1" applyAlignment="1">
      <alignment horizontal="right" vertical="center" wrapText="1"/>
    </xf>
    <xf numFmtId="4" fontId="8" fillId="0" borderId="0" xfId="0" applyNumberFormat="1" applyFont="1" applyAlignment="1">
      <alignment horizontal="right" vertical="center" wrapText="1"/>
    </xf>
    <xf numFmtId="165" fontId="8" fillId="0" borderId="0" xfId="0" applyNumberFormat="1" applyFont="1" applyAlignment="1">
      <alignment horizontal="right" vertical="center" wrapText="1"/>
    </xf>
    <xf numFmtId="0" fontId="7" fillId="2" borderId="17" xfId="0" applyFont="1" applyFill="1" applyBorder="1" applyAlignment="1">
      <alignment horizontal="right" vertical="center" wrapText="1"/>
    </xf>
    <xf numFmtId="167" fontId="14" fillId="0" borderId="11" xfId="2" quotePrefix="1" applyNumberFormat="1" applyFont="1" applyBorder="1" applyAlignment="1">
      <alignment horizontal="right" wrapText="1"/>
    </xf>
    <xf numFmtId="167" fontId="14" fillId="0" borderId="11" xfId="2" applyNumberFormat="1" applyFont="1" applyBorder="1" applyAlignment="1">
      <alignment horizontal="right" wrapText="1"/>
    </xf>
    <xf numFmtId="167" fontId="14" fillId="0" borderId="11" xfId="2" applyNumberFormat="1" applyFont="1" applyFill="1" applyBorder="1" applyAlignment="1">
      <alignment horizontal="right" wrapText="1"/>
    </xf>
    <xf numFmtId="167" fontId="15" fillId="0" borderId="11" xfId="2" applyNumberFormat="1" applyFont="1" applyFill="1" applyBorder="1" applyAlignment="1">
      <alignment horizontal="right" wrapText="1"/>
    </xf>
    <xf numFmtId="3" fontId="7" fillId="2" borderId="15" xfId="0" applyNumberFormat="1" applyFont="1" applyFill="1" applyBorder="1" applyAlignment="1">
      <alignment horizontal="right" vertical="center" wrapText="1"/>
    </xf>
    <xf numFmtId="0" fontId="8" fillId="0" borderId="0" xfId="0" applyFont="1" applyFill="1" applyAlignment="1">
      <alignment horizontal="right" vertical="center" wrapText="1"/>
    </xf>
    <xf numFmtId="0" fontId="8" fillId="0" borderId="0" xfId="0" applyFont="1" applyAlignment="1">
      <alignment horizontal="right" vertical="center" wrapText="1"/>
    </xf>
    <xf numFmtId="0" fontId="12" fillId="4" borderId="10" xfId="0" applyFont="1" applyFill="1" applyBorder="1" applyAlignment="1">
      <alignment horizontal="right" vertical="center" wrapText="1"/>
    </xf>
    <xf numFmtId="0" fontId="12" fillId="4" borderId="8" xfId="0" applyFont="1" applyFill="1" applyBorder="1" applyAlignment="1">
      <alignment horizontal="right" vertical="center" wrapText="1"/>
    </xf>
    <xf numFmtId="0" fontId="0" fillId="0" borderId="0" xfId="0" applyFont="1" applyAlignment="1">
      <alignment horizontal="right" vertical="center" wrapText="1"/>
    </xf>
    <xf numFmtId="0" fontId="0" fillId="0" borderId="0" xfId="0" applyFont="1" applyAlignment="1">
      <alignment horizontal="right"/>
    </xf>
    <xf numFmtId="0" fontId="14" fillId="6" borderId="11" xfId="0" applyFont="1" applyFill="1" applyBorder="1" applyAlignment="1">
      <alignment horizontal="center" wrapText="1"/>
    </xf>
    <xf numFmtId="0" fontId="14" fillId="0" borderId="11" xfId="0" applyFont="1" applyBorder="1" applyAlignment="1">
      <alignment horizont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4" borderId="0" xfId="0" applyFont="1" applyFill="1" applyAlignment="1">
      <alignment horizontal="right" vertical="center" wrapText="1"/>
    </xf>
    <xf numFmtId="4" fontId="8" fillId="4" borderId="0" xfId="0" applyNumberFormat="1" applyFont="1" applyFill="1" applyAlignment="1">
      <alignment horizontal="right" vertical="center" wrapText="1"/>
    </xf>
    <xf numFmtId="0" fontId="12" fillId="4" borderId="9" xfId="0" applyFont="1" applyFill="1" applyBorder="1" applyAlignment="1">
      <alignment horizontal="right" vertical="center" wrapText="1"/>
    </xf>
    <xf numFmtId="0" fontId="0" fillId="0" borderId="0" xfId="0" applyFont="1" applyAlignment="1"/>
    <xf numFmtId="0" fontId="0" fillId="0" borderId="0" xfId="0" applyFont="1" applyAlignment="1"/>
    <xf numFmtId="0" fontId="0" fillId="0" borderId="0" xfId="0" applyFont="1" applyAlignment="1"/>
    <xf numFmtId="0" fontId="14" fillId="0" borderId="11" xfId="0" applyFont="1" applyFill="1" applyBorder="1" applyAlignment="1">
      <alignment horizontal="left"/>
    </xf>
    <xf numFmtId="0" fontId="0" fillId="0" borderId="0" xfId="0" applyFont="1" applyAlignment="1"/>
    <xf numFmtId="0" fontId="0" fillId="0" borderId="0" xfId="0" applyFont="1" applyAlignment="1"/>
    <xf numFmtId="0" fontId="0" fillId="0" borderId="0" xfId="0" applyFont="1" applyAlignment="1"/>
    <xf numFmtId="0" fontId="7" fillId="2" borderId="1" xfId="0" applyFont="1" applyFill="1" applyBorder="1" applyAlignment="1">
      <alignment horizontal="center" vertical="center" wrapText="1"/>
    </xf>
    <xf numFmtId="0" fontId="2" fillId="0" borderId="2" xfId="0" applyFont="1" applyBorder="1"/>
    <xf numFmtId="0" fontId="2" fillId="0" borderId="4" xfId="0" applyFont="1" applyBorder="1"/>
    <xf numFmtId="0" fontId="1" fillId="2" borderId="0" xfId="0" applyFont="1" applyFill="1" applyAlignment="1">
      <alignment horizontal="left" vertical="center"/>
    </xf>
    <xf numFmtId="0" fontId="0" fillId="0" borderId="0" xfId="0" applyFont="1" applyAlignment="1"/>
    <xf numFmtId="0" fontId="1" fillId="2" borderId="1" xfId="0" applyFont="1" applyFill="1" applyBorder="1" applyAlignment="1">
      <alignment horizontal="left" vertical="center"/>
    </xf>
    <xf numFmtId="0" fontId="6" fillId="3" borderId="1" xfId="0" applyFont="1" applyFill="1" applyBorder="1" applyAlignment="1">
      <alignment vertical="center" wrapText="1"/>
    </xf>
    <xf numFmtId="0" fontId="10" fillId="0" borderId="1" xfId="0" applyFont="1" applyBorder="1" applyAlignment="1">
      <alignment vertical="center" wrapText="1"/>
    </xf>
    <xf numFmtId="4" fontId="7" fillId="2" borderId="1" xfId="0" applyNumberFormat="1" applyFont="1" applyFill="1" applyBorder="1" applyAlignment="1">
      <alignment horizontal="left" vertical="center" wrapText="1"/>
    </xf>
    <xf numFmtId="0" fontId="6" fillId="4" borderId="1" xfId="0" applyFont="1" applyFill="1" applyBorder="1" applyAlignment="1">
      <alignment horizontal="left" wrapText="1"/>
    </xf>
    <xf numFmtId="0" fontId="9" fillId="0" borderId="1" xfId="0" applyFont="1" applyBorder="1" applyAlignment="1">
      <alignment vertical="center" wrapText="1"/>
    </xf>
    <xf numFmtId="0" fontId="11" fillId="0" borderId="0" xfId="0" applyFont="1" applyAlignment="1">
      <alignment vertical="center" wrapText="1"/>
    </xf>
    <xf numFmtId="0" fontId="0" fillId="4" borderId="1" xfId="0" applyFont="1" applyFill="1" applyBorder="1" applyAlignment="1">
      <alignment horizontal="left" wrapText="1"/>
    </xf>
  </cellXfs>
  <cellStyles count="3">
    <cellStyle name="Moeda" xfId="2" builtinId="4"/>
    <cellStyle name="Normal" xfId="0" builtinId="0"/>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631030</xdr:colOff>
      <xdr:row>2</xdr:row>
      <xdr:rowOff>235834</xdr:rowOff>
    </xdr:to>
    <xdr:pic>
      <xdr:nvPicPr>
        <xdr:cNvPr id="3" name="Image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31030" cy="7737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631030</xdr:colOff>
      <xdr:row>2</xdr:row>
      <xdr:rowOff>235834</xdr:rowOff>
    </xdr:to>
    <xdr:pic>
      <xdr:nvPicPr>
        <xdr:cNvPr id="3" name="Image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31030" cy="7737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631030</xdr:colOff>
      <xdr:row>2</xdr:row>
      <xdr:rowOff>235834</xdr:rowOff>
    </xdr:to>
    <xdr:pic>
      <xdr:nvPicPr>
        <xdr:cNvPr id="3" name="Image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31030" cy="7737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667170</xdr:colOff>
      <xdr:row>3</xdr:row>
      <xdr:rowOff>11204</xdr:rowOff>
    </xdr:to>
    <xdr:pic>
      <xdr:nvPicPr>
        <xdr:cNvPr id="3" name="Image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67170" cy="81802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650607</xdr:colOff>
      <xdr:row>3</xdr:row>
      <xdr:rowOff>11906</xdr:rowOff>
    </xdr:to>
    <xdr:pic>
      <xdr:nvPicPr>
        <xdr:cNvPr id="3" name="Image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50607" cy="7977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11906</xdr:rowOff>
    </xdr:from>
    <xdr:to>
      <xdr:col>0</xdr:col>
      <xdr:colOff>631030</xdr:colOff>
      <xdr:row>2</xdr:row>
      <xdr:rowOff>261747</xdr:rowOff>
    </xdr:to>
    <xdr:pic>
      <xdr:nvPicPr>
        <xdr:cNvPr id="3" name="Image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1906"/>
          <a:ext cx="631030" cy="7737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11905</xdr:rowOff>
    </xdr:from>
    <xdr:to>
      <xdr:col>0</xdr:col>
      <xdr:colOff>654844</xdr:colOff>
      <xdr:row>3</xdr:row>
      <xdr:rowOff>29007</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1905"/>
          <a:ext cx="654844" cy="80291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11905</xdr:rowOff>
    </xdr:from>
    <xdr:to>
      <xdr:col>0</xdr:col>
      <xdr:colOff>654844</xdr:colOff>
      <xdr:row>3</xdr:row>
      <xdr:rowOff>29007</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1905"/>
          <a:ext cx="654844" cy="81720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11905</xdr:rowOff>
    </xdr:from>
    <xdr:to>
      <xdr:col>0</xdr:col>
      <xdr:colOff>654844</xdr:colOff>
      <xdr:row>3</xdr:row>
      <xdr:rowOff>29007</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1905"/>
          <a:ext cx="654844" cy="81720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11905</xdr:rowOff>
    </xdr:from>
    <xdr:to>
      <xdr:col>0</xdr:col>
      <xdr:colOff>654844</xdr:colOff>
      <xdr:row>3</xdr:row>
      <xdr:rowOff>29007</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1905"/>
          <a:ext cx="654844" cy="81720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11905</xdr:rowOff>
    </xdr:from>
    <xdr:to>
      <xdr:col>0</xdr:col>
      <xdr:colOff>654844</xdr:colOff>
      <xdr:row>3</xdr:row>
      <xdr:rowOff>29007</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1905"/>
          <a:ext cx="654844" cy="81720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11905</xdr:rowOff>
    </xdr:from>
    <xdr:to>
      <xdr:col>0</xdr:col>
      <xdr:colOff>654844</xdr:colOff>
      <xdr:row>3</xdr:row>
      <xdr:rowOff>29007</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1905"/>
          <a:ext cx="654844" cy="817202"/>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042"/>
  <sheetViews>
    <sheetView zoomScale="85" zoomScaleNormal="85" workbookViewId="0">
      <selection activeCell="A4" sqref="A4"/>
    </sheetView>
  </sheetViews>
  <sheetFormatPr defaultColWidth="12.625" defaultRowHeight="15" customHeight="1" x14ac:dyDescent="0.2"/>
  <cols>
    <col min="1" max="1" width="60.25" style="131" customWidth="1"/>
    <col min="2" max="2" width="12" style="131" customWidth="1"/>
    <col min="3" max="3" width="17.375" style="131" customWidth="1"/>
    <col min="4" max="4" width="14.5" style="131" customWidth="1"/>
    <col min="5" max="5" width="9.875" style="131" customWidth="1"/>
    <col min="6" max="6" width="52.875" style="131" customWidth="1"/>
    <col min="7" max="7" width="19.875" style="131" customWidth="1"/>
    <col min="8" max="8" width="18.25" style="131" customWidth="1"/>
    <col min="9" max="9" width="17.875" style="131" customWidth="1"/>
    <col min="10" max="10" width="15" style="131" customWidth="1"/>
    <col min="11" max="16" width="8" style="131" customWidth="1"/>
    <col min="17" max="17" width="43.875" style="131" customWidth="1"/>
    <col min="18" max="30" width="8" style="131" customWidth="1"/>
    <col min="31" max="16384" width="12.625" style="131"/>
  </cols>
  <sheetData>
    <row r="1" spans="1:30" ht="21" x14ac:dyDescent="0.35">
      <c r="A1" s="181" t="s">
        <v>0</v>
      </c>
      <c r="B1" s="182"/>
      <c r="C1" s="182"/>
      <c r="D1" s="182"/>
      <c r="E1" s="182"/>
      <c r="F1" s="182"/>
      <c r="G1" s="182"/>
      <c r="H1" s="182"/>
      <c r="I1" s="182"/>
      <c r="J1" s="182"/>
      <c r="K1" s="1"/>
      <c r="L1" s="1"/>
      <c r="M1" s="1"/>
      <c r="N1" s="1"/>
      <c r="O1" s="1"/>
      <c r="P1" s="1"/>
      <c r="Q1" s="1"/>
      <c r="R1" s="1"/>
      <c r="S1" s="1"/>
      <c r="T1" s="1"/>
      <c r="U1" s="1"/>
      <c r="V1" s="1"/>
      <c r="W1" s="1"/>
      <c r="X1" s="1"/>
      <c r="Y1" s="1"/>
      <c r="Z1" s="1"/>
      <c r="AA1" s="1"/>
    </row>
    <row r="2" spans="1:30" ht="21" x14ac:dyDescent="0.35">
      <c r="A2" s="183" t="s">
        <v>181</v>
      </c>
      <c r="B2" s="179"/>
      <c r="C2" s="179"/>
      <c r="D2" s="179"/>
      <c r="E2" s="179"/>
      <c r="F2" s="179"/>
      <c r="G2" s="179"/>
      <c r="H2" s="179"/>
      <c r="I2" s="179"/>
      <c r="J2" s="179"/>
      <c r="K2" s="1"/>
      <c r="L2" s="1"/>
      <c r="M2" s="1"/>
      <c r="N2" s="1"/>
      <c r="O2" s="1"/>
      <c r="P2" s="1"/>
      <c r="Q2" s="1"/>
      <c r="R2" s="1"/>
      <c r="S2" s="1"/>
      <c r="T2" s="1"/>
      <c r="U2" s="1"/>
      <c r="V2" s="1"/>
      <c r="W2" s="1"/>
      <c r="X2" s="1"/>
      <c r="Y2" s="1"/>
      <c r="Z2" s="1"/>
      <c r="AA2" s="1"/>
    </row>
    <row r="3" spans="1:30" ht="21" x14ac:dyDescent="0.3">
      <c r="A3" s="183" t="s">
        <v>1</v>
      </c>
      <c r="B3" s="179"/>
      <c r="C3" s="179"/>
      <c r="D3" s="179"/>
      <c r="E3" s="179"/>
      <c r="F3" s="179"/>
      <c r="G3" s="179"/>
      <c r="H3" s="179"/>
      <c r="I3" s="179"/>
      <c r="J3" s="179"/>
      <c r="K3" s="2"/>
      <c r="L3" s="2"/>
      <c r="M3" s="2"/>
      <c r="N3" s="2"/>
      <c r="O3" s="2"/>
      <c r="P3" s="2"/>
      <c r="Q3" s="2"/>
      <c r="R3" s="2"/>
      <c r="S3" s="2"/>
      <c r="T3" s="2"/>
      <c r="U3" s="2"/>
      <c r="V3" s="2"/>
      <c r="W3" s="2"/>
      <c r="X3" s="2"/>
      <c r="Y3" s="2"/>
      <c r="Z3" s="3"/>
      <c r="AA3" s="3"/>
    </row>
    <row r="4" spans="1:30" x14ac:dyDescent="0.2">
      <c r="A4" s="4" t="s">
        <v>369</v>
      </c>
      <c r="B4" s="184" t="s">
        <v>2</v>
      </c>
      <c r="C4" s="179"/>
      <c r="D4" s="179"/>
      <c r="E4" s="179"/>
      <c r="F4" s="179"/>
      <c r="G4" s="179"/>
      <c r="H4" s="179"/>
      <c r="I4" s="179"/>
      <c r="J4" s="180"/>
      <c r="K4" s="5"/>
    </row>
    <row r="5" spans="1:30" x14ac:dyDescent="0.2">
      <c r="A5" s="178" t="s">
        <v>3</v>
      </c>
      <c r="B5" s="179"/>
      <c r="C5" s="179"/>
      <c r="D5" s="179"/>
      <c r="E5" s="179"/>
      <c r="F5" s="179"/>
      <c r="G5" s="179"/>
      <c r="H5" s="179"/>
      <c r="I5" s="179"/>
      <c r="J5" s="180"/>
      <c r="K5" s="6"/>
      <c r="L5" s="7"/>
      <c r="M5" s="8"/>
      <c r="N5" s="8"/>
      <c r="O5" s="8"/>
      <c r="P5" s="8"/>
      <c r="Q5" s="8"/>
    </row>
    <row r="6" spans="1:30" ht="30" x14ac:dyDescent="0.2">
      <c r="A6" s="9" t="s">
        <v>4</v>
      </c>
      <c r="B6" s="9" t="s">
        <v>5</v>
      </c>
      <c r="C6" s="9" t="s">
        <v>6</v>
      </c>
      <c r="D6" s="9" t="s">
        <v>7</v>
      </c>
      <c r="E6" s="9" t="s">
        <v>8</v>
      </c>
      <c r="F6" s="9" t="s">
        <v>9</v>
      </c>
      <c r="G6" s="9" t="s">
        <v>10</v>
      </c>
      <c r="H6" s="9" t="s">
        <v>11</v>
      </c>
      <c r="I6" s="9" t="s">
        <v>12</v>
      </c>
      <c r="J6" s="9" t="s">
        <v>13</v>
      </c>
      <c r="K6" s="10"/>
      <c r="L6" s="11"/>
      <c r="M6" s="11"/>
      <c r="N6" s="11"/>
      <c r="O6" s="11"/>
      <c r="P6" s="11"/>
      <c r="Q6" s="11"/>
      <c r="R6" s="12"/>
      <c r="S6" s="12"/>
      <c r="T6" s="12"/>
      <c r="U6" s="12"/>
      <c r="V6" s="12"/>
      <c r="W6" s="12"/>
      <c r="X6" s="12"/>
      <c r="Y6" s="12"/>
      <c r="Z6" s="12"/>
      <c r="AA6" s="12"/>
      <c r="AB6" s="12"/>
      <c r="AC6" s="12"/>
      <c r="AD6" s="12"/>
    </row>
    <row r="7" spans="1:30" ht="16.5" x14ac:dyDescent="0.25">
      <c r="A7" s="49" t="s">
        <v>182</v>
      </c>
      <c r="B7" s="60" t="s">
        <v>24</v>
      </c>
      <c r="C7" s="36"/>
      <c r="D7" s="121" t="s">
        <v>359</v>
      </c>
      <c r="E7" s="29">
        <v>1</v>
      </c>
      <c r="F7" s="68" t="s">
        <v>254</v>
      </c>
      <c r="G7" s="27">
        <v>0</v>
      </c>
      <c r="H7" s="76" t="s">
        <v>329</v>
      </c>
      <c r="I7" s="76" t="s">
        <v>329</v>
      </c>
      <c r="J7" s="28">
        <f t="shared" ref="J7:J87" si="0">SUM(G7:I7)</f>
        <v>0</v>
      </c>
      <c r="K7" s="13"/>
      <c r="L7" s="13"/>
      <c r="M7" s="13"/>
      <c r="N7" s="13"/>
      <c r="O7" s="13"/>
      <c r="P7" s="13"/>
      <c r="Q7" s="13"/>
      <c r="R7" s="14"/>
      <c r="S7" s="14"/>
      <c r="T7" s="14"/>
      <c r="U7" s="14"/>
      <c r="V7" s="14"/>
      <c r="W7" s="14"/>
      <c r="X7" s="14"/>
      <c r="Y7" s="14"/>
      <c r="Z7" s="14"/>
      <c r="AA7" s="5"/>
      <c r="AB7" s="5"/>
      <c r="AC7" s="5"/>
      <c r="AD7" s="5"/>
    </row>
    <row r="8" spans="1:30" ht="16.5" x14ac:dyDescent="0.25">
      <c r="A8" s="50" t="s">
        <v>183</v>
      </c>
      <c r="B8" s="61" t="s">
        <v>26</v>
      </c>
      <c r="C8" s="36"/>
      <c r="D8" s="121" t="s">
        <v>360</v>
      </c>
      <c r="E8" s="29">
        <v>1</v>
      </c>
      <c r="F8" s="50" t="s">
        <v>255</v>
      </c>
      <c r="G8" s="27">
        <v>0</v>
      </c>
      <c r="H8" s="77" t="s">
        <v>330</v>
      </c>
      <c r="I8" s="76">
        <v>7973.3</v>
      </c>
      <c r="J8" s="28">
        <f t="shared" si="0"/>
        <v>7973.3</v>
      </c>
      <c r="K8" s="13"/>
      <c r="L8" s="13"/>
      <c r="M8" s="13"/>
      <c r="N8" s="13"/>
      <c r="O8" s="13"/>
      <c r="P8" s="13"/>
      <c r="Q8" s="13"/>
      <c r="R8" s="5"/>
      <c r="S8" s="5"/>
      <c r="T8" s="5"/>
      <c r="U8" s="5"/>
      <c r="V8" s="5"/>
      <c r="W8" s="5"/>
      <c r="X8" s="5"/>
      <c r="Y8" s="5"/>
      <c r="Z8" s="5"/>
      <c r="AA8" s="5"/>
      <c r="AB8" s="5"/>
      <c r="AC8" s="5"/>
      <c r="AD8" s="5"/>
    </row>
    <row r="9" spans="1:30" ht="16.5" x14ac:dyDescent="0.25">
      <c r="A9" s="50" t="s">
        <v>184</v>
      </c>
      <c r="B9" s="60" t="s">
        <v>26</v>
      </c>
      <c r="C9" s="36"/>
      <c r="D9" s="121" t="s">
        <v>361</v>
      </c>
      <c r="E9" s="29">
        <v>1</v>
      </c>
      <c r="F9" s="51" t="s">
        <v>256</v>
      </c>
      <c r="G9" s="27">
        <v>0</v>
      </c>
      <c r="H9" s="78">
        <v>1993.32</v>
      </c>
      <c r="I9" s="76">
        <v>7973.3</v>
      </c>
      <c r="J9" s="28">
        <f t="shared" si="0"/>
        <v>9966.6200000000008</v>
      </c>
      <c r="K9" s="13"/>
      <c r="L9" s="13"/>
      <c r="M9" s="13"/>
      <c r="N9" s="13"/>
      <c r="O9" s="13"/>
      <c r="P9" s="13"/>
      <c r="Q9" s="13"/>
      <c r="R9" s="5"/>
      <c r="S9" s="5"/>
      <c r="T9" s="5"/>
      <c r="U9" s="5"/>
      <c r="V9" s="5"/>
      <c r="W9" s="5"/>
      <c r="X9" s="5"/>
      <c r="Y9" s="5"/>
      <c r="Z9" s="5"/>
      <c r="AA9" s="5"/>
      <c r="AB9" s="5"/>
      <c r="AC9" s="5"/>
      <c r="AD9" s="5"/>
    </row>
    <row r="10" spans="1:30" ht="16.5" x14ac:dyDescent="0.25">
      <c r="A10" s="50" t="s">
        <v>185</v>
      </c>
      <c r="B10" s="60" t="s">
        <v>65</v>
      </c>
      <c r="C10" s="36"/>
      <c r="D10" s="121" t="s">
        <v>360</v>
      </c>
      <c r="E10" s="29">
        <v>1</v>
      </c>
      <c r="F10" s="51" t="s">
        <v>257</v>
      </c>
      <c r="G10" s="27">
        <v>0</v>
      </c>
      <c r="H10" s="79" t="s">
        <v>331</v>
      </c>
      <c r="I10" s="76">
        <v>5847.08</v>
      </c>
      <c r="J10" s="28">
        <f t="shared" si="0"/>
        <v>5847.08</v>
      </c>
      <c r="K10" s="13"/>
      <c r="L10" s="13"/>
      <c r="M10" s="13"/>
      <c r="N10" s="13"/>
      <c r="O10" s="13"/>
      <c r="P10" s="13"/>
      <c r="Q10" s="13"/>
      <c r="R10" s="5"/>
      <c r="S10" s="5"/>
      <c r="T10" s="5"/>
      <c r="U10" s="5"/>
      <c r="V10" s="5"/>
      <c r="W10" s="5"/>
      <c r="X10" s="5"/>
      <c r="Y10" s="5"/>
      <c r="Z10" s="5"/>
      <c r="AA10" s="5"/>
      <c r="AB10" s="5"/>
      <c r="AC10" s="5"/>
      <c r="AD10" s="5"/>
    </row>
    <row r="11" spans="1:30" ht="16.5" x14ac:dyDescent="0.25">
      <c r="A11" s="51" t="s">
        <v>186</v>
      </c>
      <c r="B11" s="60" t="s">
        <v>28</v>
      </c>
      <c r="C11" s="36"/>
      <c r="D11" s="121" t="s">
        <v>361</v>
      </c>
      <c r="E11" s="29">
        <v>1</v>
      </c>
      <c r="F11" s="58" t="s">
        <v>258</v>
      </c>
      <c r="G11" s="27">
        <v>0</v>
      </c>
      <c r="H11" s="80">
        <v>1461.77</v>
      </c>
      <c r="I11" s="76">
        <v>5847.08</v>
      </c>
      <c r="J11" s="28">
        <f t="shared" si="0"/>
        <v>7308.85</v>
      </c>
      <c r="K11" s="13"/>
      <c r="L11" s="13"/>
      <c r="M11" s="13"/>
      <c r="N11" s="13"/>
      <c r="O11" s="13"/>
      <c r="P11" s="13"/>
      <c r="Q11" s="13"/>
      <c r="R11" s="5"/>
      <c r="S11" s="5"/>
      <c r="T11" s="5"/>
      <c r="U11" s="5"/>
      <c r="V11" s="5"/>
      <c r="W11" s="5"/>
      <c r="X11" s="5"/>
      <c r="Y11" s="5"/>
      <c r="Z11" s="5"/>
      <c r="AA11" s="5"/>
      <c r="AB11" s="5"/>
      <c r="AC11" s="5"/>
      <c r="AD11" s="5"/>
    </row>
    <row r="12" spans="1:30" ht="16.5" x14ac:dyDescent="0.25">
      <c r="A12" s="51" t="s">
        <v>187</v>
      </c>
      <c r="B12" s="60" t="s">
        <v>28</v>
      </c>
      <c r="C12" s="36"/>
      <c r="D12" s="121" t="s">
        <v>361</v>
      </c>
      <c r="E12" s="29">
        <v>1</v>
      </c>
      <c r="F12" s="58" t="s">
        <v>259</v>
      </c>
      <c r="G12" s="27">
        <v>0</v>
      </c>
      <c r="H12" s="80">
        <v>1461.77</v>
      </c>
      <c r="I12" s="76">
        <v>5847.08</v>
      </c>
      <c r="J12" s="28">
        <f t="shared" si="0"/>
        <v>7308.85</v>
      </c>
      <c r="K12" s="13"/>
      <c r="L12" s="13"/>
      <c r="M12" s="13"/>
      <c r="N12" s="13"/>
      <c r="O12" s="13"/>
      <c r="P12" s="13"/>
      <c r="Q12" s="13"/>
      <c r="R12" s="5"/>
      <c r="S12" s="5"/>
      <c r="T12" s="5"/>
      <c r="U12" s="5"/>
      <c r="V12" s="5"/>
      <c r="W12" s="5"/>
      <c r="X12" s="5"/>
      <c r="Y12" s="5"/>
      <c r="Z12" s="5"/>
      <c r="AA12" s="5"/>
      <c r="AB12" s="5"/>
      <c r="AC12" s="5"/>
      <c r="AD12" s="5"/>
    </row>
    <row r="13" spans="1:30" ht="16.5" x14ac:dyDescent="0.25">
      <c r="A13" s="50" t="s">
        <v>188</v>
      </c>
      <c r="B13" s="60" t="s">
        <v>28</v>
      </c>
      <c r="C13" s="36"/>
      <c r="D13" s="121" t="s">
        <v>361</v>
      </c>
      <c r="E13" s="29">
        <v>1</v>
      </c>
      <c r="F13" s="52" t="s">
        <v>260</v>
      </c>
      <c r="G13" s="27">
        <v>0</v>
      </c>
      <c r="H13" s="80">
        <v>1461.77</v>
      </c>
      <c r="I13" s="76">
        <v>5847.08</v>
      </c>
      <c r="J13" s="28">
        <f t="shared" si="0"/>
        <v>7308.85</v>
      </c>
      <c r="K13" s="13"/>
      <c r="L13" s="13"/>
      <c r="M13" s="13"/>
      <c r="N13" s="13"/>
      <c r="O13" s="13"/>
      <c r="P13" s="13"/>
      <c r="Q13" s="13"/>
      <c r="R13" s="5"/>
      <c r="S13" s="5"/>
      <c r="T13" s="5"/>
      <c r="U13" s="5"/>
      <c r="V13" s="5"/>
      <c r="W13" s="5"/>
      <c r="X13" s="5"/>
      <c r="Y13" s="5"/>
      <c r="Z13" s="5"/>
      <c r="AA13" s="5"/>
      <c r="AB13" s="5"/>
      <c r="AC13" s="5"/>
      <c r="AD13" s="5"/>
    </row>
    <row r="14" spans="1:30" s="132" customFormat="1" ht="16.5" x14ac:dyDescent="0.25">
      <c r="A14" s="53" t="s">
        <v>370</v>
      </c>
      <c r="B14" s="60" t="s">
        <v>28</v>
      </c>
      <c r="C14" s="36"/>
      <c r="D14" s="121" t="s">
        <v>360</v>
      </c>
      <c r="E14" s="29">
        <v>1</v>
      </c>
      <c r="F14" s="69" t="s">
        <v>263</v>
      </c>
      <c r="G14" s="27">
        <v>0</v>
      </c>
      <c r="H14" s="83" t="s">
        <v>330</v>
      </c>
      <c r="I14" s="89">
        <v>5847.08</v>
      </c>
      <c r="J14" s="28">
        <f>SUM(G14:I14)</f>
        <v>5847.08</v>
      </c>
      <c r="K14" s="13"/>
      <c r="L14" s="13"/>
      <c r="M14" s="13"/>
      <c r="N14" s="13"/>
      <c r="O14" s="13"/>
      <c r="P14" s="13"/>
      <c r="Q14" s="13"/>
      <c r="R14" s="5"/>
      <c r="S14" s="5"/>
      <c r="T14" s="5"/>
      <c r="U14" s="5"/>
      <c r="V14" s="5"/>
      <c r="W14" s="5"/>
      <c r="X14" s="5"/>
      <c r="Y14" s="5"/>
      <c r="Z14" s="5"/>
      <c r="AA14" s="5"/>
      <c r="AB14" s="5"/>
      <c r="AC14" s="5"/>
      <c r="AD14" s="5"/>
    </row>
    <row r="15" spans="1:30" ht="16.5" x14ac:dyDescent="0.25">
      <c r="A15" s="50" t="s">
        <v>189</v>
      </c>
      <c r="B15" s="60" t="s">
        <v>67</v>
      </c>
      <c r="C15" s="36"/>
      <c r="D15" s="121" t="s">
        <v>360</v>
      </c>
      <c r="E15" s="29">
        <v>1</v>
      </c>
      <c r="F15" s="52" t="s">
        <v>261</v>
      </c>
      <c r="G15" s="27">
        <v>0</v>
      </c>
      <c r="H15" s="81" t="s">
        <v>332</v>
      </c>
      <c r="I15" s="76">
        <v>4916.8599999999997</v>
      </c>
      <c r="J15" s="28">
        <f t="shared" si="0"/>
        <v>4916.8599999999997</v>
      </c>
      <c r="K15" s="13"/>
      <c r="L15" s="13"/>
      <c r="M15" s="13"/>
      <c r="N15" s="13"/>
      <c r="O15" s="13"/>
      <c r="P15" s="13"/>
      <c r="Q15" s="13"/>
      <c r="R15" s="5"/>
      <c r="S15" s="5"/>
      <c r="T15" s="5"/>
      <c r="U15" s="5"/>
      <c r="V15" s="5"/>
      <c r="W15" s="5"/>
      <c r="X15" s="5"/>
      <c r="Y15" s="5"/>
      <c r="Z15" s="5"/>
      <c r="AA15" s="5"/>
      <c r="AB15" s="5"/>
      <c r="AC15" s="5"/>
      <c r="AD15" s="5"/>
    </row>
    <row r="16" spans="1:30" ht="16.5" x14ac:dyDescent="0.25">
      <c r="A16" s="52" t="s">
        <v>190</v>
      </c>
      <c r="B16" s="61" t="s">
        <v>30</v>
      </c>
      <c r="C16" s="36"/>
      <c r="D16" s="121" t="s">
        <v>361</v>
      </c>
      <c r="E16" s="29">
        <v>1</v>
      </c>
      <c r="F16" s="50" t="s">
        <v>262</v>
      </c>
      <c r="G16" s="27">
        <v>0</v>
      </c>
      <c r="H16" s="82">
        <v>1229.22</v>
      </c>
      <c r="I16" s="89">
        <v>4916.8599999999997</v>
      </c>
      <c r="J16" s="28">
        <f t="shared" si="0"/>
        <v>6146.08</v>
      </c>
      <c r="K16" s="13"/>
      <c r="L16" s="13"/>
      <c r="M16" s="13"/>
      <c r="N16" s="13"/>
      <c r="O16" s="13"/>
      <c r="P16" s="13"/>
      <c r="Q16" s="13"/>
      <c r="R16" s="5"/>
      <c r="S16" s="5"/>
      <c r="T16" s="5"/>
      <c r="U16" s="5"/>
      <c r="V16" s="5"/>
      <c r="W16" s="5"/>
      <c r="X16" s="5"/>
      <c r="Y16" s="5"/>
      <c r="Z16" s="5"/>
      <c r="AA16" s="5"/>
      <c r="AB16" s="5"/>
      <c r="AC16" s="5"/>
      <c r="AD16" s="5"/>
    </row>
    <row r="17" spans="1:30" ht="16.5" x14ac:dyDescent="0.25">
      <c r="A17" s="56" t="s">
        <v>191</v>
      </c>
      <c r="B17" s="63" t="s">
        <v>69</v>
      </c>
      <c r="C17" s="36"/>
      <c r="D17" s="121" t="s">
        <v>360</v>
      </c>
      <c r="E17" s="29">
        <v>1</v>
      </c>
      <c r="F17" s="72" t="s">
        <v>299</v>
      </c>
      <c r="G17" s="27">
        <v>0</v>
      </c>
      <c r="H17" s="87" t="s">
        <v>334</v>
      </c>
      <c r="I17" s="91">
        <v>4518.2</v>
      </c>
      <c r="J17" s="28">
        <f t="shared" si="0"/>
        <v>4518.2</v>
      </c>
      <c r="K17" s="13"/>
      <c r="L17" s="13"/>
      <c r="M17" s="13"/>
      <c r="N17" s="13"/>
      <c r="O17" s="13"/>
      <c r="P17" s="13"/>
      <c r="Q17" s="13"/>
      <c r="R17" s="5"/>
      <c r="S17" s="5"/>
      <c r="T17" s="5"/>
      <c r="U17" s="5"/>
      <c r="V17" s="5"/>
      <c r="W17" s="5"/>
      <c r="X17" s="5"/>
      <c r="Y17" s="5"/>
      <c r="Z17" s="5"/>
      <c r="AA17" s="5"/>
      <c r="AB17" s="5"/>
      <c r="AC17" s="5"/>
      <c r="AD17" s="5"/>
    </row>
    <row r="18" spans="1:30" ht="16.5" x14ac:dyDescent="0.25">
      <c r="A18" s="53" t="s">
        <v>192</v>
      </c>
      <c r="B18" s="61" t="s">
        <v>69</v>
      </c>
      <c r="C18" s="36"/>
      <c r="D18" s="121" t="s">
        <v>360</v>
      </c>
      <c r="E18" s="29">
        <v>1</v>
      </c>
      <c r="F18" s="69" t="s">
        <v>363</v>
      </c>
      <c r="G18" s="27">
        <v>0</v>
      </c>
      <c r="H18" s="83" t="s">
        <v>331</v>
      </c>
      <c r="I18" s="89">
        <v>4518.2</v>
      </c>
      <c r="J18" s="28">
        <f t="shared" si="0"/>
        <v>4518.2</v>
      </c>
      <c r="K18" s="13"/>
      <c r="L18" s="13"/>
      <c r="M18" s="13"/>
      <c r="N18" s="13"/>
      <c r="O18" s="13"/>
      <c r="P18" s="13"/>
      <c r="Q18" s="13"/>
      <c r="R18" s="5"/>
      <c r="S18" s="5"/>
      <c r="T18" s="5"/>
      <c r="U18" s="5"/>
      <c r="V18" s="5"/>
      <c r="W18" s="5"/>
      <c r="X18" s="5"/>
      <c r="Y18" s="5"/>
      <c r="Z18" s="5"/>
      <c r="AA18" s="5"/>
      <c r="AB18" s="5"/>
      <c r="AC18" s="5"/>
      <c r="AD18" s="5"/>
    </row>
    <row r="19" spans="1:30" ht="16.5" x14ac:dyDescent="0.25">
      <c r="A19" s="50" t="s">
        <v>193</v>
      </c>
      <c r="B19" s="60" t="s">
        <v>32</v>
      </c>
      <c r="C19" s="36"/>
      <c r="D19" s="121" t="s">
        <v>361</v>
      </c>
      <c r="E19" s="29">
        <v>1</v>
      </c>
      <c r="F19" s="69" t="s">
        <v>264</v>
      </c>
      <c r="G19" s="27">
        <v>0</v>
      </c>
      <c r="H19" s="80">
        <v>1129.55</v>
      </c>
      <c r="I19" s="76">
        <v>4518.2</v>
      </c>
      <c r="J19" s="28">
        <f t="shared" si="0"/>
        <v>5647.75</v>
      </c>
      <c r="K19" s="13"/>
      <c r="L19" s="13"/>
      <c r="M19" s="13"/>
      <c r="N19" s="13"/>
      <c r="O19" s="13"/>
      <c r="P19" s="13"/>
      <c r="Q19" s="13"/>
      <c r="R19" s="5"/>
      <c r="S19" s="5"/>
      <c r="T19" s="5"/>
      <c r="U19" s="5"/>
      <c r="V19" s="5"/>
      <c r="W19" s="5"/>
      <c r="X19" s="5"/>
      <c r="Y19" s="5"/>
      <c r="Z19" s="5"/>
      <c r="AA19" s="5"/>
      <c r="AB19" s="5"/>
      <c r="AC19" s="5"/>
      <c r="AD19" s="5"/>
    </row>
    <row r="20" spans="1:30" ht="16.5" x14ac:dyDescent="0.25">
      <c r="A20" s="52" t="s">
        <v>194</v>
      </c>
      <c r="B20" s="60" t="s">
        <v>32</v>
      </c>
      <c r="C20" s="36"/>
      <c r="D20" s="121" t="s">
        <v>361</v>
      </c>
      <c r="E20" s="29">
        <v>1</v>
      </c>
      <c r="F20" s="50" t="s">
        <v>265</v>
      </c>
      <c r="G20" s="27">
        <v>0</v>
      </c>
      <c r="H20" s="80">
        <v>1129.55</v>
      </c>
      <c r="I20" s="76">
        <v>4518.2</v>
      </c>
      <c r="J20" s="28">
        <f t="shared" si="0"/>
        <v>5647.75</v>
      </c>
      <c r="K20" s="13"/>
      <c r="L20" s="13"/>
      <c r="M20" s="13"/>
      <c r="N20" s="13"/>
      <c r="O20" s="13"/>
      <c r="P20" s="13"/>
      <c r="Q20" s="13"/>
      <c r="R20" s="5"/>
      <c r="S20" s="5"/>
      <c r="T20" s="5"/>
      <c r="U20" s="5"/>
      <c r="V20" s="5"/>
      <c r="W20" s="5"/>
      <c r="X20" s="5"/>
      <c r="Y20" s="5"/>
      <c r="Z20" s="5"/>
      <c r="AA20" s="5"/>
      <c r="AB20" s="5"/>
      <c r="AC20" s="5"/>
      <c r="AD20" s="5"/>
    </row>
    <row r="21" spans="1:30" ht="16.5" x14ac:dyDescent="0.25">
      <c r="A21" s="50" t="s">
        <v>195</v>
      </c>
      <c r="B21" s="60" t="s">
        <v>32</v>
      </c>
      <c r="C21" s="36"/>
      <c r="D21" s="121" t="s">
        <v>361</v>
      </c>
      <c r="E21" s="29">
        <v>1</v>
      </c>
      <c r="F21" s="70" t="s">
        <v>273</v>
      </c>
      <c r="G21" s="27">
        <v>0</v>
      </c>
      <c r="H21" s="80">
        <v>1129.55</v>
      </c>
      <c r="I21" s="76">
        <v>4518.2</v>
      </c>
      <c r="J21" s="28">
        <f t="shared" si="0"/>
        <v>5647.75</v>
      </c>
      <c r="K21" s="13"/>
      <c r="L21" s="13"/>
      <c r="M21" s="13"/>
      <c r="N21" s="13"/>
      <c r="O21" s="13"/>
      <c r="P21" s="13"/>
      <c r="Q21" s="13"/>
      <c r="R21" s="5"/>
      <c r="S21" s="5"/>
      <c r="T21" s="5"/>
      <c r="U21" s="5"/>
      <c r="V21" s="5"/>
      <c r="W21" s="5"/>
      <c r="X21" s="5"/>
      <c r="Y21" s="5"/>
      <c r="Z21" s="5"/>
      <c r="AA21" s="5"/>
      <c r="AB21" s="5"/>
      <c r="AC21" s="5"/>
      <c r="AD21" s="5"/>
    </row>
    <row r="22" spans="1:30" ht="16.5" x14ac:dyDescent="0.25">
      <c r="A22" s="52" t="s">
        <v>196</v>
      </c>
      <c r="B22" s="60" t="s">
        <v>32</v>
      </c>
      <c r="C22" s="36"/>
      <c r="D22" s="121" t="s">
        <v>361</v>
      </c>
      <c r="E22" s="29">
        <v>1</v>
      </c>
      <c r="F22" s="70" t="s">
        <v>266</v>
      </c>
      <c r="G22" s="27">
        <v>0</v>
      </c>
      <c r="H22" s="80">
        <v>1129.55</v>
      </c>
      <c r="I22" s="76">
        <v>4518.2</v>
      </c>
      <c r="J22" s="28">
        <f t="shared" si="0"/>
        <v>5647.75</v>
      </c>
      <c r="K22" s="13"/>
      <c r="L22" s="13"/>
      <c r="M22" s="13"/>
      <c r="N22" s="13"/>
      <c r="O22" s="13"/>
      <c r="P22" s="13"/>
      <c r="Q22" s="13"/>
      <c r="R22" s="5"/>
      <c r="S22" s="5"/>
      <c r="T22" s="5"/>
      <c r="U22" s="5"/>
      <c r="V22" s="5"/>
      <c r="W22" s="5"/>
      <c r="X22" s="5"/>
      <c r="Y22" s="5"/>
      <c r="Z22" s="5"/>
      <c r="AA22" s="5"/>
      <c r="AB22" s="5"/>
      <c r="AC22" s="5"/>
      <c r="AD22" s="5"/>
    </row>
    <row r="23" spans="1:30" ht="16.5" x14ac:dyDescent="0.25">
      <c r="A23" s="52" t="s">
        <v>197</v>
      </c>
      <c r="B23" s="60" t="s">
        <v>32</v>
      </c>
      <c r="C23" s="36"/>
      <c r="D23" s="121" t="s">
        <v>361</v>
      </c>
      <c r="E23" s="29">
        <v>1</v>
      </c>
      <c r="F23" s="50" t="s">
        <v>267</v>
      </c>
      <c r="G23" s="27">
        <v>0</v>
      </c>
      <c r="H23" s="80">
        <v>1129.55</v>
      </c>
      <c r="I23" s="76">
        <v>4518.2</v>
      </c>
      <c r="J23" s="28">
        <f t="shared" si="0"/>
        <v>5647.75</v>
      </c>
      <c r="K23" s="13"/>
      <c r="L23" s="13"/>
      <c r="M23" s="13"/>
      <c r="N23" s="13"/>
      <c r="O23" s="13"/>
      <c r="P23" s="13"/>
      <c r="Q23" s="13"/>
      <c r="R23" s="5"/>
      <c r="S23" s="5"/>
      <c r="T23" s="5"/>
      <c r="U23" s="5"/>
      <c r="V23" s="5"/>
      <c r="W23" s="5"/>
      <c r="X23" s="5"/>
      <c r="Y23" s="5"/>
      <c r="Z23" s="5"/>
      <c r="AA23" s="5"/>
      <c r="AB23" s="5"/>
      <c r="AC23" s="5"/>
      <c r="AD23" s="5"/>
    </row>
    <row r="24" spans="1:30" ht="16.5" x14ac:dyDescent="0.25">
      <c r="A24" s="50" t="s">
        <v>198</v>
      </c>
      <c r="B24" s="60" t="s">
        <v>32</v>
      </c>
      <c r="C24" s="36"/>
      <c r="D24" s="121" t="s">
        <v>361</v>
      </c>
      <c r="E24" s="29">
        <v>1</v>
      </c>
      <c r="F24" s="50" t="s">
        <v>268</v>
      </c>
      <c r="G24" s="27">
        <v>0</v>
      </c>
      <c r="H24" s="80">
        <v>1129.55</v>
      </c>
      <c r="I24" s="76">
        <v>4518.2</v>
      </c>
      <c r="J24" s="28">
        <f t="shared" si="0"/>
        <v>5647.75</v>
      </c>
      <c r="K24" s="13"/>
      <c r="L24" s="13"/>
      <c r="M24" s="13"/>
      <c r="N24" s="13"/>
      <c r="O24" s="13"/>
      <c r="P24" s="13"/>
      <c r="Q24" s="13"/>
      <c r="R24" s="5"/>
      <c r="S24" s="5"/>
      <c r="T24" s="5"/>
      <c r="U24" s="5"/>
      <c r="V24" s="5"/>
      <c r="W24" s="5"/>
      <c r="X24" s="5"/>
      <c r="Y24" s="5"/>
      <c r="Z24" s="5"/>
      <c r="AA24" s="5"/>
      <c r="AB24" s="5"/>
      <c r="AC24" s="5"/>
      <c r="AD24" s="5"/>
    </row>
    <row r="25" spans="1:30" ht="16.5" x14ac:dyDescent="0.25">
      <c r="A25" s="52" t="s">
        <v>199</v>
      </c>
      <c r="B25" s="60" t="s">
        <v>32</v>
      </c>
      <c r="C25" s="36"/>
      <c r="D25" s="121" t="s">
        <v>361</v>
      </c>
      <c r="E25" s="29">
        <v>1</v>
      </c>
      <c r="F25" s="52" t="s">
        <v>269</v>
      </c>
      <c r="G25" s="27">
        <v>0</v>
      </c>
      <c r="H25" s="80">
        <v>1129.55</v>
      </c>
      <c r="I25" s="76">
        <v>4518.2</v>
      </c>
      <c r="J25" s="28">
        <f t="shared" si="0"/>
        <v>5647.75</v>
      </c>
      <c r="K25" s="13"/>
      <c r="L25" s="13"/>
      <c r="M25" s="13"/>
      <c r="N25" s="13"/>
      <c r="O25" s="13"/>
      <c r="P25" s="13"/>
      <c r="Q25" s="13"/>
      <c r="R25" s="5"/>
      <c r="S25" s="5"/>
      <c r="T25" s="5"/>
      <c r="U25" s="5"/>
      <c r="V25" s="5"/>
      <c r="W25" s="5"/>
      <c r="X25" s="5"/>
      <c r="Y25" s="5"/>
      <c r="Z25" s="5"/>
      <c r="AA25" s="5"/>
      <c r="AB25" s="5"/>
      <c r="AC25" s="5"/>
      <c r="AD25" s="5"/>
    </row>
    <row r="26" spans="1:30" ht="16.5" x14ac:dyDescent="0.25">
      <c r="A26" s="52" t="s">
        <v>200</v>
      </c>
      <c r="B26" s="60" t="s">
        <v>34</v>
      </c>
      <c r="C26" s="36"/>
      <c r="D26" s="121" t="s">
        <v>361</v>
      </c>
      <c r="E26" s="29">
        <v>1</v>
      </c>
      <c r="F26" s="52" t="s">
        <v>270</v>
      </c>
      <c r="G26" s="27">
        <v>0</v>
      </c>
      <c r="H26" s="81" t="s">
        <v>333</v>
      </c>
      <c r="I26" s="76">
        <v>3720.87</v>
      </c>
      <c r="J26" s="28">
        <f t="shared" si="0"/>
        <v>3720.87</v>
      </c>
      <c r="K26" s="13"/>
      <c r="L26" s="13"/>
      <c r="M26" s="13"/>
      <c r="N26" s="13"/>
      <c r="O26" s="13"/>
      <c r="P26" s="13"/>
      <c r="Q26" s="13"/>
      <c r="R26" s="5"/>
      <c r="S26" s="5"/>
      <c r="T26" s="5"/>
      <c r="U26" s="5"/>
      <c r="V26" s="5"/>
      <c r="W26" s="5"/>
      <c r="X26" s="5"/>
      <c r="Y26" s="5"/>
      <c r="Z26" s="5"/>
      <c r="AA26" s="5"/>
      <c r="AB26" s="5"/>
      <c r="AC26" s="5"/>
      <c r="AD26" s="5"/>
    </row>
    <row r="27" spans="1:30" ht="16.5" x14ac:dyDescent="0.25">
      <c r="A27" s="50" t="s">
        <v>201</v>
      </c>
      <c r="B27" s="62" t="s">
        <v>71</v>
      </c>
      <c r="C27" s="36"/>
      <c r="D27" s="121" t="s">
        <v>360</v>
      </c>
      <c r="E27" s="29">
        <v>1</v>
      </c>
      <c r="F27" s="57" t="s">
        <v>271</v>
      </c>
      <c r="G27" s="27">
        <v>0</v>
      </c>
      <c r="H27" s="81" t="s">
        <v>334</v>
      </c>
      <c r="I27" s="76">
        <v>3720.87</v>
      </c>
      <c r="J27" s="28">
        <f t="shared" si="0"/>
        <v>3720.87</v>
      </c>
      <c r="K27" s="13"/>
      <c r="L27" s="13"/>
      <c r="M27" s="13"/>
      <c r="N27" s="13"/>
      <c r="O27" s="13"/>
      <c r="P27" s="13"/>
      <c r="Q27" s="13"/>
      <c r="R27" s="5"/>
      <c r="S27" s="5"/>
      <c r="T27" s="5"/>
      <c r="U27" s="5"/>
      <c r="V27" s="5"/>
      <c r="W27" s="5"/>
      <c r="X27" s="5"/>
      <c r="Y27" s="5"/>
      <c r="Z27" s="5"/>
      <c r="AA27" s="5"/>
      <c r="AB27" s="5"/>
      <c r="AC27" s="5"/>
      <c r="AD27" s="5"/>
    </row>
    <row r="28" spans="1:30" ht="16.5" x14ac:dyDescent="0.25">
      <c r="A28" s="50" t="s">
        <v>202</v>
      </c>
      <c r="B28" s="62" t="s">
        <v>34</v>
      </c>
      <c r="C28" s="36"/>
      <c r="D28" s="121" t="s">
        <v>361</v>
      </c>
      <c r="E28" s="29">
        <v>1</v>
      </c>
      <c r="F28" s="52" t="s">
        <v>272</v>
      </c>
      <c r="G28" s="27">
        <v>0</v>
      </c>
      <c r="H28" s="80">
        <v>930.22</v>
      </c>
      <c r="I28" s="76">
        <v>3720.87</v>
      </c>
      <c r="J28" s="28">
        <f t="shared" si="0"/>
        <v>4651.09</v>
      </c>
      <c r="K28" s="13"/>
      <c r="L28" s="13"/>
      <c r="M28" s="13"/>
      <c r="N28" s="13"/>
      <c r="O28" s="13"/>
      <c r="P28" s="13"/>
      <c r="Q28" s="13"/>
      <c r="R28" s="5"/>
      <c r="S28" s="5"/>
      <c r="T28" s="5"/>
      <c r="U28" s="5"/>
      <c r="V28" s="5"/>
      <c r="W28" s="5"/>
      <c r="X28" s="5"/>
      <c r="Y28" s="5"/>
      <c r="Z28" s="5"/>
      <c r="AA28" s="5"/>
      <c r="AB28" s="5"/>
      <c r="AC28" s="5"/>
      <c r="AD28" s="5"/>
    </row>
    <row r="29" spans="1:30" ht="16.5" x14ac:dyDescent="0.25">
      <c r="A29" s="52" t="s">
        <v>203</v>
      </c>
      <c r="B29" s="62" t="s">
        <v>34</v>
      </c>
      <c r="C29" s="36"/>
      <c r="D29" s="121" t="s">
        <v>361</v>
      </c>
      <c r="E29" s="29">
        <v>1</v>
      </c>
      <c r="F29" s="52" t="s">
        <v>319</v>
      </c>
      <c r="G29" s="27">
        <v>0</v>
      </c>
      <c r="H29" s="80">
        <v>930.22</v>
      </c>
      <c r="I29" s="76">
        <v>3720.87</v>
      </c>
      <c r="J29" s="28">
        <f t="shared" si="0"/>
        <v>4651.09</v>
      </c>
      <c r="K29" s="13"/>
      <c r="L29" s="13"/>
      <c r="M29" s="13"/>
      <c r="N29" s="13"/>
      <c r="O29" s="13"/>
      <c r="P29" s="13"/>
      <c r="Q29" s="13"/>
      <c r="R29" s="5"/>
      <c r="S29" s="5"/>
      <c r="T29" s="5"/>
      <c r="U29" s="5"/>
      <c r="V29" s="5"/>
      <c r="W29" s="5"/>
      <c r="X29" s="5"/>
      <c r="Y29" s="5"/>
      <c r="Z29" s="5"/>
      <c r="AA29" s="5"/>
      <c r="AB29" s="5"/>
      <c r="AC29" s="5"/>
      <c r="AD29" s="5"/>
    </row>
    <row r="30" spans="1:30" ht="16.5" x14ac:dyDescent="0.25">
      <c r="A30" s="54" t="s">
        <v>203</v>
      </c>
      <c r="B30" s="62" t="s">
        <v>34</v>
      </c>
      <c r="C30" s="36"/>
      <c r="D30" s="121" t="s">
        <v>361</v>
      </c>
      <c r="E30" s="29">
        <v>1</v>
      </c>
      <c r="F30" s="50" t="s">
        <v>274</v>
      </c>
      <c r="G30" s="27">
        <v>0</v>
      </c>
      <c r="H30" s="84">
        <v>930.22</v>
      </c>
      <c r="I30" s="84">
        <v>3720.87</v>
      </c>
      <c r="J30" s="28">
        <f t="shared" si="0"/>
        <v>4651.09</v>
      </c>
      <c r="K30" s="13"/>
      <c r="L30" s="13"/>
      <c r="M30" s="13"/>
      <c r="N30" s="13"/>
      <c r="O30" s="13"/>
      <c r="P30" s="13"/>
      <c r="Q30" s="13"/>
      <c r="R30" s="5"/>
      <c r="S30" s="5"/>
      <c r="T30" s="5"/>
      <c r="U30" s="5"/>
      <c r="V30" s="5"/>
      <c r="W30" s="5"/>
      <c r="X30" s="5"/>
      <c r="Y30" s="5"/>
      <c r="Z30" s="5"/>
      <c r="AA30" s="5"/>
      <c r="AB30" s="5"/>
      <c r="AC30" s="5"/>
      <c r="AD30" s="5"/>
    </row>
    <row r="31" spans="1:30" ht="16.5" x14ac:dyDescent="0.25">
      <c r="A31" s="54" t="s">
        <v>204</v>
      </c>
      <c r="B31" s="62" t="s">
        <v>34</v>
      </c>
      <c r="C31" s="36"/>
      <c r="D31" s="121" t="s">
        <v>361</v>
      </c>
      <c r="E31" s="29">
        <v>1</v>
      </c>
      <c r="F31" s="52" t="s">
        <v>275</v>
      </c>
      <c r="G31" s="27">
        <v>0</v>
      </c>
      <c r="H31" s="84">
        <v>930.22</v>
      </c>
      <c r="I31" s="84">
        <v>3720.87</v>
      </c>
      <c r="J31" s="28">
        <f t="shared" si="0"/>
        <v>4651.09</v>
      </c>
      <c r="K31" s="13"/>
      <c r="L31" s="13"/>
      <c r="M31" s="13"/>
      <c r="N31" s="13"/>
      <c r="O31" s="13"/>
      <c r="P31" s="13"/>
      <c r="Q31" s="13"/>
      <c r="R31" s="5"/>
      <c r="S31" s="5"/>
      <c r="T31" s="5"/>
      <c r="U31" s="5"/>
      <c r="V31" s="5"/>
      <c r="W31" s="5"/>
      <c r="X31" s="5"/>
      <c r="Y31" s="5"/>
      <c r="Z31" s="5"/>
      <c r="AA31" s="5"/>
      <c r="AB31" s="5"/>
      <c r="AC31" s="5"/>
      <c r="AD31" s="5"/>
    </row>
    <row r="32" spans="1:30" ht="16.5" x14ac:dyDescent="0.25">
      <c r="A32" s="50" t="s">
        <v>205</v>
      </c>
      <c r="B32" s="61" t="s">
        <v>36</v>
      </c>
      <c r="C32" s="36"/>
      <c r="D32" s="121" t="s">
        <v>361</v>
      </c>
      <c r="E32" s="29">
        <v>1</v>
      </c>
      <c r="F32" s="51" t="s">
        <v>276</v>
      </c>
      <c r="G32" s="27">
        <v>0</v>
      </c>
      <c r="H32" s="85">
        <v>807.29</v>
      </c>
      <c r="I32" s="90">
        <v>3229.18</v>
      </c>
      <c r="J32" s="28">
        <f t="shared" si="0"/>
        <v>4036.47</v>
      </c>
      <c r="K32" s="13"/>
      <c r="L32" s="13"/>
      <c r="M32" s="13"/>
      <c r="N32" s="13"/>
      <c r="O32" s="13"/>
      <c r="P32" s="13"/>
      <c r="Q32" s="13"/>
      <c r="R32" s="5"/>
      <c r="S32" s="5"/>
      <c r="T32" s="5"/>
      <c r="U32" s="5"/>
      <c r="V32" s="5"/>
      <c r="W32" s="5"/>
      <c r="X32" s="5"/>
      <c r="Y32" s="5"/>
      <c r="Z32" s="5"/>
      <c r="AA32" s="5"/>
      <c r="AB32" s="5"/>
      <c r="AC32" s="5"/>
      <c r="AD32" s="5"/>
    </row>
    <row r="33" spans="1:30" ht="16.5" x14ac:dyDescent="0.25">
      <c r="A33" s="50" t="s">
        <v>206</v>
      </c>
      <c r="B33" s="60" t="s">
        <v>38</v>
      </c>
      <c r="C33" s="36"/>
      <c r="D33" s="121" t="s">
        <v>361</v>
      </c>
      <c r="E33" s="29">
        <v>1</v>
      </c>
      <c r="F33" s="52" t="s">
        <v>277</v>
      </c>
      <c r="G33" s="27">
        <v>0</v>
      </c>
      <c r="H33" s="80">
        <v>664.44</v>
      </c>
      <c r="I33" s="76">
        <v>2657.77</v>
      </c>
      <c r="J33" s="28">
        <f t="shared" si="0"/>
        <v>3322.21</v>
      </c>
      <c r="K33" s="13"/>
      <c r="L33" s="13"/>
      <c r="M33" s="13"/>
      <c r="N33" s="13"/>
      <c r="O33" s="13"/>
      <c r="P33" s="13"/>
      <c r="Q33" s="13"/>
      <c r="R33" s="5"/>
      <c r="S33" s="5"/>
      <c r="T33" s="5"/>
      <c r="U33" s="5"/>
      <c r="V33" s="5"/>
      <c r="W33" s="5"/>
      <c r="X33" s="5"/>
      <c r="Y33" s="5"/>
      <c r="Z33" s="5"/>
      <c r="AA33" s="5"/>
      <c r="AB33" s="5"/>
      <c r="AC33" s="5"/>
      <c r="AD33" s="5"/>
    </row>
    <row r="34" spans="1:30" ht="16.5" x14ac:dyDescent="0.25">
      <c r="A34" s="53" t="s">
        <v>207</v>
      </c>
      <c r="B34" s="61" t="s">
        <v>38</v>
      </c>
      <c r="C34" s="36"/>
      <c r="D34" s="121" t="s">
        <v>361</v>
      </c>
      <c r="E34" s="29">
        <v>1</v>
      </c>
      <c r="F34" s="53" t="s">
        <v>278</v>
      </c>
      <c r="G34" s="27">
        <v>0</v>
      </c>
      <c r="H34" s="86">
        <v>664.44</v>
      </c>
      <c r="I34" s="89">
        <v>2657.77</v>
      </c>
      <c r="J34" s="28">
        <f t="shared" si="0"/>
        <v>3322.21</v>
      </c>
      <c r="K34" s="13"/>
      <c r="L34" s="13"/>
      <c r="M34" s="13"/>
      <c r="N34" s="13"/>
      <c r="O34" s="13"/>
      <c r="P34" s="13"/>
      <c r="Q34" s="13"/>
      <c r="R34" s="5"/>
      <c r="S34" s="5"/>
      <c r="T34" s="5"/>
      <c r="U34" s="5"/>
      <c r="V34" s="5"/>
      <c r="W34" s="5"/>
      <c r="X34" s="5"/>
      <c r="Y34" s="5"/>
      <c r="Z34" s="5"/>
      <c r="AA34" s="5"/>
      <c r="AB34" s="5"/>
      <c r="AC34" s="5"/>
      <c r="AD34" s="5"/>
    </row>
    <row r="35" spans="1:30" ht="16.5" x14ac:dyDescent="0.25">
      <c r="A35" s="53" t="s">
        <v>208</v>
      </c>
      <c r="B35" s="61" t="s">
        <v>38</v>
      </c>
      <c r="C35" s="36"/>
      <c r="D35" s="121" t="s">
        <v>361</v>
      </c>
      <c r="E35" s="29">
        <v>1</v>
      </c>
      <c r="F35" s="51" t="s">
        <v>279</v>
      </c>
      <c r="G35" s="27">
        <v>0</v>
      </c>
      <c r="H35" s="86">
        <v>664.44</v>
      </c>
      <c r="I35" s="89">
        <v>2657.77</v>
      </c>
      <c r="J35" s="28">
        <f t="shared" si="0"/>
        <v>3322.21</v>
      </c>
      <c r="K35" s="13"/>
      <c r="L35" s="13"/>
      <c r="M35" s="13"/>
      <c r="N35" s="13"/>
      <c r="O35" s="13"/>
      <c r="P35" s="13"/>
      <c r="Q35" s="13"/>
      <c r="R35" s="5"/>
      <c r="S35" s="5"/>
      <c r="T35" s="5"/>
      <c r="U35" s="5"/>
      <c r="V35" s="5"/>
      <c r="W35" s="5"/>
      <c r="X35" s="5"/>
      <c r="Y35" s="5"/>
      <c r="Z35" s="5"/>
      <c r="AA35" s="5"/>
      <c r="AB35" s="5"/>
      <c r="AC35" s="5"/>
      <c r="AD35" s="5"/>
    </row>
    <row r="36" spans="1:30" ht="16.5" x14ac:dyDescent="0.25">
      <c r="A36" s="52" t="s">
        <v>208</v>
      </c>
      <c r="B36" s="60" t="s">
        <v>38</v>
      </c>
      <c r="C36" s="36"/>
      <c r="D36" s="121" t="s">
        <v>361</v>
      </c>
      <c r="E36" s="29">
        <v>1</v>
      </c>
      <c r="F36" s="58" t="s">
        <v>280</v>
      </c>
      <c r="G36" s="27">
        <v>0</v>
      </c>
      <c r="H36" s="80">
        <v>664.44</v>
      </c>
      <c r="I36" s="80">
        <v>2657.77</v>
      </c>
      <c r="J36" s="28">
        <f t="shared" si="0"/>
        <v>3322.21</v>
      </c>
      <c r="K36" s="13"/>
      <c r="L36" s="13"/>
      <c r="M36" s="13"/>
      <c r="N36" s="13"/>
      <c r="O36" s="13"/>
      <c r="P36" s="13"/>
      <c r="Q36" s="13"/>
      <c r="R36" s="5"/>
      <c r="S36" s="5"/>
      <c r="T36" s="5"/>
      <c r="U36" s="5"/>
      <c r="V36" s="5"/>
      <c r="W36" s="5"/>
      <c r="X36" s="5"/>
      <c r="Y36" s="5"/>
      <c r="Z36" s="5"/>
      <c r="AA36" s="5"/>
      <c r="AB36" s="5"/>
      <c r="AC36" s="5"/>
      <c r="AD36" s="5"/>
    </row>
    <row r="37" spans="1:30" ht="16.5" x14ac:dyDescent="0.25">
      <c r="A37" s="50" t="s">
        <v>209</v>
      </c>
      <c r="B37" s="61" t="s">
        <v>38</v>
      </c>
      <c r="C37" s="36"/>
      <c r="D37" s="121" t="s">
        <v>361</v>
      </c>
      <c r="E37" s="29">
        <v>1</v>
      </c>
      <c r="F37" s="52" t="s">
        <v>281</v>
      </c>
      <c r="G37" s="27">
        <v>0</v>
      </c>
      <c r="H37" s="85">
        <v>664.44</v>
      </c>
      <c r="I37" s="90">
        <v>2657.77</v>
      </c>
      <c r="J37" s="28">
        <f t="shared" si="0"/>
        <v>3322.21</v>
      </c>
      <c r="K37" s="13"/>
      <c r="L37" s="13"/>
      <c r="M37" s="13"/>
      <c r="N37" s="13"/>
      <c r="O37" s="13"/>
      <c r="P37" s="13"/>
      <c r="Q37" s="13"/>
      <c r="R37" s="5"/>
      <c r="S37" s="5"/>
      <c r="T37" s="5"/>
      <c r="U37" s="5"/>
      <c r="V37" s="5"/>
      <c r="W37" s="5"/>
      <c r="X37" s="5"/>
      <c r="Y37" s="5"/>
      <c r="Z37" s="5"/>
      <c r="AA37" s="5"/>
      <c r="AB37" s="5"/>
      <c r="AC37" s="5"/>
      <c r="AD37" s="5"/>
    </row>
    <row r="38" spans="1:30" ht="16.5" x14ac:dyDescent="0.25">
      <c r="A38" s="53" t="s">
        <v>206</v>
      </c>
      <c r="B38" s="61" t="s">
        <v>38</v>
      </c>
      <c r="C38" s="36"/>
      <c r="D38" s="121" t="s">
        <v>361</v>
      </c>
      <c r="E38" s="29">
        <v>1</v>
      </c>
      <c r="F38" s="52" t="s">
        <v>282</v>
      </c>
      <c r="G38" s="27">
        <v>0</v>
      </c>
      <c r="H38" s="86">
        <v>664.44</v>
      </c>
      <c r="I38" s="89">
        <v>2657.77</v>
      </c>
      <c r="J38" s="28">
        <f t="shared" si="0"/>
        <v>3322.21</v>
      </c>
      <c r="K38" s="13"/>
      <c r="L38" s="13"/>
      <c r="M38" s="13"/>
      <c r="N38" s="13"/>
      <c r="O38" s="13"/>
      <c r="P38" s="13"/>
      <c r="Q38" s="13"/>
      <c r="R38" s="5"/>
      <c r="S38" s="5"/>
      <c r="T38" s="5"/>
      <c r="U38" s="5"/>
      <c r="V38" s="5"/>
      <c r="W38" s="5"/>
      <c r="X38" s="5"/>
      <c r="Y38" s="5"/>
      <c r="Z38" s="5"/>
      <c r="AA38" s="5"/>
      <c r="AB38" s="5"/>
      <c r="AC38" s="5"/>
      <c r="AD38" s="5"/>
    </row>
    <row r="39" spans="1:30" ht="16.5" x14ac:dyDescent="0.25">
      <c r="A39" s="55" t="s">
        <v>210</v>
      </c>
      <c r="B39" s="60" t="s">
        <v>38</v>
      </c>
      <c r="C39" s="36"/>
      <c r="D39" s="121" t="s">
        <v>361</v>
      </c>
      <c r="E39" s="29">
        <v>1</v>
      </c>
      <c r="F39" s="50" t="s">
        <v>283</v>
      </c>
      <c r="G39" s="27">
        <v>0</v>
      </c>
      <c r="H39" s="80">
        <v>664.44</v>
      </c>
      <c r="I39" s="80">
        <v>2657.77</v>
      </c>
      <c r="J39" s="28">
        <f t="shared" si="0"/>
        <v>3322.21</v>
      </c>
      <c r="K39" s="13"/>
      <c r="L39" s="13"/>
      <c r="M39" s="13"/>
      <c r="N39" s="13"/>
      <c r="O39" s="13"/>
      <c r="P39" s="13"/>
      <c r="Q39" s="13"/>
      <c r="R39" s="5"/>
      <c r="S39" s="5"/>
      <c r="T39" s="5"/>
      <c r="U39" s="5"/>
      <c r="V39" s="5"/>
      <c r="W39" s="5"/>
      <c r="X39" s="5"/>
      <c r="Y39" s="5"/>
      <c r="Z39" s="5"/>
      <c r="AA39" s="5"/>
      <c r="AB39" s="5"/>
      <c r="AC39" s="5"/>
      <c r="AD39" s="5"/>
    </row>
    <row r="40" spans="1:30" ht="16.5" x14ac:dyDescent="0.25">
      <c r="A40" s="55" t="s">
        <v>211</v>
      </c>
      <c r="B40" s="60" t="s">
        <v>38</v>
      </c>
      <c r="C40" s="36"/>
      <c r="D40" s="121" t="s">
        <v>361</v>
      </c>
      <c r="E40" s="29">
        <v>1</v>
      </c>
      <c r="F40" s="50" t="s">
        <v>284</v>
      </c>
      <c r="G40" s="27">
        <v>0</v>
      </c>
      <c r="H40" s="80">
        <v>664.44</v>
      </c>
      <c r="I40" s="80">
        <v>2657.77</v>
      </c>
      <c r="J40" s="28">
        <f t="shared" si="0"/>
        <v>3322.21</v>
      </c>
      <c r="K40" s="13"/>
      <c r="L40" s="13"/>
      <c r="M40" s="13"/>
      <c r="N40" s="13"/>
      <c r="O40" s="13"/>
      <c r="P40" s="13"/>
      <c r="Q40" s="13"/>
      <c r="R40" s="5"/>
      <c r="S40" s="5"/>
      <c r="T40" s="5"/>
      <c r="U40" s="5"/>
      <c r="V40" s="5"/>
      <c r="W40" s="5"/>
      <c r="X40" s="5"/>
      <c r="Y40" s="5"/>
      <c r="Z40" s="5"/>
      <c r="AA40" s="5"/>
      <c r="AB40" s="5"/>
      <c r="AC40" s="5"/>
      <c r="AD40" s="5"/>
    </row>
    <row r="41" spans="1:30" ht="16.5" x14ac:dyDescent="0.25">
      <c r="A41" s="50" t="s">
        <v>212</v>
      </c>
      <c r="B41" s="60" t="s">
        <v>38</v>
      </c>
      <c r="C41" s="36"/>
      <c r="D41" s="121" t="s">
        <v>361</v>
      </c>
      <c r="E41" s="29">
        <v>1</v>
      </c>
      <c r="F41" s="52" t="s">
        <v>285</v>
      </c>
      <c r="G41" s="27">
        <v>0</v>
      </c>
      <c r="H41" s="76">
        <v>664.44</v>
      </c>
      <c r="I41" s="80">
        <v>2657.77</v>
      </c>
      <c r="J41" s="28">
        <f t="shared" si="0"/>
        <v>3322.21</v>
      </c>
      <c r="K41" s="13"/>
      <c r="L41" s="13"/>
      <c r="M41" s="13"/>
      <c r="N41" s="13"/>
      <c r="O41" s="13"/>
      <c r="P41" s="13"/>
      <c r="Q41" s="13"/>
      <c r="R41" s="5"/>
      <c r="S41" s="5"/>
      <c r="T41" s="5"/>
      <c r="U41" s="5"/>
      <c r="V41" s="5"/>
      <c r="W41" s="5"/>
      <c r="X41" s="5"/>
      <c r="Y41" s="5"/>
      <c r="Z41" s="5"/>
      <c r="AA41" s="5"/>
      <c r="AB41" s="5"/>
      <c r="AC41" s="5"/>
      <c r="AD41" s="5"/>
    </row>
    <row r="42" spans="1:30" ht="16.5" x14ac:dyDescent="0.25">
      <c r="A42" s="50" t="s">
        <v>410</v>
      </c>
      <c r="B42" s="60" t="s">
        <v>38</v>
      </c>
      <c r="C42" s="36"/>
      <c r="D42" s="121" t="s">
        <v>361</v>
      </c>
      <c r="E42" s="29">
        <v>1</v>
      </c>
      <c r="F42" s="50" t="s">
        <v>286</v>
      </c>
      <c r="G42" s="27">
        <v>0</v>
      </c>
      <c r="H42" s="76">
        <v>664.44</v>
      </c>
      <c r="I42" s="80">
        <v>2657.77</v>
      </c>
      <c r="J42" s="28">
        <f t="shared" si="0"/>
        <v>3322.21</v>
      </c>
      <c r="K42" s="13"/>
      <c r="L42" s="13"/>
      <c r="M42" s="13"/>
      <c r="N42" s="13"/>
      <c r="O42" s="13"/>
      <c r="P42" s="13"/>
      <c r="Q42" s="13"/>
      <c r="R42" s="5"/>
      <c r="S42" s="5"/>
      <c r="T42" s="5"/>
      <c r="U42" s="5"/>
      <c r="V42" s="5"/>
      <c r="W42" s="5"/>
      <c r="X42" s="5"/>
      <c r="Y42" s="5"/>
      <c r="Z42" s="5"/>
      <c r="AA42" s="5"/>
      <c r="AB42" s="5"/>
      <c r="AC42" s="5"/>
      <c r="AD42" s="5"/>
    </row>
    <row r="43" spans="1:30" ht="16.5" x14ac:dyDescent="0.25">
      <c r="A43" s="50" t="s">
        <v>213</v>
      </c>
      <c r="B43" s="60" t="s">
        <v>38</v>
      </c>
      <c r="C43" s="36"/>
      <c r="D43" s="121" t="s">
        <v>361</v>
      </c>
      <c r="E43" s="29">
        <v>1</v>
      </c>
      <c r="F43" s="52" t="s">
        <v>287</v>
      </c>
      <c r="G43" s="27">
        <v>0</v>
      </c>
      <c r="H43" s="80">
        <v>664.44</v>
      </c>
      <c r="I43" s="80">
        <v>2657.77</v>
      </c>
      <c r="J43" s="28">
        <f t="shared" si="0"/>
        <v>3322.21</v>
      </c>
      <c r="K43" s="13"/>
      <c r="L43" s="13"/>
      <c r="M43" s="13"/>
      <c r="N43" s="13"/>
      <c r="O43" s="13"/>
      <c r="P43" s="13"/>
      <c r="Q43" s="13"/>
      <c r="R43" s="5"/>
      <c r="S43" s="5"/>
      <c r="T43" s="5"/>
      <c r="U43" s="5"/>
      <c r="V43" s="5"/>
      <c r="W43" s="5"/>
      <c r="X43" s="5"/>
      <c r="Y43" s="5"/>
      <c r="Z43" s="5"/>
      <c r="AA43" s="5"/>
      <c r="AB43" s="5"/>
      <c r="AC43" s="5"/>
      <c r="AD43" s="5"/>
    </row>
    <row r="44" spans="1:30" ht="16.5" x14ac:dyDescent="0.25">
      <c r="A44" s="50" t="s">
        <v>214</v>
      </c>
      <c r="B44" s="60" t="s">
        <v>38</v>
      </c>
      <c r="C44" s="36"/>
      <c r="D44" s="121" t="s">
        <v>361</v>
      </c>
      <c r="E44" s="29">
        <v>1</v>
      </c>
      <c r="F44" s="50" t="s">
        <v>288</v>
      </c>
      <c r="G44" s="27">
        <v>0</v>
      </c>
      <c r="H44" s="80">
        <v>664.44</v>
      </c>
      <c r="I44" s="80">
        <v>2657.77</v>
      </c>
      <c r="J44" s="28">
        <f t="shared" si="0"/>
        <v>3322.21</v>
      </c>
      <c r="K44" s="13"/>
      <c r="L44" s="13"/>
      <c r="M44" s="13"/>
      <c r="N44" s="13"/>
      <c r="O44" s="13"/>
      <c r="P44" s="13"/>
      <c r="Q44" s="13"/>
      <c r="R44" s="5"/>
      <c r="S44" s="5"/>
      <c r="T44" s="5"/>
      <c r="U44" s="5"/>
      <c r="V44" s="5"/>
      <c r="W44" s="5"/>
      <c r="X44" s="5"/>
      <c r="Y44" s="5"/>
      <c r="Z44" s="5"/>
      <c r="AA44" s="5"/>
      <c r="AB44" s="5"/>
      <c r="AC44" s="5"/>
      <c r="AD44" s="5"/>
    </row>
    <row r="45" spans="1:30" ht="16.5" x14ac:dyDescent="0.25">
      <c r="A45" s="50" t="s">
        <v>215</v>
      </c>
      <c r="B45" s="60" t="s">
        <v>40</v>
      </c>
      <c r="C45" s="36"/>
      <c r="D45" s="121" t="s">
        <v>361</v>
      </c>
      <c r="E45" s="29">
        <v>1</v>
      </c>
      <c r="F45" s="52" t="s">
        <v>289</v>
      </c>
      <c r="G45" s="27">
        <v>0</v>
      </c>
      <c r="H45" s="80">
        <v>431.89</v>
      </c>
      <c r="I45" s="76">
        <v>1727.55</v>
      </c>
      <c r="J45" s="28">
        <f t="shared" si="0"/>
        <v>2159.44</v>
      </c>
      <c r="K45" s="13"/>
      <c r="L45" s="13"/>
      <c r="M45" s="13"/>
      <c r="N45" s="13"/>
      <c r="O45" s="13"/>
      <c r="P45" s="13"/>
      <c r="Q45" s="13"/>
      <c r="R45" s="5"/>
      <c r="S45" s="5"/>
      <c r="T45" s="5"/>
      <c r="U45" s="5"/>
      <c r="V45" s="5"/>
      <c r="W45" s="5"/>
      <c r="X45" s="5"/>
      <c r="Y45" s="5"/>
      <c r="Z45" s="5"/>
      <c r="AA45" s="5"/>
      <c r="AB45" s="5"/>
      <c r="AC45" s="5"/>
      <c r="AD45" s="5"/>
    </row>
    <row r="46" spans="1:30" ht="16.5" x14ac:dyDescent="0.25">
      <c r="A46" s="50" t="s">
        <v>216</v>
      </c>
      <c r="B46" s="60" t="s">
        <v>40</v>
      </c>
      <c r="C46" s="36"/>
      <c r="D46" s="121" t="s">
        <v>361</v>
      </c>
      <c r="E46" s="29">
        <v>1</v>
      </c>
      <c r="F46" s="52" t="s">
        <v>290</v>
      </c>
      <c r="G46" s="27">
        <v>0</v>
      </c>
      <c r="H46" s="80">
        <v>431.89</v>
      </c>
      <c r="I46" s="76">
        <v>1727.55</v>
      </c>
      <c r="J46" s="28">
        <f t="shared" si="0"/>
        <v>2159.44</v>
      </c>
      <c r="K46" s="13"/>
      <c r="L46" s="13"/>
      <c r="M46" s="13"/>
      <c r="N46" s="13"/>
      <c r="O46" s="13"/>
      <c r="P46" s="13"/>
      <c r="Q46" s="13"/>
      <c r="R46" s="5"/>
      <c r="S46" s="5"/>
      <c r="T46" s="5"/>
      <c r="U46" s="5"/>
      <c r="V46" s="5"/>
      <c r="W46" s="5"/>
      <c r="X46" s="5"/>
      <c r="Y46" s="5"/>
      <c r="Z46" s="5"/>
      <c r="AA46" s="5"/>
      <c r="AB46" s="5"/>
      <c r="AC46" s="5"/>
      <c r="AD46" s="5"/>
    </row>
    <row r="47" spans="1:30" ht="16.5" x14ac:dyDescent="0.25">
      <c r="A47" s="50" t="s">
        <v>217</v>
      </c>
      <c r="B47" s="60" t="s">
        <v>40</v>
      </c>
      <c r="C47" s="36"/>
      <c r="D47" s="121" t="s">
        <v>361</v>
      </c>
      <c r="E47" s="29">
        <v>1</v>
      </c>
      <c r="F47" s="52" t="s">
        <v>291</v>
      </c>
      <c r="G47" s="27">
        <v>0</v>
      </c>
      <c r="H47" s="80">
        <v>431.89</v>
      </c>
      <c r="I47" s="76">
        <v>1727.55</v>
      </c>
      <c r="J47" s="28">
        <f t="shared" si="0"/>
        <v>2159.44</v>
      </c>
      <c r="K47" s="13"/>
      <c r="L47" s="13"/>
      <c r="M47" s="13"/>
      <c r="N47" s="13"/>
      <c r="O47" s="13"/>
      <c r="P47" s="13"/>
      <c r="Q47" s="13"/>
      <c r="R47" s="5"/>
      <c r="S47" s="5"/>
      <c r="T47" s="5"/>
      <c r="U47" s="5"/>
      <c r="V47" s="5"/>
      <c r="W47" s="5"/>
      <c r="X47" s="5"/>
      <c r="Y47" s="5"/>
      <c r="Z47" s="5"/>
      <c r="AA47" s="5"/>
      <c r="AB47" s="5"/>
      <c r="AC47" s="5"/>
      <c r="AD47" s="5"/>
    </row>
    <row r="48" spans="1:30" ht="16.5" x14ac:dyDescent="0.25">
      <c r="A48" s="50" t="s">
        <v>218</v>
      </c>
      <c r="B48" s="60" t="s">
        <v>40</v>
      </c>
      <c r="C48" s="36"/>
      <c r="D48" s="121" t="s">
        <v>361</v>
      </c>
      <c r="E48" s="29">
        <v>1</v>
      </c>
      <c r="F48" s="52" t="s">
        <v>364</v>
      </c>
      <c r="G48" s="27">
        <v>0</v>
      </c>
      <c r="H48" s="80">
        <v>431.89</v>
      </c>
      <c r="I48" s="76">
        <v>1727.55</v>
      </c>
      <c r="J48" s="28">
        <f t="shared" si="0"/>
        <v>2159.44</v>
      </c>
      <c r="K48" s="13"/>
      <c r="L48" s="13"/>
      <c r="M48" s="13"/>
      <c r="N48" s="13"/>
      <c r="O48" s="13"/>
      <c r="P48" s="13"/>
      <c r="Q48" s="13"/>
      <c r="R48" s="5"/>
      <c r="S48" s="5"/>
      <c r="T48" s="5"/>
      <c r="U48" s="5"/>
      <c r="V48" s="5"/>
      <c r="W48" s="5"/>
      <c r="X48" s="5"/>
      <c r="Y48" s="5"/>
      <c r="Z48" s="5"/>
      <c r="AA48" s="5"/>
      <c r="AB48" s="5"/>
      <c r="AC48" s="5"/>
      <c r="AD48" s="5"/>
    </row>
    <row r="49" spans="1:30" ht="16.5" x14ac:dyDescent="0.25">
      <c r="A49" s="50" t="s">
        <v>219</v>
      </c>
      <c r="B49" s="60" t="s">
        <v>40</v>
      </c>
      <c r="C49" s="36"/>
      <c r="D49" s="121" t="s">
        <v>361</v>
      </c>
      <c r="E49" s="29">
        <v>1</v>
      </c>
      <c r="F49" s="52" t="s">
        <v>292</v>
      </c>
      <c r="G49" s="27">
        <v>0</v>
      </c>
      <c r="H49" s="80">
        <v>431.89</v>
      </c>
      <c r="I49" s="76">
        <v>1727.55</v>
      </c>
      <c r="J49" s="28">
        <f t="shared" si="0"/>
        <v>2159.44</v>
      </c>
      <c r="K49" s="13"/>
      <c r="L49" s="13"/>
      <c r="M49" s="13"/>
      <c r="N49" s="13"/>
      <c r="O49" s="13"/>
      <c r="P49" s="13"/>
      <c r="Q49" s="13"/>
      <c r="R49" s="5"/>
      <c r="S49" s="5"/>
      <c r="T49" s="5"/>
      <c r="U49" s="5"/>
      <c r="V49" s="5"/>
      <c r="W49" s="5"/>
      <c r="X49" s="5"/>
      <c r="Y49" s="5"/>
      <c r="Z49" s="5"/>
      <c r="AA49" s="5"/>
      <c r="AB49" s="5"/>
      <c r="AC49" s="5"/>
      <c r="AD49" s="5"/>
    </row>
    <row r="50" spans="1:30" ht="16.5" x14ac:dyDescent="0.25">
      <c r="A50" s="50" t="s">
        <v>220</v>
      </c>
      <c r="B50" s="60" t="s">
        <v>40</v>
      </c>
      <c r="C50" s="36"/>
      <c r="D50" s="121" t="s">
        <v>361</v>
      </c>
      <c r="E50" s="29">
        <v>1</v>
      </c>
      <c r="F50" s="52" t="s">
        <v>293</v>
      </c>
      <c r="G50" s="27">
        <v>0</v>
      </c>
      <c r="H50" s="80">
        <v>431.89</v>
      </c>
      <c r="I50" s="76">
        <v>1727.55</v>
      </c>
      <c r="J50" s="28">
        <f t="shared" si="0"/>
        <v>2159.44</v>
      </c>
      <c r="K50" s="13"/>
      <c r="L50" s="13"/>
      <c r="M50" s="13"/>
      <c r="N50" s="13"/>
      <c r="O50" s="13"/>
      <c r="P50" s="13"/>
      <c r="Q50" s="13"/>
      <c r="R50" s="5"/>
      <c r="S50" s="5"/>
      <c r="T50" s="5"/>
      <c r="U50" s="5"/>
      <c r="V50" s="5"/>
      <c r="W50" s="5"/>
      <c r="X50" s="5"/>
      <c r="Y50" s="5"/>
      <c r="Z50" s="5"/>
      <c r="AA50" s="5"/>
      <c r="AB50" s="5"/>
      <c r="AC50" s="5"/>
      <c r="AD50" s="5"/>
    </row>
    <row r="51" spans="1:30" ht="16.5" x14ac:dyDescent="0.25">
      <c r="A51" s="50" t="s">
        <v>365</v>
      </c>
      <c r="B51" s="60" t="s">
        <v>40</v>
      </c>
      <c r="C51" s="36"/>
      <c r="D51" s="121" t="s">
        <v>361</v>
      </c>
      <c r="E51" s="29">
        <v>1</v>
      </c>
      <c r="F51" s="52" t="s">
        <v>366</v>
      </c>
      <c r="G51" s="27">
        <v>0</v>
      </c>
      <c r="H51" s="80">
        <v>431.89</v>
      </c>
      <c r="I51" s="76">
        <v>1727.55</v>
      </c>
      <c r="J51" s="28">
        <f t="shared" si="0"/>
        <v>2159.44</v>
      </c>
      <c r="K51" s="13"/>
      <c r="L51" s="13"/>
      <c r="M51" s="13"/>
      <c r="N51" s="13"/>
      <c r="O51" s="13"/>
      <c r="P51" s="13"/>
      <c r="Q51" s="13"/>
      <c r="R51" s="5"/>
      <c r="S51" s="5"/>
      <c r="T51" s="5"/>
      <c r="U51" s="5"/>
      <c r="V51" s="5"/>
      <c r="W51" s="5"/>
      <c r="X51" s="5"/>
      <c r="Y51" s="5"/>
      <c r="Z51" s="5"/>
      <c r="AA51" s="5"/>
      <c r="AB51" s="5"/>
      <c r="AC51" s="5"/>
      <c r="AD51" s="5"/>
    </row>
    <row r="52" spans="1:30" ht="16.5" x14ac:dyDescent="0.25">
      <c r="A52" s="50" t="s">
        <v>221</v>
      </c>
      <c r="B52" s="60" t="s">
        <v>40</v>
      </c>
      <c r="C52" s="36"/>
      <c r="D52" s="121" t="s">
        <v>361</v>
      </c>
      <c r="E52" s="29">
        <v>1</v>
      </c>
      <c r="F52" s="52" t="s">
        <v>367</v>
      </c>
      <c r="G52" s="27">
        <v>0</v>
      </c>
      <c r="H52" s="80">
        <v>431.89</v>
      </c>
      <c r="I52" s="76">
        <v>1727.55</v>
      </c>
      <c r="J52" s="28">
        <f t="shared" si="0"/>
        <v>2159.44</v>
      </c>
      <c r="K52" s="13"/>
      <c r="L52" s="13"/>
      <c r="M52" s="13"/>
      <c r="N52" s="13"/>
      <c r="O52" s="13"/>
      <c r="P52" s="13"/>
      <c r="Q52" s="13"/>
      <c r="R52" s="5"/>
      <c r="S52" s="5"/>
      <c r="T52" s="5"/>
      <c r="U52" s="5"/>
      <c r="V52" s="5"/>
      <c r="W52" s="5"/>
      <c r="X52" s="5"/>
      <c r="Y52" s="5"/>
      <c r="Z52" s="5"/>
      <c r="AA52" s="5"/>
      <c r="AB52" s="5"/>
      <c r="AC52" s="5"/>
      <c r="AD52" s="5"/>
    </row>
    <row r="53" spans="1:30" ht="16.5" x14ac:dyDescent="0.25">
      <c r="A53" s="50" t="s">
        <v>222</v>
      </c>
      <c r="B53" s="60" t="s">
        <v>42</v>
      </c>
      <c r="C53" s="36"/>
      <c r="D53" s="121" t="s">
        <v>361</v>
      </c>
      <c r="E53" s="29">
        <v>1</v>
      </c>
      <c r="F53" s="71" t="s">
        <v>294</v>
      </c>
      <c r="G53" s="27">
        <v>0</v>
      </c>
      <c r="H53" s="80">
        <v>265.77999999999997</v>
      </c>
      <c r="I53" s="76">
        <v>1063.1099999999999</v>
      </c>
      <c r="J53" s="28">
        <f t="shared" si="0"/>
        <v>1328.8899999999999</v>
      </c>
      <c r="K53" s="13"/>
      <c r="L53" s="13"/>
      <c r="M53" s="13"/>
      <c r="N53" s="13"/>
      <c r="O53" s="13"/>
      <c r="P53" s="13"/>
      <c r="Q53" s="13"/>
      <c r="R53" s="5"/>
      <c r="S53" s="5"/>
      <c r="T53" s="5"/>
      <c r="U53" s="5"/>
      <c r="V53" s="5"/>
      <c r="W53" s="5"/>
      <c r="X53" s="5"/>
      <c r="Y53" s="5"/>
      <c r="Z53" s="5"/>
      <c r="AA53" s="5"/>
      <c r="AB53" s="5"/>
      <c r="AC53" s="5"/>
      <c r="AD53" s="5"/>
    </row>
    <row r="54" spans="1:30" ht="16.5" x14ac:dyDescent="0.25">
      <c r="A54" s="50" t="s">
        <v>223</v>
      </c>
      <c r="B54" s="60" t="s">
        <v>42</v>
      </c>
      <c r="C54" s="36"/>
      <c r="D54" s="121" t="s">
        <v>361</v>
      </c>
      <c r="E54" s="29">
        <v>1</v>
      </c>
      <c r="F54" s="52" t="s">
        <v>295</v>
      </c>
      <c r="G54" s="27">
        <v>0</v>
      </c>
      <c r="H54" s="80">
        <v>265.77999999999997</v>
      </c>
      <c r="I54" s="76">
        <v>1063.1099999999999</v>
      </c>
      <c r="J54" s="28">
        <f t="shared" si="0"/>
        <v>1328.8899999999999</v>
      </c>
      <c r="K54" s="13"/>
      <c r="L54" s="13"/>
      <c r="M54" s="13"/>
      <c r="N54" s="13"/>
      <c r="O54" s="13"/>
      <c r="P54" s="13"/>
      <c r="Q54" s="13"/>
      <c r="R54" s="5"/>
      <c r="S54" s="5"/>
      <c r="T54" s="5"/>
      <c r="U54" s="5"/>
      <c r="V54" s="5"/>
      <c r="W54" s="5"/>
      <c r="X54" s="5"/>
      <c r="Y54" s="5"/>
      <c r="Z54" s="5"/>
      <c r="AA54" s="5"/>
      <c r="AB54" s="5"/>
      <c r="AC54" s="5"/>
      <c r="AD54" s="5"/>
    </row>
    <row r="55" spans="1:30" ht="16.5" x14ac:dyDescent="0.25">
      <c r="A55" s="50" t="s">
        <v>224</v>
      </c>
      <c r="B55" s="60" t="s">
        <v>44</v>
      </c>
      <c r="C55" s="36"/>
      <c r="D55" s="121" t="s">
        <v>361</v>
      </c>
      <c r="E55" s="29">
        <v>1</v>
      </c>
      <c r="F55" s="52" t="s">
        <v>296</v>
      </c>
      <c r="G55" s="27">
        <v>0</v>
      </c>
      <c r="H55" s="80">
        <v>232.56</v>
      </c>
      <c r="I55" s="76">
        <v>930.22</v>
      </c>
      <c r="J55" s="28">
        <f t="shared" si="0"/>
        <v>1162.78</v>
      </c>
      <c r="K55" s="13"/>
      <c r="L55" s="13"/>
      <c r="M55" s="13"/>
      <c r="N55" s="13"/>
      <c r="O55" s="13"/>
      <c r="P55" s="13"/>
      <c r="Q55" s="13"/>
      <c r="R55" s="5"/>
      <c r="S55" s="5"/>
      <c r="T55" s="5"/>
      <c r="U55" s="5"/>
      <c r="V55" s="5"/>
      <c r="W55" s="5"/>
      <c r="X55" s="5"/>
      <c r="Y55" s="5"/>
      <c r="Z55" s="5"/>
      <c r="AA55" s="5"/>
      <c r="AB55" s="5"/>
      <c r="AC55" s="5"/>
      <c r="AD55" s="5"/>
    </row>
    <row r="56" spans="1:30" ht="16.5" x14ac:dyDescent="0.25">
      <c r="A56" s="50" t="s">
        <v>224</v>
      </c>
      <c r="B56" s="60" t="s">
        <v>44</v>
      </c>
      <c r="C56" s="36"/>
      <c r="D56" s="121" t="s">
        <v>361</v>
      </c>
      <c r="E56" s="29">
        <v>1</v>
      </c>
      <c r="F56" s="52" t="s">
        <v>297</v>
      </c>
      <c r="G56" s="27">
        <v>0</v>
      </c>
      <c r="H56" s="80">
        <v>232.56</v>
      </c>
      <c r="I56" s="76">
        <v>930.22</v>
      </c>
      <c r="J56" s="28">
        <f t="shared" si="0"/>
        <v>1162.78</v>
      </c>
      <c r="K56" s="13"/>
      <c r="L56" s="13"/>
      <c r="M56" s="13"/>
      <c r="N56" s="13"/>
      <c r="O56" s="13"/>
      <c r="P56" s="13"/>
      <c r="Q56" s="13"/>
      <c r="R56" s="5"/>
      <c r="S56" s="5"/>
      <c r="T56" s="5"/>
      <c r="U56" s="5"/>
      <c r="V56" s="5"/>
      <c r="W56" s="5"/>
      <c r="X56" s="5"/>
      <c r="Y56" s="5"/>
      <c r="Z56" s="5"/>
      <c r="AA56" s="5"/>
      <c r="AB56" s="5"/>
      <c r="AC56" s="5"/>
      <c r="AD56" s="5"/>
    </row>
    <row r="57" spans="1:30" ht="16.5" x14ac:dyDescent="0.25">
      <c r="A57" s="50" t="s">
        <v>225</v>
      </c>
      <c r="B57" s="60" t="s">
        <v>44</v>
      </c>
      <c r="C57" s="36"/>
      <c r="D57" s="121" t="s">
        <v>361</v>
      </c>
      <c r="E57" s="29">
        <v>1</v>
      </c>
      <c r="F57" s="52" t="s">
        <v>298</v>
      </c>
      <c r="G57" s="27">
        <v>0</v>
      </c>
      <c r="H57" s="80">
        <v>232.56</v>
      </c>
      <c r="I57" s="76">
        <v>930.22</v>
      </c>
      <c r="J57" s="28">
        <f t="shared" si="0"/>
        <v>1162.78</v>
      </c>
      <c r="K57" s="13"/>
      <c r="L57" s="13"/>
      <c r="M57" s="13"/>
      <c r="N57" s="13"/>
      <c r="O57" s="13"/>
      <c r="P57" s="13"/>
      <c r="Q57" s="13"/>
      <c r="R57" s="5"/>
      <c r="S57" s="5"/>
      <c r="T57" s="5"/>
      <c r="U57" s="5"/>
      <c r="V57" s="5"/>
      <c r="W57" s="5"/>
      <c r="X57" s="5"/>
      <c r="Y57" s="5"/>
      <c r="Z57" s="5"/>
      <c r="AA57" s="5"/>
      <c r="AB57" s="5"/>
      <c r="AC57" s="5"/>
      <c r="AD57" s="5"/>
    </row>
    <row r="58" spans="1:30" ht="16.5" x14ac:dyDescent="0.25">
      <c r="A58" s="49" t="s">
        <v>226</v>
      </c>
      <c r="B58" s="64" t="s">
        <v>26</v>
      </c>
      <c r="C58" s="36"/>
      <c r="D58" s="121" t="s">
        <v>361</v>
      </c>
      <c r="E58" s="29">
        <v>1</v>
      </c>
      <c r="F58" s="50" t="s">
        <v>300</v>
      </c>
      <c r="G58" s="27">
        <v>0</v>
      </c>
      <c r="H58" s="80">
        <v>1993.32</v>
      </c>
      <c r="I58" s="76">
        <v>7973.3</v>
      </c>
      <c r="J58" s="28">
        <f t="shared" si="0"/>
        <v>9966.6200000000008</v>
      </c>
      <c r="K58" s="13"/>
      <c r="L58" s="13"/>
      <c r="M58" s="13"/>
      <c r="N58" s="13"/>
      <c r="O58" s="13"/>
      <c r="P58" s="13"/>
      <c r="Q58" s="13"/>
      <c r="R58" s="5"/>
      <c r="S58" s="5"/>
      <c r="T58" s="5"/>
      <c r="U58" s="5"/>
      <c r="V58" s="5"/>
      <c r="W58" s="5"/>
      <c r="X58" s="5"/>
      <c r="Y58" s="5"/>
      <c r="Z58" s="5"/>
      <c r="AA58" s="5"/>
      <c r="AB58" s="5"/>
      <c r="AC58" s="5"/>
      <c r="AD58" s="5"/>
    </row>
    <row r="59" spans="1:30" ht="16.5" x14ac:dyDescent="0.25">
      <c r="A59" s="50" t="s">
        <v>227</v>
      </c>
      <c r="B59" s="65" t="s">
        <v>28</v>
      </c>
      <c r="C59" s="36"/>
      <c r="D59" s="121" t="s">
        <v>362</v>
      </c>
      <c r="E59" s="29">
        <v>1</v>
      </c>
      <c r="F59" s="73"/>
      <c r="G59" s="27">
        <v>0</v>
      </c>
      <c r="H59" s="80">
        <v>1461.77</v>
      </c>
      <c r="I59" s="76">
        <v>5847.08</v>
      </c>
      <c r="J59" s="28">
        <f t="shared" si="0"/>
        <v>7308.85</v>
      </c>
      <c r="K59" s="13"/>
      <c r="L59" s="13"/>
      <c r="M59" s="13"/>
      <c r="N59" s="13"/>
      <c r="O59" s="13"/>
      <c r="P59" s="13"/>
      <c r="Q59" s="13"/>
      <c r="R59" s="5"/>
      <c r="S59" s="5"/>
      <c r="T59" s="5"/>
      <c r="U59" s="5"/>
      <c r="V59" s="5"/>
      <c r="W59" s="5"/>
      <c r="X59" s="5"/>
      <c r="Y59" s="5"/>
      <c r="Z59" s="5"/>
      <c r="AA59" s="5"/>
      <c r="AB59" s="5"/>
      <c r="AC59" s="5"/>
      <c r="AD59" s="5"/>
    </row>
    <row r="60" spans="1:30" ht="16.5" x14ac:dyDescent="0.25">
      <c r="A60" s="50" t="s">
        <v>228</v>
      </c>
      <c r="B60" s="65" t="s">
        <v>28</v>
      </c>
      <c r="C60" s="36"/>
      <c r="D60" s="121" t="s">
        <v>361</v>
      </c>
      <c r="E60" s="29">
        <v>1</v>
      </c>
      <c r="F60" s="73" t="s">
        <v>301</v>
      </c>
      <c r="G60" s="27">
        <v>0</v>
      </c>
      <c r="H60" s="80">
        <v>1461.77</v>
      </c>
      <c r="I60" s="76">
        <v>5847.08</v>
      </c>
      <c r="J60" s="28">
        <f t="shared" si="0"/>
        <v>7308.85</v>
      </c>
      <c r="K60" s="13"/>
      <c r="L60" s="13"/>
      <c r="M60" s="13"/>
      <c r="N60" s="13"/>
      <c r="O60" s="13"/>
      <c r="P60" s="13"/>
      <c r="Q60" s="13"/>
      <c r="R60" s="5"/>
      <c r="S60" s="5"/>
      <c r="T60" s="5"/>
      <c r="U60" s="5"/>
      <c r="V60" s="5"/>
      <c r="W60" s="5"/>
      <c r="X60" s="5"/>
      <c r="Y60" s="5"/>
      <c r="Z60" s="5"/>
      <c r="AA60" s="5"/>
      <c r="AB60" s="5"/>
      <c r="AC60" s="5"/>
      <c r="AD60" s="5"/>
    </row>
    <row r="61" spans="1:30" ht="16.5" x14ac:dyDescent="0.25">
      <c r="A61" s="49" t="s">
        <v>229</v>
      </c>
      <c r="B61" s="65" t="s">
        <v>28</v>
      </c>
      <c r="C61" s="36"/>
      <c r="D61" s="121" t="s">
        <v>361</v>
      </c>
      <c r="E61" s="29">
        <v>1</v>
      </c>
      <c r="F61" s="50" t="s">
        <v>302</v>
      </c>
      <c r="G61" s="27">
        <v>0</v>
      </c>
      <c r="H61" s="80">
        <v>1461.77</v>
      </c>
      <c r="I61" s="76">
        <v>5847.08</v>
      </c>
      <c r="J61" s="28">
        <f t="shared" si="0"/>
        <v>7308.85</v>
      </c>
      <c r="K61" s="13"/>
      <c r="L61" s="13"/>
      <c r="M61" s="13"/>
      <c r="N61" s="13"/>
      <c r="O61" s="13"/>
      <c r="P61" s="13"/>
      <c r="Q61" s="13"/>
      <c r="R61" s="5"/>
      <c r="S61" s="5"/>
      <c r="T61" s="5"/>
      <c r="U61" s="5"/>
      <c r="V61" s="5"/>
      <c r="W61" s="5"/>
      <c r="X61" s="5"/>
      <c r="Y61" s="5"/>
      <c r="Z61" s="5"/>
      <c r="AA61" s="5"/>
      <c r="AB61" s="5"/>
      <c r="AC61" s="5"/>
      <c r="AD61" s="5"/>
    </row>
    <row r="62" spans="1:30" ht="16.5" x14ac:dyDescent="0.25">
      <c r="A62" s="51" t="s">
        <v>230</v>
      </c>
      <c r="B62" s="64" t="s">
        <v>32</v>
      </c>
      <c r="C62" s="36"/>
      <c r="D62" s="121" t="s">
        <v>361</v>
      </c>
      <c r="E62" s="29">
        <v>1</v>
      </c>
      <c r="F62" s="50" t="s">
        <v>303</v>
      </c>
      <c r="G62" s="27">
        <v>0</v>
      </c>
      <c r="H62" s="80">
        <v>1129.55</v>
      </c>
      <c r="I62" s="76">
        <v>4518.2</v>
      </c>
      <c r="J62" s="28">
        <f t="shared" si="0"/>
        <v>5647.75</v>
      </c>
      <c r="K62" s="13"/>
      <c r="L62" s="13"/>
      <c r="M62" s="13"/>
      <c r="N62" s="13"/>
      <c r="O62" s="13"/>
      <c r="P62" s="13"/>
      <c r="Q62" s="13"/>
      <c r="R62" s="5"/>
      <c r="S62" s="5"/>
      <c r="T62" s="5"/>
      <c r="U62" s="5"/>
      <c r="V62" s="5"/>
      <c r="W62" s="5"/>
      <c r="X62" s="5"/>
      <c r="Y62" s="5"/>
      <c r="Z62" s="5"/>
      <c r="AA62" s="5"/>
      <c r="AB62" s="5"/>
      <c r="AC62" s="5"/>
      <c r="AD62" s="5"/>
    </row>
    <row r="63" spans="1:30" ht="16.5" x14ac:dyDescent="0.25">
      <c r="A63" s="52" t="s">
        <v>231</v>
      </c>
      <c r="B63" s="64" t="s">
        <v>32</v>
      </c>
      <c r="C63" s="36"/>
      <c r="D63" s="121" t="s">
        <v>361</v>
      </c>
      <c r="E63" s="29">
        <v>1</v>
      </c>
      <c r="F63" s="52" t="s">
        <v>304</v>
      </c>
      <c r="G63" s="27">
        <v>0</v>
      </c>
      <c r="H63" s="80">
        <v>1129.55</v>
      </c>
      <c r="I63" s="76">
        <v>4518.2</v>
      </c>
      <c r="J63" s="28">
        <f t="shared" si="0"/>
        <v>5647.75</v>
      </c>
      <c r="K63" s="13"/>
      <c r="L63" s="13"/>
      <c r="M63" s="13"/>
      <c r="N63" s="13"/>
      <c r="O63" s="13"/>
      <c r="P63" s="13"/>
      <c r="Q63" s="13"/>
      <c r="R63" s="5"/>
      <c r="S63" s="5"/>
      <c r="T63" s="5"/>
      <c r="U63" s="5"/>
      <c r="V63" s="5"/>
      <c r="W63" s="5"/>
      <c r="X63" s="5"/>
      <c r="Y63" s="5"/>
      <c r="Z63" s="5"/>
      <c r="AA63" s="5"/>
      <c r="AB63" s="5"/>
      <c r="AC63" s="5"/>
      <c r="AD63" s="5"/>
    </row>
    <row r="64" spans="1:30" ht="16.5" x14ac:dyDescent="0.25">
      <c r="A64" s="57" t="s">
        <v>232</v>
      </c>
      <c r="B64" s="64" t="s">
        <v>32</v>
      </c>
      <c r="C64" s="36"/>
      <c r="D64" s="121" t="s">
        <v>361</v>
      </c>
      <c r="E64" s="29">
        <v>1</v>
      </c>
      <c r="F64" s="73" t="s">
        <v>305</v>
      </c>
      <c r="G64" s="27">
        <v>0</v>
      </c>
      <c r="H64" s="80">
        <v>1129.55</v>
      </c>
      <c r="I64" s="76">
        <v>4518.2</v>
      </c>
      <c r="J64" s="28">
        <f t="shared" si="0"/>
        <v>5647.75</v>
      </c>
      <c r="K64" s="13"/>
      <c r="L64" s="13"/>
      <c r="M64" s="13"/>
      <c r="N64" s="13"/>
      <c r="O64" s="13"/>
      <c r="P64" s="13"/>
      <c r="Q64" s="13"/>
      <c r="R64" s="5"/>
      <c r="S64" s="5"/>
      <c r="T64" s="5"/>
      <c r="U64" s="5"/>
      <c r="V64" s="5"/>
      <c r="W64" s="5"/>
      <c r="X64" s="5"/>
      <c r="Y64" s="5"/>
      <c r="Z64" s="5"/>
      <c r="AA64" s="5"/>
      <c r="AB64" s="5"/>
      <c r="AC64" s="5"/>
      <c r="AD64" s="5"/>
    </row>
    <row r="65" spans="1:30" ht="16.5" x14ac:dyDescent="0.25">
      <c r="A65" s="50" t="s">
        <v>233</v>
      </c>
      <c r="B65" s="64" t="s">
        <v>32</v>
      </c>
      <c r="C65" s="36"/>
      <c r="D65" s="121" t="s">
        <v>361</v>
      </c>
      <c r="E65" s="29">
        <v>1</v>
      </c>
      <c r="F65" s="50" t="s">
        <v>306</v>
      </c>
      <c r="G65" s="27">
        <v>0</v>
      </c>
      <c r="H65" s="80">
        <v>1129.55</v>
      </c>
      <c r="I65" s="76">
        <v>4518.2</v>
      </c>
      <c r="J65" s="28">
        <f t="shared" si="0"/>
        <v>5647.75</v>
      </c>
      <c r="K65" s="13"/>
      <c r="L65" s="13"/>
      <c r="M65" s="13"/>
      <c r="N65" s="13"/>
      <c r="O65" s="13"/>
      <c r="P65" s="13"/>
      <c r="Q65" s="13"/>
      <c r="R65" s="5"/>
      <c r="S65" s="5"/>
      <c r="T65" s="5"/>
      <c r="U65" s="5"/>
      <c r="V65" s="5"/>
      <c r="W65" s="5"/>
      <c r="X65" s="5"/>
      <c r="Y65" s="5"/>
      <c r="Z65" s="5"/>
      <c r="AA65" s="5"/>
      <c r="AB65" s="5"/>
      <c r="AC65" s="5"/>
      <c r="AD65" s="5"/>
    </row>
    <row r="66" spans="1:30" ht="16.5" x14ac:dyDescent="0.25">
      <c r="A66" s="50" t="s">
        <v>234</v>
      </c>
      <c r="B66" s="64" t="s">
        <v>32</v>
      </c>
      <c r="C66" s="36"/>
      <c r="D66" s="121" t="s">
        <v>361</v>
      </c>
      <c r="E66" s="29">
        <v>1</v>
      </c>
      <c r="F66" s="51" t="s">
        <v>307</v>
      </c>
      <c r="G66" s="27">
        <v>0</v>
      </c>
      <c r="H66" s="80">
        <v>1129.55</v>
      </c>
      <c r="I66" s="76">
        <v>4518.2</v>
      </c>
      <c r="J66" s="28">
        <f t="shared" si="0"/>
        <v>5647.75</v>
      </c>
      <c r="K66" s="13"/>
      <c r="L66" s="13"/>
      <c r="M66" s="13"/>
      <c r="N66" s="13"/>
      <c r="O66" s="13"/>
      <c r="P66" s="13"/>
      <c r="Q66" s="13"/>
      <c r="R66" s="5"/>
      <c r="S66" s="5"/>
      <c r="T66" s="5"/>
      <c r="U66" s="5"/>
      <c r="V66" s="5"/>
      <c r="W66" s="5"/>
      <c r="X66" s="5"/>
      <c r="Y66" s="5"/>
      <c r="Z66" s="5"/>
      <c r="AA66" s="5"/>
      <c r="AB66" s="5"/>
      <c r="AC66" s="5"/>
      <c r="AD66" s="5"/>
    </row>
    <row r="67" spans="1:30" ht="16.5" x14ac:dyDescent="0.25">
      <c r="A67" s="50" t="s">
        <v>235</v>
      </c>
      <c r="B67" s="64" t="s">
        <v>32</v>
      </c>
      <c r="C67" s="36"/>
      <c r="D67" s="121" t="s">
        <v>361</v>
      </c>
      <c r="E67" s="29">
        <v>1</v>
      </c>
      <c r="F67" s="51" t="s">
        <v>308</v>
      </c>
      <c r="G67" s="27">
        <v>0</v>
      </c>
      <c r="H67" s="80">
        <v>1129.55</v>
      </c>
      <c r="I67" s="76">
        <v>4518.2</v>
      </c>
      <c r="J67" s="28">
        <f t="shared" si="0"/>
        <v>5647.75</v>
      </c>
      <c r="K67" s="13"/>
      <c r="L67" s="13"/>
      <c r="M67" s="13"/>
      <c r="N67" s="13"/>
      <c r="O67" s="13"/>
      <c r="P67" s="13"/>
      <c r="Q67" s="13"/>
      <c r="R67" s="5"/>
      <c r="S67" s="5"/>
      <c r="T67" s="5"/>
      <c r="U67" s="5"/>
      <c r="V67" s="5"/>
      <c r="W67" s="5"/>
      <c r="X67" s="5"/>
      <c r="Y67" s="5"/>
      <c r="Z67" s="5"/>
      <c r="AA67" s="5"/>
      <c r="AB67" s="5"/>
      <c r="AC67" s="5"/>
      <c r="AD67" s="5"/>
    </row>
    <row r="68" spans="1:30" ht="16.5" x14ac:dyDescent="0.25">
      <c r="A68" s="50" t="s">
        <v>236</v>
      </c>
      <c r="B68" s="64" t="s">
        <v>32</v>
      </c>
      <c r="C68" s="36"/>
      <c r="D68" s="121" t="s">
        <v>361</v>
      </c>
      <c r="E68" s="29">
        <v>1</v>
      </c>
      <c r="F68" s="54" t="s">
        <v>309</v>
      </c>
      <c r="G68" s="27">
        <v>0</v>
      </c>
      <c r="H68" s="80">
        <v>1129.55</v>
      </c>
      <c r="I68" s="76">
        <v>4518.2</v>
      </c>
      <c r="J68" s="28">
        <f t="shared" si="0"/>
        <v>5647.75</v>
      </c>
      <c r="K68" s="13"/>
      <c r="L68" s="13"/>
      <c r="M68" s="13"/>
      <c r="N68" s="13"/>
      <c r="O68" s="13"/>
      <c r="P68" s="13"/>
      <c r="Q68" s="13"/>
      <c r="R68" s="5"/>
      <c r="S68" s="5"/>
      <c r="T68" s="5"/>
      <c r="U68" s="5"/>
      <c r="V68" s="5"/>
      <c r="W68" s="5"/>
      <c r="X68" s="5"/>
      <c r="Y68" s="5"/>
      <c r="Z68" s="5"/>
      <c r="AA68" s="5"/>
      <c r="AB68" s="5"/>
      <c r="AC68" s="5"/>
      <c r="AD68" s="5"/>
    </row>
    <row r="69" spans="1:30" ht="16.5" x14ac:dyDescent="0.25">
      <c r="A69" s="50" t="s">
        <v>237</v>
      </c>
      <c r="B69" s="64" t="s">
        <v>32</v>
      </c>
      <c r="C69" s="36"/>
      <c r="D69" s="121" t="s">
        <v>361</v>
      </c>
      <c r="E69" s="29">
        <v>1</v>
      </c>
      <c r="F69" s="52" t="s">
        <v>310</v>
      </c>
      <c r="G69" s="27">
        <v>0</v>
      </c>
      <c r="H69" s="80">
        <v>1129.55</v>
      </c>
      <c r="I69" s="76">
        <v>4518.2</v>
      </c>
      <c r="J69" s="28">
        <f t="shared" si="0"/>
        <v>5647.75</v>
      </c>
      <c r="K69" s="13"/>
      <c r="L69" s="13"/>
      <c r="M69" s="13"/>
      <c r="N69" s="13"/>
      <c r="O69" s="13"/>
      <c r="P69" s="13"/>
      <c r="Q69" s="13"/>
      <c r="R69" s="5"/>
      <c r="S69" s="5"/>
      <c r="T69" s="5"/>
      <c r="U69" s="5"/>
      <c r="V69" s="5"/>
      <c r="W69" s="5"/>
      <c r="X69" s="5"/>
      <c r="Y69" s="5"/>
      <c r="Z69" s="5"/>
      <c r="AA69" s="5"/>
      <c r="AB69" s="5"/>
      <c r="AC69" s="5"/>
      <c r="AD69" s="5"/>
    </row>
    <row r="70" spans="1:30" ht="16.5" x14ac:dyDescent="0.25">
      <c r="A70" s="50" t="s">
        <v>238</v>
      </c>
      <c r="B70" s="64" t="s">
        <v>34</v>
      </c>
      <c r="C70" s="36"/>
      <c r="D70" s="121" t="s">
        <v>361</v>
      </c>
      <c r="E70" s="29">
        <v>1</v>
      </c>
      <c r="F70" s="52" t="s">
        <v>311</v>
      </c>
      <c r="G70" s="27">
        <v>0</v>
      </c>
      <c r="H70" s="80">
        <v>930.22</v>
      </c>
      <c r="I70" s="76">
        <v>3720.87</v>
      </c>
      <c r="J70" s="28">
        <f t="shared" si="0"/>
        <v>4651.09</v>
      </c>
      <c r="K70" s="13"/>
      <c r="L70" s="13"/>
      <c r="M70" s="13"/>
      <c r="N70" s="13"/>
      <c r="O70" s="13"/>
      <c r="P70" s="13"/>
      <c r="Q70" s="13"/>
      <c r="R70" s="5"/>
      <c r="S70" s="5"/>
      <c r="T70" s="5"/>
      <c r="U70" s="5"/>
      <c r="V70" s="5"/>
      <c r="W70" s="5"/>
      <c r="X70" s="5"/>
      <c r="Y70" s="5"/>
      <c r="Z70" s="5"/>
      <c r="AA70" s="5"/>
      <c r="AB70" s="5"/>
      <c r="AC70" s="5"/>
      <c r="AD70" s="5"/>
    </row>
    <row r="71" spans="1:30" ht="16.5" x14ac:dyDescent="0.25">
      <c r="A71" s="50" t="s">
        <v>239</v>
      </c>
      <c r="B71" s="64" t="s">
        <v>34</v>
      </c>
      <c r="C71" s="36"/>
      <c r="D71" s="121" t="s">
        <v>361</v>
      </c>
      <c r="E71" s="29">
        <v>1</v>
      </c>
      <c r="F71" s="52" t="s">
        <v>312</v>
      </c>
      <c r="G71" s="27">
        <v>0</v>
      </c>
      <c r="H71" s="80">
        <v>930.22</v>
      </c>
      <c r="I71" s="76">
        <v>3720.87</v>
      </c>
      <c r="J71" s="28">
        <f t="shared" si="0"/>
        <v>4651.09</v>
      </c>
      <c r="K71" s="13"/>
      <c r="L71" s="13"/>
      <c r="M71" s="13"/>
      <c r="N71" s="13"/>
      <c r="O71" s="13"/>
      <c r="P71" s="13"/>
      <c r="Q71" s="13"/>
      <c r="R71" s="5"/>
      <c r="S71" s="5"/>
      <c r="T71" s="5"/>
      <c r="U71" s="5"/>
      <c r="V71" s="5"/>
      <c r="W71" s="5"/>
      <c r="X71" s="5"/>
      <c r="Y71" s="5"/>
      <c r="Z71" s="5"/>
      <c r="AA71" s="5"/>
      <c r="AB71" s="5"/>
      <c r="AC71" s="5"/>
      <c r="AD71" s="5"/>
    </row>
    <row r="72" spans="1:30" ht="16.5" x14ac:dyDescent="0.25">
      <c r="A72" s="52" t="s">
        <v>240</v>
      </c>
      <c r="B72" s="64" t="s">
        <v>34</v>
      </c>
      <c r="C72" s="36"/>
      <c r="D72" s="121" t="s">
        <v>361</v>
      </c>
      <c r="E72" s="29">
        <v>1</v>
      </c>
      <c r="F72" s="58" t="s">
        <v>313</v>
      </c>
      <c r="G72" s="27">
        <v>0</v>
      </c>
      <c r="H72" s="80">
        <v>930.22</v>
      </c>
      <c r="I72" s="76">
        <v>3720.87</v>
      </c>
      <c r="J72" s="28">
        <f t="shared" si="0"/>
        <v>4651.09</v>
      </c>
      <c r="K72" s="13"/>
      <c r="L72" s="13"/>
      <c r="M72" s="13"/>
      <c r="N72" s="13"/>
      <c r="O72" s="13"/>
      <c r="P72" s="13"/>
      <c r="Q72" s="13"/>
      <c r="R72" s="5"/>
      <c r="S72" s="5"/>
      <c r="T72" s="5"/>
      <c r="U72" s="5"/>
      <c r="V72" s="5"/>
      <c r="W72" s="5"/>
      <c r="X72" s="5"/>
      <c r="Y72" s="5"/>
      <c r="Z72" s="5"/>
      <c r="AA72" s="5"/>
      <c r="AB72" s="5"/>
      <c r="AC72" s="5"/>
      <c r="AD72" s="5"/>
    </row>
    <row r="73" spans="1:30" ht="16.5" x14ac:dyDescent="0.25">
      <c r="A73" s="52" t="s">
        <v>241</v>
      </c>
      <c r="B73" s="64" t="s">
        <v>34</v>
      </c>
      <c r="C73" s="36"/>
      <c r="D73" s="121" t="s">
        <v>361</v>
      </c>
      <c r="E73" s="29">
        <v>1</v>
      </c>
      <c r="F73" s="50" t="s">
        <v>314</v>
      </c>
      <c r="G73" s="27">
        <v>0</v>
      </c>
      <c r="H73" s="80">
        <v>930.22</v>
      </c>
      <c r="I73" s="76">
        <v>3720.87</v>
      </c>
      <c r="J73" s="28">
        <f t="shared" si="0"/>
        <v>4651.09</v>
      </c>
      <c r="K73" s="13"/>
      <c r="L73" s="13"/>
      <c r="M73" s="13"/>
      <c r="N73" s="13"/>
      <c r="O73" s="13"/>
      <c r="P73" s="13"/>
      <c r="Q73" s="13"/>
      <c r="R73" s="5"/>
      <c r="S73" s="5"/>
      <c r="T73" s="5"/>
      <c r="U73" s="5"/>
      <c r="V73" s="5"/>
      <c r="W73" s="5"/>
      <c r="X73" s="5"/>
      <c r="Y73" s="5"/>
      <c r="Z73" s="5"/>
      <c r="AA73" s="5"/>
      <c r="AB73" s="5"/>
      <c r="AC73" s="5"/>
      <c r="AD73" s="5"/>
    </row>
    <row r="74" spans="1:30" ht="16.5" x14ac:dyDescent="0.25">
      <c r="A74" s="52" t="s">
        <v>242</v>
      </c>
      <c r="B74" s="64" t="s">
        <v>34</v>
      </c>
      <c r="C74" s="36"/>
      <c r="D74" s="121" t="s">
        <v>361</v>
      </c>
      <c r="E74" s="29">
        <v>1</v>
      </c>
      <c r="F74" s="52" t="s">
        <v>315</v>
      </c>
      <c r="G74" s="27">
        <v>0</v>
      </c>
      <c r="H74" s="80">
        <v>930.22</v>
      </c>
      <c r="I74" s="76">
        <v>3720.87</v>
      </c>
      <c r="J74" s="28">
        <f t="shared" si="0"/>
        <v>4651.09</v>
      </c>
      <c r="K74" s="13"/>
      <c r="L74" s="13"/>
      <c r="M74" s="13"/>
      <c r="N74" s="13"/>
      <c r="O74" s="13"/>
      <c r="P74" s="13"/>
      <c r="Q74" s="13"/>
      <c r="R74" s="5"/>
      <c r="S74" s="5"/>
      <c r="T74" s="5"/>
      <c r="U74" s="5"/>
      <c r="V74" s="5"/>
      <c r="W74" s="5"/>
      <c r="X74" s="5"/>
      <c r="Y74" s="5"/>
      <c r="Z74" s="5"/>
      <c r="AA74" s="5"/>
      <c r="AB74" s="5"/>
      <c r="AC74" s="5"/>
      <c r="AD74" s="5"/>
    </row>
    <row r="75" spans="1:30" ht="16.5" x14ac:dyDescent="0.25">
      <c r="A75" s="52" t="s">
        <v>243</v>
      </c>
      <c r="B75" s="64" t="s">
        <v>38</v>
      </c>
      <c r="C75" s="36"/>
      <c r="D75" s="121" t="s">
        <v>361</v>
      </c>
      <c r="E75" s="29">
        <v>1</v>
      </c>
      <c r="F75" s="52" t="s">
        <v>316</v>
      </c>
      <c r="G75" s="27">
        <v>0</v>
      </c>
      <c r="H75" s="80">
        <v>664.44</v>
      </c>
      <c r="I75" s="76">
        <v>2657.77</v>
      </c>
      <c r="J75" s="28">
        <f t="shared" si="0"/>
        <v>3322.21</v>
      </c>
      <c r="K75" s="13"/>
      <c r="L75" s="13"/>
      <c r="M75" s="13"/>
      <c r="N75" s="13"/>
      <c r="O75" s="13"/>
      <c r="P75" s="13"/>
      <c r="Q75" s="13"/>
      <c r="R75" s="5"/>
      <c r="S75" s="5"/>
      <c r="T75" s="5"/>
      <c r="U75" s="5"/>
      <c r="V75" s="5"/>
      <c r="W75" s="5"/>
      <c r="X75" s="5"/>
      <c r="Y75" s="5"/>
      <c r="Z75" s="5"/>
      <c r="AA75" s="5"/>
      <c r="AB75" s="5"/>
      <c r="AC75" s="5"/>
      <c r="AD75" s="5"/>
    </row>
    <row r="76" spans="1:30" ht="16.5" x14ac:dyDescent="0.25">
      <c r="A76" s="52" t="s">
        <v>244</v>
      </c>
      <c r="B76" s="64" t="s">
        <v>38</v>
      </c>
      <c r="C76" s="36"/>
      <c r="D76" s="121" t="s">
        <v>361</v>
      </c>
      <c r="E76" s="29">
        <v>1</v>
      </c>
      <c r="F76" s="52" t="s">
        <v>317</v>
      </c>
      <c r="G76" s="27">
        <v>0</v>
      </c>
      <c r="H76" s="80">
        <v>664.44</v>
      </c>
      <c r="I76" s="76">
        <v>2657.77</v>
      </c>
      <c r="J76" s="28">
        <f t="shared" si="0"/>
        <v>3322.21</v>
      </c>
      <c r="K76" s="13"/>
      <c r="L76" s="13"/>
      <c r="M76" s="13"/>
      <c r="N76" s="13"/>
      <c r="O76" s="13"/>
      <c r="P76" s="13"/>
      <c r="Q76" s="13"/>
      <c r="R76" s="5"/>
      <c r="S76" s="5"/>
      <c r="T76" s="5"/>
      <c r="U76" s="5"/>
      <c r="V76" s="5"/>
      <c r="W76" s="5"/>
      <c r="X76" s="5"/>
      <c r="Y76" s="5"/>
      <c r="Z76" s="5"/>
      <c r="AA76" s="5"/>
      <c r="AB76" s="5"/>
      <c r="AC76" s="5"/>
      <c r="AD76" s="5"/>
    </row>
    <row r="77" spans="1:30" ht="16.5" x14ac:dyDescent="0.25">
      <c r="A77" s="52" t="s">
        <v>245</v>
      </c>
      <c r="B77" s="64" t="s">
        <v>38</v>
      </c>
      <c r="C77" s="36"/>
      <c r="D77" s="121" t="s">
        <v>361</v>
      </c>
      <c r="E77" s="29">
        <v>1</v>
      </c>
      <c r="F77" s="52" t="s">
        <v>318</v>
      </c>
      <c r="G77" s="27">
        <v>0</v>
      </c>
      <c r="H77" s="80">
        <v>664.44</v>
      </c>
      <c r="I77" s="76">
        <v>2657.77</v>
      </c>
      <c r="J77" s="28">
        <f t="shared" si="0"/>
        <v>3322.21</v>
      </c>
      <c r="K77" s="13"/>
      <c r="L77" s="13"/>
      <c r="M77" s="13"/>
      <c r="N77" s="13"/>
      <c r="O77" s="13"/>
      <c r="P77" s="13"/>
      <c r="Q77" s="13"/>
      <c r="R77" s="5"/>
      <c r="S77" s="5"/>
      <c r="T77" s="5"/>
      <c r="U77" s="5"/>
      <c r="V77" s="5"/>
      <c r="W77" s="5"/>
      <c r="X77" s="5"/>
      <c r="Y77" s="5"/>
      <c r="Z77" s="5"/>
      <c r="AA77" s="5"/>
      <c r="AB77" s="5"/>
      <c r="AC77" s="5"/>
      <c r="AD77" s="5"/>
    </row>
    <row r="78" spans="1:30" ht="16.5" x14ac:dyDescent="0.25">
      <c r="A78" s="50" t="s">
        <v>246</v>
      </c>
      <c r="B78" s="64" t="s">
        <v>40</v>
      </c>
      <c r="C78" s="36"/>
      <c r="D78" s="121" t="s">
        <v>361</v>
      </c>
      <c r="E78" s="29">
        <v>1</v>
      </c>
      <c r="F78" s="52" t="s">
        <v>371</v>
      </c>
      <c r="G78" s="27">
        <v>0</v>
      </c>
      <c r="H78" s="80">
        <v>431.89</v>
      </c>
      <c r="I78" s="76">
        <v>1727.55</v>
      </c>
      <c r="J78" s="28">
        <f t="shared" si="0"/>
        <v>2159.44</v>
      </c>
      <c r="K78" s="13"/>
      <c r="L78" s="13"/>
      <c r="M78" s="13"/>
      <c r="N78" s="13"/>
      <c r="O78" s="13"/>
      <c r="P78" s="13"/>
      <c r="Q78" s="13"/>
      <c r="R78" s="5"/>
      <c r="S78" s="5"/>
      <c r="T78" s="5"/>
      <c r="U78" s="5"/>
      <c r="V78" s="5"/>
      <c r="W78" s="5"/>
      <c r="X78" s="5"/>
      <c r="Y78" s="5"/>
      <c r="Z78" s="5"/>
      <c r="AA78" s="5"/>
      <c r="AB78" s="5"/>
      <c r="AC78" s="5"/>
      <c r="AD78" s="5"/>
    </row>
    <row r="79" spans="1:30" ht="16.5" x14ac:dyDescent="0.25">
      <c r="A79" s="54" t="s">
        <v>247</v>
      </c>
      <c r="B79" s="65" t="s">
        <v>30</v>
      </c>
      <c r="C79" s="36"/>
      <c r="D79" s="121" t="s">
        <v>361</v>
      </c>
      <c r="E79" s="29">
        <v>1</v>
      </c>
      <c r="F79" s="52" t="s">
        <v>320</v>
      </c>
      <c r="G79" s="27">
        <v>0</v>
      </c>
      <c r="H79" s="80">
        <v>1229.22</v>
      </c>
      <c r="I79" s="90">
        <v>4916.8599999999997</v>
      </c>
      <c r="J79" s="28">
        <f t="shared" si="0"/>
        <v>6146.08</v>
      </c>
      <c r="K79" s="13"/>
      <c r="L79" s="13"/>
      <c r="M79" s="13"/>
      <c r="N79" s="13"/>
      <c r="O79" s="13"/>
      <c r="P79" s="13"/>
      <c r="Q79" s="13"/>
      <c r="R79" s="5"/>
      <c r="S79" s="5"/>
      <c r="T79" s="5"/>
      <c r="U79" s="5"/>
      <c r="V79" s="5"/>
      <c r="W79" s="5"/>
      <c r="X79" s="5"/>
      <c r="Y79" s="5"/>
      <c r="Z79" s="5"/>
      <c r="AA79" s="5"/>
      <c r="AB79" s="5"/>
      <c r="AC79" s="5"/>
      <c r="AD79" s="5"/>
    </row>
    <row r="80" spans="1:30" ht="16.5" x14ac:dyDescent="0.25">
      <c r="A80" s="58" t="s">
        <v>248</v>
      </c>
      <c r="B80" s="66" t="s">
        <v>30</v>
      </c>
      <c r="C80" s="36"/>
      <c r="D80" s="121" t="s">
        <v>361</v>
      </c>
      <c r="E80" s="29">
        <v>1</v>
      </c>
      <c r="F80" s="52" t="s">
        <v>321</v>
      </c>
      <c r="G80" s="27">
        <v>0</v>
      </c>
      <c r="H80" s="82">
        <v>1229.22</v>
      </c>
      <c r="I80" s="89">
        <v>4916.8599999999997</v>
      </c>
      <c r="J80" s="28">
        <f t="shared" si="0"/>
        <v>6146.08</v>
      </c>
      <c r="K80" s="13"/>
      <c r="L80" s="13"/>
      <c r="M80" s="13"/>
      <c r="N80" s="13"/>
      <c r="O80" s="13"/>
      <c r="P80" s="13"/>
      <c r="Q80" s="13"/>
      <c r="R80" s="5"/>
      <c r="S80" s="5"/>
      <c r="T80" s="5"/>
      <c r="U80" s="5"/>
      <c r="V80" s="5"/>
      <c r="W80" s="5"/>
      <c r="X80" s="5"/>
      <c r="Y80" s="5"/>
      <c r="Z80" s="5"/>
      <c r="AA80" s="5"/>
      <c r="AB80" s="5"/>
      <c r="AC80" s="5"/>
      <c r="AD80" s="5"/>
    </row>
    <row r="81" spans="1:30" ht="16.5" x14ac:dyDescent="0.25">
      <c r="A81" s="50" t="s">
        <v>249</v>
      </c>
      <c r="B81" s="65" t="s">
        <v>30</v>
      </c>
      <c r="C81" s="36"/>
      <c r="D81" s="121" t="s">
        <v>361</v>
      </c>
      <c r="E81" s="29">
        <v>1</v>
      </c>
      <c r="F81" s="71" t="s">
        <v>322</v>
      </c>
      <c r="G81" s="27">
        <v>0</v>
      </c>
      <c r="H81" s="82">
        <v>1229.22</v>
      </c>
      <c r="I81" s="89">
        <v>4916.8599999999997</v>
      </c>
      <c r="J81" s="28">
        <f t="shared" si="0"/>
        <v>6146.08</v>
      </c>
      <c r="K81" s="13"/>
      <c r="L81" s="13"/>
      <c r="M81" s="13"/>
      <c r="N81" s="13"/>
      <c r="O81" s="13"/>
      <c r="P81" s="13"/>
      <c r="Q81" s="13"/>
      <c r="R81" s="5"/>
      <c r="S81" s="5"/>
      <c r="T81" s="5"/>
      <c r="U81" s="5"/>
      <c r="V81" s="5"/>
      <c r="W81" s="5"/>
      <c r="X81" s="5"/>
      <c r="Y81" s="5"/>
      <c r="Z81" s="5"/>
      <c r="AA81" s="5"/>
      <c r="AB81" s="5"/>
      <c r="AC81" s="5"/>
      <c r="AD81" s="5"/>
    </row>
    <row r="82" spans="1:30" ht="16.5" x14ac:dyDescent="0.25">
      <c r="A82" s="50" t="s">
        <v>250</v>
      </c>
      <c r="B82" s="65" t="s">
        <v>38</v>
      </c>
      <c r="C82" s="36"/>
      <c r="D82" s="121" t="s">
        <v>361</v>
      </c>
      <c r="E82" s="29">
        <v>1</v>
      </c>
      <c r="F82" s="74" t="s">
        <v>323</v>
      </c>
      <c r="G82" s="27">
        <v>0</v>
      </c>
      <c r="H82" s="80">
        <v>664.44</v>
      </c>
      <c r="I82" s="76">
        <v>2657.77</v>
      </c>
      <c r="J82" s="28">
        <f t="shared" si="0"/>
        <v>3322.21</v>
      </c>
      <c r="K82" s="13"/>
      <c r="L82" s="13"/>
      <c r="M82" s="13"/>
      <c r="N82" s="13"/>
      <c r="O82" s="13"/>
      <c r="P82" s="13"/>
      <c r="Q82" s="13"/>
      <c r="R82" s="5"/>
      <c r="S82" s="5"/>
      <c r="T82" s="5"/>
      <c r="U82" s="5"/>
      <c r="V82" s="5"/>
      <c r="W82" s="5"/>
      <c r="X82" s="5"/>
      <c r="Y82" s="5"/>
      <c r="Z82" s="5"/>
      <c r="AA82" s="5"/>
      <c r="AB82" s="5"/>
      <c r="AC82" s="5"/>
      <c r="AD82" s="5"/>
    </row>
    <row r="83" spans="1:30" ht="16.5" x14ac:dyDescent="0.25">
      <c r="A83" s="50" t="s">
        <v>251</v>
      </c>
      <c r="B83" s="65" t="s">
        <v>38</v>
      </c>
      <c r="C83" s="36"/>
      <c r="D83" s="121" t="s">
        <v>361</v>
      </c>
      <c r="E83" s="29">
        <v>1</v>
      </c>
      <c r="F83" s="71" t="s">
        <v>324</v>
      </c>
      <c r="G83" s="27">
        <v>0</v>
      </c>
      <c r="H83" s="80">
        <v>664.44</v>
      </c>
      <c r="I83" s="76">
        <v>2657.77</v>
      </c>
      <c r="J83" s="28">
        <f t="shared" si="0"/>
        <v>3322.21</v>
      </c>
      <c r="K83" s="13"/>
      <c r="L83" s="13"/>
      <c r="M83" s="13"/>
      <c r="N83" s="13"/>
      <c r="O83" s="13"/>
      <c r="P83" s="13"/>
      <c r="Q83" s="13"/>
      <c r="R83" s="5"/>
      <c r="S83" s="5"/>
      <c r="T83" s="5"/>
      <c r="U83" s="5"/>
      <c r="V83" s="5"/>
      <c r="W83" s="5"/>
      <c r="X83" s="5"/>
      <c r="Y83" s="5"/>
      <c r="Z83" s="5"/>
      <c r="AA83" s="5"/>
      <c r="AB83" s="5"/>
      <c r="AC83" s="5"/>
      <c r="AD83" s="5"/>
    </row>
    <row r="84" spans="1:30" ht="16.5" x14ac:dyDescent="0.25">
      <c r="A84" s="50" t="s">
        <v>252</v>
      </c>
      <c r="B84" s="64" t="s">
        <v>40</v>
      </c>
      <c r="C84" s="36"/>
      <c r="D84" s="121" t="s">
        <v>361</v>
      </c>
      <c r="E84" s="29">
        <v>1</v>
      </c>
      <c r="F84" s="71" t="s">
        <v>325</v>
      </c>
      <c r="G84" s="27">
        <v>0</v>
      </c>
      <c r="H84" s="80">
        <v>431.89</v>
      </c>
      <c r="I84" s="76">
        <v>1727.55</v>
      </c>
      <c r="J84" s="28">
        <f t="shared" si="0"/>
        <v>2159.44</v>
      </c>
      <c r="K84" s="13"/>
      <c r="L84" s="13"/>
      <c r="M84" s="13"/>
      <c r="N84" s="13"/>
      <c r="O84" s="13"/>
      <c r="P84" s="13"/>
      <c r="Q84" s="13"/>
      <c r="R84" s="5"/>
      <c r="S84" s="5"/>
      <c r="T84" s="5"/>
      <c r="U84" s="5"/>
      <c r="V84" s="5"/>
      <c r="W84" s="5"/>
      <c r="X84" s="5"/>
      <c r="Y84" s="5"/>
      <c r="Z84" s="5"/>
      <c r="AA84" s="5"/>
      <c r="AB84" s="5"/>
      <c r="AC84" s="5"/>
      <c r="AD84" s="5"/>
    </row>
    <row r="85" spans="1:30" ht="16.5" x14ac:dyDescent="0.25">
      <c r="A85" s="50" t="s">
        <v>253</v>
      </c>
      <c r="B85" s="64" t="s">
        <v>40</v>
      </c>
      <c r="C85" s="36"/>
      <c r="D85" s="121" t="s">
        <v>361</v>
      </c>
      <c r="E85" s="29">
        <v>1</v>
      </c>
      <c r="F85" s="52" t="s">
        <v>326</v>
      </c>
      <c r="G85" s="27">
        <v>0</v>
      </c>
      <c r="H85" s="80">
        <v>431.89</v>
      </c>
      <c r="I85" s="76">
        <v>1727.55</v>
      </c>
      <c r="J85" s="28">
        <f t="shared" si="0"/>
        <v>2159.44</v>
      </c>
      <c r="K85" s="13"/>
      <c r="L85" s="13"/>
      <c r="M85" s="13"/>
      <c r="N85" s="13"/>
      <c r="O85" s="13"/>
      <c r="P85" s="13"/>
      <c r="Q85" s="13"/>
      <c r="R85" s="5"/>
      <c r="S85" s="5"/>
      <c r="T85" s="5"/>
      <c r="U85" s="5"/>
      <c r="V85" s="5"/>
      <c r="W85" s="5"/>
      <c r="X85" s="5"/>
      <c r="Y85" s="5"/>
      <c r="Z85" s="5"/>
      <c r="AA85" s="5"/>
      <c r="AB85" s="5"/>
      <c r="AC85" s="5"/>
      <c r="AD85" s="5"/>
    </row>
    <row r="86" spans="1:30" ht="16.5" x14ac:dyDescent="0.25">
      <c r="A86" s="50" t="s">
        <v>222</v>
      </c>
      <c r="B86" s="64" t="s">
        <v>40</v>
      </c>
      <c r="C86" s="36"/>
      <c r="D86" s="121" t="s">
        <v>361</v>
      </c>
      <c r="E86" s="29">
        <v>1</v>
      </c>
      <c r="F86" s="71" t="s">
        <v>327</v>
      </c>
      <c r="G86" s="27">
        <v>0</v>
      </c>
      <c r="H86" s="80">
        <v>431.89</v>
      </c>
      <c r="I86" s="76">
        <v>1727.55</v>
      </c>
      <c r="J86" s="28">
        <f t="shared" si="0"/>
        <v>2159.44</v>
      </c>
      <c r="K86" s="13"/>
      <c r="L86" s="13"/>
      <c r="M86" s="13"/>
      <c r="N86" s="13"/>
      <c r="O86" s="13"/>
      <c r="P86" s="13"/>
      <c r="Q86" s="13"/>
      <c r="R86" s="5"/>
      <c r="S86" s="5"/>
      <c r="T86" s="5"/>
      <c r="U86" s="5"/>
      <c r="V86" s="5"/>
      <c r="W86" s="5"/>
      <c r="X86" s="5"/>
      <c r="Y86" s="5"/>
      <c r="Z86" s="5"/>
      <c r="AA86" s="5"/>
      <c r="AB86" s="5"/>
      <c r="AC86" s="5"/>
      <c r="AD86" s="5"/>
    </row>
    <row r="87" spans="1:30" ht="17.25" thickBot="1" x14ac:dyDescent="0.3">
      <c r="A87" s="59" t="s">
        <v>252</v>
      </c>
      <c r="B87" s="67" t="s">
        <v>40</v>
      </c>
      <c r="C87" s="36"/>
      <c r="D87" s="121" t="s">
        <v>361</v>
      </c>
      <c r="E87" s="29">
        <v>1</v>
      </c>
      <c r="F87" s="75" t="s">
        <v>328</v>
      </c>
      <c r="G87" s="27">
        <v>0</v>
      </c>
      <c r="H87" s="88">
        <v>431.89</v>
      </c>
      <c r="I87" s="92">
        <v>1727.55</v>
      </c>
      <c r="J87" s="28">
        <f t="shared" si="0"/>
        <v>2159.44</v>
      </c>
      <c r="K87" s="13"/>
      <c r="L87" s="13"/>
      <c r="M87" s="13"/>
      <c r="N87" s="13"/>
      <c r="O87" s="13"/>
      <c r="P87" s="13"/>
      <c r="Q87" s="13"/>
      <c r="R87" s="5"/>
      <c r="S87" s="5"/>
      <c r="T87" s="5"/>
      <c r="U87" s="5"/>
      <c r="V87" s="5"/>
      <c r="W87" s="5"/>
      <c r="X87" s="5"/>
      <c r="Y87" s="5"/>
      <c r="Z87" s="5"/>
      <c r="AA87" s="5"/>
      <c r="AB87" s="5"/>
      <c r="AC87" s="5"/>
      <c r="AD87" s="5"/>
    </row>
    <row r="88" spans="1:30" ht="45" x14ac:dyDescent="0.2">
      <c r="A88" s="42" t="s">
        <v>14</v>
      </c>
      <c r="B88" s="42" t="s">
        <v>15</v>
      </c>
      <c r="C88" s="21" t="s">
        <v>16</v>
      </c>
      <c r="D88" s="21" t="s">
        <v>17</v>
      </c>
      <c r="E88" s="21" t="s">
        <v>18</v>
      </c>
      <c r="F88" s="15"/>
      <c r="G88" s="21" t="s">
        <v>19</v>
      </c>
      <c r="H88" s="21" t="s">
        <v>20</v>
      </c>
      <c r="I88" s="21" t="s">
        <v>21</v>
      </c>
      <c r="J88" s="21" t="s">
        <v>22</v>
      </c>
      <c r="K88" s="13"/>
      <c r="L88" s="13"/>
      <c r="M88" s="13"/>
      <c r="N88" s="13"/>
      <c r="O88" s="13"/>
      <c r="P88" s="13"/>
      <c r="Q88" s="13"/>
      <c r="R88" s="5"/>
      <c r="S88" s="5"/>
      <c r="T88" s="5"/>
      <c r="U88" s="5"/>
      <c r="V88" s="5"/>
      <c r="W88" s="5"/>
      <c r="X88" s="5"/>
      <c r="Y88" s="5"/>
      <c r="Z88" s="5"/>
      <c r="AA88" s="5"/>
      <c r="AB88" s="5"/>
      <c r="AC88" s="5"/>
      <c r="AD88" s="5"/>
    </row>
    <row r="89" spans="1:30" x14ac:dyDescent="0.2">
      <c r="A89" s="37" t="s">
        <v>23</v>
      </c>
      <c r="B89" s="29" t="s">
        <v>24</v>
      </c>
      <c r="C89" s="16">
        <f>SUMIFS($E$7:$E$87,$B$7:$B$87,"DAS",$D$7:$D$87,"&lt;&gt;VAGO")</f>
        <v>1</v>
      </c>
      <c r="D89" s="16">
        <f>SUMIFS($E$7:$E$87,$B$7:$B$87,"DAS",$D$7:$D$87,"VAGO")</f>
        <v>0</v>
      </c>
      <c r="E89" s="16">
        <f t="shared" ref="E89:E99" si="1">C89+D89</f>
        <v>1</v>
      </c>
      <c r="F89" s="17"/>
      <c r="G89" s="18">
        <f>SUMIF($B$7:$B$87,"DAS",$G$7:$G$87)</f>
        <v>0</v>
      </c>
      <c r="H89" s="18">
        <f>SUMIF($B$7:$B$87,"DAS",$H$7:$H$87)</f>
        <v>0</v>
      </c>
      <c r="I89" s="18">
        <f>SUMIF($B$7:$B$87,"DAS",$I$7:$I$87)</f>
        <v>0</v>
      </c>
      <c r="J89" s="18">
        <f>SUMIF($B$7:$B$87,"DAS",$J$7:$J$87)</f>
        <v>0</v>
      </c>
      <c r="K89" s="23"/>
      <c r="L89" s="23"/>
      <c r="M89" s="23"/>
      <c r="N89" s="23"/>
      <c r="O89" s="23"/>
      <c r="P89" s="23"/>
      <c r="Q89" s="23"/>
    </row>
    <row r="90" spans="1:30" x14ac:dyDescent="0.2">
      <c r="A90" s="37" t="s">
        <v>25</v>
      </c>
      <c r="B90" s="29" t="s">
        <v>26</v>
      </c>
      <c r="C90" s="16">
        <f>SUMIFS($E$7:$E$87,$B$7:$B$87,"DAS-1",$D$7:$D$87,"&lt;&gt;VAGO")</f>
        <v>3</v>
      </c>
      <c r="D90" s="16">
        <f>SUMIFS($E$7:$E$87,$B$7:$B$87,"DAS-1",$D$7:$D$87,"VAGO")</f>
        <v>0</v>
      </c>
      <c r="E90" s="16">
        <f t="shared" si="1"/>
        <v>3</v>
      </c>
      <c r="F90" s="19"/>
      <c r="G90" s="18">
        <f>SUMIF($B$7:$B$87,"DAS-1",$G$7:$G$87)</f>
        <v>0</v>
      </c>
      <c r="H90" s="18">
        <f>SUMIF($B$7:$B$87,"DAS-1",$H$7:$H$87)</f>
        <v>3986.64</v>
      </c>
      <c r="I90" s="18">
        <f>SUMIF($B$7:$B$87,"DAS-1",$I$7:$I$87)</f>
        <v>23919.9</v>
      </c>
      <c r="J90" s="18">
        <f>SUMIF($B$7:$B$87,"DAS-1",$J$7:$J$87)</f>
        <v>27906.54</v>
      </c>
      <c r="K90" s="23"/>
      <c r="L90" s="23"/>
      <c r="M90" s="23"/>
      <c r="N90" s="23"/>
      <c r="O90" s="23"/>
      <c r="P90" s="23"/>
      <c r="Q90" s="23"/>
    </row>
    <row r="91" spans="1:30" x14ac:dyDescent="0.2">
      <c r="A91" s="37" t="s">
        <v>27</v>
      </c>
      <c r="B91" s="29" t="s">
        <v>28</v>
      </c>
      <c r="C91" s="16">
        <f>SUMIFS($E$7:$E$87,$B$7:$B$87,"DAS-2",$D$7:$D$87,"&lt;&gt;VAGO")</f>
        <v>6</v>
      </c>
      <c r="D91" s="16">
        <f>SUMIFS($E$7:$E$87,$B$7:$B$87,"DAS-2",$D$7:$D$87,"VAGO")</f>
        <v>1</v>
      </c>
      <c r="E91" s="16">
        <f t="shared" si="1"/>
        <v>7</v>
      </c>
      <c r="F91" s="19"/>
      <c r="G91" s="18">
        <f>SUMIF($B$7:$B$87,"DAS-2",$G$7:$G$87)</f>
        <v>0</v>
      </c>
      <c r="H91" s="18">
        <f>SUMIF($B$7:$B$87,"DAS-2",$H$7:$H$87)</f>
        <v>8770.6200000000008</v>
      </c>
      <c r="I91" s="18">
        <f>SUMIF($B$7:$B$87,"DAS-2",$I$7:$I$87)</f>
        <v>40929.560000000005</v>
      </c>
      <c r="J91" s="18">
        <f>SUMIF($B$7:$B$87,"DAS-2",$J$7:$J$87)</f>
        <v>49700.18</v>
      </c>
      <c r="K91" s="23"/>
      <c r="L91" s="23"/>
      <c r="M91" s="23"/>
      <c r="N91" s="23"/>
      <c r="O91" s="23"/>
      <c r="P91" s="23"/>
      <c r="Q91" s="23"/>
    </row>
    <row r="92" spans="1:30" x14ac:dyDescent="0.2">
      <c r="A92" s="37" t="s">
        <v>29</v>
      </c>
      <c r="B92" s="29" t="s">
        <v>30</v>
      </c>
      <c r="C92" s="16">
        <f>SUMIFS($E$7:$E$87,$B$7:$B$87,"DAS-3",$D$7:$D$87,"&lt;&gt;VAGO")</f>
        <v>4</v>
      </c>
      <c r="D92" s="16">
        <f>SUMIFS($E$7:$E$87,$B$7:$B$87,"DAS-3",$D$7:$D$87,"VAGO")</f>
        <v>0</v>
      </c>
      <c r="E92" s="16">
        <f t="shared" si="1"/>
        <v>4</v>
      </c>
      <c r="F92" s="19"/>
      <c r="G92" s="18">
        <f>SUMIF($B$7:$B$87,"DAS-3",$G$7:$G$87)</f>
        <v>0</v>
      </c>
      <c r="H92" s="18">
        <f>SUMIF($B$7:$B$87,"DAS-3",$H$7:$H$87)</f>
        <v>4916.88</v>
      </c>
      <c r="I92" s="18">
        <f>SUMIF($B$7:$B$87,"DAS-3",$I$7:$I$87)</f>
        <v>19667.439999999999</v>
      </c>
      <c r="J92" s="18">
        <f>SUMIF($B$7:$B$87,"DAS-3",$J$7:$J$87)</f>
        <v>24584.32</v>
      </c>
      <c r="K92" s="23"/>
      <c r="L92" s="23"/>
      <c r="M92" s="23"/>
      <c r="N92" s="23"/>
      <c r="O92" s="23"/>
      <c r="P92" s="23"/>
      <c r="Q92" s="23"/>
    </row>
    <row r="93" spans="1:30" x14ac:dyDescent="0.2">
      <c r="A93" s="39" t="s">
        <v>31</v>
      </c>
      <c r="B93" s="29" t="s">
        <v>32</v>
      </c>
      <c r="C93" s="16">
        <f>SUMIFS($E$7:$E$87,$B$7:$B$87,"DAS-4",$D$7:$D$87,"&lt;&gt;VAGO")</f>
        <v>15</v>
      </c>
      <c r="D93" s="16">
        <f>SUMIFS($E$7:$E$87,$B$7:$B$87,"DAS-4",$D$7:$D$87,"VAGO")</f>
        <v>0</v>
      </c>
      <c r="E93" s="16">
        <f t="shared" si="1"/>
        <v>15</v>
      </c>
      <c r="F93" s="20"/>
      <c r="G93" s="18">
        <f>SUMIF($B$7:$B$87,"DAS-4",$G$7:$G$87)</f>
        <v>0</v>
      </c>
      <c r="H93" s="18">
        <f>SUMIF($B$7:$B$87,"DAS-4",$H$7:$H$87)</f>
        <v>16943.249999999996</v>
      </c>
      <c r="I93" s="18">
        <f>SUMIF($B$7:$B$87,"DAS-4",$I$7:$I$87)</f>
        <v>67772.999999999985</v>
      </c>
      <c r="J93" s="18">
        <f>SUMIF($B$7:$B$87,"DAS-4",$J$7:$J$87)</f>
        <v>84716.25</v>
      </c>
      <c r="K93" s="23"/>
      <c r="L93" s="23"/>
      <c r="M93" s="23"/>
      <c r="N93" s="23"/>
      <c r="O93" s="23"/>
      <c r="P93" s="23"/>
      <c r="Q93" s="23"/>
    </row>
    <row r="94" spans="1:30" x14ac:dyDescent="0.2">
      <c r="A94" s="39" t="s">
        <v>33</v>
      </c>
      <c r="B94" s="29" t="s">
        <v>34</v>
      </c>
      <c r="C94" s="16">
        <f>SUMIFS($E$7:$E$87,$B$7:$B$87,"DAS-5",$D$7:$D$87,"&lt;&gt;VAGO")</f>
        <v>10</v>
      </c>
      <c r="D94" s="16">
        <f>SUMIFS($E$7:$E$87,$B$7:$B$87,"DAS-5",$D$7:$D$87,"VAGO")</f>
        <v>0</v>
      </c>
      <c r="E94" s="16">
        <f t="shared" si="1"/>
        <v>10</v>
      </c>
      <c r="F94" s="20"/>
      <c r="G94" s="18">
        <f>SUMIF($B$7:$B$87,"DAS-5",$G$7:$G$87)</f>
        <v>0</v>
      </c>
      <c r="H94" s="18">
        <f>SUMIF($B$7:$B$87,"DAS-5",$H$7:$H$87)</f>
        <v>8371.9800000000014</v>
      </c>
      <c r="I94" s="18">
        <f>SUMIF($B$7:$B$87,"DAS-5",$I$7:$I$87)</f>
        <v>37208.699999999997</v>
      </c>
      <c r="J94" s="18">
        <f>SUMIF($B$7:$B$87,"DAS-5",$J$7:$J$87)</f>
        <v>45580.679999999993</v>
      </c>
      <c r="K94" s="23"/>
      <c r="L94" s="23"/>
      <c r="M94" s="23"/>
      <c r="N94" s="23"/>
      <c r="O94" s="23"/>
      <c r="P94" s="23"/>
      <c r="Q94" s="23"/>
    </row>
    <row r="95" spans="1:30" x14ac:dyDescent="0.2">
      <c r="A95" s="39" t="s">
        <v>35</v>
      </c>
      <c r="B95" s="29" t="s">
        <v>36</v>
      </c>
      <c r="C95" s="16">
        <f>SUMIFS($E$7:$E$87,$B$7:$B$87,"CAA-1",$D$7:$D$87,"&lt;&gt;VAGO")</f>
        <v>1</v>
      </c>
      <c r="D95" s="16">
        <f>SUMIFS($E$7:$E$87,$B$7:$B$87,"CAA-1",$D$7:$D$87,"VAGO")</f>
        <v>0</v>
      </c>
      <c r="E95" s="16">
        <f t="shared" si="1"/>
        <v>1</v>
      </c>
      <c r="F95" s="20"/>
      <c r="G95" s="18">
        <f>SUMIF($B$7:$B$87,"CAA-1",$G$7:$G$87)</f>
        <v>0</v>
      </c>
      <c r="H95" s="18">
        <f>SUMIF($B$7:$B$87,"CAA-1",$H$7:$H$87)</f>
        <v>807.29</v>
      </c>
      <c r="I95" s="18">
        <f>SUMIF($B$7:$B$87,"CAA-1",$I$7:$I$87)</f>
        <v>3229.18</v>
      </c>
      <c r="J95" s="18">
        <f>SUMIF($B$7:$B$87,"CAA-1",$J$7:$J$87)</f>
        <v>4036.47</v>
      </c>
      <c r="K95" s="23"/>
      <c r="L95" s="23"/>
      <c r="M95" s="23"/>
      <c r="N95" s="23"/>
      <c r="O95" s="23"/>
      <c r="P95" s="23"/>
      <c r="Q95" s="23"/>
    </row>
    <row r="96" spans="1:30" x14ac:dyDescent="0.2">
      <c r="A96" s="39" t="s">
        <v>37</v>
      </c>
      <c r="B96" s="29" t="s">
        <v>38</v>
      </c>
      <c r="C96" s="16">
        <f>SUMIFS($E$7:$E$87,$B$7:$B$87,"CAA-2",$D$7:$D$87,"&lt;&gt;VAGO")</f>
        <v>17</v>
      </c>
      <c r="D96" s="16">
        <f>SUMIFS($E$7:$E$87,$B$7:$B$87,"CAA-2",$D$7:$D$87,"VAGO")</f>
        <v>0</v>
      </c>
      <c r="E96" s="16">
        <f t="shared" si="1"/>
        <v>17</v>
      </c>
      <c r="F96" s="20"/>
      <c r="G96" s="18">
        <f>SUMIF($B$7:$B$87,"CAA-2",$G$7:$G$87)</f>
        <v>0</v>
      </c>
      <c r="H96" s="18">
        <f>SUMIF($B$7:$B$87,"CAA-2",$H$7:$H$87)</f>
        <v>11295.480000000005</v>
      </c>
      <c r="I96" s="18">
        <f>SUMIF($B$7:$B$87,"CAA-2",$I$7:$I$87)</f>
        <v>45182.089999999989</v>
      </c>
      <c r="J96" s="18">
        <f>SUMIF($B$7:$B$87,"CAA-2",$J$7:$J$87)</f>
        <v>56477.569999999992</v>
      </c>
      <c r="K96" s="23"/>
      <c r="L96" s="23"/>
      <c r="M96" s="23"/>
      <c r="N96" s="23"/>
      <c r="O96" s="23"/>
      <c r="P96" s="23"/>
      <c r="Q96" s="23"/>
    </row>
    <row r="97" spans="1:30" x14ac:dyDescent="0.2">
      <c r="A97" s="39" t="s">
        <v>39</v>
      </c>
      <c r="B97" s="29" t="s">
        <v>40</v>
      </c>
      <c r="C97" s="16">
        <f>SUMIFS($E$7:$E$87,$B$7:$B$87,"CAA-3",$D$7:$D$87,"&lt;&gt;VAGO")</f>
        <v>13</v>
      </c>
      <c r="D97" s="16">
        <f>SUMIFS($E$7:$E$87,$B$7:$B$87,"CAA-3",$D$7:$D$87,"VAGO")</f>
        <v>0</v>
      </c>
      <c r="E97" s="16">
        <f t="shared" si="1"/>
        <v>13</v>
      </c>
      <c r="F97" s="19"/>
      <c r="G97" s="18">
        <f>SUMIF($B$7:$B$87,"CAA-3",$G$7:$G$87)</f>
        <v>0</v>
      </c>
      <c r="H97" s="18">
        <f>SUMIF($B$7:$B$87,"CAA-3",$H$7:$H$87)</f>
        <v>5614.5700000000006</v>
      </c>
      <c r="I97" s="18">
        <f>SUMIF($B$7:$B$87,"CAA-3",$I$7:$I$87)</f>
        <v>22458.149999999994</v>
      </c>
      <c r="J97" s="18">
        <f>SUMIF($B$7:$B$87,"CAA-3",$J$7:$J$87)</f>
        <v>28072.719999999994</v>
      </c>
      <c r="K97" s="23"/>
      <c r="L97" s="23"/>
      <c r="M97" s="23"/>
      <c r="N97" s="23"/>
      <c r="O97" s="23"/>
      <c r="P97" s="23"/>
      <c r="Q97" s="23"/>
    </row>
    <row r="98" spans="1:30" x14ac:dyDescent="0.2">
      <c r="A98" s="39" t="s">
        <v>41</v>
      </c>
      <c r="B98" s="29" t="s">
        <v>42</v>
      </c>
      <c r="C98" s="16">
        <f>SUMIFS($E$7:$E$87,$B$7:$B$87,"CAA-4",$D$7:$D$87,"&lt;&gt;VAGO")</f>
        <v>2</v>
      </c>
      <c r="D98" s="16">
        <f>SUMIFS($E$7:$E$87,$B$7:$B$87,"CAA-4",$D$7:$D$87,"VAGO")</f>
        <v>0</v>
      </c>
      <c r="E98" s="16">
        <f t="shared" si="1"/>
        <v>2</v>
      </c>
      <c r="F98" s="19"/>
      <c r="G98" s="18">
        <f>SUMIF($B$7:$B$87,"CAA-4",$G$7:$G$87)</f>
        <v>0</v>
      </c>
      <c r="H98" s="18">
        <f>SUMIF($B$7:$B$87,"CAA-4",$H$7:$H$87)</f>
        <v>531.55999999999995</v>
      </c>
      <c r="I98" s="18">
        <f>SUMIF($B$7:$B$87,"CAA-4",$I$7:$I$87)</f>
        <v>2126.2199999999998</v>
      </c>
      <c r="J98" s="18">
        <f>SUMIF($B$7:$B$87,"CAA-4",$J$7:$J$87)</f>
        <v>2657.7799999999997</v>
      </c>
      <c r="K98" s="23"/>
      <c r="L98" s="23"/>
      <c r="M98" s="23"/>
      <c r="N98" s="23"/>
      <c r="O98" s="23"/>
      <c r="P98" s="23"/>
      <c r="Q98" s="23"/>
    </row>
    <row r="99" spans="1:30" x14ac:dyDescent="0.2">
      <c r="A99" s="39" t="s">
        <v>43</v>
      </c>
      <c r="B99" s="29" t="s">
        <v>44</v>
      </c>
      <c r="C99" s="16">
        <f>SUMIFS($E$7:$E$87,$B$7:$B$87,"CAA-5",$D$7:$D$87,"&lt;&gt;VAGO")</f>
        <v>3</v>
      </c>
      <c r="D99" s="16">
        <f>SUMIFS($E$7:$E$87,$B$7:$B$87,"CAA-5",$D$7:$D$87,"VAGO")</f>
        <v>0</v>
      </c>
      <c r="E99" s="16">
        <f t="shared" si="1"/>
        <v>3</v>
      </c>
      <c r="F99" s="19"/>
      <c r="G99" s="18">
        <f>SUMIF($B$7:$B$87,"CAA-5",$G$7:$G$87)</f>
        <v>0</v>
      </c>
      <c r="H99" s="18">
        <f>SUMIF($B$7:$B$87,"CAA-5",$H$7:$H$87)</f>
        <v>697.68000000000006</v>
      </c>
      <c r="I99" s="18">
        <f>SUMIF($B$7:$B$87,"CAA-5",$I$7:$I$87)</f>
        <v>2790.66</v>
      </c>
      <c r="J99" s="18">
        <f>SUMIF($B$7:$B$87,"CAA-5",$J$7:$J$87)</f>
        <v>3488.34</v>
      </c>
      <c r="K99" s="23"/>
      <c r="L99" s="23"/>
      <c r="M99" s="23"/>
      <c r="N99" s="23"/>
      <c r="O99" s="23"/>
      <c r="P99" s="23"/>
      <c r="Q99" s="23"/>
    </row>
    <row r="100" spans="1:30" ht="30" x14ac:dyDescent="0.2">
      <c r="A100" s="42" t="s">
        <v>45</v>
      </c>
      <c r="B100" s="15"/>
      <c r="C100" s="21">
        <f>SUM(C89:C99)</f>
        <v>75</v>
      </c>
      <c r="D100" s="21">
        <f>SUM(D89:D99)</f>
        <v>1</v>
      </c>
      <c r="E100" s="21">
        <f>SUM(E89:E99)</f>
        <v>76</v>
      </c>
      <c r="F100" s="15"/>
      <c r="G100" s="22">
        <f t="shared" ref="G100:J100" si="2">SUM(G89:G99)</f>
        <v>0</v>
      </c>
      <c r="H100" s="22">
        <f t="shared" si="2"/>
        <v>61935.950000000004</v>
      </c>
      <c r="I100" s="22">
        <f t="shared" si="2"/>
        <v>265284.89999999991</v>
      </c>
      <c r="J100" s="22">
        <f t="shared" si="2"/>
        <v>327220.85000000003</v>
      </c>
      <c r="K100" s="23"/>
      <c r="L100" s="23"/>
      <c r="M100" s="23"/>
      <c r="N100" s="23"/>
      <c r="O100" s="23"/>
      <c r="P100" s="23"/>
      <c r="Q100" s="23"/>
    </row>
    <row r="101" spans="1:30" ht="45.75" customHeight="1" x14ac:dyDescent="0.2">
      <c r="A101" s="23"/>
      <c r="B101" s="23"/>
      <c r="C101" s="23"/>
      <c r="D101" s="23"/>
      <c r="E101" s="23"/>
      <c r="F101" s="23"/>
      <c r="G101" s="23"/>
      <c r="H101" s="13"/>
      <c r="I101" s="13"/>
      <c r="J101" s="24"/>
      <c r="K101" s="23"/>
      <c r="L101" s="23"/>
      <c r="M101" s="23"/>
      <c r="N101" s="23"/>
      <c r="O101" s="23"/>
      <c r="P101" s="23"/>
      <c r="Q101" s="23"/>
    </row>
    <row r="102" spans="1:30" x14ac:dyDescent="0.2">
      <c r="A102" s="178" t="s">
        <v>46</v>
      </c>
      <c r="B102" s="179"/>
      <c r="C102" s="179"/>
      <c r="D102" s="179"/>
      <c r="E102" s="179"/>
      <c r="F102" s="179"/>
      <c r="G102" s="179"/>
      <c r="H102" s="179"/>
      <c r="I102" s="180"/>
      <c r="J102" s="23"/>
      <c r="K102" s="6"/>
      <c r="L102" s="23"/>
      <c r="M102" s="23"/>
      <c r="N102" s="23"/>
      <c r="O102" s="23"/>
      <c r="P102" s="23"/>
      <c r="Q102" s="23"/>
    </row>
    <row r="103" spans="1:30" ht="30" x14ac:dyDescent="0.2">
      <c r="A103" s="9" t="s">
        <v>47</v>
      </c>
      <c r="B103" s="9" t="s">
        <v>48</v>
      </c>
      <c r="C103" s="9" t="s">
        <v>49</v>
      </c>
      <c r="D103" s="9" t="s">
        <v>50</v>
      </c>
      <c r="E103" s="9" t="s">
        <v>51</v>
      </c>
      <c r="F103" s="9" t="s">
        <v>52</v>
      </c>
      <c r="G103" s="9" t="s">
        <v>53</v>
      </c>
      <c r="H103" s="9" t="s">
        <v>54</v>
      </c>
      <c r="I103" s="9" t="s">
        <v>55</v>
      </c>
      <c r="J103" s="41"/>
      <c r="K103" s="6"/>
      <c r="L103" s="41"/>
      <c r="M103" s="41"/>
      <c r="N103" s="41"/>
      <c r="O103" s="41"/>
      <c r="P103" s="41"/>
      <c r="Q103" s="41"/>
      <c r="R103" s="25"/>
      <c r="S103" s="12"/>
      <c r="T103" s="12"/>
      <c r="U103" s="12"/>
      <c r="V103" s="12"/>
      <c r="W103" s="12"/>
      <c r="X103" s="12"/>
      <c r="Y103" s="12"/>
      <c r="Z103" s="12"/>
      <c r="AA103" s="12"/>
      <c r="AB103" s="12"/>
      <c r="AC103" s="12"/>
      <c r="AD103" s="12"/>
    </row>
    <row r="104" spans="1:30" ht="16.5" x14ac:dyDescent="0.25">
      <c r="A104" s="50" t="s">
        <v>185</v>
      </c>
      <c r="B104" s="93" t="s">
        <v>65</v>
      </c>
      <c r="C104" s="36"/>
      <c r="D104" s="121" t="s">
        <v>360</v>
      </c>
      <c r="E104" s="29">
        <v>1</v>
      </c>
      <c r="F104" s="51" t="s">
        <v>257</v>
      </c>
      <c r="G104" s="79" t="s">
        <v>331</v>
      </c>
      <c r="H104" s="76">
        <v>5847.08</v>
      </c>
      <c r="I104" s="28">
        <f t="shared" ref="I104:I109" si="3">SUM(G104:H104)</f>
        <v>5847.08</v>
      </c>
      <c r="J104" s="23"/>
      <c r="K104" s="13"/>
      <c r="L104" s="13"/>
      <c r="M104" s="13"/>
      <c r="N104" s="13"/>
      <c r="O104" s="13"/>
      <c r="P104" s="13"/>
      <c r="Q104" s="13"/>
      <c r="R104" s="5"/>
      <c r="S104" s="5"/>
      <c r="T104" s="5"/>
      <c r="U104" s="5"/>
      <c r="V104" s="5"/>
      <c r="W104" s="5"/>
      <c r="X104" s="5"/>
      <c r="Y104" s="5"/>
      <c r="Z104" s="5"/>
      <c r="AA104" s="5"/>
      <c r="AB104" s="5"/>
      <c r="AC104" s="5"/>
      <c r="AD104" s="5"/>
    </row>
    <row r="105" spans="1:30" ht="16.5" x14ac:dyDescent="0.25">
      <c r="A105" s="50" t="s">
        <v>189</v>
      </c>
      <c r="B105" s="93" t="s">
        <v>67</v>
      </c>
      <c r="C105" s="36"/>
      <c r="D105" s="121" t="s">
        <v>360</v>
      </c>
      <c r="E105" s="29">
        <v>1</v>
      </c>
      <c r="F105" s="52" t="s">
        <v>261</v>
      </c>
      <c r="G105" s="81" t="s">
        <v>332</v>
      </c>
      <c r="H105" s="76">
        <v>4916.8599999999997</v>
      </c>
      <c r="I105" s="28">
        <f t="shared" si="3"/>
        <v>4916.8599999999997</v>
      </c>
      <c r="J105" s="23"/>
      <c r="K105" s="13"/>
      <c r="L105" s="13"/>
      <c r="M105" s="13"/>
      <c r="N105" s="13"/>
      <c r="O105" s="13"/>
      <c r="P105" s="13"/>
      <c r="Q105" s="13"/>
      <c r="R105" s="5"/>
      <c r="S105" s="5"/>
      <c r="T105" s="5"/>
      <c r="U105" s="5"/>
      <c r="V105" s="5"/>
      <c r="W105" s="5"/>
      <c r="X105" s="5"/>
      <c r="Y105" s="5"/>
      <c r="Z105" s="5"/>
      <c r="AA105" s="5"/>
      <c r="AB105" s="5"/>
      <c r="AC105" s="5"/>
      <c r="AD105" s="5"/>
    </row>
    <row r="106" spans="1:30" ht="16.5" x14ac:dyDescent="0.2">
      <c r="A106" s="56" t="s">
        <v>191</v>
      </c>
      <c r="B106" s="93" t="s">
        <v>69</v>
      </c>
      <c r="C106" s="36"/>
      <c r="D106" s="121" t="s">
        <v>360</v>
      </c>
      <c r="E106" s="29">
        <v>1</v>
      </c>
      <c r="F106" s="72" t="s">
        <v>299</v>
      </c>
      <c r="G106" s="83" t="s">
        <v>334</v>
      </c>
      <c r="H106" s="89">
        <v>4518.2</v>
      </c>
      <c r="I106" s="28">
        <f t="shared" si="3"/>
        <v>4518.2</v>
      </c>
      <c r="J106" s="23"/>
      <c r="K106" s="13"/>
      <c r="L106" s="13"/>
      <c r="M106" s="13"/>
      <c r="N106" s="13"/>
      <c r="O106" s="13"/>
      <c r="P106" s="13"/>
      <c r="Q106" s="13"/>
      <c r="R106" s="5"/>
      <c r="S106" s="5"/>
      <c r="T106" s="5"/>
      <c r="U106" s="5"/>
      <c r="V106" s="5"/>
      <c r="W106" s="5"/>
      <c r="X106" s="5"/>
      <c r="Y106" s="5"/>
      <c r="Z106" s="5"/>
      <c r="AA106" s="5"/>
      <c r="AB106" s="5"/>
      <c r="AC106" s="5"/>
      <c r="AD106" s="5"/>
    </row>
    <row r="107" spans="1:30" ht="16.5" x14ac:dyDescent="0.2">
      <c r="A107" s="53" t="s">
        <v>192</v>
      </c>
      <c r="B107" s="93" t="s">
        <v>69</v>
      </c>
      <c r="C107" s="36"/>
      <c r="D107" s="121" t="s">
        <v>360</v>
      </c>
      <c r="E107" s="29">
        <v>1</v>
      </c>
      <c r="F107" s="69" t="s">
        <v>363</v>
      </c>
      <c r="G107" s="83" t="s">
        <v>331</v>
      </c>
      <c r="H107" s="89">
        <v>4518.2</v>
      </c>
      <c r="I107" s="28">
        <f t="shared" si="3"/>
        <v>4518.2</v>
      </c>
      <c r="J107" s="23"/>
      <c r="K107" s="13"/>
      <c r="L107" s="13"/>
      <c r="M107" s="13"/>
      <c r="N107" s="13"/>
      <c r="O107" s="13"/>
      <c r="P107" s="13"/>
      <c r="Q107" s="13"/>
      <c r="R107" s="5"/>
      <c r="S107" s="5"/>
      <c r="T107" s="5"/>
      <c r="U107" s="5"/>
      <c r="V107" s="5"/>
      <c r="W107" s="5"/>
      <c r="X107" s="5"/>
      <c r="Y107" s="5"/>
      <c r="Z107" s="5"/>
      <c r="AA107" s="5"/>
      <c r="AB107" s="5"/>
      <c r="AC107" s="5"/>
      <c r="AD107" s="5"/>
    </row>
    <row r="108" spans="1:30" ht="16.5" x14ac:dyDescent="0.25">
      <c r="A108" s="52" t="s">
        <v>368</v>
      </c>
      <c r="B108" s="93" t="s">
        <v>71</v>
      </c>
      <c r="C108" s="36"/>
      <c r="D108" s="121" t="s">
        <v>360</v>
      </c>
      <c r="E108" s="29">
        <v>1</v>
      </c>
      <c r="F108" s="52" t="s">
        <v>271</v>
      </c>
      <c r="G108" s="81" t="s">
        <v>334</v>
      </c>
      <c r="H108" s="76">
        <v>3720.87</v>
      </c>
      <c r="I108" s="28">
        <f t="shared" si="3"/>
        <v>3720.87</v>
      </c>
      <c r="J108" s="23"/>
      <c r="K108" s="13"/>
      <c r="L108" s="13"/>
      <c r="M108" s="13"/>
      <c r="N108" s="13"/>
      <c r="O108" s="13"/>
      <c r="P108" s="13"/>
      <c r="Q108" s="13"/>
      <c r="R108" s="5"/>
      <c r="S108" s="5"/>
      <c r="T108" s="5"/>
      <c r="U108" s="5"/>
      <c r="V108" s="5"/>
      <c r="W108" s="5"/>
      <c r="X108" s="5"/>
      <c r="Y108" s="5"/>
      <c r="Z108" s="5"/>
      <c r="AA108" s="5"/>
      <c r="AB108" s="5"/>
      <c r="AC108" s="5"/>
      <c r="AD108" s="5"/>
    </row>
    <row r="109" spans="1:30" x14ac:dyDescent="0.2">
      <c r="A109" s="30"/>
      <c r="B109" s="26"/>
      <c r="C109" s="36"/>
      <c r="D109" s="36"/>
      <c r="E109" s="29"/>
      <c r="F109" s="30"/>
      <c r="G109" s="27">
        <v>0</v>
      </c>
      <c r="H109" s="27">
        <v>0</v>
      </c>
      <c r="I109" s="28">
        <f t="shared" si="3"/>
        <v>0</v>
      </c>
      <c r="J109" s="23"/>
      <c r="K109" s="13"/>
      <c r="L109" s="13"/>
      <c r="M109" s="13"/>
      <c r="N109" s="13"/>
      <c r="O109" s="13"/>
      <c r="P109" s="13"/>
      <c r="Q109" s="13"/>
      <c r="R109" s="5"/>
      <c r="S109" s="5"/>
      <c r="T109" s="5"/>
      <c r="U109" s="5"/>
      <c r="V109" s="5"/>
      <c r="W109" s="5"/>
      <c r="X109" s="5"/>
      <c r="Y109" s="5"/>
      <c r="Z109" s="5"/>
      <c r="AA109" s="5"/>
      <c r="AB109" s="5"/>
      <c r="AC109" s="5"/>
      <c r="AD109" s="5"/>
    </row>
    <row r="110" spans="1:30" ht="45" x14ac:dyDescent="0.2">
      <c r="A110" s="42" t="s">
        <v>56</v>
      </c>
      <c r="B110" s="42" t="s">
        <v>57</v>
      </c>
      <c r="C110" s="21" t="s">
        <v>58</v>
      </c>
      <c r="D110" s="21" t="s">
        <v>59</v>
      </c>
      <c r="E110" s="21" t="s">
        <v>60</v>
      </c>
      <c r="F110" s="31"/>
      <c r="G110" s="21" t="s">
        <v>61</v>
      </c>
      <c r="H110" s="21" t="s">
        <v>62</v>
      </c>
      <c r="I110" s="21" t="s">
        <v>63</v>
      </c>
      <c r="J110" s="23"/>
      <c r="K110" s="6"/>
      <c r="L110" s="6"/>
      <c r="M110" s="6"/>
      <c r="N110" s="6"/>
      <c r="O110" s="6"/>
      <c r="P110" s="6"/>
      <c r="Q110" s="6"/>
      <c r="R110" s="32"/>
      <c r="S110" s="14"/>
      <c r="T110" s="14"/>
      <c r="U110" s="14"/>
      <c r="V110" s="14"/>
      <c r="W110" s="14"/>
      <c r="X110" s="14"/>
      <c r="Y110" s="14"/>
      <c r="Z110" s="14"/>
      <c r="AA110" s="14"/>
      <c r="AB110" s="14"/>
      <c r="AC110" s="14"/>
      <c r="AD110" s="14"/>
    </row>
    <row r="111" spans="1:30" x14ac:dyDescent="0.2">
      <c r="A111" s="37" t="s">
        <v>64</v>
      </c>
      <c r="B111" s="38" t="s">
        <v>65</v>
      </c>
      <c r="C111" s="16">
        <f>SUMIFS($E$104:$E$109,$B$104:$B$109,"FDA",$D$104:$D$109,"&lt;&gt;VAGO")</f>
        <v>1</v>
      </c>
      <c r="D111" s="16">
        <f>SUMIFS($E$104:$E$109,$B$104:$B$109,"FDA",$D$104:$D$109,"VAGO")</f>
        <v>0</v>
      </c>
      <c r="E111" s="16">
        <f t="shared" ref="E111:E115" si="4">C111+D111</f>
        <v>1</v>
      </c>
      <c r="F111" s="17"/>
      <c r="G111" s="28">
        <f>SUMIF($B$104:$B$109,"FDA",$G$104:$G$109)</f>
        <v>0</v>
      </c>
      <c r="H111" s="28">
        <f>SUMIF($B$104:$B$109,"FDA",$H$104:$H$109)</f>
        <v>5847.08</v>
      </c>
      <c r="I111" s="28">
        <f>SUMIF($B$104:$B$109,"FDA",$I$104:$I$109)</f>
        <v>5847.08</v>
      </c>
      <c r="J111" s="13"/>
      <c r="K111" s="6"/>
      <c r="L111" s="13"/>
      <c r="M111" s="13"/>
      <c r="N111" s="13"/>
      <c r="O111" s="13"/>
      <c r="P111" s="13"/>
      <c r="Q111" s="13"/>
      <c r="R111" s="5"/>
      <c r="S111" s="5"/>
      <c r="T111" s="5"/>
      <c r="U111" s="5"/>
      <c r="V111" s="5"/>
      <c r="W111" s="5"/>
      <c r="X111" s="5"/>
      <c r="Y111" s="5"/>
      <c r="Z111" s="5"/>
      <c r="AA111" s="5"/>
      <c r="AB111" s="5"/>
      <c r="AC111" s="5"/>
      <c r="AD111" s="5"/>
    </row>
    <row r="112" spans="1:30" x14ac:dyDescent="0.2">
      <c r="A112" s="37" t="s">
        <v>66</v>
      </c>
      <c r="B112" s="38" t="s">
        <v>67</v>
      </c>
      <c r="C112" s="16">
        <f>SUMIFS($E$104:$E$109,$B$104:$B$109,"FDA-1",$D$104:$D$109,"&lt;&gt;VAGO")</f>
        <v>1</v>
      </c>
      <c r="D112" s="16">
        <f>SUMIFS($E$104:$E$109,$B$104:$B$109,"FDA-1",$D$104:$D$109,"VAGO")</f>
        <v>0</v>
      </c>
      <c r="E112" s="16">
        <f t="shared" si="4"/>
        <v>1</v>
      </c>
      <c r="F112" s="17"/>
      <c r="G112" s="28">
        <f>SUMIF($B$104:$B$109,"FDA-1",$G$104:$G$109)</f>
        <v>0</v>
      </c>
      <c r="H112" s="28">
        <f>SUMIF($B$104:$B$109,"FDA-1",$H$104:$H$109)</f>
        <v>4916.8599999999997</v>
      </c>
      <c r="I112" s="28">
        <f>SUMIF($B$104:$B$109,"FDA-1",$I$104:$I$109)</f>
        <v>4916.8599999999997</v>
      </c>
      <c r="J112" s="13"/>
      <c r="K112" s="6"/>
      <c r="L112" s="13"/>
      <c r="M112" s="13"/>
      <c r="N112" s="13"/>
      <c r="O112" s="13"/>
      <c r="P112" s="13"/>
      <c r="Q112" s="13"/>
      <c r="R112" s="5"/>
      <c r="S112" s="5"/>
      <c r="T112" s="5"/>
      <c r="U112" s="5"/>
      <c r="V112" s="5"/>
      <c r="W112" s="5"/>
      <c r="X112" s="5"/>
      <c r="Y112" s="5"/>
      <c r="Z112" s="5"/>
      <c r="AA112" s="5"/>
      <c r="AB112" s="5"/>
      <c r="AC112" s="5"/>
      <c r="AD112" s="5"/>
    </row>
    <row r="113" spans="1:30" x14ac:dyDescent="0.2">
      <c r="A113" s="37" t="s">
        <v>68</v>
      </c>
      <c r="B113" s="38" t="s">
        <v>69</v>
      </c>
      <c r="C113" s="16">
        <f>SUMIFS($E$104:$E$109,$B$104:$B$109,"FDA-2",$D$104:$D$109,"&lt;&gt;VAGO")</f>
        <v>2</v>
      </c>
      <c r="D113" s="16">
        <f>SUMIFS($E$104:$E$109,$B$104:$B$109,"FDA-2",$D$104:$D$109,"VAGO")</f>
        <v>0</v>
      </c>
      <c r="E113" s="16">
        <f t="shared" si="4"/>
        <v>2</v>
      </c>
      <c r="F113" s="19"/>
      <c r="G113" s="28">
        <f>SUMIF($B$104:$B$109,"FDA-2",$G$104:$G$109)</f>
        <v>0</v>
      </c>
      <c r="H113" s="28">
        <f>SUMIF($B$104:$B$109,"FDA-2",$H$104:$H$109)</f>
        <v>9036.4</v>
      </c>
      <c r="I113" s="28">
        <f>SUMIF($B$104:$B$109,"FDA-2",$I$104:$I$109)</f>
        <v>9036.4</v>
      </c>
      <c r="J113" s="13"/>
      <c r="K113" s="6"/>
      <c r="L113" s="13"/>
      <c r="M113" s="13"/>
      <c r="N113" s="13"/>
      <c r="O113" s="13"/>
      <c r="P113" s="13"/>
      <c r="Q113" s="13"/>
      <c r="R113" s="5"/>
      <c r="S113" s="5"/>
      <c r="T113" s="5"/>
      <c r="U113" s="5"/>
      <c r="V113" s="5"/>
      <c r="W113" s="5"/>
      <c r="X113" s="5"/>
      <c r="Y113" s="5"/>
      <c r="Z113" s="5"/>
      <c r="AA113" s="5"/>
      <c r="AB113" s="5"/>
      <c r="AC113" s="5"/>
      <c r="AD113" s="5"/>
    </row>
    <row r="114" spans="1:30" x14ac:dyDescent="0.2">
      <c r="A114" s="37" t="s">
        <v>70</v>
      </c>
      <c r="B114" s="38" t="s">
        <v>71</v>
      </c>
      <c r="C114" s="16">
        <f>SUMIFS($E$104:$E$109,$B$104:$B$109,"FDA-3",$D$104:$D$109,"&lt;&gt;VAGO")</f>
        <v>1</v>
      </c>
      <c r="D114" s="16">
        <f>SUMIFS($E$104:$E$109,$B$104:$B$109,"FDA-3",$D$104:$D$109,"VAGO")</f>
        <v>0</v>
      </c>
      <c r="E114" s="16">
        <f t="shared" si="4"/>
        <v>1</v>
      </c>
      <c r="F114" s="20"/>
      <c r="G114" s="28">
        <f>SUMIF($B$104:$B$109,"FDA-3",$G$104:$G$109)</f>
        <v>0</v>
      </c>
      <c r="H114" s="28">
        <f>SUMIF($B$104:$B$109,"FDA-3",$H$104:$H$109)</f>
        <v>3720.87</v>
      </c>
      <c r="I114" s="28">
        <f>SUMIF($B$104:$B$109,"FDA-3",$I$104:$I$109)</f>
        <v>3720.87</v>
      </c>
      <c r="J114" s="13"/>
      <c r="K114" s="6"/>
      <c r="L114" s="13"/>
      <c r="M114" s="13"/>
      <c r="N114" s="13"/>
      <c r="O114" s="13"/>
      <c r="P114" s="13"/>
      <c r="Q114" s="13"/>
      <c r="R114" s="5"/>
      <c r="S114" s="5"/>
      <c r="T114" s="5"/>
      <c r="U114" s="5"/>
      <c r="V114" s="5"/>
      <c r="W114" s="5"/>
      <c r="X114" s="5"/>
      <c r="Y114" s="5"/>
      <c r="Z114" s="5"/>
      <c r="AA114" s="5"/>
      <c r="AB114" s="5"/>
      <c r="AC114" s="5"/>
      <c r="AD114" s="5"/>
    </row>
    <row r="115" spans="1:30" x14ac:dyDescent="0.2">
      <c r="A115" s="37" t="s">
        <v>72</v>
      </c>
      <c r="B115" s="38" t="s">
        <v>73</v>
      </c>
      <c r="C115" s="16">
        <f>SUMIFS($E$104:$E$109,$B$104:$B$109,"FDA-4",$D$104:$D$109,"&lt;&gt;VAGO")</f>
        <v>0</v>
      </c>
      <c r="D115" s="16">
        <f>SUMIFS($E$104:$E$109,$B$104:$B$109,"FDA-4",$D$104:$D$109,"VAGO")</f>
        <v>0</v>
      </c>
      <c r="E115" s="16">
        <f t="shared" si="4"/>
        <v>0</v>
      </c>
      <c r="F115" s="19"/>
      <c r="G115" s="28">
        <f>SUMIF($B$104:$B$109,"FDA-4",$G$104:$G$109)</f>
        <v>0</v>
      </c>
      <c r="H115" s="28">
        <f>SUMIF($B$104:$B$109,"FDA-4",$H$104:$H$109)</f>
        <v>0</v>
      </c>
      <c r="I115" s="28">
        <f>SUMIF($B$104:$B$109,"FDA-4",$I$104:$I$109)</f>
        <v>0</v>
      </c>
      <c r="J115" s="13"/>
      <c r="K115" s="6"/>
      <c r="L115" s="13"/>
      <c r="M115" s="13"/>
      <c r="N115" s="13"/>
      <c r="O115" s="13"/>
      <c r="P115" s="13"/>
      <c r="Q115" s="13"/>
      <c r="R115" s="5"/>
      <c r="S115" s="5"/>
      <c r="T115" s="5"/>
      <c r="U115" s="5"/>
      <c r="V115" s="5"/>
      <c r="W115" s="5"/>
      <c r="X115" s="5"/>
      <c r="Y115" s="5"/>
      <c r="Z115" s="5"/>
      <c r="AA115" s="5"/>
      <c r="AB115" s="5"/>
      <c r="AC115" s="5"/>
      <c r="AD115" s="5"/>
    </row>
    <row r="116" spans="1:30" ht="30" x14ac:dyDescent="0.2">
      <c r="A116" s="42" t="s">
        <v>74</v>
      </c>
      <c r="B116" s="31"/>
      <c r="C116" s="21">
        <f>SUM(C111:C115)</f>
        <v>5</v>
      </c>
      <c r="D116" s="21">
        <f t="shared" ref="D116" si="5">SUM(D112:D115)</f>
        <v>0</v>
      </c>
      <c r="E116" s="21">
        <f>SUM(E111:E115)</f>
        <v>5</v>
      </c>
      <c r="F116" s="31"/>
      <c r="G116" s="33">
        <f t="shared" ref="G116:I116" si="6">SUM(G111:G115)</f>
        <v>0</v>
      </c>
      <c r="H116" s="33">
        <f t="shared" si="6"/>
        <v>23521.209999999995</v>
      </c>
      <c r="I116" s="33">
        <f t="shared" si="6"/>
        <v>23521.209999999995</v>
      </c>
      <c r="J116" s="13"/>
      <c r="K116" s="6"/>
      <c r="L116" s="13"/>
      <c r="M116" s="13"/>
      <c r="N116" s="13"/>
      <c r="O116" s="13"/>
      <c r="P116" s="13"/>
      <c r="Q116" s="13"/>
      <c r="R116" s="5"/>
      <c r="S116" s="5"/>
      <c r="T116" s="5"/>
      <c r="U116" s="5"/>
      <c r="V116" s="5"/>
      <c r="W116" s="5"/>
      <c r="X116" s="5"/>
      <c r="Y116" s="5"/>
      <c r="Z116" s="5"/>
      <c r="AA116" s="5"/>
      <c r="AB116" s="5"/>
      <c r="AC116" s="5"/>
      <c r="AD116" s="5"/>
    </row>
    <row r="117" spans="1:30" ht="45" customHeight="1" x14ac:dyDescent="0.2">
      <c r="A117" s="24"/>
      <c r="B117" s="24"/>
      <c r="C117" s="24"/>
      <c r="D117" s="24"/>
      <c r="E117" s="24"/>
      <c r="F117" s="24"/>
      <c r="G117" s="24"/>
      <c r="H117" s="24"/>
      <c r="I117" s="6"/>
      <c r="J117" s="13"/>
      <c r="K117" s="6"/>
      <c r="L117" s="13"/>
      <c r="M117" s="13"/>
      <c r="N117" s="13"/>
      <c r="O117" s="13"/>
      <c r="P117" s="13"/>
      <c r="Q117" s="13"/>
      <c r="R117" s="5"/>
      <c r="S117" s="5"/>
      <c r="T117" s="5"/>
      <c r="U117" s="5"/>
      <c r="V117" s="5"/>
      <c r="W117" s="5"/>
      <c r="X117" s="5"/>
      <c r="Y117" s="5"/>
      <c r="Z117" s="5"/>
      <c r="AA117" s="5"/>
      <c r="AB117" s="5"/>
      <c r="AC117" s="5"/>
      <c r="AD117" s="5"/>
    </row>
    <row r="118" spans="1:30" x14ac:dyDescent="0.2">
      <c r="A118" s="178" t="s">
        <v>75</v>
      </c>
      <c r="B118" s="179"/>
      <c r="C118" s="179"/>
      <c r="D118" s="179"/>
      <c r="E118" s="179"/>
      <c r="F118" s="179"/>
      <c r="G118" s="179"/>
      <c r="H118" s="179"/>
      <c r="I118" s="180"/>
      <c r="J118" s="13"/>
      <c r="K118" s="6"/>
      <c r="L118" s="13"/>
      <c r="M118" s="13"/>
      <c r="N118" s="13"/>
      <c r="O118" s="13"/>
      <c r="P118" s="13"/>
      <c r="Q118" s="13"/>
      <c r="R118" s="5"/>
      <c r="S118" s="5"/>
      <c r="T118" s="5"/>
      <c r="U118" s="5"/>
      <c r="V118" s="5"/>
      <c r="W118" s="5"/>
      <c r="X118" s="5"/>
      <c r="Y118" s="5"/>
      <c r="Z118" s="5"/>
      <c r="AA118" s="5"/>
      <c r="AB118" s="5"/>
      <c r="AC118" s="5"/>
      <c r="AD118" s="5"/>
    </row>
    <row r="119" spans="1:30" ht="30" x14ac:dyDescent="0.2">
      <c r="A119" s="34" t="s">
        <v>76</v>
      </c>
      <c r="B119" s="9" t="s">
        <v>77</v>
      </c>
      <c r="C119" s="9" t="s">
        <v>78</v>
      </c>
      <c r="D119" s="9" t="s">
        <v>79</v>
      </c>
      <c r="E119" s="9" t="s">
        <v>80</v>
      </c>
      <c r="F119" s="9" t="s">
        <v>81</v>
      </c>
      <c r="G119" s="9" t="s">
        <v>82</v>
      </c>
      <c r="H119" s="129" t="s">
        <v>83</v>
      </c>
      <c r="I119" s="9" t="s">
        <v>84</v>
      </c>
      <c r="J119" s="6"/>
      <c r="K119" s="6"/>
      <c r="L119" s="6"/>
      <c r="M119" s="6"/>
      <c r="N119" s="6"/>
      <c r="O119" s="6"/>
      <c r="P119" s="6"/>
      <c r="Q119" s="6"/>
      <c r="R119" s="25"/>
      <c r="S119" s="12"/>
      <c r="T119" s="12"/>
      <c r="U119" s="12"/>
      <c r="V119" s="12"/>
      <c r="W119" s="12"/>
      <c r="X119" s="12"/>
      <c r="Y119" s="12"/>
      <c r="Z119" s="12"/>
      <c r="AA119" s="12"/>
      <c r="AB119" s="12"/>
      <c r="AC119" s="12"/>
      <c r="AD119" s="12"/>
    </row>
    <row r="120" spans="1:30" ht="16.5" x14ac:dyDescent="0.25">
      <c r="A120" s="49" t="s">
        <v>341</v>
      </c>
      <c r="B120" s="105" t="s">
        <v>94</v>
      </c>
      <c r="C120" s="35"/>
      <c r="D120" s="121" t="s">
        <v>360</v>
      </c>
      <c r="E120" s="29">
        <v>1</v>
      </c>
      <c r="F120" s="52" t="s">
        <v>335</v>
      </c>
      <c r="G120" s="124">
        <v>0</v>
      </c>
      <c r="H120" s="130">
        <v>1200.69</v>
      </c>
      <c r="I120" s="127">
        <f t="shared" ref="I120:I128" si="7">SUM(G120:H120)</f>
        <v>1200.69</v>
      </c>
      <c r="J120" s="13"/>
      <c r="K120" s="13"/>
      <c r="L120" s="13"/>
      <c r="M120" s="13"/>
      <c r="N120" s="13"/>
      <c r="O120" s="13"/>
      <c r="P120" s="13"/>
      <c r="Q120" s="13"/>
      <c r="R120" s="5"/>
      <c r="S120" s="5"/>
      <c r="T120" s="5"/>
      <c r="U120" s="5"/>
      <c r="V120" s="5"/>
      <c r="W120" s="5"/>
      <c r="X120" s="5"/>
      <c r="Y120" s="5"/>
      <c r="Z120" s="5"/>
      <c r="AA120" s="5"/>
      <c r="AB120" s="5"/>
      <c r="AC120" s="5"/>
      <c r="AD120" s="5"/>
    </row>
    <row r="121" spans="1:30" ht="16.5" x14ac:dyDescent="0.25">
      <c r="A121" s="49" t="s">
        <v>341</v>
      </c>
      <c r="B121" s="105" t="s">
        <v>94</v>
      </c>
      <c r="C121" s="36"/>
      <c r="D121" s="121" t="s">
        <v>360</v>
      </c>
      <c r="E121" s="29">
        <v>1</v>
      </c>
      <c r="F121" s="52" t="s">
        <v>336</v>
      </c>
      <c r="G121" s="124">
        <v>0</v>
      </c>
      <c r="H121" s="130">
        <v>1200.69</v>
      </c>
      <c r="I121" s="127">
        <f t="shared" si="7"/>
        <v>1200.69</v>
      </c>
      <c r="J121" s="13"/>
      <c r="K121" s="13"/>
      <c r="L121" s="13"/>
      <c r="M121" s="13"/>
      <c r="N121" s="13"/>
      <c r="O121" s="13"/>
      <c r="P121" s="13"/>
      <c r="Q121" s="13"/>
      <c r="R121" s="5"/>
      <c r="S121" s="5"/>
      <c r="T121" s="5"/>
      <c r="U121" s="5"/>
      <c r="V121" s="5"/>
      <c r="W121" s="5"/>
      <c r="X121" s="5"/>
      <c r="Y121" s="5"/>
      <c r="Z121" s="5"/>
      <c r="AA121" s="5"/>
      <c r="AB121" s="5"/>
      <c r="AC121" s="5"/>
      <c r="AD121" s="5"/>
    </row>
    <row r="122" spans="1:30" ht="16.5" x14ac:dyDescent="0.25">
      <c r="A122" s="49" t="s">
        <v>341</v>
      </c>
      <c r="B122" s="105" t="s">
        <v>94</v>
      </c>
      <c r="C122" s="36"/>
      <c r="D122" s="121" t="s">
        <v>360</v>
      </c>
      <c r="E122" s="29">
        <v>1</v>
      </c>
      <c r="F122" s="94" t="s">
        <v>337</v>
      </c>
      <c r="G122" s="124">
        <v>0</v>
      </c>
      <c r="H122" s="130">
        <v>1200.69</v>
      </c>
      <c r="I122" s="127">
        <f t="shared" si="7"/>
        <v>1200.69</v>
      </c>
      <c r="J122" s="13"/>
      <c r="K122" s="13"/>
      <c r="L122" s="13"/>
      <c r="M122" s="13"/>
      <c r="N122" s="13"/>
      <c r="O122" s="13"/>
      <c r="P122" s="13"/>
      <c r="Q122" s="13"/>
      <c r="R122" s="5"/>
      <c r="S122" s="5"/>
      <c r="T122" s="5"/>
      <c r="U122" s="5"/>
      <c r="V122" s="5"/>
      <c r="W122" s="5"/>
      <c r="X122" s="5"/>
      <c r="Y122" s="5"/>
      <c r="Z122" s="5"/>
      <c r="AA122" s="5"/>
      <c r="AB122" s="5"/>
      <c r="AC122" s="5"/>
      <c r="AD122" s="5"/>
    </row>
    <row r="123" spans="1:30" ht="16.5" x14ac:dyDescent="0.25">
      <c r="A123" s="49" t="s">
        <v>341</v>
      </c>
      <c r="B123" s="105" t="s">
        <v>94</v>
      </c>
      <c r="C123" s="36"/>
      <c r="D123" s="121" t="s">
        <v>360</v>
      </c>
      <c r="E123" s="29">
        <v>1</v>
      </c>
      <c r="F123" s="69" t="s">
        <v>338</v>
      </c>
      <c r="G123" s="124">
        <v>0</v>
      </c>
      <c r="H123" s="130">
        <v>1200.69</v>
      </c>
      <c r="I123" s="127">
        <f t="shared" si="7"/>
        <v>1200.69</v>
      </c>
      <c r="J123" s="13"/>
      <c r="K123" s="13"/>
      <c r="L123" s="13"/>
      <c r="M123" s="13"/>
      <c r="N123" s="13"/>
      <c r="O123" s="13"/>
      <c r="P123" s="13"/>
      <c r="Q123" s="13"/>
      <c r="R123" s="5"/>
      <c r="S123" s="5"/>
      <c r="T123" s="5"/>
      <c r="U123" s="5"/>
      <c r="V123" s="5"/>
      <c r="W123" s="5"/>
      <c r="X123" s="5"/>
      <c r="Y123" s="5"/>
      <c r="Z123" s="5"/>
      <c r="AA123" s="5"/>
      <c r="AB123" s="5"/>
      <c r="AC123" s="5"/>
      <c r="AD123" s="5"/>
    </row>
    <row r="124" spans="1:30" ht="16.5" x14ac:dyDescent="0.25">
      <c r="A124" s="49" t="s">
        <v>341</v>
      </c>
      <c r="B124" s="105" t="s">
        <v>94</v>
      </c>
      <c r="C124" s="35"/>
      <c r="D124" s="121" t="s">
        <v>360</v>
      </c>
      <c r="E124" s="29">
        <v>1</v>
      </c>
      <c r="F124" s="50" t="s">
        <v>339</v>
      </c>
      <c r="G124" s="124">
        <v>0</v>
      </c>
      <c r="H124" s="130">
        <v>1200.69</v>
      </c>
      <c r="I124" s="127">
        <f t="shared" si="7"/>
        <v>1200.69</v>
      </c>
      <c r="J124" s="13"/>
      <c r="K124" s="13"/>
      <c r="L124" s="13"/>
      <c r="M124" s="13"/>
      <c r="N124" s="13"/>
      <c r="O124" s="13"/>
      <c r="P124" s="13"/>
      <c r="Q124" s="13"/>
      <c r="R124" s="5"/>
      <c r="S124" s="5"/>
      <c r="T124" s="5"/>
      <c r="U124" s="5"/>
      <c r="V124" s="5"/>
      <c r="W124" s="5"/>
      <c r="X124" s="5"/>
      <c r="Y124" s="5"/>
      <c r="Z124" s="5"/>
      <c r="AA124" s="5"/>
      <c r="AB124" s="5"/>
      <c r="AC124" s="5"/>
      <c r="AD124" s="5"/>
    </row>
    <row r="125" spans="1:30" ht="16.5" x14ac:dyDescent="0.25">
      <c r="A125" s="95" t="s">
        <v>341</v>
      </c>
      <c r="B125" s="105" t="s">
        <v>94</v>
      </c>
      <c r="C125" s="96"/>
      <c r="D125" s="121" t="s">
        <v>360</v>
      </c>
      <c r="E125" s="122">
        <v>1</v>
      </c>
      <c r="F125" s="52" t="s">
        <v>340</v>
      </c>
      <c r="G125" s="125">
        <v>0</v>
      </c>
      <c r="H125" s="130">
        <v>1200.69</v>
      </c>
      <c r="I125" s="128">
        <f t="shared" si="7"/>
        <v>1200.69</v>
      </c>
      <c r="J125" s="13"/>
      <c r="K125" s="13"/>
      <c r="L125" s="13"/>
      <c r="M125" s="13"/>
      <c r="N125" s="13"/>
      <c r="O125" s="13"/>
      <c r="P125" s="13"/>
      <c r="Q125" s="13"/>
      <c r="R125" s="5"/>
      <c r="S125" s="5"/>
      <c r="T125" s="5"/>
      <c r="U125" s="5"/>
      <c r="V125" s="5"/>
      <c r="W125" s="5"/>
      <c r="X125" s="5"/>
      <c r="Y125" s="5"/>
      <c r="Z125" s="5"/>
      <c r="AA125" s="5"/>
      <c r="AB125" s="5"/>
      <c r="AC125" s="5"/>
      <c r="AD125" s="5"/>
    </row>
    <row r="126" spans="1:30" ht="16.5" x14ac:dyDescent="0.25">
      <c r="A126" s="95" t="s">
        <v>341</v>
      </c>
      <c r="B126" s="105" t="s">
        <v>94</v>
      </c>
      <c r="C126" s="99"/>
      <c r="D126" s="121" t="s">
        <v>360</v>
      </c>
      <c r="E126" s="101">
        <v>1</v>
      </c>
      <c r="F126" s="123" t="s">
        <v>342</v>
      </c>
      <c r="G126" s="126">
        <v>0</v>
      </c>
      <c r="H126" s="130">
        <v>1200.69</v>
      </c>
      <c r="I126" s="128">
        <f t="shared" si="7"/>
        <v>1200.69</v>
      </c>
      <c r="J126" s="13"/>
      <c r="K126" s="13"/>
      <c r="L126" s="13"/>
      <c r="M126" s="13"/>
      <c r="N126" s="13"/>
      <c r="O126" s="13"/>
      <c r="P126" s="13"/>
      <c r="Q126" s="13"/>
      <c r="R126" s="5"/>
      <c r="S126" s="5"/>
      <c r="T126" s="5"/>
      <c r="U126" s="5"/>
      <c r="V126" s="5"/>
      <c r="W126" s="5"/>
      <c r="X126" s="5"/>
      <c r="Y126" s="5"/>
      <c r="Z126" s="5"/>
      <c r="AA126" s="5"/>
      <c r="AB126" s="5"/>
      <c r="AC126" s="5"/>
      <c r="AD126" s="5"/>
    </row>
    <row r="127" spans="1:30" ht="16.5" x14ac:dyDescent="0.25">
      <c r="A127" s="95" t="s">
        <v>341</v>
      </c>
      <c r="B127" s="105" t="s">
        <v>94</v>
      </c>
      <c r="C127" s="99"/>
      <c r="D127" s="121" t="s">
        <v>360</v>
      </c>
      <c r="E127" s="101">
        <v>1</v>
      </c>
      <c r="F127" s="74" t="s">
        <v>343</v>
      </c>
      <c r="G127" s="126">
        <v>0</v>
      </c>
      <c r="H127" s="130">
        <v>1200.69</v>
      </c>
      <c r="I127" s="128">
        <f t="shared" si="7"/>
        <v>1200.69</v>
      </c>
      <c r="J127" s="13"/>
      <c r="K127" s="13"/>
      <c r="L127" s="13"/>
      <c r="M127" s="13"/>
      <c r="N127" s="13"/>
      <c r="O127" s="13"/>
      <c r="P127" s="13"/>
      <c r="Q127" s="13"/>
      <c r="R127" s="5"/>
      <c r="S127" s="5"/>
      <c r="T127" s="5"/>
      <c r="U127" s="5"/>
      <c r="V127" s="5"/>
      <c r="W127" s="5"/>
      <c r="X127" s="5"/>
      <c r="Y127" s="5"/>
      <c r="Z127" s="5"/>
      <c r="AA127" s="5"/>
      <c r="AB127" s="5"/>
      <c r="AC127" s="5"/>
      <c r="AD127" s="5"/>
    </row>
    <row r="128" spans="1:30" ht="16.5" x14ac:dyDescent="0.25">
      <c r="A128" s="95" t="s">
        <v>341</v>
      </c>
      <c r="B128" s="105" t="s">
        <v>94</v>
      </c>
      <c r="C128" s="99"/>
      <c r="D128" s="121" t="s">
        <v>360</v>
      </c>
      <c r="E128" s="101">
        <v>1</v>
      </c>
      <c r="F128" s="104" t="s">
        <v>344</v>
      </c>
      <c r="G128" s="126">
        <v>0</v>
      </c>
      <c r="H128" s="130">
        <v>1200.69</v>
      </c>
      <c r="I128" s="128">
        <f t="shared" si="7"/>
        <v>1200.69</v>
      </c>
      <c r="J128" s="13"/>
      <c r="K128" s="13"/>
      <c r="L128" s="13"/>
      <c r="M128" s="13"/>
      <c r="N128" s="13"/>
      <c r="O128" s="13"/>
      <c r="P128" s="13"/>
      <c r="Q128" s="13"/>
      <c r="R128" s="5"/>
      <c r="S128" s="5"/>
      <c r="T128" s="5"/>
      <c r="U128" s="5"/>
      <c r="V128" s="5"/>
      <c r="W128" s="5"/>
      <c r="X128" s="5"/>
      <c r="Y128" s="5"/>
      <c r="Z128" s="5"/>
      <c r="AA128" s="5"/>
      <c r="AB128" s="5"/>
      <c r="AC128" s="5"/>
      <c r="AD128" s="5"/>
    </row>
    <row r="129" spans="1:30" ht="16.5" x14ac:dyDescent="0.25">
      <c r="A129" s="49" t="s">
        <v>347</v>
      </c>
      <c r="B129" s="105" t="s">
        <v>372</v>
      </c>
      <c r="C129" s="99"/>
      <c r="D129" s="121" t="s">
        <v>360</v>
      </c>
      <c r="E129" s="101">
        <v>1</v>
      </c>
      <c r="F129" s="52" t="s">
        <v>345</v>
      </c>
      <c r="G129" s="97">
        <v>0</v>
      </c>
      <c r="H129" s="117">
        <v>732.55</v>
      </c>
      <c r="I129" s="98">
        <f>SUM(G129:H129)</f>
        <v>732.55</v>
      </c>
      <c r="J129" s="13"/>
      <c r="K129" s="13"/>
      <c r="L129" s="13"/>
      <c r="M129" s="13"/>
      <c r="N129" s="13"/>
      <c r="O129" s="13"/>
      <c r="P129" s="13"/>
      <c r="Q129" s="13"/>
      <c r="R129" s="5"/>
      <c r="S129" s="5"/>
      <c r="T129" s="5"/>
      <c r="U129" s="5"/>
      <c r="V129" s="5"/>
      <c r="W129" s="5"/>
      <c r="X129" s="5"/>
      <c r="Y129" s="5"/>
      <c r="Z129" s="5"/>
      <c r="AA129" s="5"/>
      <c r="AB129" s="5"/>
      <c r="AC129" s="5"/>
      <c r="AD129" s="5"/>
    </row>
    <row r="130" spans="1:30" ht="16.5" x14ac:dyDescent="0.25">
      <c r="A130" s="49" t="s">
        <v>347</v>
      </c>
      <c r="B130" s="105" t="s">
        <v>372</v>
      </c>
      <c r="C130" s="99"/>
      <c r="D130" s="121" t="s">
        <v>360</v>
      </c>
      <c r="E130" s="101">
        <v>1</v>
      </c>
      <c r="F130" s="52" t="s">
        <v>346</v>
      </c>
      <c r="G130" s="97">
        <v>0</v>
      </c>
      <c r="H130" s="117">
        <v>732.55</v>
      </c>
      <c r="I130" s="98">
        <f>SUM(G130:H130)</f>
        <v>732.55</v>
      </c>
      <c r="J130" s="13"/>
      <c r="K130" s="13"/>
      <c r="L130" s="13"/>
      <c r="M130" s="13"/>
      <c r="N130" s="13"/>
      <c r="O130" s="13"/>
      <c r="P130" s="13"/>
      <c r="Q130" s="13"/>
      <c r="R130" s="5"/>
      <c r="S130" s="5"/>
      <c r="T130" s="5"/>
      <c r="U130" s="5"/>
      <c r="V130" s="5"/>
      <c r="W130" s="5"/>
      <c r="X130" s="5"/>
      <c r="Y130" s="5"/>
      <c r="Z130" s="5"/>
      <c r="AA130" s="5"/>
      <c r="AB130" s="5"/>
      <c r="AC130" s="5"/>
      <c r="AD130" s="5"/>
    </row>
    <row r="131" spans="1:30" ht="16.5" x14ac:dyDescent="0.25">
      <c r="A131" s="49" t="s">
        <v>347</v>
      </c>
      <c r="B131" s="105" t="s">
        <v>372</v>
      </c>
      <c r="C131" s="99"/>
      <c r="D131" s="121" t="s">
        <v>360</v>
      </c>
      <c r="E131" s="101">
        <v>1</v>
      </c>
      <c r="F131" s="106" t="s">
        <v>348</v>
      </c>
      <c r="G131" s="97">
        <v>0</v>
      </c>
      <c r="H131" s="117">
        <v>732.55</v>
      </c>
      <c r="I131" s="98">
        <f>SUM(G131:H131)</f>
        <v>732.55</v>
      </c>
      <c r="J131" s="13"/>
      <c r="K131" s="13"/>
      <c r="L131" s="13"/>
      <c r="M131" s="13"/>
      <c r="N131" s="13"/>
      <c r="O131" s="13"/>
      <c r="P131" s="13"/>
      <c r="Q131" s="13"/>
      <c r="R131" s="5"/>
      <c r="S131" s="5"/>
      <c r="T131" s="5"/>
      <c r="U131" s="5"/>
      <c r="V131" s="5"/>
      <c r="W131" s="5"/>
      <c r="X131" s="5"/>
      <c r="Y131" s="5"/>
      <c r="Z131" s="5"/>
      <c r="AA131" s="5"/>
      <c r="AB131" s="5"/>
      <c r="AC131" s="5"/>
      <c r="AD131" s="5"/>
    </row>
    <row r="132" spans="1:30" ht="16.5" x14ac:dyDescent="0.25">
      <c r="A132" s="49" t="s">
        <v>347</v>
      </c>
      <c r="B132" s="105" t="s">
        <v>372</v>
      </c>
      <c r="C132" s="99"/>
      <c r="D132" s="121" t="s">
        <v>360</v>
      </c>
      <c r="E132" s="101">
        <v>1</v>
      </c>
      <c r="F132" s="58" t="s">
        <v>349</v>
      </c>
      <c r="G132" s="102">
        <v>0</v>
      </c>
      <c r="H132" s="117">
        <v>732.55</v>
      </c>
      <c r="I132" s="103">
        <f>SUM(G132:H132)</f>
        <v>732.55</v>
      </c>
      <c r="J132" s="13"/>
      <c r="K132" s="13"/>
      <c r="L132" s="13"/>
      <c r="M132" s="13"/>
      <c r="N132" s="13"/>
      <c r="O132" s="13"/>
      <c r="P132" s="13"/>
      <c r="Q132" s="13"/>
      <c r="R132" s="5"/>
      <c r="S132" s="5"/>
      <c r="T132" s="5"/>
      <c r="U132" s="5"/>
      <c r="V132" s="5"/>
      <c r="W132" s="5"/>
      <c r="X132" s="5"/>
      <c r="Y132" s="5"/>
      <c r="Z132" s="5"/>
      <c r="AA132" s="5"/>
      <c r="AB132" s="5"/>
      <c r="AC132" s="5"/>
      <c r="AD132" s="5"/>
    </row>
    <row r="133" spans="1:30" ht="16.5" x14ac:dyDescent="0.25">
      <c r="A133" s="49" t="s">
        <v>347</v>
      </c>
      <c r="B133" s="105" t="s">
        <v>372</v>
      </c>
      <c r="C133" s="108"/>
      <c r="D133" s="121" t="s">
        <v>360</v>
      </c>
      <c r="E133" s="109">
        <v>1</v>
      </c>
      <c r="F133" s="94" t="s">
        <v>350</v>
      </c>
      <c r="G133" s="102">
        <v>0</v>
      </c>
      <c r="H133" s="118">
        <v>732.55</v>
      </c>
      <c r="I133" s="103">
        <f>SUM(G133:H133)</f>
        <v>732.55</v>
      </c>
      <c r="J133" s="13"/>
      <c r="K133" s="13"/>
      <c r="L133" s="13"/>
      <c r="M133" s="13"/>
      <c r="N133" s="13"/>
      <c r="O133" s="13"/>
      <c r="P133" s="13"/>
      <c r="Q133" s="13"/>
      <c r="R133" s="5"/>
      <c r="S133" s="5"/>
      <c r="T133" s="5"/>
      <c r="U133" s="5"/>
      <c r="V133" s="5"/>
      <c r="W133" s="5"/>
      <c r="X133" s="5"/>
      <c r="Y133" s="5"/>
      <c r="Z133" s="5"/>
      <c r="AA133" s="5"/>
      <c r="AB133" s="5"/>
      <c r="AC133" s="5"/>
      <c r="AD133" s="5"/>
    </row>
    <row r="134" spans="1:30" ht="16.5" x14ac:dyDescent="0.25">
      <c r="A134" s="49" t="s">
        <v>354</v>
      </c>
      <c r="B134" s="107" t="s">
        <v>98</v>
      </c>
      <c r="C134" s="99"/>
      <c r="D134" s="121" t="s">
        <v>360</v>
      </c>
      <c r="E134" s="101">
        <v>1</v>
      </c>
      <c r="F134" s="52" t="s">
        <v>351</v>
      </c>
      <c r="G134" s="102">
        <v>0</v>
      </c>
      <c r="H134" s="119">
        <v>488.36</v>
      </c>
      <c r="I134" s="103">
        <f t="shared" ref="I134:I140" si="8">SUM(G134:H134)</f>
        <v>488.36</v>
      </c>
      <c r="J134" s="13"/>
      <c r="K134" s="13"/>
      <c r="L134" s="13"/>
      <c r="M134" s="13"/>
      <c r="N134" s="13"/>
      <c r="O134" s="13"/>
      <c r="P134" s="13"/>
      <c r="Q134" s="13"/>
      <c r="R134" s="5"/>
      <c r="S134" s="5"/>
      <c r="T134" s="5"/>
      <c r="U134" s="5"/>
      <c r="V134" s="5"/>
      <c r="W134" s="5"/>
      <c r="X134" s="5"/>
      <c r="Y134" s="5"/>
      <c r="Z134" s="5"/>
      <c r="AA134" s="5"/>
      <c r="AB134" s="5"/>
      <c r="AC134" s="5"/>
      <c r="AD134" s="5"/>
    </row>
    <row r="135" spans="1:30" ht="16.5" x14ac:dyDescent="0.25">
      <c r="A135" s="49" t="s">
        <v>354</v>
      </c>
      <c r="B135" s="107" t="s">
        <v>98</v>
      </c>
      <c r="C135" s="99"/>
      <c r="D135" s="121" t="s">
        <v>360</v>
      </c>
      <c r="E135" s="101">
        <v>1</v>
      </c>
      <c r="F135" s="114" t="s">
        <v>352</v>
      </c>
      <c r="G135" s="102">
        <v>0</v>
      </c>
      <c r="H135" s="119">
        <v>488.36</v>
      </c>
      <c r="I135" s="103">
        <f t="shared" si="8"/>
        <v>488.36</v>
      </c>
      <c r="J135" s="13"/>
      <c r="K135" s="13"/>
      <c r="L135" s="13"/>
      <c r="M135" s="13"/>
      <c r="N135" s="13"/>
      <c r="O135" s="13"/>
      <c r="P135" s="13"/>
      <c r="Q135" s="13"/>
      <c r="R135" s="5"/>
      <c r="S135" s="5"/>
      <c r="T135" s="5"/>
      <c r="U135" s="5"/>
      <c r="V135" s="5"/>
      <c r="W135" s="5"/>
      <c r="X135" s="5"/>
      <c r="Y135" s="5"/>
      <c r="Z135" s="5"/>
      <c r="AA135" s="5"/>
      <c r="AB135" s="5"/>
      <c r="AC135" s="5"/>
      <c r="AD135" s="5"/>
    </row>
    <row r="136" spans="1:30" ht="16.5" x14ac:dyDescent="0.25">
      <c r="A136" s="49" t="s">
        <v>354</v>
      </c>
      <c r="B136" s="107" t="s">
        <v>98</v>
      </c>
      <c r="C136" s="99"/>
      <c r="D136" s="121" t="s">
        <v>360</v>
      </c>
      <c r="E136" s="101">
        <v>1</v>
      </c>
      <c r="F136" s="52" t="s">
        <v>353</v>
      </c>
      <c r="G136" s="102">
        <v>0</v>
      </c>
      <c r="H136" s="119">
        <v>488.36</v>
      </c>
      <c r="I136" s="103">
        <f t="shared" si="8"/>
        <v>488.36</v>
      </c>
      <c r="J136" s="13"/>
      <c r="K136" s="13"/>
      <c r="L136" s="13"/>
      <c r="M136" s="13"/>
      <c r="N136" s="13"/>
      <c r="O136" s="13"/>
      <c r="P136" s="13"/>
      <c r="Q136" s="13"/>
      <c r="R136" s="5"/>
      <c r="S136" s="5"/>
      <c r="T136" s="5"/>
      <c r="U136" s="5"/>
      <c r="V136" s="5"/>
      <c r="W136" s="5"/>
      <c r="X136" s="5"/>
      <c r="Y136" s="5"/>
      <c r="Z136" s="5"/>
      <c r="AA136" s="5"/>
      <c r="AB136" s="5"/>
      <c r="AC136" s="5"/>
      <c r="AD136" s="5"/>
    </row>
    <row r="137" spans="1:30" ht="16.5" x14ac:dyDescent="0.25">
      <c r="A137" s="52" t="s">
        <v>355</v>
      </c>
      <c r="B137" s="107" t="s">
        <v>356</v>
      </c>
      <c r="C137" s="99"/>
      <c r="D137" s="100" t="s">
        <v>360</v>
      </c>
      <c r="E137" s="101">
        <v>1</v>
      </c>
      <c r="F137" s="58" t="s">
        <v>358</v>
      </c>
      <c r="G137" s="102">
        <v>0</v>
      </c>
      <c r="H137" s="120">
        <v>436.04</v>
      </c>
      <c r="I137" s="103">
        <f t="shared" si="8"/>
        <v>436.04</v>
      </c>
      <c r="J137" s="13"/>
      <c r="K137" s="13"/>
      <c r="L137" s="13"/>
      <c r="M137" s="13"/>
      <c r="N137" s="13"/>
      <c r="O137" s="13"/>
      <c r="P137" s="13"/>
      <c r="Q137" s="13"/>
      <c r="R137" s="5"/>
      <c r="S137" s="5"/>
      <c r="T137" s="5"/>
      <c r="U137" s="5"/>
      <c r="V137" s="5"/>
      <c r="W137" s="5"/>
      <c r="X137" s="5"/>
      <c r="Y137" s="5"/>
      <c r="Z137" s="5"/>
      <c r="AA137" s="5"/>
      <c r="AB137" s="5"/>
      <c r="AC137" s="5"/>
      <c r="AD137" s="5"/>
    </row>
    <row r="138" spans="1:30" ht="16.5" x14ac:dyDescent="0.25">
      <c r="A138" s="52" t="s">
        <v>357</v>
      </c>
      <c r="B138" s="107" t="s">
        <v>104</v>
      </c>
      <c r="C138" s="110"/>
      <c r="D138" s="111" t="s">
        <v>362</v>
      </c>
      <c r="E138" s="112">
        <v>1</v>
      </c>
      <c r="F138" s="115"/>
      <c r="G138" s="102">
        <v>0</v>
      </c>
      <c r="H138" s="120">
        <v>313.94</v>
      </c>
      <c r="I138" s="103">
        <f t="shared" si="8"/>
        <v>313.94</v>
      </c>
      <c r="J138" s="13"/>
      <c r="K138" s="13"/>
      <c r="L138" s="13"/>
      <c r="M138" s="13"/>
      <c r="N138" s="13"/>
      <c r="O138" s="13"/>
      <c r="P138" s="13"/>
      <c r="Q138" s="13"/>
      <c r="R138" s="5"/>
      <c r="S138" s="5"/>
      <c r="T138" s="5"/>
      <c r="U138" s="5"/>
      <c r="V138" s="5"/>
      <c r="W138" s="5"/>
      <c r="X138" s="5"/>
      <c r="Y138" s="5"/>
      <c r="Z138" s="5"/>
      <c r="AA138" s="5"/>
      <c r="AB138" s="5"/>
      <c r="AC138" s="5"/>
      <c r="AD138" s="5"/>
    </row>
    <row r="139" spans="1:30" ht="16.5" x14ac:dyDescent="0.25">
      <c r="A139" s="52" t="s">
        <v>357</v>
      </c>
      <c r="B139" s="107" t="s">
        <v>104</v>
      </c>
      <c r="C139" s="110"/>
      <c r="D139" s="111" t="s">
        <v>362</v>
      </c>
      <c r="E139" s="112">
        <v>1</v>
      </c>
      <c r="F139" s="115"/>
      <c r="G139" s="102">
        <v>0</v>
      </c>
      <c r="H139" s="120">
        <v>313.94</v>
      </c>
      <c r="I139" s="103">
        <f t="shared" si="8"/>
        <v>313.94</v>
      </c>
      <c r="J139" s="13"/>
      <c r="K139" s="13"/>
      <c r="L139" s="13"/>
      <c r="M139" s="13"/>
      <c r="N139" s="13"/>
      <c r="O139" s="13"/>
      <c r="P139" s="13"/>
      <c r="Q139" s="13"/>
      <c r="R139" s="5"/>
      <c r="S139" s="5"/>
      <c r="T139" s="5"/>
      <c r="U139" s="5"/>
      <c r="V139" s="5"/>
      <c r="W139" s="5"/>
      <c r="X139" s="5"/>
      <c r="Y139" s="5"/>
      <c r="Z139" s="5"/>
      <c r="AA139" s="5"/>
      <c r="AB139" s="5"/>
      <c r="AC139" s="5"/>
      <c r="AD139" s="5"/>
    </row>
    <row r="140" spans="1:30" ht="16.5" x14ac:dyDescent="0.25">
      <c r="A140" s="52" t="s">
        <v>357</v>
      </c>
      <c r="B140" s="107" t="s">
        <v>104</v>
      </c>
      <c r="C140" s="110"/>
      <c r="D140" s="111" t="s">
        <v>362</v>
      </c>
      <c r="E140" s="112">
        <v>1</v>
      </c>
      <c r="F140" s="115"/>
      <c r="G140" s="102">
        <v>0</v>
      </c>
      <c r="H140" s="120">
        <v>313.94</v>
      </c>
      <c r="I140" s="103">
        <f t="shared" si="8"/>
        <v>313.94</v>
      </c>
      <c r="J140" s="13"/>
      <c r="K140" s="13"/>
      <c r="L140" s="13"/>
      <c r="M140" s="13"/>
      <c r="N140" s="13"/>
      <c r="O140" s="13"/>
      <c r="P140" s="13"/>
      <c r="Q140" s="13"/>
      <c r="R140" s="5"/>
      <c r="S140" s="5"/>
      <c r="T140" s="5"/>
      <c r="U140" s="5"/>
      <c r="V140" s="5"/>
      <c r="W140" s="5"/>
      <c r="X140" s="5"/>
      <c r="Y140" s="5"/>
      <c r="Z140" s="5"/>
      <c r="AA140" s="5"/>
      <c r="AB140" s="5"/>
      <c r="AC140" s="5"/>
      <c r="AD140" s="5"/>
    </row>
    <row r="141" spans="1:30" ht="16.5" x14ac:dyDescent="0.25">
      <c r="A141" s="95"/>
      <c r="B141" s="105"/>
      <c r="C141" s="110"/>
      <c r="D141" s="111"/>
      <c r="E141" s="112"/>
      <c r="F141" s="113"/>
      <c r="G141" s="102"/>
      <c r="H141" s="90"/>
      <c r="I141" s="103"/>
      <c r="J141" s="13"/>
      <c r="K141" s="13"/>
      <c r="L141" s="13"/>
      <c r="M141" s="13"/>
      <c r="N141" s="13"/>
      <c r="O141" s="13"/>
      <c r="P141" s="13"/>
      <c r="Q141" s="13"/>
      <c r="R141" s="5"/>
      <c r="S141" s="5"/>
      <c r="T141" s="5"/>
      <c r="U141" s="5"/>
      <c r="V141" s="5"/>
      <c r="W141" s="5"/>
      <c r="X141" s="5"/>
      <c r="Y141" s="5"/>
      <c r="Z141" s="5"/>
      <c r="AA141" s="5"/>
      <c r="AB141" s="5"/>
      <c r="AC141" s="5"/>
      <c r="AD141" s="5"/>
    </row>
    <row r="142" spans="1:30" ht="45" x14ac:dyDescent="0.2">
      <c r="A142" s="42" t="s">
        <v>85</v>
      </c>
      <c r="B142" s="42" t="s">
        <v>86</v>
      </c>
      <c r="C142" s="21" t="s">
        <v>87</v>
      </c>
      <c r="D142" s="21" t="s">
        <v>88</v>
      </c>
      <c r="E142" s="21" t="s">
        <v>89</v>
      </c>
      <c r="F142" s="31"/>
      <c r="G142" s="116" t="s">
        <v>90</v>
      </c>
      <c r="H142" s="116" t="s">
        <v>91</v>
      </c>
      <c r="I142" s="116" t="s">
        <v>92</v>
      </c>
      <c r="J142" s="13"/>
      <c r="K142" s="13"/>
      <c r="L142" s="13"/>
      <c r="M142" s="13"/>
      <c r="N142" s="13"/>
      <c r="O142" s="13"/>
      <c r="P142" s="13"/>
      <c r="Q142" s="13"/>
      <c r="R142" s="14"/>
      <c r="S142" s="14"/>
      <c r="T142" s="14"/>
      <c r="U142" s="14"/>
      <c r="V142" s="14"/>
      <c r="W142" s="14"/>
      <c r="X142" s="14"/>
      <c r="Y142" s="14"/>
      <c r="Z142" s="14"/>
      <c r="AA142" s="14"/>
      <c r="AB142" s="14"/>
      <c r="AC142" s="14"/>
      <c r="AD142" s="14"/>
    </row>
    <row r="143" spans="1:30" x14ac:dyDescent="0.2">
      <c r="A143" s="37" t="s">
        <v>93</v>
      </c>
      <c r="B143" s="38" t="s">
        <v>94</v>
      </c>
      <c r="C143" s="16">
        <f>SUMIFS($E$120:$E$141,$B$120:$B$141,"FGS-1",$D$120:$D$141,"&lt;&gt;VAGO")</f>
        <v>9</v>
      </c>
      <c r="D143" s="16">
        <f>SUMIFS($E$120:$E$141,$B$120:$B$141,"FGS-1",$D$120:$D$141,"VAGO")</f>
        <v>0</v>
      </c>
      <c r="E143" s="16">
        <f t="shared" ref="E143:E148" si="9">C143+D143</f>
        <v>9</v>
      </c>
      <c r="F143" s="17"/>
      <c r="G143" s="28">
        <f>SUMIF($B$120:$B$141,"FGS-1",$G$120:$G$141)</f>
        <v>0</v>
      </c>
      <c r="H143" s="28">
        <f>SUMIF($B$120:$B$141,"FGS-1",$H$120:$H$141)</f>
        <v>10806.210000000003</v>
      </c>
      <c r="I143" s="28">
        <f>SUMIF($B$120:$B$141,"FGS-1",$I$120:$I$141)</f>
        <v>10806.210000000003</v>
      </c>
      <c r="J143" s="13"/>
      <c r="K143" s="13"/>
      <c r="L143" s="13"/>
      <c r="M143" s="13"/>
      <c r="N143" s="13"/>
      <c r="O143" s="13"/>
      <c r="P143" s="13"/>
      <c r="Q143" s="13"/>
      <c r="R143" s="12"/>
      <c r="S143" s="12"/>
      <c r="T143" s="12"/>
      <c r="U143" s="12"/>
      <c r="V143" s="12"/>
      <c r="W143" s="12"/>
      <c r="X143" s="12"/>
      <c r="Y143" s="12"/>
      <c r="Z143" s="12"/>
      <c r="AA143" s="12"/>
      <c r="AB143" s="12"/>
      <c r="AC143" s="12"/>
      <c r="AD143" s="12"/>
    </row>
    <row r="144" spans="1:30" x14ac:dyDescent="0.2">
      <c r="A144" s="37" t="s">
        <v>95</v>
      </c>
      <c r="B144" s="38" t="s">
        <v>96</v>
      </c>
      <c r="C144" s="16">
        <f>SUMIFS($E$120:$E$141,$B$120:$B$141,"FGS-2",$D$120:$D$141,"&lt;&gt;VAGO")</f>
        <v>5</v>
      </c>
      <c r="D144" s="16">
        <f>SUMIFS($E$120:$E$141,$B$120:$B$141,"FGS-2",$D$120:$D$141,"VAGO")</f>
        <v>0</v>
      </c>
      <c r="E144" s="16">
        <f t="shared" si="9"/>
        <v>5</v>
      </c>
      <c r="F144" s="19"/>
      <c r="G144" s="28">
        <f>SUMIF($B$120:$B$141,"FGS-2",$G$120:$G$141)</f>
        <v>0</v>
      </c>
      <c r="H144" s="28">
        <f>SUMIF($B$120:$B$141,"FGS-2",$H$120:$H$141)</f>
        <v>3662.75</v>
      </c>
      <c r="I144" s="28">
        <f>SUMIF($B$120:$B$141,"FGS-2",$I$120:$I$141)</f>
        <v>3662.75</v>
      </c>
      <c r="J144" s="13"/>
      <c r="K144" s="13"/>
      <c r="L144" s="13"/>
      <c r="M144" s="13"/>
      <c r="N144" s="13"/>
      <c r="O144" s="13"/>
      <c r="P144" s="13"/>
      <c r="Q144" s="13"/>
      <c r="R144" s="12"/>
      <c r="S144" s="12"/>
      <c r="T144" s="12"/>
      <c r="U144" s="12"/>
      <c r="V144" s="12"/>
      <c r="W144" s="12"/>
      <c r="X144" s="12"/>
      <c r="Y144" s="12"/>
      <c r="Z144" s="12"/>
      <c r="AA144" s="12"/>
      <c r="AB144" s="12"/>
      <c r="AC144" s="12"/>
      <c r="AD144" s="12"/>
    </row>
    <row r="145" spans="1:30" x14ac:dyDescent="0.2">
      <c r="A145" s="37" t="s">
        <v>97</v>
      </c>
      <c r="B145" s="38" t="s">
        <v>98</v>
      </c>
      <c r="C145" s="16">
        <f>SUMIFS($E$120:$E$141,$B$120:$B$141,"FGS-3",$D$120:$D$141,"&lt;&gt;VAGO")</f>
        <v>3</v>
      </c>
      <c r="D145" s="16">
        <f>SUMIFS($E$120:$E$141,$B$120:$B$141,"FGS-3",$D$120:$D$141,"VAGO")</f>
        <v>0</v>
      </c>
      <c r="E145" s="16">
        <f t="shared" si="9"/>
        <v>3</v>
      </c>
      <c r="F145" s="19"/>
      <c r="G145" s="28">
        <f>SUMIF($B$120:$B$141,"FGS-3",$G$120:$G$141)</f>
        <v>0</v>
      </c>
      <c r="H145" s="28">
        <f>SUMIF($B$120:$B$141,"FGS-3",$H$120:$H$141)</f>
        <v>1465.08</v>
      </c>
      <c r="I145" s="28">
        <f>SUMIF($B$120:$B$141,"FGS-3",$I$120:$I$141)</f>
        <v>1465.08</v>
      </c>
      <c r="J145" s="13"/>
      <c r="K145" s="13"/>
      <c r="L145" s="13"/>
      <c r="M145" s="13"/>
      <c r="N145" s="13"/>
      <c r="O145" s="13"/>
      <c r="P145" s="13"/>
      <c r="Q145" s="13"/>
      <c r="R145" s="12"/>
      <c r="S145" s="12"/>
      <c r="T145" s="12"/>
      <c r="U145" s="12"/>
      <c r="V145" s="12"/>
      <c r="W145" s="12"/>
      <c r="X145" s="12"/>
      <c r="Y145" s="12"/>
      <c r="Z145" s="12"/>
      <c r="AA145" s="12"/>
      <c r="AB145" s="12"/>
      <c r="AC145" s="12"/>
      <c r="AD145" s="12"/>
    </row>
    <row r="146" spans="1:30" x14ac:dyDescent="0.2">
      <c r="A146" s="39" t="s">
        <v>99</v>
      </c>
      <c r="B146" s="40" t="s">
        <v>100</v>
      </c>
      <c r="C146" s="16">
        <f>SUMIFS($E$120:$E$141,$B$120:$B$141,"FGA-1",$D$120:$D$141,"&lt;&gt;VAGO")</f>
        <v>1</v>
      </c>
      <c r="D146" s="16">
        <f>SUMIFS($E$120:$E$141,$B$120:$B$141,"FGA-1",$D$120:$D$141,"VAGO")</f>
        <v>0</v>
      </c>
      <c r="E146" s="16">
        <f t="shared" si="9"/>
        <v>1</v>
      </c>
      <c r="F146" s="20"/>
      <c r="G146" s="28">
        <f>SUMIF($B$120:$B$141,"FGA-1",$G$120:$G$141)</f>
        <v>0</v>
      </c>
      <c r="H146" s="28">
        <f>SUMIF($B$120:$B$141,"FGA-1",$H$120:$H$141)</f>
        <v>436.04</v>
      </c>
      <c r="I146" s="28">
        <f>SUMIF($B$120:$B$141,"FGA-1",$I$120:$I$141)</f>
        <v>436.04</v>
      </c>
      <c r="J146" s="13"/>
      <c r="K146" s="13"/>
      <c r="L146" s="13"/>
      <c r="M146" s="13"/>
      <c r="N146" s="13"/>
      <c r="O146" s="13"/>
      <c r="P146" s="13"/>
      <c r="Q146" s="13"/>
      <c r="R146" s="12"/>
      <c r="S146" s="12"/>
      <c r="T146" s="12"/>
      <c r="U146" s="12"/>
      <c r="V146" s="12"/>
      <c r="W146" s="12"/>
      <c r="X146" s="12"/>
      <c r="Y146" s="12"/>
      <c r="Z146" s="12"/>
      <c r="AA146" s="12"/>
      <c r="AB146" s="12"/>
      <c r="AC146" s="12"/>
      <c r="AD146" s="12"/>
    </row>
    <row r="147" spans="1:30" x14ac:dyDescent="0.2">
      <c r="A147" s="37" t="s">
        <v>101</v>
      </c>
      <c r="B147" s="38" t="s">
        <v>102</v>
      </c>
      <c r="C147" s="16">
        <f>SUMIFS($E$120:$E$141,$B$120:$B$141,"FGA-2",$D$120:$D$141,"&lt;&gt;VAGO")</f>
        <v>0</v>
      </c>
      <c r="D147" s="16">
        <f>SUMIFS($E$120:$E$141,$B$120:$B$141,"FGA-2",$D$120:$D$141,"VAGO")</f>
        <v>0</v>
      </c>
      <c r="E147" s="16">
        <f t="shared" si="9"/>
        <v>0</v>
      </c>
      <c r="F147" s="20"/>
      <c r="G147" s="28">
        <f>SUMIF($B$120:$B$141,"FGA-2",$G$120:$G$141)</f>
        <v>0</v>
      </c>
      <c r="H147" s="28">
        <f>SUMIF($B$120:$B$141,"FGA-2",$H$120:$H$141)</f>
        <v>0</v>
      </c>
      <c r="I147" s="28">
        <f>SUMIF($B$120:$B$141,"FGA-2",$I$120:$I$141)</f>
        <v>0</v>
      </c>
      <c r="J147" s="13"/>
      <c r="K147" s="13"/>
      <c r="L147" s="13"/>
      <c r="M147" s="13"/>
      <c r="N147" s="13"/>
      <c r="O147" s="13"/>
      <c r="P147" s="13"/>
      <c r="Q147" s="13"/>
      <c r="R147" s="25"/>
      <c r="S147" s="12"/>
      <c r="T147" s="12"/>
      <c r="U147" s="12"/>
      <c r="V147" s="12"/>
      <c r="W147" s="12"/>
      <c r="X147" s="12"/>
      <c r="Y147" s="12"/>
      <c r="Z147" s="12"/>
      <c r="AA147" s="12"/>
      <c r="AB147" s="12"/>
      <c r="AC147" s="12"/>
      <c r="AD147" s="12"/>
    </row>
    <row r="148" spans="1:30" x14ac:dyDescent="0.2">
      <c r="A148" s="37" t="s">
        <v>103</v>
      </c>
      <c r="B148" s="38" t="s">
        <v>104</v>
      </c>
      <c r="C148" s="16">
        <f>SUMIFS($E$120:$E$141,$B$120:$B$141,"FGA-3",$D$120:$D$141,"&lt;&gt;VAGO")</f>
        <v>0</v>
      </c>
      <c r="D148" s="16">
        <f>SUMIFS($E$120:$E$141,$B$120:$B$141,"FGA-3",$D$120:$D$141,"VAGO")</f>
        <v>3</v>
      </c>
      <c r="E148" s="16">
        <f t="shared" si="9"/>
        <v>3</v>
      </c>
      <c r="F148" s="19"/>
      <c r="G148" s="28">
        <f>SUMIF($B$120:$B$141,"FGA-3",$G$120:$G$141)</f>
        <v>0</v>
      </c>
      <c r="H148" s="28">
        <f>SUMIF($B$120:$B$141,"FGA-3",$H$120:$H$141)</f>
        <v>941.81999999999994</v>
      </c>
      <c r="I148" s="28">
        <f>SUMIF($B$120:$B$141,"FGA-3",$I$120:$I$141)</f>
        <v>941.81999999999994</v>
      </c>
      <c r="J148" s="13"/>
      <c r="K148" s="13"/>
      <c r="L148" s="13"/>
      <c r="M148" s="13"/>
      <c r="N148" s="13"/>
      <c r="O148" s="13"/>
      <c r="P148" s="13"/>
      <c r="Q148" s="13"/>
      <c r="R148" s="32"/>
      <c r="S148" s="14"/>
      <c r="T148" s="14"/>
      <c r="U148" s="14"/>
      <c r="V148" s="14"/>
      <c r="W148" s="14"/>
      <c r="X148" s="14"/>
      <c r="Y148" s="14"/>
      <c r="Z148" s="14"/>
      <c r="AA148" s="14"/>
      <c r="AB148" s="14"/>
      <c r="AC148" s="14"/>
      <c r="AD148" s="14"/>
    </row>
    <row r="149" spans="1:30" ht="30" x14ac:dyDescent="0.2">
      <c r="A149" s="42" t="s">
        <v>105</v>
      </c>
      <c r="B149" s="31"/>
      <c r="C149" s="21">
        <f t="shared" ref="C149:E149" si="10">SUM(C143:C148)</f>
        <v>18</v>
      </c>
      <c r="D149" s="21">
        <f t="shared" si="10"/>
        <v>3</v>
      </c>
      <c r="E149" s="21">
        <f t="shared" si="10"/>
        <v>21</v>
      </c>
      <c r="F149" s="31"/>
      <c r="G149" s="33">
        <f t="shared" ref="G149:I149" si="11">SUM(G143:G148)</f>
        <v>0</v>
      </c>
      <c r="H149" s="33">
        <f t="shared" si="11"/>
        <v>17311.900000000005</v>
      </c>
      <c r="I149" s="33">
        <f t="shared" si="11"/>
        <v>17311.900000000005</v>
      </c>
      <c r="J149" s="13"/>
      <c r="K149" s="13"/>
      <c r="L149" s="13"/>
      <c r="M149" s="13"/>
      <c r="N149" s="13"/>
      <c r="O149" s="13"/>
      <c r="P149" s="13"/>
      <c r="Q149" s="13"/>
      <c r="R149" s="32"/>
      <c r="S149" s="14"/>
      <c r="T149" s="14"/>
      <c r="U149" s="14"/>
      <c r="V149" s="14"/>
      <c r="W149" s="14"/>
      <c r="X149" s="14"/>
      <c r="Y149" s="14"/>
      <c r="Z149" s="14"/>
      <c r="AA149" s="14"/>
      <c r="AB149" s="14"/>
      <c r="AC149" s="14"/>
      <c r="AD149" s="14"/>
    </row>
    <row r="150" spans="1:30" ht="33" customHeight="1" x14ac:dyDescent="0.2">
      <c r="A150" s="23"/>
      <c r="B150" s="23"/>
      <c r="C150" s="23"/>
      <c r="D150" s="23"/>
      <c r="E150" s="23"/>
      <c r="F150" s="23"/>
      <c r="G150" s="23"/>
      <c r="H150" s="23"/>
      <c r="I150" s="41"/>
      <c r="J150" s="41"/>
      <c r="K150" s="6"/>
      <c r="L150" s="41"/>
      <c r="M150" s="41"/>
      <c r="N150" s="41"/>
      <c r="O150" s="41"/>
      <c r="P150" s="41"/>
      <c r="Q150" s="41"/>
      <c r="R150" s="25"/>
      <c r="S150" s="12"/>
      <c r="T150" s="12"/>
      <c r="U150" s="12"/>
      <c r="V150" s="12"/>
      <c r="W150" s="12"/>
      <c r="X150" s="12"/>
      <c r="Y150" s="12"/>
      <c r="Z150" s="12"/>
      <c r="AA150" s="12"/>
      <c r="AB150" s="12"/>
      <c r="AC150" s="12"/>
      <c r="AD150" s="12"/>
    </row>
    <row r="151" spans="1:30" ht="45" x14ac:dyDescent="0.2">
      <c r="A151" s="42"/>
      <c r="B151" s="42"/>
      <c r="C151" s="21" t="s">
        <v>106</v>
      </c>
      <c r="D151" s="21" t="s">
        <v>107</v>
      </c>
      <c r="E151" s="21" t="s">
        <v>108</v>
      </c>
      <c r="F151" s="15"/>
      <c r="G151" s="21" t="s">
        <v>109</v>
      </c>
      <c r="H151" s="21" t="s">
        <v>110</v>
      </c>
      <c r="I151" s="21" t="s">
        <v>111</v>
      </c>
      <c r="J151" s="41"/>
      <c r="K151" s="6"/>
      <c r="L151" s="41"/>
      <c r="M151" s="41"/>
      <c r="N151" s="41"/>
      <c r="O151" s="41"/>
      <c r="P151" s="41"/>
      <c r="Q151" s="41"/>
      <c r="R151" s="25"/>
      <c r="S151" s="12"/>
      <c r="T151" s="12"/>
      <c r="U151" s="12"/>
      <c r="V151" s="12"/>
      <c r="W151" s="12"/>
      <c r="X151" s="12"/>
      <c r="Y151" s="12"/>
      <c r="Z151" s="12"/>
      <c r="AA151" s="12"/>
      <c r="AB151" s="12"/>
      <c r="AC151" s="12"/>
      <c r="AD151" s="12"/>
    </row>
    <row r="152" spans="1:30" ht="45" x14ac:dyDescent="0.2">
      <c r="A152" s="42" t="s">
        <v>112</v>
      </c>
      <c r="B152" s="15"/>
      <c r="C152" s="21">
        <f>SUM(C100+C116+C149)</f>
        <v>98</v>
      </c>
      <c r="D152" s="21">
        <f>SUM(D100+D116+D149)</f>
        <v>4</v>
      </c>
      <c r="E152" s="21">
        <f>SUM(E100+E116+E149)</f>
        <v>102</v>
      </c>
      <c r="F152" s="15"/>
      <c r="G152" s="33">
        <f>SUM(H100+G116+G149)</f>
        <v>61935.950000000004</v>
      </c>
      <c r="H152" s="33">
        <f>SUM(I100+H116+H149)</f>
        <v>306118.00999999995</v>
      </c>
      <c r="I152" s="33">
        <f>SUM(J100+I116+I149)</f>
        <v>368053.96000000008</v>
      </c>
      <c r="J152" s="41"/>
      <c r="K152" s="6"/>
      <c r="L152" s="41"/>
      <c r="M152" s="41"/>
      <c r="N152" s="41"/>
      <c r="O152" s="41"/>
      <c r="P152" s="41"/>
      <c r="Q152" s="41"/>
      <c r="R152" s="25"/>
      <c r="S152" s="12"/>
      <c r="T152" s="12"/>
      <c r="U152" s="12"/>
      <c r="V152" s="12"/>
      <c r="W152" s="12"/>
      <c r="X152" s="12"/>
      <c r="Y152" s="12"/>
      <c r="Z152" s="12"/>
      <c r="AA152" s="12"/>
      <c r="AB152" s="12"/>
      <c r="AC152" s="12"/>
      <c r="AD152" s="12"/>
    </row>
    <row r="153" spans="1:30" ht="30" customHeight="1" x14ac:dyDescent="0.2">
      <c r="A153" s="23"/>
      <c r="B153" s="23"/>
      <c r="C153" s="23"/>
      <c r="D153" s="23"/>
      <c r="E153" s="23"/>
      <c r="F153" s="23"/>
      <c r="G153" s="23"/>
      <c r="H153" s="23"/>
      <c r="I153" s="41"/>
      <c r="J153" s="41"/>
      <c r="K153" s="6"/>
      <c r="L153" s="41"/>
      <c r="M153" s="41"/>
      <c r="N153" s="41"/>
      <c r="O153" s="41"/>
      <c r="P153" s="41"/>
      <c r="Q153" s="41"/>
      <c r="R153" s="25"/>
      <c r="S153" s="12"/>
      <c r="T153" s="12"/>
      <c r="U153" s="12"/>
      <c r="V153" s="12"/>
      <c r="W153" s="12"/>
      <c r="X153" s="12"/>
      <c r="Y153" s="12"/>
      <c r="Z153" s="12"/>
      <c r="AA153" s="12"/>
      <c r="AB153" s="12"/>
      <c r="AC153" s="12"/>
      <c r="AD153" s="12"/>
    </row>
    <row r="154" spans="1:30" x14ac:dyDescent="0.2">
      <c r="A154" s="186" t="s">
        <v>113</v>
      </c>
      <c r="B154" s="179"/>
      <c r="C154" s="179"/>
      <c r="D154" s="179"/>
      <c r="E154" s="179"/>
      <c r="F154" s="180"/>
      <c r="G154" s="13"/>
      <c r="H154" s="23"/>
      <c r="I154" s="23"/>
      <c r="J154" s="23"/>
      <c r="K154" s="13"/>
      <c r="L154" s="23"/>
      <c r="M154" s="41"/>
      <c r="N154" s="41"/>
      <c r="O154" s="41"/>
      <c r="P154" s="41"/>
      <c r="Q154" s="41"/>
      <c r="R154" s="25"/>
      <c r="S154" s="12"/>
      <c r="T154" s="12"/>
      <c r="U154" s="12"/>
      <c r="V154" s="12"/>
      <c r="W154" s="12"/>
      <c r="X154" s="12"/>
      <c r="Y154" s="12"/>
      <c r="Z154" s="12"/>
      <c r="AA154" s="12"/>
      <c r="AB154" s="12"/>
      <c r="AC154" s="12"/>
      <c r="AD154" s="12"/>
    </row>
    <row r="155" spans="1:30" x14ac:dyDescent="0.2">
      <c r="A155" s="187" t="s">
        <v>114</v>
      </c>
      <c r="B155" s="179"/>
      <c r="C155" s="179"/>
      <c r="D155" s="179"/>
      <c r="E155" s="179"/>
      <c r="F155" s="180"/>
      <c r="G155" s="13"/>
      <c r="H155" s="23"/>
      <c r="I155" s="23"/>
      <c r="J155" s="23"/>
      <c r="K155" s="23"/>
      <c r="L155" s="23"/>
      <c r="M155" s="41"/>
      <c r="N155" s="41"/>
      <c r="O155" s="41"/>
      <c r="P155" s="41"/>
      <c r="Q155" s="41"/>
      <c r="R155" s="25"/>
      <c r="S155" s="12"/>
      <c r="T155" s="12"/>
      <c r="U155" s="12"/>
      <c r="V155" s="12"/>
      <c r="W155" s="12"/>
      <c r="X155" s="12"/>
      <c r="Y155" s="12"/>
      <c r="Z155" s="12"/>
      <c r="AA155" s="12"/>
      <c r="AB155" s="12"/>
      <c r="AC155" s="12"/>
      <c r="AD155" s="12"/>
    </row>
    <row r="156" spans="1:30" x14ac:dyDescent="0.2">
      <c r="A156" s="187" t="s">
        <v>115</v>
      </c>
      <c r="B156" s="179"/>
      <c r="C156" s="179"/>
      <c r="D156" s="179"/>
      <c r="E156" s="179"/>
      <c r="F156" s="180"/>
      <c r="G156" s="13"/>
      <c r="H156" s="23"/>
      <c r="I156" s="23"/>
      <c r="J156" s="23"/>
      <c r="K156" s="23"/>
      <c r="L156" s="23"/>
      <c r="M156" s="41"/>
      <c r="N156" s="41"/>
      <c r="O156" s="41"/>
      <c r="P156" s="41"/>
      <c r="Q156" s="41"/>
      <c r="R156" s="25"/>
      <c r="S156" s="12"/>
      <c r="T156" s="12"/>
      <c r="U156" s="12"/>
      <c r="V156" s="12"/>
      <c r="W156" s="12"/>
      <c r="X156" s="12"/>
      <c r="Y156" s="12"/>
      <c r="Z156" s="12"/>
      <c r="AA156" s="12"/>
      <c r="AB156" s="12"/>
      <c r="AC156" s="12"/>
      <c r="AD156" s="12"/>
    </row>
    <row r="157" spans="1:30" x14ac:dyDescent="0.2">
      <c r="A157" s="188" t="s">
        <v>116</v>
      </c>
      <c r="B157" s="179"/>
      <c r="C157" s="179"/>
      <c r="D157" s="179"/>
      <c r="E157" s="179"/>
      <c r="F157" s="180"/>
      <c r="G157" s="13"/>
      <c r="H157" s="23"/>
      <c r="I157" s="23"/>
      <c r="J157" s="23"/>
      <c r="K157" s="23"/>
      <c r="L157" s="23"/>
      <c r="M157" s="41"/>
      <c r="N157" s="41"/>
      <c r="O157" s="41"/>
      <c r="P157" s="41"/>
      <c r="Q157" s="41"/>
      <c r="R157" s="25"/>
      <c r="S157" s="12"/>
      <c r="T157" s="12"/>
      <c r="U157" s="12"/>
      <c r="V157" s="12"/>
      <c r="W157" s="12"/>
      <c r="X157" s="12"/>
      <c r="Y157" s="12"/>
      <c r="Z157" s="12"/>
      <c r="AA157" s="12"/>
      <c r="AB157" s="12"/>
      <c r="AC157" s="12"/>
      <c r="AD157" s="12"/>
    </row>
    <row r="158" spans="1:30" x14ac:dyDescent="0.2">
      <c r="A158" s="188" t="s">
        <v>117</v>
      </c>
      <c r="B158" s="179"/>
      <c r="C158" s="179"/>
      <c r="D158" s="179"/>
      <c r="E158" s="179"/>
      <c r="F158" s="180"/>
      <c r="G158" s="13"/>
      <c r="H158" s="23"/>
      <c r="I158" s="23"/>
      <c r="J158" s="23"/>
      <c r="K158" s="23"/>
      <c r="L158" s="23"/>
      <c r="M158" s="41"/>
      <c r="N158" s="41"/>
      <c r="O158" s="41"/>
      <c r="P158" s="41"/>
      <c r="Q158" s="41"/>
      <c r="R158" s="25"/>
      <c r="S158" s="12"/>
      <c r="T158" s="12"/>
      <c r="U158" s="12"/>
      <c r="V158" s="12"/>
      <c r="W158" s="12"/>
      <c r="X158" s="12"/>
      <c r="Y158" s="12"/>
      <c r="Z158" s="12"/>
      <c r="AA158" s="12"/>
      <c r="AB158" s="12"/>
      <c r="AC158" s="12"/>
      <c r="AD158" s="12"/>
    </row>
    <row r="159" spans="1:30" x14ac:dyDescent="0.2">
      <c r="A159" s="188" t="s">
        <v>118</v>
      </c>
      <c r="B159" s="179"/>
      <c r="C159" s="179"/>
      <c r="D159" s="179"/>
      <c r="E159" s="179"/>
      <c r="F159" s="180"/>
      <c r="G159" s="13"/>
      <c r="H159" s="23"/>
      <c r="I159" s="23"/>
      <c r="J159" s="23"/>
      <c r="K159" s="23"/>
      <c r="L159" s="23"/>
      <c r="M159" s="41"/>
      <c r="N159" s="41"/>
      <c r="O159" s="41"/>
      <c r="P159" s="41"/>
      <c r="Q159" s="41"/>
      <c r="R159" s="25"/>
      <c r="S159" s="12"/>
      <c r="T159" s="12"/>
      <c r="U159" s="12"/>
      <c r="V159" s="12"/>
      <c r="W159" s="12"/>
      <c r="X159" s="12"/>
      <c r="Y159" s="12"/>
      <c r="Z159" s="12"/>
      <c r="AA159" s="12"/>
      <c r="AB159" s="12"/>
      <c r="AC159" s="12"/>
      <c r="AD159" s="12"/>
    </row>
    <row r="160" spans="1:30" ht="32.25" customHeight="1" x14ac:dyDescent="0.2">
      <c r="A160" s="189"/>
      <c r="B160" s="182"/>
      <c r="C160" s="182"/>
      <c r="D160" s="182"/>
      <c r="E160" s="182"/>
      <c r="F160" s="182"/>
      <c r="G160" s="13"/>
      <c r="H160" s="23"/>
      <c r="I160" s="23"/>
      <c r="J160" s="23"/>
      <c r="K160" s="23"/>
      <c r="L160" s="23"/>
      <c r="M160" s="41"/>
      <c r="N160" s="41"/>
      <c r="O160" s="41"/>
      <c r="P160" s="41"/>
      <c r="Q160" s="41"/>
      <c r="R160" s="25"/>
      <c r="S160" s="12"/>
      <c r="T160" s="12"/>
      <c r="U160" s="12"/>
      <c r="V160" s="12"/>
      <c r="W160" s="12"/>
      <c r="X160" s="12"/>
      <c r="Y160" s="12"/>
      <c r="Z160" s="12"/>
      <c r="AA160" s="12"/>
      <c r="AB160" s="12"/>
      <c r="AC160" s="12"/>
      <c r="AD160" s="12"/>
    </row>
    <row r="161" spans="1:30" x14ac:dyDescent="0.2">
      <c r="A161" s="186" t="s">
        <v>119</v>
      </c>
      <c r="B161" s="179"/>
      <c r="C161" s="179"/>
      <c r="D161" s="179"/>
      <c r="E161" s="179"/>
      <c r="F161" s="180"/>
      <c r="G161" s="13"/>
      <c r="H161" s="23"/>
      <c r="I161" s="23"/>
      <c r="J161" s="23"/>
      <c r="K161" s="23"/>
      <c r="L161" s="23"/>
      <c r="M161" s="41"/>
      <c r="N161" s="41"/>
      <c r="O161" s="41"/>
      <c r="P161" s="41"/>
      <c r="Q161" s="41"/>
      <c r="R161" s="25"/>
      <c r="S161" s="12"/>
      <c r="T161" s="12"/>
      <c r="U161" s="12"/>
      <c r="V161" s="12"/>
      <c r="W161" s="12"/>
      <c r="X161" s="12"/>
      <c r="Y161" s="12"/>
      <c r="Z161" s="12"/>
      <c r="AA161" s="12"/>
      <c r="AB161" s="12"/>
      <c r="AC161" s="12"/>
      <c r="AD161" s="12"/>
    </row>
    <row r="162" spans="1:30" x14ac:dyDescent="0.2">
      <c r="A162" s="190" t="s">
        <v>120</v>
      </c>
      <c r="B162" s="179"/>
      <c r="C162" s="179"/>
      <c r="D162" s="179"/>
      <c r="E162" s="179"/>
      <c r="F162" s="180"/>
      <c r="G162" s="13"/>
      <c r="H162" s="23"/>
      <c r="I162" s="23"/>
      <c r="J162" s="23"/>
      <c r="K162" s="23"/>
      <c r="L162" s="23"/>
      <c r="M162" s="41"/>
      <c r="N162" s="41"/>
      <c r="O162" s="41"/>
      <c r="P162" s="41"/>
      <c r="Q162" s="41"/>
      <c r="R162" s="25"/>
      <c r="S162" s="12"/>
      <c r="T162" s="12"/>
      <c r="U162" s="12"/>
      <c r="V162" s="12"/>
      <c r="W162" s="12"/>
      <c r="X162" s="12"/>
      <c r="Y162" s="12"/>
      <c r="Z162" s="12"/>
      <c r="AA162" s="12"/>
      <c r="AB162" s="12"/>
      <c r="AC162" s="12"/>
      <c r="AD162" s="12"/>
    </row>
    <row r="163" spans="1:30" x14ac:dyDescent="0.2">
      <c r="A163" s="185" t="s">
        <v>121</v>
      </c>
      <c r="B163" s="179"/>
      <c r="C163" s="179"/>
      <c r="D163" s="179"/>
      <c r="E163" s="179"/>
      <c r="F163" s="180"/>
      <c r="G163" s="13"/>
      <c r="H163" s="23"/>
      <c r="I163" s="23"/>
      <c r="J163" s="23"/>
      <c r="K163" s="23"/>
      <c r="L163" s="23"/>
      <c r="M163" s="41"/>
      <c r="N163" s="41"/>
      <c r="O163" s="41"/>
      <c r="P163" s="41"/>
      <c r="Q163" s="41"/>
      <c r="R163" s="25"/>
      <c r="S163" s="12"/>
      <c r="T163" s="12"/>
      <c r="U163" s="12"/>
      <c r="V163" s="12"/>
      <c r="W163" s="12"/>
      <c r="X163" s="12"/>
      <c r="Y163" s="12"/>
      <c r="Z163" s="12"/>
      <c r="AA163" s="12"/>
      <c r="AB163" s="12"/>
      <c r="AC163" s="12"/>
      <c r="AD163" s="12"/>
    </row>
    <row r="164" spans="1:30" ht="31.5" customHeight="1" x14ac:dyDescent="0.2">
      <c r="A164" s="185" t="s">
        <v>122</v>
      </c>
      <c r="B164" s="179"/>
      <c r="C164" s="179"/>
      <c r="D164" s="179"/>
      <c r="E164" s="179"/>
      <c r="F164" s="180"/>
      <c r="G164" s="13"/>
      <c r="H164" s="23"/>
      <c r="I164" s="23"/>
      <c r="J164" s="23"/>
      <c r="K164" s="23"/>
      <c r="L164" s="23"/>
      <c r="M164" s="41"/>
      <c r="N164" s="41"/>
      <c r="O164" s="41"/>
      <c r="P164" s="41"/>
      <c r="Q164" s="41"/>
      <c r="R164" s="25"/>
      <c r="S164" s="12"/>
      <c r="T164" s="12"/>
      <c r="U164" s="12"/>
      <c r="V164" s="12"/>
      <c r="W164" s="12"/>
      <c r="X164" s="12"/>
      <c r="Y164" s="12"/>
      <c r="Z164" s="12"/>
      <c r="AA164" s="12"/>
      <c r="AB164" s="12"/>
      <c r="AC164" s="12"/>
      <c r="AD164" s="12"/>
    </row>
    <row r="165" spans="1:30" ht="29.25" customHeight="1" x14ac:dyDescent="0.2">
      <c r="A165" s="185" t="s">
        <v>123</v>
      </c>
      <c r="B165" s="179"/>
      <c r="C165" s="179"/>
      <c r="D165" s="179"/>
      <c r="E165" s="179"/>
      <c r="F165" s="180"/>
      <c r="G165" s="13"/>
      <c r="H165" s="23"/>
      <c r="I165" s="23"/>
      <c r="J165" s="23"/>
      <c r="K165" s="23"/>
      <c r="L165" s="23"/>
      <c r="M165" s="41"/>
      <c r="N165" s="41"/>
      <c r="O165" s="41"/>
      <c r="P165" s="41"/>
      <c r="Q165" s="41"/>
      <c r="R165" s="25"/>
      <c r="S165" s="12"/>
      <c r="T165" s="12"/>
      <c r="U165" s="12"/>
      <c r="V165" s="12"/>
      <c r="W165" s="12"/>
      <c r="X165" s="12"/>
      <c r="Y165" s="12"/>
      <c r="Z165" s="12"/>
      <c r="AA165" s="12"/>
      <c r="AB165" s="12"/>
      <c r="AC165" s="12"/>
      <c r="AD165" s="12"/>
    </row>
    <row r="166" spans="1:30" x14ac:dyDescent="0.2">
      <c r="A166" s="185" t="s">
        <v>124</v>
      </c>
      <c r="B166" s="179"/>
      <c r="C166" s="179"/>
      <c r="D166" s="179"/>
      <c r="E166" s="179"/>
      <c r="F166" s="180"/>
      <c r="G166" s="13"/>
      <c r="H166" s="23"/>
      <c r="I166" s="23"/>
      <c r="J166" s="23"/>
      <c r="K166" s="23"/>
      <c r="L166" s="23"/>
      <c r="M166" s="41"/>
      <c r="N166" s="41"/>
      <c r="O166" s="41"/>
      <c r="P166" s="41"/>
      <c r="Q166" s="41"/>
      <c r="R166" s="25"/>
      <c r="S166" s="12"/>
      <c r="T166" s="12"/>
      <c r="U166" s="12"/>
      <c r="V166" s="12"/>
      <c r="W166" s="12"/>
      <c r="X166" s="12"/>
      <c r="Y166" s="12"/>
      <c r="Z166" s="12"/>
      <c r="AA166" s="12"/>
      <c r="AB166" s="12"/>
      <c r="AC166" s="12"/>
      <c r="AD166" s="12"/>
    </row>
    <row r="167" spans="1:30" ht="58.5" customHeight="1" x14ac:dyDescent="0.2">
      <c r="A167" s="185" t="s">
        <v>125</v>
      </c>
      <c r="B167" s="179"/>
      <c r="C167" s="179"/>
      <c r="D167" s="179"/>
      <c r="E167" s="179"/>
      <c r="F167" s="180"/>
      <c r="G167" s="13"/>
      <c r="H167" s="23"/>
      <c r="I167" s="23"/>
      <c r="J167" s="23"/>
      <c r="K167" s="23"/>
      <c r="L167" s="23"/>
      <c r="M167" s="41"/>
      <c r="N167" s="41"/>
      <c r="O167" s="41"/>
      <c r="P167" s="41"/>
      <c r="Q167" s="41"/>
      <c r="R167" s="25"/>
      <c r="S167" s="12"/>
      <c r="T167" s="12"/>
      <c r="U167" s="12"/>
      <c r="V167" s="12"/>
      <c r="W167" s="12"/>
      <c r="X167" s="12"/>
      <c r="Y167" s="12"/>
      <c r="Z167" s="12"/>
      <c r="AA167" s="12"/>
      <c r="AB167" s="12"/>
      <c r="AC167" s="12"/>
      <c r="AD167" s="12"/>
    </row>
    <row r="168" spans="1:30" ht="29.25" customHeight="1" x14ac:dyDescent="0.2">
      <c r="A168" s="185" t="s">
        <v>126</v>
      </c>
      <c r="B168" s="179"/>
      <c r="C168" s="179"/>
      <c r="D168" s="179"/>
      <c r="E168" s="179"/>
      <c r="F168" s="180"/>
      <c r="G168" s="13"/>
      <c r="H168" s="23"/>
      <c r="I168" s="23"/>
      <c r="J168" s="23"/>
      <c r="K168" s="23"/>
      <c r="L168" s="23"/>
      <c r="M168" s="41"/>
      <c r="N168" s="41"/>
      <c r="O168" s="41"/>
      <c r="P168" s="41"/>
      <c r="Q168" s="41"/>
      <c r="R168" s="25"/>
      <c r="S168" s="12"/>
      <c r="T168" s="12"/>
      <c r="U168" s="12"/>
      <c r="V168" s="12"/>
      <c r="W168" s="12"/>
      <c r="X168" s="12"/>
      <c r="Y168" s="12"/>
      <c r="Z168" s="12"/>
      <c r="AA168" s="12"/>
      <c r="AB168" s="12"/>
      <c r="AC168" s="12"/>
      <c r="AD168" s="12"/>
    </row>
    <row r="169" spans="1:30" x14ac:dyDescent="0.2">
      <c r="A169" s="185" t="s">
        <v>127</v>
      </c>
      <c r="B169" s="179"/>
      <c r="C169" s="179"/>
      <c r="D169" s="179"/>
      <c r="E169" s="179"/>
      <c r="F169" s="180"/>
      <c r="G169" s="13"/>
      <c r="H169" s="23"/>
      <c r="I169" s="23"/>
      <c r="J169" s="23"/>
      <c r="K169" s="23"/>
      <c r="L169" s="23"/>
      <c r="M169" s="41"/>
      <c r="N169" s="41"/>
      <c r="O169" s="41"/>
      <c r="P169" s="41"/>
      <c r="Q169" s="41"/>
      <c r="R169" s="25"/>
      <c r="S169" s="12"/>
      <c r="T169" s="12"/>
      <c r="U169" s="12"/>
      <c r="V169" s="12"/>
      <c r="W169" s="12"/>
      <c r="X169" s="12"/>
      <c r="Y169" s="12"/>
      <c r="Z169" s="12"/>
      <c r="AA169" s="12"/>
      <c r="AB169" s="12"/>
      <c r="AC169" s="12"/>
      <c r="AD169" s="12"/>
    </row>
    <row r="170" spans="1:30" x14ac:dyDescent="0.2">
      <c r="A170" s="185" t="s">
        <v>128</v>
      </c>
      <c r="B170" s="179"/>
      <c r="C170" s="179"/>
      <c r="D170" s="179"/>
      <c r="E170" s="179"/>
      <c r="F170" s="180"/>
      <c r="G170" s="13"/>
      <c r="H170" s="23"/>
      <c r="I170" s="23"/>
      <c r="J170" s="23"/>
      <c r="K170" s="23"/>
      <c r="L170" s="23"/>
      <c r="M170" s="41"/>
      <c r="N170" s="41"/>
      <c r="O170" s="41"/>
      <c r="P170" s="41"/>
      <c r="Q170" s="41"/>
      <c r="R170" s="25"/>
      <c r="S170" s="12"/>
      <c r="T170" s="12"/>
      <c r="U170" s="12"/>
      <c r="V170" s="12"/>
      <c r="W170" s="12"/>
      <c r="X170" s="12"/>
      <c r="Y170" s="12"/>
      <c r="Z170" s="12"/>
      <c r="AA170" s="12"/>
      <c r="AB170" s="12"/>
      <c r="AC170" s="12"/>
      <c r="AD170" s="12"/>
    </row>
    <row r="171" spans="1:30" x14ac:dyDescent="0.2">
      <c r="A171" s="185" t="s">
        <v>129</v>
      </c>
      <c r="B171" s="179"/>
      <c r="C171" s="179"/>
      <c r="D171" s="179"/>
      <c r="E171" s="179"/>
      <c r="F171" s="180"/>
      <c r="G171" s="13"/>
      <c r="H171" s="23"/>
      <c r="I171" s="23"/>
      <c r="J171" s="23"/>
      <c r="K171" s="23"/>
      <c r="L171" s="23"/>
      <c r="M171" s="41"/>
      <c r="N171" s="41"/>
      <c r="O171" s="41"/>
      <c r="P171" s="41"/>
      <c r="Q171" s="41"/>
      <c r="R171" s="25"/>
      <c r="S171" s="12"/>
      <c r="T171" s="12"/>
      <c r="U171" s="12"/>
      <c r="V171" s="12"/>
      <c r="W171" s="12"/>
      <c r="X171" s="12"/>
      <c r="Y171" s="12"/>
      <c r="Z171" s="12"/>
      <c r="AA171" s="12"/>
      <c r="AB171" s="12"/>
      <c r="AC171" s="12"/>
      <c r="AD171" s="12"/>
    </row>
    <row r="172" spans="1:30" x14ac:dyDescent="0.2">
      <c r="A172" s="185" t="s">
        <v>130</v>
      </c>
      <c r="B172" s="179"/>
      <c r="C172" s="179"/>
      <c r="D172" s="179"/>
      <c r="E172" s="179"/>
      <c r="F172" s="180"/>
      <c r="G172" s="13"/>
      <c r="H172" s="23"/>
      <c r="I172" s="23"/>
      <c r="J172" s="23"/>
      <c r="K172" s="23"/>
      <c r="L172" s="23"/>
      <c r="M172" s="41"/>
      <c r="N172" s="41"/>
      <c r="O172" s="41"/>
      <c r="P172" s="41"/>
      <c r="Q172" s="41"/>
      <c r="R172" s="25"/>
      <c r="S172" s="12"/>
      <c r="T172" s="12"/>
      <c r="U172" s="12"/>
      <c r="V172" s="12"/>
      <c r="W172" s="12"/>
      <c r="X172" s="12"/>
      <c r="Y172" s="12"/>
      <c r="Z172" s="12"/>
      <c r="AA172" s="12"/>
      <c r="AB172" s="12"/>
      <c r="AC172" s="12"/>
      <c r="AD172" s="12"/>
    </row>
    <row r="173" spans="1:30" x14ac:dyDescent="0.2">
      <c r="A173" s="185" t="s">
        <v>131</v>
      </c>
      <c r="B173" s="179"/>
      <c r="C173" s="179"/>
      <c r="D173" s="179"/>
      <c r="E173" s="179"/>
      <c r="F173" s="180"/>
      <c r="G173" s="13"/>
      <c r="H173" s="23"/>
      <c r="I173" s="23"/>
      <c r="J173" s="23"/>
      <c r="K173" s="23"/>
      <c r="L173" s="23"/>
      <c r="M173" s="41"/>
      <c r="N173" s="41"/>
      <c r="O173" s="41"/>
      <c r="P173" s="41"/>
      <c r="Q173" s="41"/>
      <c r="R173" s="25"/>
      <c r="S173" s="12"/>
      <c r="T173" s="12"/>
      <c r="U173" s="12"/>
      <c r="V173" s="12"/>
      <c r="W173" s="12"/>
      <c r="X173" s="12"/>
      <c r="Y173" s="12"/>
      <c r="Z173" s="12"/>
      <c r="AA173" s="12"/>
      <c r="AB173" s="12"/>
      <c r="AC173" s="12"/>
      <c r="AD173" s="12"/>
    </row>
    <row r="174" spans="1:30" x14ac:dyDescent="0.2">
      <c r="A174" s="185" t="s">
        <v>132</v>
      </c>
      <c r="B174" s="179"/>
      <c r="C174" s="179"/>
      <c r="D174" s="179"/>
      <c r="E174" s="179"/>
      <c r="F174" s="180"/>
      <c r="G174" s="13"/>
      <c r="H174" s="23"/>
      <c r="I174" s="23"/>
      <c r="J174" s="23"/>
      <c r="K174" s="23"/>
      <c r="L174" s="23"/>
      <c r="M174" s="41"/>
      <c r="N174" s="41"/>
      <c r="O174" s="41"/>
      <c r="P174" s="41"/>
      <c r="Q174" s="41"/>
      <c r="R174" s="25"/>
      <c r="S174" s="12"/>
      <c r="T174" s="12"/>
      <c r="U174" s="12"/>
      <c r="V174" s="12"/>
      <c r="W174" s="12"/>
      <c r="X174" s="12"/>
      <c r="Y174" s="12"/>
      <c r="Z174" s="12"/>
      <c r="AA174" s="12"/>
      <c r="AB174" s="12"/>
      <c r="AC174" s="12"/>
      <c r="AD174" s="12"/>
    </row>
    <row r="175" spans="1:30" x14ac:dyDescent="0.2">
      <c r="A175" s="185" t="s">
        <v>133</v>
      </c>
      <c r="B175" s="179"/>
      <c r="C175" s="179"/>
      <c r="D175" s="179"/>
      <c r="E175" s="179"/>
      <c r="F175" s="180"/>
      <c r="G175" s="13"/>
      <c r="H175" s="23"/>
      <c r="I175" s="23"/>
      <c r="J175" s="23"/>
      <c r="K175" s="23"/>
      <c r="L175" s="23"/>
      <c r="M175" s="41"/>
      <c r="N175" s="41"/>
      <c r="O175" s="41"/>
      <c r="P175" s="41"/>
      <c r="Q175" s="41"/>
      <c r="R175" s="25"/>
      <c r="S175" s="12"/>
      <c r="T175" s="12"/>
      <c r="U175" s="12"/>
      <c r="V175" s="12"/>
      <c r="W175" s="12"/>
      <c r="X175" s="12"/>
      <c r="Y175" s="12"/>
      <c r="Z175" s="12"/>
      <c r="AA175" s="12"/>
      <c r="AB175" s="12"/>
      <c r="AC175" s="12"/>
      <c r="AD175" s="12"/>
    </row>
    <row r="176" spans="1:30" x14ac:dyDescent="0.2">
      <c r="A176" s="185" t="s">
        <v>134</v>
      </c>
      <c r="B176" s="179"/>
      <c r="C176" s="179"/>
      <c r="D176" s="179"/>
      <c r="E176" s="179"/>
      <c r="F176" s="180"/>
      <c r="G176" s="13"/>
      <c r="H176" s="23"/>
      <c r="I176" s="23"/>
      <c r="J176" s="23"/>
      <c r="K176" s="23"/>
      <c r="L176" s="23"/>
      <c r="M176" s="41"/>
      <c r="N176" s="41"/>
      <c r="O176" s="41"/>
      <c r="P176" s="41"/>
      <c r="Q176" s="41"/>
      <c r="R176" s="25"/>
      <c r="S176" s="12"/>
      <c r="T176" s="12"/>
      <c r="U176" s="12"/>
      <c r="V176" s="12"/>
      <c r="W176" s="12"/>
      <c r="X176" s="12"/>
      <c r="Y176" s="12"/>
      <c r="Z176" s="12"/>
      <c r="AA176" s="12"/>
      <c r="AB176" s="12"/>
      <c r="AC176" s="12"/>
      <c r="AD176" s="12"/>
    </row>
    <row r="177" spans="1:30" x14ac:dyDescent="0.2">
      <c r="A177" s="185" t="s">
        <v>135</v>
      </c>
      <c r="B177" s="179"/>
      <c r="C177" s="179"/>
      <c r="D177" s="179"/>
      <c r="E177" s="179"/>
      <c r="F177" s="180"/>
      <c r="G177" s="13"/>
      <c r="H177" s="23"/>
      <c r="I177" s="23"/>
      <c r="J177" s="23"/>
      <c r="K177" s="23"/>
      <c r="L177" s="23"/>
      <c r="M177" s="41"/>
      <c r="N177" s="41"/>
      <c r="O177" s="41"/>
      <c r="P177" s="41"/>
      <c r="Q177" s="41"/>
      <c r="R177" s="25"/>
      <c r="S177" s="12"/>
      <c r="T177" s="12"/>
      <c r="U177" s="12"/>
      <c r="V177" s="12"/>
      <c r="W177" s="12"/>
      <c r="X177" s="12"/>
      <c r="Y177" s="12"/>
      <c r="Z177" s="12"/>
      <c r="AA177" s="12"/>
      <c r="AB177" s="12"/>
      <c r="AC177" s="12"/>
      <c r="AD177" s="12"/>
    </row>
    <row r="178" spans="1:30" x14ac:dyDescent="0.2">
      <c r="A178" s="185" t="s">
        <v>136</v>
      </c>
      <c r="B178" s="179"/>
      <c r="C178" s="179"/>
      <c r="D178" s="179"/>
      <c r="E178" s="179"/>
      <c r="F178" s="180"/>
      <c r="G178" s="13"/>
      <c r="H178" s="23"/>
      <c r="I178" s="23"/>
      <c r="J178" s="23"/>
      <c r="K178" s="23"/>
      <c r="L178" s="23"/>
      <c r="M178" s="41"/>
      <c r="N178" s="41"/>
      <c r="O178" s="41"/>
      <c r="P178" s="41"/>
      <c r="Q178" s="41"/>
      <c r="R178" s="25"/>
      <c r="S178" s="12"/>
      <c r="T178" s="12"/>
      <c r="U178" s="12"/>
      <c r="V178" s="12"/>
      <c r="W178" s="12"/>
      <c r="X178" s="12"/>
      <c r="Y178" s="12"/>
      <c r="Z178" s="12"/>
      <c r="AA178" s="12"/>
      <c r="AB178" s="12"/>
      <c r="AC178" s="12"/>
      <c r="AD178" s="12"/>
    </row>
    <row r="179" spans="1:30" x14ac:dyDescent="0.2">
      <c r="A179" s="185" t="s">
        <v>137</v>
      </c>
      <c r="B179" s="179"/>
      <c r="C179" s="179"/>
      <c r="D179" s="179"/>
      <c r="E179" s="179"/>
      <c r="F179" s="180"/>
      <c r="G179" s="13"/>
      <c r="H179" s="23"/>
      <c r="I179" s="23"/>
      <c r="J179" s="23"/>
      <c r="K179" s="23"/>
      <c r="L179" s="23"/>
      <c r="M179" s="41"/>
      <c r="N179" s="41"/>
      <c r="O179" s="41"/>
      <c r="P179" s="41"/>
      <c r="Q179" s="41"/>
      <c r="R179" s="25"/>
      <c r="S179" s="12"/>
      <c r="T179" s="12"/>
      <c r="U179" s="12"/>
      <c r="V179" s="12"/>
      <c r="W179" s="12"/>
      <c r="X179" s="12"/>
      <c r="Y179" s="12"/>
      <c r="Z179" s="12"/>
      <c r="AA179" s="12"/>
      <c r="AB179" s="12"/>
      <c r="AC179" s="12"/>
      <c r="AD179" s="12"/>
    </row>
    <row r="180" spans="1:30" x14ac:dyDescent="0.2">
      <c r="A180" s="185" t="s">
        <v>138</v>
      </c>
      <c r="B180" s="179"/>
      <c r="C180" s="179"/>
      <c r="D180" s="179"/>
      <c r="E180" s="179"/>
      <c r="F180" s="180"/>
      <c r="G180" s="13"/>
      <c r="H180" s="23"/>
      <c r="I180" s="23"/>
      <c r="J180" s="23"/>
      <c r="K180" s="23"/>
      <c r="L180" s="23"/>
      <c r="M180" s="41"/>
      <c r="N180" s="41"/>
      <c r="O180" s="41"/>
      <c r="P180" s="41"/>
      <c r="Q180" s="41"/>
      <c r="R180" s="25"/>
      <c r="S180" s="12"/>
      <c r="T180" s="12"/>
      <c r="U180" s="12"/>
      <c r="V180" s="12"/>
      <c r="W180" s="12"/>
      <c r="X180" s="12"/>
      <c r="Y180" s="12"/>
      <c r="Z180" s="12"/>
      <c r="AA180" s="12"/>
      <c r="AB180" s="12"/>
      <c r="AC180" s="12"/>
      <c r="AD180" s="12"/>
    </row>
    <row r="181" spans="1:30" x14ac:dyDescent="0.2">
      <c r="A181" s="185" t="s">
        <v>139</v>
      </c>
      <c r="B181" s="179"/>
      <c r="C181" s="179"/>
      <c r="D181" s="179"/>
      <c r="E181" s="179"/>
      <c r="F181" s="180"/>
      <c r="G181" s="13"/>
      <c r="H181" s="23"/>
      <c r="I181" s="23"/>
      <c r="J181" s="23"/>
      <c r="K181" s="23"/>
      <c r="L181" s="23"/>
      <c r="M181" s="41"/>
      <c r="N181" s="41"/>
      <c r="O181" s="41"/>
      <c r="P181" s="41"/>
      <c r="Q181" s="41"/>
      <c r="R181" s="25"/>
      <c r="S181" s="12"/>
      <c r="T181" s="12"/>
      <c r="U181" s="12"/>
      <c r="V181" s="12"/>
      <c r="W181" s="12"/>
      <c r="X181" s="12"/>
      <c r="Y181" s="12"/>
      <c r="Z181" s="12"/>
      <c r="AA181" s="12"/>
      <c r="AB181" s="12"/>
      <c r="AC181" s="12"/>
      <c r="AD181" s="12"/>
    </row>
    <row r="182" spans="1:30" x14ac:dyDescent="0.2">
      <c r="A182" s="185" t="s">
        <v>140</v>
      </c>
      <c r="B182" s="179"/>
      <c r="C182" s="179"/>
      <c r="D182" s="179"/>
      <c r="E182" s="179"/>
      <c r="F182" s="180"/>
      <c r="G182" s="13"/>
      <c r="H182" s="23"/>
      <c r="I182" s="23"/>
      <c r="J182" s="23"/>
      <c r="K182" s="23"/>
      <c r="L182" s="23"/>
      <c r="M182" s="41"/>
      <c r="N182" s="41"/>
      <c r="O182" s="41"/>
      <c r="P182" s="41"/>
      <c r="Q182" s="41"/>
      <c r="R182" s="25"/>
      <c r="S182" s="12"/>
      <c r="T182" s="12"/>
      <c r="U182" s="12"/>
      <c r="V182" s="12"/>
      <c r="W182" s="12"/>
      <c r="X182" s="12"/>
      <c r="Y182" s="12"/>
      <c r="Z182" s="12"/>
      <c r="AA182" s="12"/>
      <c r="AB182" s="12"/>
      <c r="AC182" s="12"/>
      <c r="AD182" s="12"/>
    </row>
    <row r="183" spans="1:30" ht="30.75" customHeight="1" x14ac:dyDescent="0.2">
      <c r="A183" s="185" t="s">
        <v>141</v>
      </c>
      <c r="B183" s="179"/>
      <c r="C183" s="179"/>
      <c r="D183" s="179"/>
      <c r="E183" s="179"/>
      <c r="F183" s="180"/>
      <c r="G183" s="13"/>
      <c r="H183" s="23"/>
      <c r="I183" s="23"/>
      <c r="J183" s="23"/>
      <c r="K183" s="23"/>
      <c r="L183" s="23"/>
      <c r="M183" s="41"/>
      <c r="N183" s="41"/>
      <c r="O183" s="41"/>
      <c r="P183" s="41"/>
      <c r="Q183" s="41"/>
      <c r="R183" s="25"/>
      <c r="S183" s="12"/>
      <c r="T183" s="12"/>
      <c r="U183" s="12"/>
      <c r="V183" s="12"/>
      <c r="W183" s="12"/>
      <c r="X183" s="12"/>
      <c r="Y183" s="12"/>
      <c r="Z183" s="12"/>
      <c r="AA183" s="12"/>
      <c r="AB183" s="12"/>
      <c r="AC183" s="12"/>
      <c r="AD183" s="12"/>
    </row>
    <row r="184" spans="1:30" ht="33.75" customHeight="1" x14ac:dyDescent="0.2">
      <c r="A184" s="185" t="s">
        <v>142</v>
      </c>
      <c r="B184" s="179"/>
      <c r="C184" s="179"/>
      <c r="D184" s="179"/>
      <c r="E184" s="179"/>
      <c r="F184" s="180"/>
      <c r="G184" s="13"/>
      <c r="H184" s="23"/>
      <c r="I184" s="23"/>
      <c r="J184" s="23"/>
      <c r="K184" s="23"/>
      <c r="L184" s="23"/>
      <c r="M184" s="41"/>
      <c r="N184" s="41"/>
      <c r="O184" s="41"/>
      <c r="P184" s="41"/>
      <c r="Q184" s="41"/>
      <c r="R184" s="25"/>
      <c r="S184" s="12"/>
      <c r="T184" s="12"/>
      <c r="U184" s="12"/>
      <c r="V184" s="12"/>
      <c r="W184" s="12"/>
      <c r="X184" s="12"/>
      <c r="Y184" s="12"/>
      <c r="Z184" s="12"/>
      <c r="AA184" s="12"/>
      <c r="AB184" s="12"/>
      <c r="AC184" s="12"/>
      <c r="AD184" s="12"/>
    </row>
    <row r="185" spans="1:30" x14ac:dyDescent="0.2">
      <c r="A185" s="185" t="s">
        <v>143</v>
      </c>
      <c r="B185" s="179"/>
      <c r="C185" s="179"/>
      <c r="D185" s="179"/>
      <c r="E185" s="179"/>
      <c r="F185" s="180"/>
      <c r="G185" s="13"/>
      <c r="H185" s="23"/>
      <c r="I185" s="23"/>
      <c r="J185" s="23"/>
      <c r="K185" s="23"/>
      <c r="L185" s="23"/>
      <c r="M185" s="41"/>
      <c r="N185" s="41"/>
      <c r="O185" s="41"/>
      <c r="P185" s="41"/>
      <c r="Q185" s="41"/>
      <c r="R185" s="43"/>
      <c r="S185" s="44"/>
      <c r="T185" s="44"/>
      <c r="U185" s="44"/>
      <c r="V185" s="44"/>
      <c r="W185" s="44"/>
      <c r="X185" s="44"/>
      <c r="Y185" s="44"/>
      <c r="Z185" s="44"/>
      <c r="AA185" s="44"/>
      <c r="AB185" s="44"/>
      <c r="AC185" s="44"/>
      <c r="AD185" s="44"/>
    </row>
    <row r="186" spans="1:30" ht="61.5" customHeight="1" x14ac:dyDescent="0.2">
      <c r="A186" s="185" t="s">
        <v>144</v>
      </c>
      <c r="B186" s="179"/>
      <c r="C186" s="179"/>
      <c r="D186" s="179"/>
      <c r="E186" s="179"/>
      <c r="F186" s="180"/>
      <c r="G186" s="13"/>
      <c r="H186" s="23"/>
      <c r="I186" s="23"/>
      <c r="J186" s="23"/>
      <c r="K186" s="23"/>
      <c r="L186" s="23"/>
      <c r="M186" s="41"/>
      <c r="N186" s="41"/>
      <c r="O186" s="41"/>
      <c r="P186" s="41"/>
      <c r="Q186" s="41"/>
      <c r="R186" s="43"/>
      <c r="S186" s="44"/>
      <c r="T186" s="44"/>
      <c r="U186" s="44"/>
      <c r="V186" s="44"/>
      <c r="W186" s="44"/>
      <c r="X186" s="44"/>
      <c r="Y186" s="44"/>
      <c r="Z186" s="44"/>
      <c r="AA186" s="44"/>
      <c r="AB186" s="44"/>
      <c r="AC186" s="44"/>
      <c r="AD186" s="44"/>
    </row>
    <row r="187" spans="1:30" ht="29.25" customHeight="1" x14ac:dyDescent="0.2">
      <c r="A187" s="185" t="s">
        <v>145</v>
      </c>
      <c r="B187" s="179"/>
      <c r="C187" s="179"/>
      <c r="D187" s="179"/>
      <c r="E187" s="179"/>
      <c r="F187" s="180"/>
      <c r="G187" s="13"/>
      <c r="H187" s="23"/>
      <c r="I187" s="23"/>
      <c r="J187" s="23"/>
      <c r="K187" s="23"/>
      <c r="L187" s="23"/>
      <c r="M187" s="41"/>
      <c r="N187" s="41"/>
      <c r="O187" s="41"/>
      <c r="P187" s="41"/>
      <c r="Q187" s="41"/>
      <c r="R187" s="43"/>
      <c r="S187" s="44"/>
      <c r="T187" s="44"/>
      <c r="U187" s="44"/>
      <c r="V187" s="44"/>
      <c r="W187" s="44"/>
      <c r="X187" s="44"/>
      <c r="Y187" s="44"/>
      <c r="Z187" s="44"/>
      <c r="AA187" s="44"/>
      <c r="AB187" s="44"/>
      <c r="AC187" s="44"/>
      <c r="AD187" s="44"/>
    </row>
    <row r="188" spans="1:30" ht="31.5" customHeight="1" x14ac:dyDescent="0.2">
      <c r="A188" s="185" t="s">
        <v>146</v>
      </c>
      <c r="B188" s="179"/>
      <c r="C188" s="179"/>
      <c r="D188" s="179"/>
      <c r="E188" s="179"/>
      <c r="F188" s="180"/>
      <c r="G188" s="13"/>
      <c r="H188" s="23"/>
      <c r="I188" s="23"/>
      <c r="J188" s="23"/>
      <c r="K188" s="23"/>
      <c r="L188" s="23"/>
      <c r="M188" s="41"/>
      <c r="N188" s="41"/>
      <c r="O188" s="41"/>
      <c r="P188" s="41"/>
      <c r="Q188" s="41"/>
      <c r="R188" s="43"/>
      <c r="S188" s="44"/>
      <c r="T188" s="44"/>
      <c r="U188" s="44"/>
      <c r="V188" s="44"/>
      <c r="W188" s="44"/>
      <c r="X188" s="44"/>
      <c r="Y188" s="44"/>
      <c r="Z188" s="44"/>
      <c r="AA188" s="44"/>
      <c r="AB188" s="44"/>
      <c r="AC188" s="44"/>
      <c r="AD188" s="44"/>
    </row>
    <row r="189" spans="1:30" x14ac:dyDescent="0.2">
      <c r="A189" s="185" t="s">
        <v>147</v>
      </c>
      <c r="B189" s="179"/>
      <c r="C189" s="179"/>
      <c r="D189" s="179"/>
      <c r="E189" s="179"/>
      <c r="F189" s="180"/>
      <c r="G189" s="13"/>
      <c r="H189" s="23"/>
      <c r="I189" s="23"/>
      <c r="J189" s="23"/>
      <c r="K189" s="23"/>
      <c r="L189" s="23"/>
      <c r="M189" s="41"/>
      <c r="N189" s="41"/>
      <c r="O189" s="41"/>
      <c r="P189" s="41"/>
      <c r="Q189" s="41"/>
      <c r="R189" s="43"/>
      <c r="S189" s="44"/>
      <c r="T189" s="44"/>
      <c r="U189" s="44"/>
      <c r="V189" s="44"/>
      <c r="W189" s="44"/>
      <c r="X189" s="44"/>
      <c r="Y189" s="44"/>
      <c r="Z189" s="44"/>
      <c r="AA189" s="44"/>
      <c r="AB189" s="44"/>
      <c r="AC189" s="44"/>
      <c r="AD189" s="44"/>
    </row>
    <row r="190" spans="1:30" x14ac:dyDescent="0.2">
      <c r="A190" s="185" t="s">
        <v>148</v>
      </c>
      <c r="B190" s="179"/>
      <c r="C190" s="179"/>
      <c r="D190" s="179"/>
      <c r="E190" s="179"/>
      <c r="F190" s="180"/>
      <c r="G190" s="13"/>
      <c r="H190" s="23"/>
      <c r="I190" s="23"/>
      <c r="J190" s="23"/>
      <c r="K190" s="23"/>
      <c r="L190" s="23"/>
      <c r="M190" s="41"/>
      <c r="N190" s="41"/>
      <c r="O190" s="41"/>
      <c r="P190" s="41"/>
      <c r="Q190" s="41"/>
      <c r="R190" s="43"/>
      <c r="S190" s="44"/>
      <c r="T190" s="44"/>
      <c r="U190" s="44"/>
      <c r="V190" s="44"/>
      <c r="W190" s="44"/>
      <c r="X190" s="44"/>
      <c r="Y190" s="44"/>
      <c r="Z190" s="44"/>
      <c r="AA190" s="44"/>
      <c r="AB190" s="44"/>
      <c r="AC190" s="44"/>
      <c r="AD190" s="44"/>
    </row>
    <row r="191" spans="1:30" x14ac:dyDescent="0.2">
      <c r="A191" s="185" t="s">
        <v>149</v>
      </c>
      <c r="B191" s="179"/>
      <c r="C191" s="179"/>
      <c r="D191" s="179"/>
      <c r="E191" s="179"/>
      <c r="F191" s="180"/>
      <c r="G191" s="13"/>
      <c r="H191" s="23"/>
      <c r="I191" s="23"/>
      <c r="J191" s="23"/>
      <c r="K191" s="23"/>
      <c r="L191" s="23"/>
      <c r="M191" s="41"/>
      <c r="N191" s="41"/>
      <c r="O191" s="41"/>
      <c r="P191" s="41"/>
      <c r="Q191" s="41"/>
      <c r="R191" s="43"/>
      <c r="S191" s="44"/>
      <c r="T191" s="44"/>
      <c r="U191" s="44"/>
      <c r="V191" s="44"/>
      <c r="W191" s="44"/>
      <c r="X191" s="44"/>
      <c r="Y191" s="44"/>
      <c r="Z191" s="44"/>
      <c r="AA191" s="44"/>
      <c r="AB191" s="44"/>
      <c r="AC191" s="44"/>
      <c r="AD191" s="44"/>
    </row>
    <row r="192" spans="1:30" x14ac:dyDescent="0.2">
      <c r="A192" s="185" t="s">
        <v>150</v>
      </c>
      <c r="B192" s="179"/>
      <c r="C192" s="179"/>
      <c r="D192" s="179"/>
      <c r="E192" s="179"/>
      <c r="F192" s="180"/>
      <c r="G192" s="13"/>
      <c r="H192" s="23"/>
      <c r="I192" s="23"/>
      <c r="J192" s="23"/>
      <c r="K192" s="23"/>
      <c r="L192" s="23"/>
      <c r="M192" s="41"/>
      <c r="N192" s="41"/>
      <c r="O192" s="41"/>
      <c r="P192" s="41"/>
      <c r="Q192" s="41"/>
      <c r="R192" s="43"/>
      <c r="S192" s="44"/>
      <c r="T192" s="44"/>
      <c r="U192" s="44"/>
      <c r="V192" s="44"/>
      <c r="W192" s="44"/>
      <c r="X192" s="44"/>
      <c r="Y192" s="44"/>
      <c r="Z192" s="44"/>
      <c r="AA192" s="44"/>
      <c r="AB192" s="44"/>
      <c r="AC192" s="44"/>
      <c r="AD192" s="44"/>
    </row>
    <row r="193" spans="1:30" x14ac:dyDescent="0.2">
      <c r="A193" s="185" t="s">
        <v>151</v>
      </c>
      <c r="B193" s="179"/>
      <c r="C193" s="179"/>
      <c r="D193" s="179"/>
      <c r="E193" s="179"/>
      <c r="F193" s="180"/>
      <c r="G193" s="13"/>
      <c r="H193" s="23"/>
      <c r="I193" s="23"/>
      <c r="J193" s="23"/>
      <c r="K193" s="23"/>
      <c r="L193" s="23"/>
      <c r="M193" s="41"/>
      <c r="N193" s="41"/>
      <c r="O193" s="41"/>
      <c r="P193" s="41"/>
      <c r="Q193" s="41"/>
      <c r="R193" s="43"/>
      <c r="S193" s="44"/>
      <c r="T193" s="44"/>
      <c r="U193" s="44"/>
      <c r="V193" s="44"/>
      <c r="W193" s="44"/>
      <c r="X193" s="44"/>
      <c r="Y193" s="44"/>
      <c r="Z193" s="44"/>
      <c r="AA193" s="44"/>
      <c r="AB193" s="44"/>
      <c r="AC193" s="44"/>
      <c r="AD193" s="44"/>
    </row>
    <row r="194" spans="1:30" x14ac:dyDescent="0.2">
      <c r="A194" s="185" t="s">
        <v>152</v>
      </c>
      <c r="B194" s="179"/>
      <c r="C194" s="179"/>
      <c r="D194" s="179"/>
      <c r="E194" s="179"/>
      <c r="F194" s="180"/>
      <c r="G194" s="13"/>
      <c r="H194" s="23"/>
      <c r="I194" s="23"/>
      <c r="J194" s="23"/>
      <c r="K194" s="23"/>
      <c r="L194" s="23"/>
      <c r="M194" s="41"/>
      <c r="N194" s="41"/>
      <c r="O194" s="41"/>
      <c r="P194" s="41"/>
      <c r="Q194" s="41"/>
      <c r="R194" s="43"/>
      <c r="S194" s="44"/>
      <c r="T194" s="44"/>
      <c r="U194" s="44"/>
      <c r="V194" s="44"/>
      <c r="W194" s="44"/>
      <c r="X194" s="44"/>
      <c r="Y194" s="44"/>
      <c r="Z194" s="44"/>
      <c r="AA194" s="44"/>
      <c r="AB194" s="44"/>
      <c r="AC194" s="44"/>
      <c r="AD194" s="44"/>
    </row>
    <row r="195" spans="1:30" x14ac:dyDescent="0.2">
      <c r="A195" s="185" t="s">
        <v>153</v>
      </c>
      <c r="B195" s="179"/>
      <c r="C195" s="179"/>
      <c r="D195" s="179"/>
      <c r="E195" s="179"/>
      <c r="F195" s="180"/>
      <c r="G195" s="13"/>
      <c r="H195" s="23"/>
      <c r="I195" s="23"/>
      <c r="J195" s="23"/>
      <c r="K195" s="23"/>
      <c r="L195" s="23"/>
      <c r="M195" s="41"/>
      <c r="N195" s="41"/>
      <c r="O195" s="41"/>
      <c r="P195" s="41"/>
      <c r="Q195" s="41"/>
      <c r="R195" s="43"/>
      <c r="S195" s="44"/>
      <c r="T195" s="44"/>
      <c r="U195" s="44"/>
      <c r="V195" s="44"/>
      <c r="W195" s="44"/>
      <c r="X195" s="44"/>
      <c r="Y195" s="44"/>
      <c r="Z195" s="44"/>
      <c r="AA195" s="44"/>
      <c r="AB195" s="44"/>
      <c r="AC195" s="44"/>
      <c r="AD195" s="44"/>
    </row>
    <row r="196" spans="1:30" x14ac:dyDescent="0.2">
      <c r="A196" s="185" t="s">
        <v>154</v>
      </c>
      <c r="B196" s="179"/>
      <c r="C196" s="179"/>
      <c r="D196" s="179"/>
      <c r="E196" s="179"/>
      <c r="F196" s="180"/>
      <c r="G196" s="13"/>
      <c r="H196" s="23"/>
      <c r="I196" s="23"/>
      <c r="J196" s="23"/>
      <c r="K196" s="23"/>
      <c r="L196" s="23"/>
      <c r="M196" s="41"/>
      <c r="N196" s="41"/>
      <c r="O196" s="41"/>
      <c r="P196" s="41"/>
      <c r="Q196" s="41"/>
      <c r="R196" s="43"/>
      <c r="S196" s="44"/>
      <c r="T196" s="44"/>
      <c r="U196" s="44"/>
      <c r="V196" s="44"/>
      <c r="W196" s="44"/>
      <c r="X196" s="44"/>
      <c r="Y196" s="44"/>
      <c r="Z196" s="44"/>
      <c r="AA196" s="44"/>
      <c r="AB196" s="44"/>
      <c r="AC196" s="44"/>
      <c r="AD196" s="44"/>
    </row>
    <row r="197" spans="1:30" x14ac:dyDescent="0.2">
      <c r="A197" s="185" t="s">
        <v>155</v>
      </c>
      <c r="B197" s="179"/>
      <c r="C197" s="179"/>
      <c r="D197" s="179"/>
      <c r="E197" s="179"/>
      <c r="F197" s="180"/>
      <c r="G197" s="13"/>
      <c r="H197" s="23"/>
      <c r="I197" s="23"/>
      <c r="J197" s="23"/>
      <c r="K197" s="23"/>
      <c r="L197" s="23"/>
      <c r="M197" s="41"/>
      <c r="N197" s="41"/>
      <c r="O197" s="41"/>
      <c r="P197" s="41"/>
      <c r="Q197" s="41"/>
      <c r="R197" s="43"/>
      <c r="S197" s="44"/>
      <c r="T197" s="44"/>
      <c r="U197" s="44"/>
      <c r="V197" s="44"/>
      <c r="W197" s="44"/>
      <c r="X197" s="44"/>
      <c r="Y197" s="44"/>
      <c r="Z197" s="44"/>
      <c r="AA197" s="44"/>
      <c r="AB197" s="44"/>
      <c r="AC197" s="44"/>
      <c r="AD197" s="44"/>
    </row>
    <row r="198" spans="1:30" x14ac:dyDescent="0.2">
      <c r="A198" s="185" t="s">
        <v>156</v>
      </c>
      <c r="B198" s="179"/>
      <c r="C198" s="179"/>
      <c r="D198" s="179"/>
      <c r="E198" s="179"/>
      <c r="F198" s="180"/>
      <c r="G198" s="13"/>
      <c r="H198" s="23"/>
      <c r="I198" s="23"/>
      <c r="J198" s="23"/>
      <c r="K198" s="23"/>
      <c r="L198" s="23"/>
      <c r="M198" s="41"/>
      <c r="N198" s="41"/>
      <c r="O198" s="41"/>
      <c r="P198" s="41"/>
      <c r="Q198" s="41"/>
      <c r="R198" s="43"/>
      <c r="S198" s="44"/>
      <c r="T198" s="44"/>
      <c r="U198" s="44"/>
      <c r="V198" s="44"/>
      <c r="W198" s="44"/>
      <c r="X198" s="44"/>
      <c r="Y198" s="44"/>
      <c r="Z198" s="44"/>
      <c r="AA198" s="44"/>
      <c r="AB198" s="44"/>
      <c r="AC198" s="44"/>
      <c r="AD198" s="44"/>
    </row>
    <row r="199" spans="1:30" x14ac:dyDescent="0.2">
      <c r="A199" s="185" t="s">
        <v>157</v>
      </c>
      <c r="B199" s="179"/>
      <c r="C199" s="179"/>
      <c r="D199" s="179"/>
      <c r="E199" s="179"/>
      <c r="F199" s="180"/>
      <c r="G199" s="13"/>
      <c r="H199" s="23"/>
      <c r="I199" s="23"/>
      <c r="J199" s="23"/>
      <c r="K199" s="23"/>
      <c r="L199" s="23"/>
      <c r="M199" s="41"/>
      <c r="N199" s="41"/>
      <c r="O199" s="41"/>
      <c r="P199" s="41"/>
      <c r="Q199" s="41"/>
      <c r="R199" s="43"/>
      <c r="S199" s="44"/>
      <c r="T199" s="44"/>
      <c r="U199" s="44"/>
      <c r="V199" s="44"/>
      <c r="W199" s="44"/>
      <c r="X199" s="44"/>
      <c r="Y199" s="44"/>
      <c r="Z199" s="44"/>
      <c r="AA199" s="44"/>
      <c r="AB199" s="44"/>
      <c r="AC199" s="44"/>
      <c r="AD199" s="44"/>
    </row>
    <row r="200" spans="1:30" ht="30.75" customHeight="1" x14ac:dyDescent="0.2">
      <c r="A200" s="185" t="s">
        <v>158</v>
      </c>
      <c r="B200" s="179"/>
      <c r="C200" s="179"/>
      <c r="D200" s="179"/>
      <c r="E200" s="179"/>
      <c r="F200" s="180"/>
      <c r="G200" s="13"/>
      <c r="H200" s="23"/>
      <c r="I200" s="23"/>
      <c r="J200" s="23"/>
      <c r="K200" s="23"/>
      <c r="L200" s="23"/>
      <c r="M200" s="41"/>
      <c r="N200" s="41"/>
      <c r="O200" s="41"/>
      <c r="P200" s="41"/>
      <c r="Q200" s="41"/>
      <c r="R200" s="43"/>
      <c r="S200" s="44"/>
      <c r="T200" s="44"/>
      <c r="U200" s="44"/>
      <c r="V200" s="44"/>
      <c r="W200" s="44"/>
      <c r="X200" s="44"/>
      <c r="Y200" s="44"/>
      <c r="Z200" s="44"/>
      <c r="AA200" s="44"/>
      <c r="AB200" s="44"/>
      <c r="AC200" s="44"/>
      <c r="AD200" s="44"/>
    </row>
    <row r="201" spans="1:30" ht="30" customHeight="1" x14ac:dyDescent="0.2">
      <c r="A201" s="185" t="s">
        <v>159</v>
      </c>
      <c r="B201" s="179"/>
      <c r="C201" s="179"/>
      <c r="D201" s="179"/>
      <c r="E201" s="179"/>
      <c r="F201" s="180"/>
      <c r="G201" s="13"/>
      <c r="H201" s="23"/>
      <c r="I201" s="23"/>
      <c r="J201" s="23"/>
      <c r="K201" s="23"/>
      <c r="L201" s="23"/>
      <c r="M201" s="41"/>
      <c r="N201" s="41"/>
      <c r="O201" s="41"/>
      <c r="P201" s="41"/>
      <c r="Q201" s="41"/>
      <c r="R201" s="43"/>
      <c r="S201" s="44"/>
      <c r="T201" s="44"/>
      <c r="U201" s="44"/>
      <c r="V201" s="44"/>
      <c r="W201" s="44"/>
      <c r="X201" s="44"/>
      <c r="Y201" s="44"/>
      <c r="Z201" s="44"/>
      <c r="AA201" s="44"/>
      <c r="AB201" s="44"/>
      <c r="AC201" s="44"/>
      <c r="AD201" s="44"/>
    </row>
    <row r="202" spans="1:30" x14ac:dyDescent="0.2">
      <c r="A202" s="185" t="s">
        <v>160</v>
      </c>
      <c r="B202" s="179"/>
      <c r="C202" s="179"/>
      <c r="D202" s="179"/>
      <c r="E202" s="179"/>
      <c r="F202" s="180"/>
      <c r="G202" s="13"/>
      <c r="H202" s="23"/>
      <c r="I202" s="23"/>
      <c r="J202" s="23"/>
      <c r="K202" s="23"/>
      <c r="L202" s="23"/>
      <c r="M202" s="41"/>
      <c r="N202" s="41"/>
      <c r="O202" s="41"/>
      <c r="P202" s="41"/>
      <c r="Q202" s="41"/>
      <c r="R202" s="43"/>
      <c r="S202" s="44"/>
      <c r="T202" s="44"/>
      <c r="U202" s="44"/>
      <c r="V202" s="44"/>
      <c r="W202" s="44"/>
      <c r="X202" s="44"/>
      <c r="Y202" s="44"/>
      <c r="Z202" s="44"/>
      <c r="AA202" s="44"/>
      <c r="AB202" s="44"/>
      <c r="AC202" s="44"/>
      <c r="AD202" s="44"/>
    </row>
    <row r="203" spans="1:30" ht="60" customHeight="1" x14ac:dyDescent="0.2">
      <c r="A203" s="185" t="s">
        <v>161</v>
      </c>
      <c r="B203" s="179"/>
      <c r="C203" s="179"/>
      <c r="D203" s="179"/>
      <c r="E203" s="179"/>
      <c r="F203" s="180"/>
      <c r="G203" s="45"/>
      <c r="H203" s="45"/>
      <c r="I203" s="45"/>
      <c r="J203" s="45"/>
      <c r="K203" s="45"/>
      <c r="L203" s="45"/>
      <c r="M203" s="45"/>
      <c r="N203" s="45"/>
      <c r="O203" s="45"/>
      <c r="P203" s="45"/>
      <c r="Q203" s="45"/>
      <c r="R203" s="44"/>
      <c r="S203" s="44"/>
      <c r="T203" s="44"/>
      <c r="U203" s="44"/>
      <c r="V203" s="44"/>
      <c r="W203" s="44"/>
      <c r="X203" s="44"/>
      <c r="Y203" s="44"/>
      <c r="Z203" s="44"/>
      <c r="AA203" s="44"/>
      <c r="AB203" s="44"/>
      <c r="AC203" s="44"/>
      <c r="AD203" s="44"/>
    </row>
    <row r="204" spans="1:30" ht="28.5" customHeight="1" x14ac:dyDescent="0.2">
      <c r="A204" s="185" t="s">
        <v>162</v>
      </c>
      <c r="B204" s="179"/>
      <c r="C204" s="179"/>
      <c r="D204" s="179"/>
      <c r="E204" s="179"/>
      <c r="F204" s="180"/>
      <c r="G204" s="46"/>
      <c r="H204" s="46"/>
      <c r="I204" s="46"/>
      <c r="J204" s="46"/>
      <c r="K204" s="46"/>
      <c r="L204" s="46"/>
      <c r="M204" s="46"/>
      <c r="N204" s="46"/>
      <c r="O204" s="46"/>
      <c r="P204" s="46"/>
      <c r="Q204" s="46"/>
      <c r="R204" s="44"/>
      <c r="S204" s="44"/>
      <c r="T204" s="44"/>
      <c r="U204" s="44"/>
      <c r="V204" s="44"/>
      <c r="W204" s="44"/>
      <c r="X204" s="44"/>
      <c r="Y204" s="44"/>
      <c r="Z204" s="44"/>
      <c r="AA204" s="44"/>
      <c r="AB204" s="44"/>
      <c r="AC204" s="44"/>
      <c r="AD204" s="44"/>
    </row>
    <row r="205" spans="1:30" ht="30" customHeight="1" x14ac:dyDescent="0.2">
      <c r="A205" s="185" t="s">
        <v>163</v>
      </c>
      <c r="B205" s="179"/>
      <c r="C205" s="179"/>
      <c r="D205" s="179"/>
      <c r="E205" s="179"/>
      <c r="F205" s="180"/>
      <c r="G205" s="46"/>
      <c r="H205" s="46"/>
      <c r="I205" s="46"/>
      <c r="J205" s="46"/>
      <c r="K205" s="46"/>
      <c r="L205" s="46"/>
      <c r="M205" s="46"/>
      <c r="N205" s="46"/>
      <c r="O205" s="46"/>
      <c r="P205" s="46"/>
      <c r="Q205" s="46"/>
      <c r="R205" s="44"/>
      <c r="S205" s="44"/>
      <c r="T205" s="44"/>
      <c r="U205" s="44"/>
      <c r="V205" s="44"/>
      <c r="W205" s="44"/>
      <c r="X205" s="44"/>
      <c r="Y205" s="44"/>
      <c r="Z205" s="44"/>
      <c r="AA205" s="44"/>
      <c r="AB205" s="44"/>
      <c r="AC205" s="44"/>
      <c r="AD205" s="44"/>
    </row>
    <row r="206" spans="1:30" ht="14.25" x14ac:dyDescent="0.2">
      <c r="A206" s="185" t="s">
        <v>164</v>
      </c>
      <c r="B206" s="179"/>
      <c r="C206" s="179"/>
      <c r="D206" s="179"/>
      <c r="E206" s="179"/>
      <c r="F206" s="180"/>
      <c r="G206" s="46"/>
      <c r="H206" s="46"/>
      <c r="I206" s="46"/>
      <c r="J206" s="46"/>
      <c r="K206" s="46"/>
      <c r="L206" s="46"/>
      <c r="M206" s="46"/>
      <c r="N206" s="46"/>
      <c r="O206" s="46"/>
      <c r="P206" s="46"/>
      <c r="Q206" s="46"/>
      <c r="R206" s="44"/>
      <c r="S206" s="44"/>
      <c r="T206" s="44"/>
      <c r="U206" s="44"/>
      <c r="V206" s="44"/>
      <c r="W206" s="44"/>
      <c r="X206" s="44"/>
      <c r="Y206" s="44"/>
      <c r="Z206" s="44"/>
      <c r="AA206" s="44"/>
      <c r="AB206" s="44"/>
      <c r="AC206" s="44"/>
      <c r="AD206" s="44"/>
    </row>
    <row r="207" spans="1:30" ht="14.25" x14ac:dyDescent="0.2">
      <c r="A207" s="185" t="s">
        <v>165</v>
      </c>
      <c r="B207" s="179"/>
      <c r="C207" s="179"/>
      <c r="D207" s="179"/>
      <c r="E207" s="179"/>
      <c r="F207" s="180"/>
      <c r="G207" s="46"/>
      <c r="H207" s="46"/>
      <c r="I207" s="46"/>
      <c r="J207" s="46"/>
      <c r="K207" s="46"/>
      <c r="L207" s="46"/>
      <c r="M207" s="46"/>
      <c r="N207" s="46"/>
      <c r="O207" s="46"/>
      <c r="P207" s="46"/>
      <c r="Q207" s="46"/>
      <c r="R207" s="44"/>
      <c r="S207" s="44"/>
      <c r="T207" s="44"/>
      <c r="U207" s="44"/>
      <c r="V207" s="44"/>
      <c r="W207" s="44"/>
      <c r="X207" s="44"/>
      <c r="Y207" s="44"/>
      <c r="Z207" s="44"/>
      <c r="AA207" s="44"/>
      <c r="AB207" s="44"/>
      <c r="AC207" s="44"/>
      <c r="AD207" s="44"/>
    </row>
    <row r="208" spans="1:30" ht="14.25" x14ac:dyDescent="0.2">
      <c r="A208" s="185" t="s">
        <v>166</v>
      </c>
      <c r="B208" s="179"/>
      <c r="C208" s="179"/>
      <c r="D208" s="179"/>
      <c r="E208" s="179"/>
      <c r="F208" s="180"/>
      <c r="G208" s="46"/>
      <c r="H208" s="46"/>
      <c r="I208" s="46"/>
      <c r="J208" s="46"/>
      <c r="K208" s="46"/>
      <c r="L208" s="46"/>
      <c r="M208" s="46"/>
      <c r="N208" s="46"/>
      <c r="O208" s="46"/>
      <c r="P208" s="46"/>
      <c r="Q208" s="46"/>
      <c r="R208" s="44"/>
      <c r="S208" s="44"/>
      <c r="T208" s="44"/>
      <c r="U208" s="44"/>
      <c r="V208" s="44"/>
      <c r="W208" s="44"/>
      <c r="X208" s="44"/>
      <c r="Y208" s="44"/>
      <c r="Z208" s="44"/>
      <c r="AA208" s="44"/>
      <c r="AB208" s="44"/>
      <c r="AC208" s="44"/>
      <c r="AD208" s="44"/>
    </row>
    <row r="209" spans="1:30" ht="14.25" x14ac:dyDescent="0.2">
      <c r="A209" s="185" t="s">
        <v>167</v>
      </c>
      <c r="B209" s="179"/>
      <c r="C209" s="179"/>
      <c r="D209" s="179"/>
      <c r="E209" s="179"/>
      <c r="F209" s="180"/>
      <c r="G209" s="46"/>
      <c r="H209" s="46"/>
      <c r="I209" s="46"/>
      <c r="J209" s="46"/>
      <c r="K209" s="46"/>
      <c r="L209" s="46"/>
      <c r="M209" s="46"/>
      <c r="N209" s="46"/>
      <c r="O209" s="46"/>
      <c r="P209" s="46"/>
      <c r="Q209" s="46"/>
      <c r="R209" s="44"/>
      <c r="S209" s="44"/>
      <c r="T209" s="44"/>
      <c r="U209" s="44"/>
      <c r="V209" s="44"/>
      <c r="W209" s="44"/>
      <c r="X209" s="44"/>
      <c r="Y209" s="44"/>
      <c r="Z209" s="44"/>
      <c r="AA209" s="44"/>
      <c r="AB209" s="44"/>
      <c r="AC209" s="44"/>
      <c r="AD209" s="44"/>
    </row>
    <row r="210" spans="1:30" ht="14.25" x14ac:dyDescent="0.2">
      <c r="A210" s="185" t="s">
        <v>168</v>
      </c>
      <c r="B210" s="179"/>
      <c r="C210" s="179"/>
      <c r="D210" s="179"/>
      <c r="E210" s="179"/>
      <c r="F210" s="180"/>
      <c r="G210" s="46"/>
      <c r="H210" s="46"/>
      <c r="I210" s="46"/>
      <c r="J210" s="46"/>
      <c r="K210" s="46"/>
      <c r="L210" s="46"/>
      <c r="M210" s="46"/>
      <c r="N210" s="46"/>
      <c r="O210" s="46"/>
      <c r="P210" s="46"/>
      <c r="Q210" s="46"/>
      <c r="R210" s="44"/>
      <c r="S210" s="44"/>
      <c r="T210" s="44"/>
      <c r="U210" s="44"/>
      <c r="V210" s="44"/>
      <c r="W210" s="44"/>
      <c r="X210" s="44"/>
      <c r="Y210" s="44"/>
      <c r="Z210" s="44"/>
      <c r="AA210" s="44"/>
      <c r="AB210" s="44"/>
      <c r="AC210" s="44"/>
      <c r="AD210" s="44"/>
    </row>
    <row r="211" spans="1:30" ht="14.25" x14ac:dyDescent="0.2">
      <c r="A211" s="185" t="s">
        <v>169</v>
      </c>
      <c r="B211" s="179"/>
      <c r="C211" s="179"/>
      <c r="D211" s="179"/>
      <c r="E211" s="179"/>
      <c r="F211" s="180"/>
      <c r="G211" s="46"/>
      <c r="H211" s="46"/>
      <c r="I211" s="46"/>
      <c r="J211" s="46"/>
      <c r="K211" s="46"/>
      <c r="L211" s="46"/>
      <c r="M211" s="46"/>
      <c r="N211" s="46"/>
      <c r="O211" s="46"/>
      <c r="P211" s="46"/>
      <c r="Q211" s="46"/>
      <c r="R211" s="44"/>
      <c r="S211" s="44"/>
      <c r="T211" s="44"/>
      <c r="U211" s="44"/>
      <c r="V211" s="44"/>
      <c r="W211" s="44"/>
      <c r="X211" s="44"/>
      <c r="Y211" s="44"/>
      <c r="Z211" s="44"/>
      <c r="AA211" s="44"/>
      <c r="AB211" s="44"/>
      <c r="AC211" s="44"/>
      <c r="AD211" s="44"/>
    </row>
    <row r="212" spans="1:30" ht="14.25" x14ac:dyDescent="0.2">
      <c r="A212" s="185" t="s">
        <v>170</v>
      </c>
      <c r="B212" s="179"/>
      <c r="C212" s="179"/>
      <c r="D212" s="179"/>
      <c r="E212" s="179"/>
      <c r="F212" s="180"/>
      <c r="G212" s="46"/>
      <c r="H212" s="46"/>
      <c r="I212" s="46"/>
      <c r="J212" s="46"/>
      <c r="K212" s="46"/>
      <c r="L212" s="46"/>
      <c r="M212" s="46"/>
      <c r="N212" s="46"/>
      <c r="O212" s="46"/>
      <c r="P212" s="46"/>
      <c r="Q212" s="46"/>
      <c r="R212" s="44"/>
      <c r="S212" s="44"/>
      <c r="T212" s="44"/>
      <c r="U212" s="44"/>
      <c r="V212" s="44"/>
      <c r="W212" s="44"/>
      <c r="X212" s="44"/>
      <c r="Y212" s="44"/>
      <c r="Z212" s="44"/>
      <c r="AA212" s="44"/>
      <c r="AB212" s="44"/>
      <c r="AC212" s="44"/>
      <c r="AD212" s="44"/>
    </row>
    <row r="213" spans="1:30" ht="14.25" x14ac:dyDescent="0.2">
      <c r="A213" s="185" t="s">
        <v>171</v>
      </c>
      <c r="B213" s="179"/>
      <c r="C213" s="179"/>
      <c r="D213" s="179"/>
      <c r="E213" s="179"/>
      <c r="F213" s="180"/>
      <c r="G213" s="46"/>
      <c r="H213" s="46"/>
      <c r="I213" s="46"/>
      <c r="J213" s="46"/>
      <c r="K213" s="46"/>
      <c r="L213" s="46"/>
      <c r="M213" s="46"/>
      <c r="N213" s="46"/>
      <c r="O213" s="46"/>
      <c r="P213" s="46"/>
      <c r="Q213" s="46"/>
      <c r="R213" s="44"/>
      <c r="S213" s="44"/>
      <c r="T213" s="44"/>
      <c r="U213" s="44"/>
      <c r="V213" s="44"/>
      <c r="W213" s="44"/>
      <c r="X213" s="44"/>
      <c r="Y213" s="44"/>
      <c r="Z213" s="44"/>
      <c r="AA213" s="44"/>
      <c r="AB213" s="44"/>
      <c r="AC213" s="44"/>
      <c r="AD213" s="44"/>
    </row>
    <row r="214" spans="1:30" ht="14.25" x14ac:dyDescent="0.2">
      <c r="A214" s="185" t="s">
        <v>172</v>
      </c>
      <c r="B214" s="179"/>
      <c r="C214" s="179"/>
      <c r="D214" s="179"/>
      <c r="E214" s="179"/>
      <c r="F214" s="180"/>
      <c r="G214" s="46"/>
      <c r="H214" s="46"/>
      <c r="I214" s="46"/>
      <c r="J214" s="46"/>
      <c r="K214" s="46"/>
      <c r="L214" s="46"/>
      <c r="M214" s="46"/>
      <c r="N214" s="46"/>
      <c r="O214" s="46"/>
      <c r="P214" s="46"/>
      <c r="Q214" s="46"/>
      <c r="R214" s="44"/>
      <c r="S214" s="44"/>
      <c r="T214" s="44"/>
      <c r="U214" s="44"/>
      <c r="V214" s="44"/>
      <c r="W214" s="44"/>
      <c r="X214" s="44"/>
      <c r="Y214" s="44"/>
      <c r="Z214" s="44"/>
      <c r="AA214" s="44"/>
      <c r="AB214" s="44"/>
      <c r="AC214" s="44"/>
      <c r="AD214" s="44"/>
    </row>
    <row r="215" spans="1:30" ht="14.25" x14ac:dyDescent="0.2">
      <c r="A215" s="185" t="s">
        <v>173</v>
      </c>
      <c r="B215" s="179"/>
      <c r="C215" s="179"/>
      <c r="D215" s="179"/>
      <c r="E215" s="179"/>
      <c r="F215" s="180"/>
      <c r="G215" s="46"/>
      <c r="H215" s="46"/>
      <c r="I215" s="46"/>
      <c r="J215" s="46"/>
      <c r="K215" s="46"/>
      <c r="L215" s="46"/>
      <c r="M215" s="46"/>
      <c r="N215" s="46"/>
      <c r="O215" s="46"/>
      <c r="P215" s="46"/>
      <c r="Q215" s="46"/>
      <c r="R215" s="44"/>
      <c r="S215" s="44"/>
      <c r="T215" s="44"/>
      <c r="U215" s="44"/>
      <c r="V215" s="44"/>
      <c r="W215" s="44"/>
      <c r="X215" s="44"/>
      <c r="Y215" s="44"/>
      <c r="Z215" s="44"/>
      <c r="AA215" s="44"/>
      <c r="AB215" s="44"/>
      <c r="AC215" s="44"/>
      <c r="AD215" s="44"/>
    </row>
    <row r="216" spans="1:30" ht="14.25" x14ac:dyDescent="0.2">
      <c r="A216" s="185" t="s">
        <v>174</v>
      </c>
      <c r="B216" s="179"/>
      <c r="C216" s="179"/>
      <c r="D216" s="179"/>
      <c r="E216" s="179"/>
      <c r="F216" s="180"/>
      <c r="G216" s="46"/>
      <c r="H216" s="46"/>
      <c r="I216" s="46"/>
      <c r="J216" s="46"/>
      <c r="K216" s="46"/>
      <c r="L216" s="46"/>
      <c r="M216" s="46"/>
      <c r="N216" s="46"/>
      <c r="O216" s="46"/>
      <c r="P216" s="46"/>
      <c r="Q216" s="46"/>
      <c r="R216" s="44"/>
      <c r="S216" s="44"/>
      <c r="T216" s="44"/>
      <c r="U216" s="44"/>
      <c r="V216" s="44"/>
      <c r="W216" s="44"/>
      <c r="X216" s="44"/>
      <c r="Y216" s="44"/>
      <c r="Z216" s="44"/>
      <c r="AA216" s="44"/>
      <c r="AB216" s="44"/>
      <c r="AC216" s="44"/>
      <c r="AD216" s="44"/>
    </row>
    <row r="217" spans="1:30" ht="14.25" x14ac:dyDescent="0.2">
      <c r="A217" s="185" t="s">
        <v>175</v>
      </c>
      <c r="B217" s="179"/>
      <c r="C217" s="179"/>
      <c r="D217" s="179"/>
      <c r="E217" s="179"/>
      <c r="F217" s="180"/>
      <c r="G217" s="46"/>
      <c r="H217" s="46"/>
      <c r="I217" s="46"/>
      <c r="J217" s="46"/>
      <c r="K217" s="46"/>
      <c r="L217" s="46"/>
      <c r="M217" s="46"/>
      <c r="N217" s="46"/>
      <c r="O217" s="46"/>
      <c r="P217" s="46"/>
      <c r="Q217" s="46"/>
      <c r="R217" s="44"/>
      <c r="S217" s="44"/>
      <c r="T217" s="44"/>
      <c r="U217" s="44"/>
      <c r="V217" s="44"/>
      <c r="W217" s="44"/>
      <c r="X217" s="44"/>
      <c r="Y217" s="44"/>
      <c r="Z217" s="44"/>
      <c r="AA217" s="44"/>
      <c r="AB217" s="44"/>
      <c r="AC217" s="44"/>
      <c r="AD217" s="44"/>
    </row>
    <row r="218" spans="1:30" ht="14.25" x14ac:dyDescent="0.2">
      <c r="A218" s="185" t="s">
        <v>176</v>
      </c>
      <c r="B218" s="179"/>
      <c r="C218" s="179"/>
      <c r="D218" s="179"/>
      <c r="E218" s="179"/>
      <c r="F218" s="180"/>
      <c r="G218" s="46"/>
      <c r="H218" s="46"/>
      <c r="I218" s="46"/>
      <c r="J218" s="46"/>
      <c r="K218" s="46"/>
      <c r="L218" s="46"/>
      <c r="M218" s="46"/>
      <c r="N218" s="46"/>
      <c r="O218" s="46"/>
      <c r="P218" s="46"/>
      <c r="Q218" s="46"/>
      <c r="R218" s="44"/>
      <c r="S218" s="44"/>
      <c r="T218" s="44"/>
      <c r="U218" s="44"/>
      <c r="V218" s="44"/>
      <c r="W218" s="44"/>
      <c r="X218" s="44"/>
      <c r="Y218" s="44"/>
      <c r="Z218" s="44"/>
      <c r="AA218" s="44"/>
      <c r="AB218" s="44"/>
      <c r="AC218" s="44"/>
      <c r="AD218" s="44"/>
    </row>
    <row r="219" spans="1:30" ht="14.25" x14ac:dyDescent="0.2">
      <c r="A219" s="185" t="s">
        <v>177</v>
      </c>
      <c r="B219" s="179"/>
      <c r="C219" s="179"/>
      <c r="D219" s="179"/>
      <c r="E219" s="179"/>
      <c r="F219" s="180"/>
      <c r="G219" s="46"/>
      <c r="H219" s="46"/>
      <c r="I219" s="46"/>
      <c r="J219" s="46"/>
      <c r="K219" s="46"/>
      <c r="L219" s="46"/>
      <c r="M219" s="46"/>
      <c r="N219" s="46"/>
      <c r="O219" s="46"/>
      <c r="P219" s="46"/>
      <c r="Q219" s="46"/>
      <c r="R219" s="44"/>
      <c r="S219" s="44"/>
      <c r="T219" s="44"/>
      <c r="U219" s="44"/>
      <c r="V219" s="44"/>
      <c r="W219" s="44"/>
      <c r="X219" s="44"/>
      <c r="Y219" s="44"/>
      <c r="Z219" s="44"/>
      <c r="AA219" s="44"/>
      <c r="AB219" s="44"/>
      <c r="AC219" s="44"/>
      <c r="AD219" s="44"/>
    </row>
    <row r="220" spans="1:30" ht="14.25" x14ac:dyDescent="0.2">
      <c r="A220" s="185" t="s">
        <v>178</v>
      </c>
      <c r="B220" s="179"/>
      <c r="C220" s="179"/>
      <c r="D220" s="179"/>
      <c r="E220" s="179"/>
      <c r="F220" s="180"/>
      <c r="G220" s="46"/>
      <c r="H220" s="46"/>
      <c r="I220" s="46"/>
      <c r="J220" s="46"/>
      <c r="K220" s="46"/>
      <c r="L220" s="46"/>
      <c r="M220" s="46"/>
      <c r="N220" s="46"/>
      <c r="O220" s="46"/>
      <c r="P220" s="46"/>
      <c r="Q220" s="46"/>
      <c r="R220" s="44"/>
      <c r="S220" s="44"/>
      <c r="T220" s="44"/>
      <c r="U220" s="44"/>
      <c r="V220" s="44"/>
      <c r="W220" s="44"/>
      <c r="X220" s="44"/>
      <c r="Y220" s="44"/>
      <c r="Z220" s="44"/>
      <c r="AA220" s="44"/>
      <c r="AB220" s="44"/>
      <c r="AC220" s="44"/>
      <c r="AD220" s="44"/>
    </row>
    <row r="221" spans="1:30" ht="14.25" x14ac:dyDescent="0.2">
      <c r="A221" s="185" t="s">
        <v>179</v>
      </c>
      <c r="B221" s="179"/>
      <c r="C221" s="179"/>
      <c r="D221" s="179"/>
      <c r="E221" s="179"/>
      <c r="F221" s="180"/>
      <c r="G221" s="46"/>
      <c r="H221" s="46"/>
      <c r="I221" s="46"/>
      <c r="J221" s="46"/>
      <c r="K221" s="46"/>
      <c r="L221" s="46"/>
      <c r="M221" s="46"/>
      <c r="N221" s="46"/>
      <c r="O221" s="46"/>
      <c r="P221" s="46"/>
      <c r="Q221" s="46"/>
      <c r="R221" s="44"/>
      <c r="S221" s="44"/>
      <c r="T221" s="44"/>
      <c r="U221" s="44"/>
      <c r="V221" s="44"/>
      <c r="W221" s="44"/>
      <c r="X221" s="44"/>
      <c r="Y221" s="44"/>
      <c r="Z221" s="44"/>
      <c r="AA221" s="44"/>
      <c r="AB221" s="44"/>
      <c r="AC221" s="44"/>
      <c r="AD221" s="44"/>
    </row>
    <row r="222" spans="1:30" ht="27.75" customHeight="1" x14ac:dyDescent="0.2">
      <c r="A222" s="185" t="s">
        <v>180</v>
      </c>
      <c r="B222" s="179"/>
      <c r="C222" s="179"/>
      <c r="D222" s="179"/>
      <c r="E222" s="179"/>
      <c r="F222" s="180"/>
      <c r="G222" s="47"/>
      <c r="H222" s="46"/>
      <c r="I222" s="46"/>
      <c r="J222" s="46"/>
      <c r="K222" s="46"/>
      <c r="L222" s="46"/>
      <c r="M222" s="46"/>
      <c r="N222" s="46"/>
      <c r="O222" s="46"/>
      <c r="P222" s="46"/>
      <c r="Q222" s="46"/>
      <c r="R222" s="44"/>
      <c r="S222" s="44"/>
      <c r="T222" s="44"/>
      <c r="U222" s="44"/>
      <c r="V222" s="44"/>
      <c r="W222" s="44"/>
      <c r="X222" s="44"/>
      <c r="Y222" s="44"/>
      <c r="Z222" s="44"/>
      <c r="AA222" s="44"/>
      <c r="AB222" s="44"/>
      <c r="AC222" s="44"/>
      <c r="AD222" s="44"/>
    </row>
    <row r="223" spans="1:30" ht="14.25" x14ac:dyDescent="0.2">
      <c r="A223" s="48"/>
      <c r="B223" s="48"/>
      <c r="C223" s="48"/>
      <c r="D223" s="48"/>
      <c r="E223" s="48"/>
      <c r="F223" s="48"/>
      <c r="G223" s="48"/>
      <c r="H223" s="48"/>
      <c r="I223" s="48"/>
      <c r="J223" s="48"/>
      <c r="K223" s="48"/>
      <c r="L223" s="48"/>
      <c r="M223" s="48"/>
      <c r="N223" s="48"/>
      <c r="O223" s="48"/>
      <c r="P223" s="48"/>
      <c r="Q223" s="48"/>
    </row>
    <row r="224" spans="1:30" ht="14.25" x14ac:dyDescent="0.2">
      <c r="A224" s="48"/>
      <c r="B224" s="48"/>
      <c r="C224" s="48"/>
      <c r="D224" s="48"/>
      <c r="E224" s="48"/>
      <c r="F224" s="48"/>
      <c r="G224" s="48"/>
      <c r="H224" s="48"/>
      <c r="I224" s="48"/>
      <c r="J224" s="48"/>
      <c r="K224" s="48"/>
      <c r="L224" s="48"/>
      <c r="M224" s="48"/>
      <c r="N224" s="48"/>
      <c r="O224" s="48"/>
      <c r="P224" s="48"/>
      <c r="Q224" s="48"/>
    </row>
    <row r="225" spans="1:17" ht="14.25" x14ac:dyDescent="0.2">
      <c r="A225" s="48"/>
      <c r="B225" s="48"/>
      <c r="C225" s="48"/>
      <c r="D225" s="48"/>
      <c r="E225" s="48"/>
      <c r="F225" s="48"/>
      <c r="G225" s="48"/>
      <c r="H225" s="48"/>
      <c r="I225" s="48"/>
      <c r="J225" s="48"/>
      <c r="K225" s="48"/>
      <c r="L225" s="48"/>
      <c r="M225" s="48"/>
      <c r="N225" s="48"/>
      <c r="O225" s="48"/>
      <c r="P225" s="48"/>
      <c r="Q225" s="48"/>
    </row>
    <row r="226" spans="1:17" ht="14.25" x14ac:dyDescent="0.2">
      <c r="A226" s="48"/>
      <c r="B226" s="48"/>
      <c r="C226" s="48"/>
      <c r="D226" s="48"/>
      <c r="E226" s="48"/>
      <c r="F226" s="48"/>
      <c r="G226" s="48"/>
      <c r="H226" s="48"/>
      <c r="I226" s="48"/>
      <c r="J226" s="48"/>
      <c r="K226" s="48"/>
      <c r="L226" s="48"/>
      <c r="M226" s="48"/>
      <c r="N226" s="48"/>
      <c r="O226" s="48"/>
      <c r="P226" s="48"/>
      <c r="Q226" s="48"/>
    </row>
    <row r="227" spans="1:17" ht="14.25" x14ac:dyDescent="0.2"/>
    <row r="228" spans="1:17" ht="14.25" x14ac:dyDescent="0.2"/>
    <row r="229" spans="1:17" ht="14.25" x14ac:dyDescent="0.2"/>
    <row r="230" spans="1:17" ht="14.25" x14ac:dyDescent="0.2"/>
    <row r="231" spans="1:17" ht="14.25" x14ac:dyDescent="0.2"/>
    <row r="232" spans="1:17" ht="14.25" x14ac:dyDescent="0.2"/>
    <row r="233" spans="1:17" ht="14.25" x14ac:dyDescent="0.2"/>
    <row r="234" spans="1:17" ht="14.25" x14ac:dyDescent="0.2"/>
    <row r="235" spans="1:17" ht="14.25" x14ac:dyDescent="0.2"/>
    <row r="236" spans="1:17" ht="14.25" x14ac:dyDescent="0.2"/>
    <row r="237" spans="1:17" ht="14.25" x14ac:dyDescent="0.2"/>
    <row r="238" spans="1:17" ht="14.25" x14ac:dyDescent="0.2"/>
    <row r="239" spans="1:17" ht="14.25" x14ac:dyDescent="0.2"/>
    <row r="240" spans="1:17" ht="14.25" x14ac:dyDescent="0.2"/>
    <row r="241" ht="14.25" x14ac:dyDescent="0.2"/>
    <row r="242" ht="14.25" x14ac:dyDescent="0.2"/>
    <row r="243" ht="14.25" x14ac:dyDescent="0.2"/>
    <row r="244" ht="14.25" x14ac:dyDescent="0.2"/>
    <row r="245" ht="14.25" x14ac:dyDescent="0.2"/>
    <row r="246" ht="14.25" x14ac:dyDescent="0.2"/>
    <row r="247" ht="14.25" x14ac:dyDescent="0.2"/>
    <row r="248" ht="14.25" x14ac:dyDescent="0.2"/>
    <row r="249" ht="14.25" x14ac:dyDescent="0.2"/>
    <row r="250" ht="14.25" x14ac:dyDescent="0.2"/>
    <row r="251" ht="14.25" x14ac:dyDescent="0.2"/>
    <row r="252" ht="14.25" x14ac:dyDescent="0.2"/>
    <row r="253" ht="14.25" x14ac:dyDescent="0.2"/>
    <row r="254" ht="14.25" x14ac:dyDescent="0.2"/>
    <row r="255" ht="14.25" x14ac:dyDescent="0.2"/>
    <row r="256" ht="14.25" x14ac:dyDescent="0.2"/>
    <row r="257" ht="14.25" x14ac:dyDescent="0.2"/>
    <row r="258" ht="14.25" x14ac:dyDescent="0.2"/>
    <row r="259" ht="14.25" x14ac:dyDescent="0.2"/>
    <row r="260" ht="14.25" x14ac:dyDescent="0.2"/>
    <row r="261" ht="14.25" x14ac:dyDescent="0.2"/>
    <row r="262" ht="14.25" x14ac:dyDescent="0.2"/>
    <row r="263" ht="14.25" x14ac:dyDescent="0.2"/>
    <row r="264" ht="14.25" x14ac:dyDescent="0.2"/>
    <row r="265" ht="14.25" x14ac:dyDescent="0.2"/>
    <row r="266" ht="14.25" x14ac:dyDescent="0.2"/>
    <row r="267" ht="14.25" x14ac:dyDescent="0.2"/>
    <row r="268" ht="14.25" x14ac:dyDescent="0.2"/>
    <row r="269" ht="14.25" x14ac:dyDescent="0.2"/>
    <row r="270" ht="14.25" x14ac:dyDescent="0.2"/>
    <row r="271" ht="14.25" x14ac:dyDescent="0.2"/>
    <row r="272" ht="14.25" x14ac:dyDescent="0.2"/>
    <row r="273" ht="14.25" x14ac:dyDescent="0.2"/>
    <row r="274" ht="14.25" x14ac:dyDescent="0.2"/>
    <row r="275" ht="14.25" x14ac:dyDescent="0.2"/>
    <row r="276" ht="14.25" x14ac:dyDescent="0.2"/>
    <row r="277" ht="14.25" x14ac:dyDescent="0.2"/>
    <row r="278" ht="14.25" x14ac:dyDescent="0.2"/>
    <row r="279" ht="14.25" x14ac:dyDescent="0.2"/>
    <row r="280" ht="14.25" x14ac:dyDescent="0.2"/>
    <row r="281" ht="14.25" x14ac:dyDescent="0.2"/>
    <row r="282" ht="14.25" x14ac:dyDescent="0.2"/>
    <row r="283" ht="14.25" x14ac:dyDescent="0.2"/>
    <row r="284" ht="14.25" x14ac:dyDescent="0.2"/>
    <row r="285" ht="14.25" x14ac:dyDescent="0.2"/>
    <row r="286" ht="14.25" x14ac:dyDescent="0.2"/>
    <row r="287" ht="14.25" x14ac:dyDescent="0.2"/>
    <row r="288" ht="14.25" x14ac:dyDescent="0.2"/>
    <row r="289" ht="14.25" x14ac:dyDescent="0.2"/>
    <row r="290" ht="14.25" x14ac:dyDescent="0.2"/>
    <row r="291" ht="14.25" x14ac:dyDescent="0.2"/>
    <row r="292" ht="14.25" x14ac:dyDescent="0.2"/>
    <row r="293" ht="14.25" x14ac:dyDescent="0.2"/>
    <row r="294" ht="14.25" x14ac:dyDescent="0.2"/>
    <row r="295" ht="14.25" x14ac:dyDescent="0.2"/>
    <row r="296" ht="14.25" x14ac:dyDescent="0.2"/>
    <row r="297" ht="14.25" x14ac:dyDescent="0.2"/>
    <row r="298" ht="14.25" x14ac:dyDescent="0.2"/>
    <row r="299" ht="14.25" x14ac:dyDescent="0.2"/>
    <row r="300" ht="14.25" x14ac:dyDescent="0.2"/>
    <row r="301" ht="14.25" x14ac:dyDescent="0.2"/>
    <row r="302" ht="14.25" x14ac:dyDescent="0.2"/>
    <row r="303" ht="14.25" x14ac:dyDescent="0.2"/>
    <row r="304" ht="14.25" x14ac:dyDescent="0.2"/>
    <row r="305" ht="14.25" x14ac:dyDescent="0.2"/>
    <row r="306" ht="14.25" x14ac:dyDescent="0.2"/>
    <row r="307" ht="14.25" x14ac:dyDescent="0.2"/>
    <row r="308" ht="14.25" x14ac:dyDescent="0.2"/>
    <row r="309" ht="14.25" x14ac:dyDescent="0.2"/>
    <row r="310" ht="14.25" x14ac:dyDescent="0.2"/>
    <row r="311" ht="14.25" x14ac:dyDescent="0.2"/>
    <row r="312" ht="14.25" x14ac:dyDescent="0.2"/>
    <row r="313" ht="14.25" x14ac:dyDescent="0.2"/>
    <row r="314" ht="14.25" x14ac:dyDescent="0.2"/>
    <row r="315" ht="14.25" x14ac:dyDescent="0.2"/>
    <row r="316" ht="14.25" x14ac:dyDescent="0.2"/>
    <row r="317" ht="14.25" x14ac:dyDescent="0.2"/>
    <row r="318" ht="14.25" x14ac:dyDescent="0.2"/>
    <row r="319" ht="14.25" x14ac:dyDescent="0.2"/>
    <row r="320" ht="14.25" x14ac:dyDescent="0.2"/>
    <row r="321" ht="14.25" x14ac:dyDescent="0.2"/>
    <row r="322" ht="14.25" x14ac:dyDescent="0.2"/>
    <row r="323" ht="14.25" x14ac:dyDescent="0.2"/>
    <row r="324" ht="14.25" x14ac:dyDescent="0.2"/>
    <row r="325" ht="14.25" x14ac:dyDescent="0.2"/>
    <row r="326" ht="14.25" x14ac:dyDescent="0.2"/>
    <row r="327" ht="14.25" x14ac:dyDescent="0.2"/>
    <row r="328" ht="14.25" x14ac:dyDescent="0.2"/>
    <row r="329" ht="14.25" x14ac:dyDescent="0.2"/>
    <row r="330" ht="14.25" x14ac:dyDescent="0.2"/>
    <row r="331" ht="14.25" x14ac:dyDescent="0.2"/>
    <row r="332" ht="14.25" x14ac:dyDescent="0.2"/>
    <row r="333" ht="14.25" x14ac:dyDescent="0.2"/>
    <row r="334" ht="14.25" x14ac:dyDescent="0.2"/>
    <row r="335" ht="14.25" x14ac:dyDescent="0.2"/>
    <row r="336" ht="14.25" x14ac:dyDescent="0.2"/>
    <row r="337" ht="14.25" x14ac:dyDescent="0.2"/>
    <row r="338" ht="14.25" x14ac:dyDescent="0.2"/>
    <row r="339" ht="14.25" x14ac:dyDescent="0.2"/>
    <row r="340" ht="14.25" x14ac:dyDescent="0.2"/>
    <row r="341" ht="14.25" x14ac:dyDescent="0.2"/>
    <row r="342" ht="14.25" x14ac:dyDescent="0.2"/>
    <row r="343" ht="14.25" x14ac:dyDescent="0.2"/>
    <row r="344" ht="14.25" x14ac:dyDescent="0.2"/>
    <row r="345" ht="14.25" x14ac:dyDescent="0.2"/>
    <row r="346" ht="14.25" x14ac:dyDescent="0.2"/>
    <row r="347" ht="14.25" x14ac:dyDescent="0.2"/>
    <row r="348" ht="14.25" x14ac:dyDescent="0.2"/>
    <row r="349" ht="14.25" x14ac:dyDescent="0.2"/>
    <row r="350" ht="14.25" x14ac:dyDescent="0.2"/>
    <row r="351" ht="14.25" x14ac:dyDescent="0.2"/>
    <row r="352" ht="14.25" x14ac:dyDescent="0.2"/>
    <row r="353" ht="14.25" x14ac:dyDescent="0.2"/>
    <row r="354" ht="14.25" x14ac:dyDescent="0.2"/>
    <row r="355" ht="14.25" x14ac:dyDescent="0.2"/>
    <row r="356" ht="14.25" x14ac:dyDescent="0.2"/>
    <row r="357" ht="14.25" x14ac:dyDescent="0.2"/>
    <row r="358" ht="14.25" x14ac:dyDescent="0.2"/>
    <row r="359" ht="14.25" x14ac:dyDescent="0.2"/>
    <row r="360" ht="14.25" x14ac:dyDescent="0.2"/>
    <row r="361" ht="14.25" x14ac:dyDescent="0.2"/>
    <row r="362" ht="14.25" x14ac:dyDescent="0.2"/>
    <row r="363" ht="14.25" x14ac:dyDescent="0.2"/>
    <row r="364" ht="14.25" x14ac:dyDescent="0.2"/>
    <row r="365" ht="14.25" x14ac:dyDescent="0.2"/>
    <row r="366" ht="14.25" x14ac:dyDescent="0.2"/>
    <row r="367" ht="14.25" x14ac:dyDescent="0.2"/>
    <row r="368" ht="14.25" x14ac:dyDescent="0.2"/>
    <row r="369" ht="14.25" x14ac:dyDescent="0.2"/>
    <row r="370" ht="14.25" x14ac:dyDescent="0.2"/>
    <row r="371" ht="14.25" x14ac:dyDescent="0.2"/>
    <row r="372" ht="14.25" x14ac:dyDescent="0.2"/>
    <row r="373" ht="14.25" x14ac:dyDescent="0.2"/>
    <row r="374" ht="14.25" x14ac:dyDescent="0.2"/>
    <row r="375" ht="14.25" x14ac:dyDescent="0.2"/>
    <row r="376" ht="14.25" x14ac:dyDescent="0.2"/>
    <row r="377" ht="14.25" x14ac:dyDescent="0.2"/>
    <row r="378" ht="14.25" x14ac:dyDescent="0.2"/>
    <row r="379" ht="14.25" x14ac:dyDescent="0.2"/>
    <row r="380" ht="14.25" x14ac:dyDescent="0.2"/>
    <row r="381" ht="14.25" x14ac:dyDescent="0.2"/>
    <row r="382" ht="14.25" x14ac:dyDescent="0.2"/>
    <row r="383" ht="14.25" x14ac:dyDescent="0.2"/>
    <row r="384" ht="14.25" x14ac:dyDescent="0.2"/>
    <row r="385" ht="14.25" x14ac:dyDescent="0.2"/>
    <row r="386" ht="14.25" x14ac:dyDescent="0.2"/>
    <row r="387" ht="14.25" x14ac:dyDescent="0.2"/>
    <row r="388" ht="14.25" x14ac:dyDescent="0.2"/>
    <row r="389" ht="14.25" x14ac:dyDescent="0.2"/>
    <row r="390" ht="14.25" x14ac:dyDescent="0.2"/>
    <row r="391" ht="14.25" x14ac:dyDescent="0.2"/>
    <row r="392" ht="14.25" x14ac:dyDescent="0.2"/>
    <row r="393" ht="14.25" x14ac:dyDescent="0.2"/>
    <row r="394" ht="14.25" x14ac:dyDescent="0.2"/>
    <row r="395" ht="14.25" x14ac:dyDescent="0.2"/>
    <row r="396" ht="14.25" x14ac:dyDescent="0.2"/>
    <row r="397" ht="14.25" x14ac:dyDescent="0.2"/>
    <row r="398" ht="14.25" x14ac:dyDescent="0.2"/>
    <row r="399" ht="14.25" x14ac:dyDescent="0.2"/>
    <row r="400" ht="14.25" x14ac:dyDescent="0.2"/>
    <row r="401" ht="14.25" x14ac:dyDescent="0.2"/>
    <row r="402" ht="14.25" x14ac:dyDescent="0.2"/>
    <row r="403" ht="14.25" x14ac:dyDescent="0.2"/>
    <row r="404" ht="14.25" x14ac:dyDescent="0.2"/>
    <row r="405" ht="14.25" x14ac:dyDescent="0.2"/>
    <row r="406" ht="14.25" x14ac:dyDescent="0.2"/>
    <row r="407" ht="14.25" x14ac:dyDescent="0.2"/>
    <row r="408" ht="14.25" x14ac:dyDescent="0.2"/>
    <row r="409" ht="14.25" x14ac:dyDescent="0.2"/>
    <row r="410" ht="14.25" x14ac:dyDescent="0.2"/>
    <row r="411" ht="14.25" x14ac:dyDescent="0.2"/>
    <row r="412" ht="14.25" x14ac:dyDescent="0.2"/>
    <row r="413" ht="14.25" x14ac:dyDescent="0.2"/>
    <row r="414" ht="14.25" x14ac:dyDescent="0.2"/>
    <row r="415" ht="14.25" x14ac:dyDescent="0.2"/>
    <row r="416" ht="14.25" x14ac:dyDescent="0.2"/>
    <row r="417" ht="14.25" x14ac:dyDescent="0.2"/>
    <row r="418" ht="14.25" x14ac:dyDescent="0.2"/>
    <row r="419" ht="14.25" x14ac:dyDescent="0.2"/>
    <row r="420" ht="14.25" x14ac:dyDescent="0.2"/>
    <row r="421" ht="14.25" x14ac:dyDescent="0.2"/>
    <row r="422" ht="14.25" x14ac:dyDescent="0.2"/>
    <row r="423" ht="14.25" x14ac:dyDescent="0.2"/>
    <row r="424" ht="14.25" x14ac:dyDescent="0.2"/>
    <row r="425" ht="14.25" x14ac:dyDescent="0.2"/>
    <row r="426" ht="14.25" x14ac:dyDescent="0.2"/>
    <row r="427" ht="14.25" x14ac:dyDescent="0.2"/>
    <row r="428" ht="14.25" x14ac:dyDescent="0.2"/>
    <row r="429" ht="14.25" x14ac:dyDescent="0.2"/>
    <row r="430" ht="14.25" x14ac:dyDescent="0.2"/>
    <row r="431" ht="14.25" x14ac:dyDescent="0.2"/>
    <row r="432" ht="14.25" x14ac:dyDescent="0.2"/>
    <row r="433" ht="14.25" x14ac:dyDescent="0.2"/>
    <row r="434" ht="14.25" x14ac:dyDescent="0.2"/>
    <row r="435" ht="14.25" x14ac:dyDescent="0.2"/>
    <row r="436" ht="14.25" x14ac:dyDescent="0.2"/>
    <row r="437" ht="14.25" x14ac:dyDescent="0.2"/>
    <row r="438" ht="14.25" x14ac:dyDescent="0.2"/>
    <row r="439" ht="14.25" x14ac:dyDescent="0.2"/>
    <row r="440" ht="14.25" x14ac:dyDescent="0.2"/>
    <row r="441" ht="14.25" x14ac:dyDescent="0.2"/>
    <row r="442" ht="14.25" x14ac:dyDescent="0.2"/>
    <row r="443" ht="14.25" x14ac:dyDescent="0.2"/>
    <row r="444" ht="14.25" x14ac:dyDescent="0.2"/>
    <row r="445" ht="14.25" x14ac:dyDescent="0.2"/>
    <row r="446" ht="14.25" x14ac:dyDescent="0.2"/>
    <row r="447" ht="14.25" x14ac:dyDescent="0.2"/>
    <row r="448" ht="14.25" x14ac:dyDescent="0.2"/>
    <row r="449" ht="14.25" x14ac:dyDescent="0.2"/>
    <row r="450" ht="14.25" x14ac:dyDescent="0.2"/>
    <row r="451" ht="14.25" x14ac:dyDescent="0.2"/>
    <row r="452" ht="14.25" x14ac:dyDescent="0.2"/>
    <row r="453" ht="14.25" x14ac:dyDescent="0.2"/>
    <row r="454" ht="14.25" x14ac:dyDescent="0.2"/>
    <row r="455" ht="14.25" x14ac:dyDescent="0.2"/>
    <row r="456" ht="14.25" x14ac:dyDescent="0.2"/>
    <row r="457" ht="14.25" x14ac:dyDescent="0.2"/>
    <row r="458" ht="14.25" x14ac:dyDescent="0.2"/>
    <row r="459" ht="14.25" x14ac:dyDescent="0.2"/>
    <row r="460" ht="14.25" x14ac:dyDescent="0.2"/>
    <row r="461" ht="14.25" x14ac:dyDescent="0.2"/>
    <row r="462" ht="14.25" x14ac:dyDescent="0.2"/>
    <row r="463" ht="14.25" x14ac:dyDescent="0.2"/>
    <row r="464" ht="14.25" x14ac:dyDescent="0.2"/>
    <row r="465" ht="14.25" x14ac:dyDescent="0.2"/>
    <row r="466" ht="14.25" x14ac:dyDescent="0.2"/>
    <row r="467" ht="14.25" x14ac:dyDescent="0.2"/>
    <row r="468" ht="14.25" x14ac:dyDescent="0.2"/>
    <row r="469" ht="14.25" x14ac:dyDescent="0.2"/>
    <row r="470" ht="14.25" x14ac:dyDescent="0.2"/>
    <row r="471" ht="14.25" x14ac:dyDescent="0.2"/>
    <row r="472" ht="14.25" x14ac:dyDescent="0.2"/>
    <row r="473" ht="14.25" x14ac:dyDescent="0.2"/>
    <row r="474" ht="14.25" x14ac:dyDescent="0.2"/>
    <row r="475" ht="14.25" x14ac:dyDescent="0.2"/>
    <row r="476" ht="14.25" x14ac:dyDescent="0.2"/>
    <row r="477" ht="14.25" x14ac:dyDescent="0.2"/>
    <row r="478" ht="14.25" x14ac:dyDescent="0.2"/>
    <row r="479" ht="14.25" x14ac:dyDescent="0.2"/>
    <row r="480" ht="14.25" x14ac:dyDescent="0.2"/>
    <row r="481" ht="14.25" x14ac:dyDescent="0.2"/>
    <row r="482" ht="14.25" x14ac:dyDescent="0.2"/>
    <row r="483" ht="14.25" x14ac:dyDescent="0.2"/>
    <row r="484" ht="14.25" x14ac:dyDescent="0.2"/>
    <row r="485" ht="14.25" x14ac:dyDescent="0.2"/>
    <row r="486" ht="14.25" x14ac:dyDescent="0.2"/>
    <row r="487" ht="14.25" x14ac:dyDescent="0.2"/>
    <row r="488" ht="14.25" x14ac:dyDescent="0.2"/>
    <row r="489" ht="14.25" x14ac:dyDescent="0.2"/>
    <row r="490" ht="14.25" x14ac:dyDescent="0.2"/>
    <row r="491" ht="14.25" x14ac:dyDescent="0.2"/>
    <row r="492" ht="14.25" x14ac:dyDescent="0.2"/>
    <row r="493" ht="14.25" x14ac:dyDescent="0.2"/>
    <row r="494" ht="14.25" x14ac:dyDescent="0.2"/>
    <row r="495" ht="14.25" x14ac:dyDescent="0.2"/>
    <row r="496" ht="14.25" x14ac:dyDescent="0.2"/>
    <row r="497" ht="14.25" x14ac:dyDescent="0.2"/>
    <row r="498" ht="14.25" x14ac:dyDescent="0.2"/>
    <row r="499" ht="14.25" x14ac:dyDescent="0.2"/>
    <row r="500" ht="14.25" x14ac:dyDescent="0.2"/>
    <row r="501" ht="14.25" x14ac:dyDescent="0.2"/>
    <row r="502" ht="14.25" x14ac:dyDescent="0.2"/>
    <row r="503" ht="14.25" x14ac:dyDescent="0.2"/>
    <row r="504" ht="14.25" x14ac:dyDescent="0.2"/>
    <row r="505" ht="14.25" x14ac:dyDescent="0.2"/>
    <row r="506" ht="14.25" x14ac:dyDescent="0.2"/>
    <row r="507" ht="14.25" x14ac:dyDescent="0.2"/>
    <row r="508" ht="14.25" x14ac:dyDescent="0.2"/>
    <row r="509" ht="14.25" x14ac:dyDescent="0.2"/>
    <row r="510" ht="14.25" x14ac:dyDescent="0.2"/>
    <row r="511" ht="14.25" x14ac:dyDescent="0.2"/>
    <row r="512" ht="14.25" x14ac:dyDescent="0.2"/>
    <row r="513" ht="14.25" x14ac:dyDescent="0.2"/>
    <row r="514" ht="14.25" x14ac:dyDescent="0.2"/>
    <row r="515" ht="14.25" x14ac:dyDescent="0.2"/>
    <row r="516" ht="14.25" x14ac:dyDescent="0.2"/>
    <row r="517" ht="14.25" x14ac:dyDescent="0.2"/>
    <row r="518" ht="14.25" x14ac:dyDescent="0.2"/>
    <row r="519" ht="14.25" x14ac:dyDescent="0.2"/>
    <row r="520" ht="14.25" x14ac:dyDescent="0.2"/>
    <row r="521" ht="14.25" x14ac:dyDescent="0.2"/>
    <row r="522" ht="14.25" x14ac:dyDescent="0.2"/>
    <row r="523" ht="14.25" x14ac:dyDescent="0.2"/>
    <row r="524" ht="14.25" x14ac:dyDescent="0.2"/>
    <row r="525" ht="14.25" x14ac:dyDescent="0.2"/>
    <row r="526" ht="14.25" x14ac:dyDescent="0.2"/>
    <row r="527" ht="14.25" x14ac:dyDescent="0.2"/>
    <row r="528" ht="14.25" x14ac:dyDescent="0.2"/>
    <row r="529" ht="14.25" x14ac:dyDescent="0.2"/>
    <row r="530" ht="14.25" x14ac:dyDescent="0.2"/>
    <row r="531" ht="14.25" x14ac:dyDescent="0.2"/>
    <row r="532" ht="14.25" x14ac:dyDescent="0.2"/>
    <row r="533" ht="14.25" x14ac:dyDescent="0.2"/>
    <row r="534" ht="14.25" x14ac:dyDescent="0.2"/>
    <row r="535" ht="14.25" x14ac:dyDescent="0.2"/>
    <row r="536" ht="14.25" x14ac:dyDescent="0.2"/>
    <row r="537" ht="14.25" x14ac:dyDescent="0.2"/>
    <row r="538" ht="14.25" x14ac:dyDescent="0.2"/>
    <row r="539" ht="14.25" x14ac:dyDescent="0.2"/>
    <row r="540" ht="14.25" x14ac:dyDescent="0.2"/>
    <row r="541" ht="14.25" x14ac:dyDescent="0.2"/>
    <row r="542" ht="14.25" x14ac:dyDescent="0.2"/>
    <row r="543" ht="14.25" x14ac:dyDescent="0.2"/>
    <row r="544" ht="14.25" x14ac:dyDescent="0.2"/>
    <row r="545" ht="14.25" x14ac:dyDescent="0.2"/>
    <row r="546" ht="14.25" x14ac:dyDescent="0.2"/>
    <row r="547" ht="14.25" x14ac:dyDescent="0.2"/>
    <row r="548" ht="14.25" x14ac:dyDescent="0.2"/>
    <row r="549" ht="14.25" x14ac:dyDescent="0.2"/>
    <row r="550" ht="14.25" x14ac:dyDescent="0.2"/>
    <row r="551" ht="14.25" x14ac:dyDescent="0.2"/>
    <row r="552" ht="14.25" x14ac:dyDescent="0.2"/>
    <row r="553" ht="14.25" x14ac:dyDescent="0.2"/>
    <row r="554" ht="14.25" x14ac:dyDescent="0.2"/>
    <row r="555" ht="14.25" x14ac:dyDescent="0.2"/>
    <row r="556" ht="14.25" x14ac:dyDescent="0.2"/>
    <row r="557" ht="14.25" x14ac:dyDescent="0.2"/>
    <row r="558" ht="14.25" x14ac:dyDescent="0.2"/>
    <row r="559" ht="14.25" x14ac:dyDescent="0.2"/>
    <row r="560" ht="14.25" x14ac:dyDescent="0.2"/>
    <row r="561" ht="14.25" x14ac:dyDescent="0.2"/>
    <row r="562" ht="14.25" x14ac:dyDescent="0.2"/>
    <row r="563" ht="14.25" x14ac:dyDescent="0.2"/>
    <row r="564" ht="14.25" x14ac:dyDescent="0.2"/>
    <row r="565" ht="14.25" x14ac:dyDescent="0.2"/>
    <row r="566" ht="14.25" x14ac:dyDescent="0.2"/>
    <row r="567" ht="14.25" x14ac:dyDescent="0.2"/>
    <row r="568" ht="14.25" x14ac:dyDescent="0.2"/>
    <row r="569" ht="14.25" x14ac:dyDescent="0.2"/>
    <row r="570" ht="14.25" x14ac:dyDescent="0.2"/>
    <row r="571" ht="14.25" x14ac:dyDescent="0.2"/>
    <row r="572" ht="14.25" x14ac:dyDescent="0.2"/>
    <row r="573" ht="14.25" x14ac:dyDescent="0.2"/>
    <row r="574" ht="14.25" x14ac:dyDescent="0.2"/>
    <row r="575" ht="14.25" x14ac:dyDescent="0.2"/>
    <row r="576" ht="14.25" x14ac:dyDescent="0.2"/>
    <row r="577" ht="14.25" x14ac:dyDescent="0.2"/>
    <row r="578" ht="14.25" x14ac:dyDescent="0.2"/>
    <row r="579" ht="14.25" x14ac:dyDescent="0.2"/>
    <row r="580" ht="14.25" x14ac:dyDescent="0.2"/>
    <row r="581" ht="14.25" x14ac:dyDescent="0.2"/>
    <row r="582" ht="14.25" x14ac:dyDescent="0.2"/>
    <row r="583" ht="14.25" x14ac:dyDescent="0.2"/>
    <row r="584" ht="14.25" x14ac:dyDescent="0.2"/>
    <row r="585" ht="14.25" x14ac:dyDescent="0.2"/>
    <row r="586" ht="14.25" x14ac:dyDescent="0.2"/>
    <row r="587" ht="14.25" x14ac:dyDescent="0.2"/>
    <row r="588" ht="14.25" x14ac:dyDescent="0.2"/>
    <row r="589" ht="14.25" x14ac:dyDescent="0.2"/>
    <row r="590" ht="14.25" x14ac:dyDescent="0.2"/>
    <row r="591" ht="14.25" x14ac:dyDescent="0.2"/>
    <row r="592" ht="14.25" x14ac:dyDescent="0.2"/>
    <row r="593" ht="14.25" x14ac:dyDescent="0.2"/>
    <row r="594" ht="14.25" x14ac:dyDescent="0.2"/>
    <row r="595" ht="14.25" x14ac:dyDescent="0.2"/>
    <row r="596" ht="14.25" x14ac:dyDescent="0.2"/>
    <row r="597" ht="14.25" x14ac:dyDescent="0.2"/>
    <row r="598" ht="14.25" x14ac:dyDescent="0.2"/>
    <row r="599" ht="14.25" x14ac:dyDescent="0.2"/>
    <row r="600" ht="14.25" x14ac:dyDescent="0.2"/>
    <row r="601" ht="14.25" x14ac:dyDescent="0.2"/>
    <row r="602" ht="14.25" x14ac:dyDescent="0.2"/>
    <row r="603" ht="14.25" x14ac:dyDescent="0.2"/>
    <row r="604" ht="14.25" x14ac:dyDescent="0.2"/>
    <row r="605" ht="14.25" x14ac:dyDescent="0.2"/>
    <row r="606" ht="14.25" x14ac:dyDescent="0.2"/>
    <row r="607" ht="14.25" x14ac:dyDescent="0.2"/>
    <row r="608" ht="14.25" x14ac:dyDescent="0.2"/>
    <row r="609" ht="14.25" x14ac:dyDescent="0.2"/>
    <row r="610" ht="14.25" x14ac:dyDescent="0.2"/>
    <row r="611" ht="14.25" x14ac:dyDescent="0.2"/>
    <row r="612" ht="14.25" x14ac:dyDescent="0.2"/>
    <row r="613" ht="14.25" x14ac:dyDescent="0.2"/>
    <row r="614" ht="14.25" x14ac:dyDescent="0.2"/>
    <row r="615" ht="14.25" x14ac:dyDescent="0.2"/>
    <row r="616" ht="14.25" x14ac:dyDescent="0.2"/>
    <row r="617" ht="14.25" x14ac:dyDescent="0.2"/>
    <row r="618" ht="14.25" x14ac:dyDescent="0.2"/>
    <row r="619" ht="14.25" x14ac:dyDescent="0.2"/>
    <row r="620" ht="14.25" x14ac:dyDescent="0.2"/>
    <row r="621" ht="14.25" x14ac:dyDescent="0.2"/>
    <row r="622" ht="14.25" x14ac:dyDescent="0.2"/>
    <row r="623" ht="14.25" x14ac:dyDescent="0.2"/>
    <row r="624" ht="14.25" x14ac:dyDescent="0.2"/>
    <row r="625" ht="14.25" x14ac:dyDescent="0.2"/>
    <row r="626" ht="14.25" x14ac:dyDescent="0.2"/>
    <row r="627" ht="14.25" x14ac:dyDescent="0.2"/>
    <row r="628" ht="14.25" x14ac:dyDescent="0.2"/>
    <row r="629" ht="14.25" x14ac:dyDescent="0.2"/>
    <row r="630" ht="14.25" x14ac:dyDescent="0.2"/>
    <row r="631" ht="14.25" x14ac:dyDescent="0.2"/>
    <row r="632" ht="14.25" x14ac:dyDescent="0.2"/>
    <row r="633" ht="14.25" x14ac:dyDescent="0.2"/>
    <row r="634" ht="14.25" x14ac:dyDescent="0.2"/>
    <row r="635" ht="14.25" x14ac:dyDescent="0.2"/>
    <row r="636" ht="14.25" x14ac:dyDescent="0.2"/>
    <row r="637" ht="14.25" x14ac:dyDescent="0.2"/>
    <row r="638" ht="14.25" x14ac:dyDescent="0.2"/>
    <row r="639" ht="14.25" x14ac:dyDescent="0.2"/>
    <row r="640" ht="14.25" x14ac:dyDescent="0.2"/>
    <row r="641" ht="14.25" x14ac:dyDescent="0.2"/>
    <row r="642" ht="14.25" x14ac:dyDescent="0.2"/>
    <row r="643" ht="14.25" x14ac:dyDescent="0.2"/>
    <row r="644" ht="14.25" x14ac:dyDescent="0.2"/>
    <row r="645" ht="14.25" x14ac:dyDescent="0.2"/>
    <row r="646" ht="14.25" x14ac:dyDescent="0.2"/>
    <row r="647" ht="14.25" x14ac:dyDescent="0.2"/>
    <row r="648" ht="14.25" x14ac:dyDescent="0.2"/>
    <row r="649" ht="14.25" x14ac:dyDescent="0.2"/>
    <row r="650" ht="14.25" x14ac:dyDescent="0.2"/>
    <row r="651" ht="14.25" x14ac:dyDescent="0.2"/>
    <row r="652" ht="14.25" x14ac:dyDescent="0.2"/>
    <row r="653" ht="14.25" x14ac:dyDescent="0.2"/>
    <row r="654" ht="14.25" x14ac:dyDescent="0.2"/>
    <row r="655" ht="14.25" x14ac:dyDescent="0.2"/>
    <row r="656" ht="14.25" x14ac:dyDescent="0.2"/>
    <row r="657" ht="14.25" x14ac:dyDescent="0.2"/>
    <row r="658" ht="14.25" x14ac:dyDescent="0.2"/>
    <row r="659" ht="14.25" x14ac:dyDescent="0.2"/>
    <row r="660" ht="14.25" x14ac:dyDescent="0.2"/>
    <row r="661" ht="14.25" x14ac:dyDescent="0.2"/>
    <row r="662" ht="14.25" x14ac:dyDescent="0.2"/>
    <row r="663" ht="14.25" x14ac:dyDescent="0.2"/>
    <row r="664" ht="14.25" x14ac:dyDescent="0.2"/>
    <row r="665" ht="14.25" x14ac:dyDescent="0.2"/>
    <row r="666" ht="14.25" x14ac:dyDescent="0.2"/>
    <row r="667" ht="14.25" x14ac:dyDescent="0.2"/>
    <row r="668" ht="14.25" x14ac:dyDescent="0.2"/>
    <row r="669" ht="14.25" x14ac:dyDescent="0.2"/>
    <row r="670" ht="14.25" x14ac:dyDescent="0.2"/>
    <row r="671" ht="14.25" x14ac:dyDescent="0.2"/>
    <row r="672" ht="14.25" x14ac:dyDescent="0.2"/>
    <row r="673" ht="14.25" x14ac:dyDescent="0.2"/>
    <row r="674" ht="14.25" x14ac:dyDescent="0.2"/>
    <row r="675" ht="14.25" x14ac:dyDescent="0.2"/>
    <row r="676" ht="14.25" x14ac:dyDescent="0.2"/>
    <row r="677" ht="14.25" x14ac:dyDescent="0.2"/>
    <row r="678" ht="14.25" x14ac:dyDescent="0.2"/>
    <row r="679" ht="14.25" x14ac:dyDescent="0.2"/>
    <row r="680" ht="14.25" x14ac:dyDescent="0.2"/>
    <row r="681" ht="14.25" x14ac:dyDescent="0.2"/>
    <row r="682" ht="14.25" x14ac:dyDescent="0.2"/>
    <row r="683" ht="14.25" x14ac:dyDescent="0.2"/>
    <row r="684" ht="14.25" x14ac:dyDescent="0.2"/>
    <row r="685" ht="14.25" x14ac:dyDescent="0.2"/>
    <row r="686" ht="14.25" x14ac:dyDescent="0.2"/>
    <row r="687" ht="14.25" x14ac:dyDescent="0.2"/>
    <row r="688" ht="14.25" x14ac:dyDescent="0.2"/>
    <row r="689" ht="14.25" x14ac:dyDescent="0.2"/>
    <row r="690" ht="14.25" x14ac:dyDescent="0.2"/>
    <row r="691" ht="14.25" x14ac:dyDescent="0.2"/>
    <row r="692" ht="14.25" x14ac:dyDescent="0.2"/>
    <row r="693" ht="14.25" x14ac:dyDescent="0.2"/>
    <row r="694" ht="14.25" x14ac:dyDescent="0.2"/>
    <row r="695" ht="14.25" x14ac:dyDescent="0.2"/>
    <row r="696" ht="14.25" x14ac:dyDescent="0.2"/>
    <row r="697" ht="14.25" x14ac:dyDescent="0.2"/>
    <row r="698" ht="14.25" x14ac:dyDescent="0.2"/>
    <row r="699" ht="14.25" x14ac:dyDescent="0.2"/>
    <row r="700" ht="14.25" x14ac:dyDescent="0.2"/>
    <row r="701" ht="14.25" x14ac:dyDescent="0.2"/>
    <row r="702" ht="14.25" x14ac:dyDescent="0.2"/>
    <row r="703" ht="14.25" x14ac:dyDescent="0.2"/>
    <row r="704" ht="14.25" x14ac:dyDescent="0.2"/>
    <row r="705" ht="14.25" x14ac:dyDescent="0.2"/>
    <row r="706" ht="14.25" x14ac:dyDescent="0.2"/>
    <row r="707" ht="14.25" x14ac:dyDescent="0.2"/>
    <row r="708" ht="14.25" x14ac:dyDescent="0.2"/>
    <row r="709" ht="14.25" x14ac:dyDescent="0.2"/>
    <row r="710" ht="14.25" x14ac:dyDescent="0.2"/>
    <row r="711" ht="14.25" x14ac:dyDescent="0.2"/>
    <row r="712" ht="14.25" x14ac:dyDescent="0.2"/>
    <row r="713" ht="14.25" x14ac:dyDescent="0.2"/>
    <row r="714" ht="14.25" x14ac:dyDescent="0.2"/>
    <row r="715" ht="14.25" x14ac:dyDescent="0.2"/>
    <row r="716" ht="14.25" x14ac:dyDescent="0.2"/>
    <row r="717" ht="14.25" x14ac:dyDescent="0.2"/>
    <row r="718" ht="14.25" x14ac:dyDescent="0.2"/>
    <row r="719" ht="14.25" x14ac:dyDescent="0.2"/>
    <row r="720" ht="14.25" x14ac:dyDescent="0.2"/>
    <row r="721" ht="14.25" x14ac:dyDescent="0.2"/>
    <row r="722" ht="14.25" x14ac:dyDescent="0.2"/>
    <row r="723" ht="14.25" x14ac:dyDescent="0.2"/>
    <row r="724" ht="14.25" x14ac:dyDescent="0.2"/>
    <row r="725" ht="14.25" x14ac:dyDescent="0.2"/>
    <row r="726" ht="14.25" x14ac:dyDescent="0.2"/>
    <row r="727" ht="14.25" x14ac:dyDescent="0.2"/>
    <row r="728" ht="14.25" x14ac:dyDescent="0.2"/>
    <row r="729" ht="14.25" x14ac:dyDescent="0.2"/>
    <row r="730" ht="14.25" x14ac:dyDescent="0.2"/>
    <row r="731" ht="14.25" x14ac:dyDescent="0.2"/>
    <row r="732" ht="14.25" x14ac:dyDescent="0.2"/>
    <row r="733" ht="14.25" x14ac:dyDescent="0.2"/>
    <row r="734" ht="14.25" x14ac:dyDescent="0.2"/>
    <row r="735" ht="14.25" x14ac:dyDescent="0.2"/>
    <row r="736" ht="14.25" x14ac:dyDescent="0.2"/>
    <row r="737" ht="14.25" x14ac:dyDescent="0.2"/>
    <row r="738" ht="14.25" x14ac:dyDescent="0.2"/>
    <row r="739" ht="14.25" x14ac:dyDescent="0.2"/>
    <row r="740" ht="14.25" x14ac:dyDescent="0.2"/>
    <row r="741" ht="14.25" x14ac:dyDescent="0.2"/>
    <row r="742" ht="14.25" x14ac:dyDescent="0.2"/>
    <row r="743" ht="14.25" x14ac:dyDescent="0.2"/>
    <row r="744" ht="14.25" x14ac:dyDescent="0.2"/>
    <row r="745" ht="14.25" x14ac:dyDescent="0.2"/>
    <row r="746" ht="14.25" x14ac:dyDescent="0.2"/>
    <row r="747" ht="14.25" x14ac:dyDescent="0.2"/>
    <row r="748" ht="14.25" x14ac:dyDescent="0.2"/>
    <row r="749" ht="14.25" x14ac:dyDescent="0.2"/>
    <row r="750" ht="14.25" x14ac:dyDescent="0.2"/>
    <row r="751" ht="14.25" x14ac:dyDescent="0.2"/>
    <row r="752" ht="14.25" x14ac:dyDescent="0.2"/>
    <row r="753" ht="14.25" x14ac:dyDescent="0.2"/>
    <row r="754" ht="14.25" x14ac:dyDescent="0.2"/>
    <row r="755" ht="14.25" x14ac:dyDescent="0.2"/>
    <row r="756" ht="14.25" x14ac:dyDescent="0.2"/>
    <row r="757" ht="14.25" x14ac:dyDescent="0.2"/>
    <row r="758" ht="14.25" x14ac:dyDescent="0.2"/>
    <row r="759" ht="14.25" x14ac:dyDescent="0.2"/>
    <row r="760" ht="14.25" x14ac:dyDescent="0.2"/>
    <row r="761" ht="14.25" x14ac:dyDescent="0.2"/>
    <row r="762" ht="14.25" x14ac:dyDescent="0.2"/>
    <row r="763" ht="14.25" x14ac:dyDescent="0.2"/>
    <row r="764" ht="14.25" x14ac:dyDescent="0.2"/>
    <row r="765" ht="14.25" x14ac:dyDescent="0.2"/>
    <row r="766" ht="14.25" x14ac:dyDescent="0.2"/>
    <row r="767" ht="14.25" x14ac:dyDescent="0.2"/>
    <row r="768" ht="14.25" x14ac:dyDescent="0.2"/>
    <row r="769" ht="14.25" x14ac:dyDescent="0.2"/>
    <row r="770" ht="14.25" x14ac:dyDescent="0.2"/>
    <row r="771" ht="14.25" x14ac:dyDescent="0.2"/>
    <row r="772" ht="14.25" x14ac:dyDescent="0.2"/>
    <row r="773" ht="14.25" x14ac:dyDescent="0.2"/>
    <row r="774" ht="14.25" x14ac:dyDescent="0.2"/>
    <row r="775" ht="14.25" x14ac:dyDescent="0.2"/>
    <row r="776" ht="14.25" x14ac:dyDescent="0.2"/>
    <row r="777" ht="14.25" x14ac:dyDescent="0.2"/>
    <row r="778" ht="14.25" x14ac:dyDescent="0.2"/>
    <row r="779" ht="14.25" x14ac:dyDescent="0.2"/>
    <row r="780" ht="14.25" x14ac:dyDescent="0.2"/>
    <row r="781" ht="14.25" x14ac:dyDescent="0.2"/>
    <row r="782" ht="14.25" x14ac:dyDescent="0.2"/>
    <row r="783" ht="14.25" x14ac:dyDescent="0.2"/>
    <row r="784" ht="14.25" x14ac:dyDescent="0.2"/>
    <row r="785" ht="14.25" x14ac:dyDescent="0.2"/>
    <row r="786" ht="14.25" x14ac:dyDescent="0.2"/>
    <row r="787" ht="14.25" x14ac:dyDescent="0.2"/>
    <row r="788" ht="14.25" x14ac:dyDescent="0.2"/>
    <row r="789" ht="14.25" x14ac:dyDescent="0.2"/>
    <row r="790" ht="14.25" x14ac:dyDescent="0.2"/>
    <row r="791" ht="14.25" x14ac:dyDescent="0.2"/>
    <row r="792" ht="14.25" x14ac:dyDescent="0.2"/>
    <row r="793" ht="14.25" x14ac:dyDescent="0.2"/>
    <row r="794" ht="14.25" x14ac:dyDescent="0.2"/>
    <row r="795" ht="14.25" x14ac:dyDescent="0.2"/>
    <row r="796" ht="14.25" x14ac:dyDescent="0.2"/>
    <row r="797" ht="14.25" x14ac:dyDescent="0.2"/>
    <row r="798" ht="14.25" x14ac:dyDescent="0.2"/>
    <row r="799" ht="14.25" x14ac:dyDescent="0.2"/>
    <row r="800" ht="14.25" x14ac:dyDescent="0.2"/>
    <row r="801" ht="14.25" x14ac:dyDescent="0.2"/>
    <row r="802" ht="14.25" x14ac:dyDescent="0.2"/>
    <row r="803" ht="14.25" x14ac:dyDescent="0.2"/>
    <row r="804" ht="14.25" x14ac:dyDescent="0.2"/>
    <row r="805" ht="14.25" x14ac:dyDescent="0.2"/>
    <row r="806" ht="14.25" x14ac:dyDescent="0.2"/>
    <row r="807" ht="14.25" x14ac:dyDescent="0.2"/>
    <row r="808" ht="14.25" x14ac:dyDescent="0.2"/>
    <row r="809" ht="14.25" x14ac:dyDescent="0.2"/>
    <row r="810" ht="14.25" x14ac:dyDescent="0.2"/>
    <row r="811" ht="14.25" x14ac:dyDescent="0.2"/>
    <row r="812" ht="14.25" x14ac:dyDescent="0.2"/>
    <row r="813" ht="14.25" x14ac:dyDescent="0.2"/>
    <row r="814" ht="14.25" x14ac:dyDescent="0.2"/>
    <row r="815" ht="14.25" x14ac:dyDescent="0.2"/>
    <row r="816" ht="14.25" x14ac:dyDescent="0.2"/>
    <row r="817" ht="14.25" x14ac:dyDescent="0.2"/>
    <row r="818" ht="14.25" x14ac:dyDescent="0.2"/>
    <row r="819" ht="14.25" x14ac:dyDescent="0.2"/>
    <row r="820" ht="14.25" x14ac:dyDescent="0.2"/>
    <row r="821" ht="14.25" x14ac:dyDescent="0.2"/>
    <row r="822" ht="14.25" x14ac:dyDescent="0.2"/>
    <row r="823" ht="14.25" x14ac:dyDescent="0.2"/>
    <row r="824" ht="14.25" x14ac:dyDescent="0.2"/>
    <row r="825" ht="14.25" x14ac:dyDescent="0.2"/>
    <row r="826" ht="14.25" x14ac:dyDescent="0.2"/>
    <row r="827" ht="14.25" x14ac:dyDescent="0.2"/>
    <row r="828" ht="14.25" x14ac:dyDescent="0.2"/>
    <row r="829" ht="14.25" x14ac:dyDescent="0.2"/>
    <row r="830" ht="14.25" x14ac:dyDescent="0.2"/>
    <row r="831" ht="14.25" x14ac:dyDescent="0.2"/>
    <row r="832" ht="14.25" x14ac:dyDescent="0.2"/>
    <row r="833" ht="14.25" x14ac:dyDescent="0.2"/>
    <row r="834" ht="14.25" x14ac:dyDescent="0.2"/>
    <row r="835" ht="14.25" x14ac:dyDescent="0.2"/>
    <row r="836" ht="14.25" x14ac:dyDescent="0.2"/>
    <row r="837" ht="14.25" x14ac:dyDescent="0.2"/>
    <row r="838" ht="14.25" x14ac:dyDescent="0.2"/>
    <row r="839" ht="14.25" x14ac:dyDescent="0.2"/>
    <row r="840" ht="14.25" x14ac:dyDescent="0.2"/>
    <row r="841" ht="14.25" x14ac:dyDescent="0.2"/>
    <row r="842" ht="14.25" x14ac:dyDescent="0.2"/>
    <row r="843" ht="14.25" x14ac:dyDescent="0.2"/>
    <row r="844" ht="14.25" x14ac:dyDescent="0.2"/>
    <row r="845" ht="14.25" x14ac:dyDescent="0.2"/>
    <row r="846" ht="14.25" x14ac:dyDescent="0.2"/>
    <row r="847" ht="14.25" x14ac:dyDescent="0.2"/>
    <row r="848" ht="14.25" x14ac:dyDescent="0.2"/>
    <row r="849" ht="14.25" x14ac:dyDescent="0.2"/>
    <row r="850" ht="14.25" x14ac:dyDescent="0.2"/>
    <row r="851" ht="14.25" x14ac:dyDescent="0.2"/>
    <row r="852" ht="14.25" x14ac:dyDescent="0.2"/>
    <row r="853" ht="14.25" x14ac:dyDescent="0.2"/>
    <row r="854" ht="14.25" x14ac:dyDescent="0.2"/>
    <row r="855" ht="14.25" x14ac:dyDescent="0.2"/>
    <row r="856" ht="14.25" x14ac:dyDescent="0.2"/>
    <row r="857" ht="14.25" x14ac:dyDescent="0.2"/>
    <row r="858" ht="14.25" x14ac:dyDescent="0.2"/>
    <row r="859" ht="14.25" x14ac:dyDescent="0.2"/>
    <row r="860" ht="14.25" x14ac:dyDescent="0.2"/>
    <row r="861" ht="14.25" x14ac:dyDescent="0.2"/>
    <row r="862" ht="14.25" x14ac:dyDescent="0.2"/>
    <row r="863" ht="14.25" x14ac:dyDescent="0.2"/>
    <row r="864" ht="14.25" x14ac:dyDescent="0.2"/>
    <row r="865" ht="14.25" x14ac:dyDescent="0.2"/>
    <row r="866" ht="14.25" x14ac:dyDescent="0.2"/>
    <row r="867" ht="14.25" x14ac:dyDescent="0.2"/>
    <row r="868" ht="14.25" x14ac:dyDescent="0.2"/>
    <row r="869" ht="14.25" x14ac:dyDescent="0.2"/>
    <row r="870" ht="14.25" x14ac:dyDescent="0.2"/>
    <row r="871" ht="14.25" x14ac:dyDescent="0.2"/>
    <row r="872" ht="14.25" x14ac:dyDescent="0.2"/>
    <row r="873" ht="14.25" x14ac:dyDescent="0.2"/>
    <row r="874" ht="14.25" x14ac:dyDescent="0.2"/>
    <row r="875" ht="14.25" x14ac:dyDescent="0.2"/>
    <row r="876" ht="14.25" x14ac:dyDescent="0.2"/>
    <row r="877" ht="14.25" x14ac:dyDescent="0.2"/>
    <row r="878" ht="14.25" x14ac:dyDescent="0.2"/>
    <row r="879" ht="14.25" x14ac:dyDescent="0.2"/>
    <row r="880" ht="14.25" x14ac:dyDescent="0.2"/>
    <row r="881" ht="14.25" x14ac:dyDescent="0.2"/>
    <row r="882" ht="14.25" x14ac:dyDescent="0.2"/>
    <row r="883" ht="14.25" x14ac:dyDescent="0.2"/>
    <row r="884" ht="14.25" x14ac:dyDescent="0.2"/>
    <row r="885" ht="14.25" x14ac:dyDescent="0.2"/>
    <row r="886" ht="14.25" x14ac:dyDescent="0.2"/>
    <row r="887" ht="14.25" x14ac:dyDescent="0.2"/>
    <row r="888" ht="14.25" x14ac:dyDescent="0.2"/>
    <row r="889" ht="14.25" x14ac:dyDescent="0.2"/>
    <row r="890" ht="14.25" x14ac:dyDescent="0.2"/>
    <row r="891" ht="14.25" x14ac:dyDescent="0.2"/>
    <row r="892" ht="14.25" x14ac:dyDescent="0.2"/>
    <row r="893" ht="14.25" x14ac:dyDescent="0.2"/>
    <row r="894" ht="14.25" x14ac:dyDescent="0.2"/>
    <row r="895" ht="14.25" x14ac:dyDescent="0.2"/>
    <row r="896" ht="14.25" x14ac:dyDescent="0.2"/>
    <row r="897" ht="14.25" x14ac:dyDescent="0.2"/>
    <row r="898" ht="14.25" x14ac:dyDescent="0.2"/>
    <row r="899" ht="14.25" x14ac:dyDescent="0.2"/>
    <row r="900" ht="14.25" x14ac:dyDescent="0.2"/>
    <row r="901" ht="14.25" x14ac:dyDescent="0.2"/>
    <row r="902" ht="14.25" x14ac:dyDescent="0.2"/>
    <row r="903" ht="14.25" x14ac:dyDescent="0.2"/>
    <row r="904" ht="14.25" x14ac:dyDescent="0.2"/>
    <row r="905" ht="14.25" x14ac:dyDescent="0.2"/>
    <row r="906" ht="14.25" x14ac:dyDescent="0.2"/>
    <row r="907" ht="14.25" x14ac:dyDescent="0.2"/>
    <row r="908" ht="14.25" x14ac:dyDescent="0.2"/>
    <row r="909" ht="14.25" x14ac:dyDescent="0.2"/>
    <row r="910" ht="14.25" x14ac:dyDescent="0.2"/>
    <row r="911" ht="14.25" x14ac:dyDescent="0.2"/>
    <row r="912" ht="14.25" x14ac:dyDescent="0.2"/>
    <row r="913" ht="14.25" x14ac:dyDescent="0.2"/>
    <row r="914" ht="14.25" x14ac:dyDescent="0.2"/>
    <row r="915" ht="14.25" x14ac:dyDescent="0.2"/>
    <row r="916" ht="14.25" x14ac:dyDescent="0.2"/>
    <row r="917" ht="14.25" x14ac:dyDescent="0.2"/>
    <row r="918" ht="14.25" x14ac:dyDescent="0.2"/>
    <row r="919" ht="14.25" x14ac:dyDescent="0.2"/>
    <row r="920" ht="14.25" x14ac:dyDescent="0.2"/>
    <row r="921" ht="14.25" x14ac:dyDescent="0.2"/>
    <row r="922" ht="14.25" x14ac:dyDescent="0.2"/>
    <row r="923" ht="14.25" x14ac:dyDescent="0.2"/>
    <row r="924" ht="14.25" x14ac:dyDescent="0.2"/>
    <row r="925" ht="14.25" x14ac:dyDescent="0.2"/>
    <row r="926" ht="14.25" x14ac:dyDescent="0.2"/>
    <row r="927" ht="14.25" x14ac:dyDescent="0.2"/>
    <row r="928" ht="14.25" x14ac:dyDescent="0.2"/>
    <row r="929" ht="14.25" x14ac:dyDescent="0.2"/>
    <row r="930" ht="14.25" x14ac:dyDescent="0.2"/>
    <row r="931" ht="14.25" x14ac:dyDescent="0.2"/>
    <row r="932" ht="14.25" x14ac:dyDescent="0.2"/>
    <row r="933" ht="14.25" x14ac:dyDescent="0.2"/>
    <row r="934" ht="14.25" x14ac:dyDescent="0.2"/>
    <row r="935" ht="14.25" x14ac:dyDescent="0.2"/>
    <row r="936" ht="14.25" x14ac:dyDescent="0.2"/>
    <row r="937" ht="14.25" x14ac:dyDescent="0.2"/>
    <row r="938" ht="14.25" x14ac:dyDescent="0.2"/>
    <row r="939" ht="14.25" x14ac:dyDescent="0.2"/>
    <row r="940" ht="14.25" x14ac:dyDescent="0.2"/>
    <row r="941" ht="14.25" x14ac:dyDescent="0.2"/>
    <row r="942" ht="14.25" x14ac:dyDescent="0.2"/>
    <row r="943" ht="14.25" x14ac:dyDescent="0.2"/>
    <row r="944" ht="14.25" x14ac:dyDescent="0.2"/>
    <row r="945" ht="14.25" x14ac:dyDescent="0.2"/>
    <row r="946" ht="14.25" x14ac:dyDescent="0.2"/>
    <row r="947" ht="14.25" x14ac:dyDescent="0.2"/>
    <row r="948" ht="14.25" x14ac:dyDescent="0.2"/>
    <row r="949" ht="14.25" x14ac:dyDescent="0.2"/>
    <row r="950" ht="14.25" x14ac:dyDescent="0.2"/>
    <row r="951" ht="14.25" x14ac:dyDescent="0.2"/>
    <row r="952" ht="14.25" x14ac:dyDescent="0.2"/>
    <row r="953" ht="14.25" x14ac:dyDescent="0.2"/>
    <row r="954" ht="14.25" x14ac:dyDescent="0.2"/>
    <row r="955" ht="14.25" x14ac:dyDescent="0.2"/>
    <row r="956" ht="14.25" x14ac:dyDescent="0.2"/>
    <row r="957" ht="14.25" x14ac:dyDescent="0.2"/>
    <row r="958" ht="14.25" x14ac:dyDescent="0.2"/>
    <row r="959" ht="14.25" x14ac:dyDescent="0.2"/>
    <row r="960" ht="14.25" x14ac:dyDescent="0.2"/>
    <row r="961" ht="14.25" x14ac:dyDescent="0.2"/>
    <row r="962" ht="14.25" x14ac:dyDescent="0.2"/>
    <row r="963" ht="14.25" x14ac:dyDescent="0.2"/>
    <row r="964" ht="14.25" x14ac:dyDescent="0.2"/>
    <row r="965" ht="14.25" x14ac:dyDescent="0.2"/>
    <row r="966" ht="14.25" x14ac:dyDescent="0.2"/>
    <row r="967" ht="14.25" x14ac:dyDescent="0.2"/>
    <row r="968" ht="14.25" x14ac:dyDescent="0.2"/>
    <row r="969" ht="14.25" x14ac:dyDescent="0.2"/>
    <row r="970" ht="14.25" x14ac:dyDescent="0.2"/>
    <row r="971" ht="14.25" x14ac:dyDescent="0.2"/>
    <row r="972" ht="14.25" x14ac:dyDescent="0.2"/>
    <row r="973" ht="14.25" x14ac:dyDescent="0.2"/>
    <row r="974" ht="14.25" x14ac:dyDescent="0.2"/>
    <row r="975" ht="14.25" x14ac:dyDescent="0.2"/>
    <row r="976" ht="14.25" x14ac:dyDescent="0.2"/>
    <row r="977" ht="14.25" x14ac:dyDescent="0.2"/>
    <row r="978" ht="14.25" x14ac:dyDescent="0.2"/>
    <row r="979" ht="14.25" x14ac:dyDescent="0.2"/>
    <row r="980" ht="14.25" x14ac:dyDescent="0.2"/>
    <row r="981" ht="14.25" x14ac:dyDescent="0.2"/>
    <row r="982" ht="14.25" x14ac:dyDescent="0.2"/>
    <row r="983" ht="14.25" x14ac:dyDescent="0.2"/>
    <row r="984" ht="14.25" x14ac:dyDescent="0.2"/>
    <row r="985" ht="14.25" x14ac:dyDescent="0.2"/>
    <row r="986" ht="14.25" x14ac:dyDescent="0.2"/>
    <row r="987" ht="14.25" x14ac:dyDescent="0.2"/>
    <row r="988" ht="14.25" x14ac:dyDescent="0.2"/>
    <row r="989" ht="14.25" x14ac:dyDescent="0.2"/>
    <row r="990" ht="14.25" x14ac:dyDescent="0.2"/>
    <row r="991" ht="14.25" x14ac:dyDescent="0.2"/>
    <row r="992" ht="14.25" x14ac:dyDescent="0.2"/>
    <row r="993" ht="14.25" x14ac:dyDescent="0.2"/>
    <row r="994" ht="14.25" x14ac:dyDescent="0.2"/>
    <row r="995" ht="14.25" x14ac:dyDescent="0.2"/>
    <row r="996" ht="14.25" x14ac:dyDescent="0.2"/>
    <row r="997" ht="14.25" x14ac:dyDescent="0.2"/>
    <row r="998" ht="14.25" x14ac:dyDescent="0.2"/>
    <row r="999" ht="14.25" x14ac:dyDescent="0.2"/>
    <row r="1000" ht="14.25" x14ac:dyDescent="0.2"/>
    <row r="1001" ht="14.25" x14ac:dyDescent="0.2"/>
    <row r="1002" ht="14.25" x14ac:dyDescent="0.2"/>
    <row r="1003" ht="14.25" x14ac:dyDescent="0.2"/>
    <row r="1004" ht="14.25" x14ac:dyDescent="0.2"/>
    <row r="1005" ht="14.25" x14ac:dyDescent="0.2"/>
    <row r="1006" ht="14.25" x14ac:dyDescent="0.2"/>
    <row r="1007" ht="14.25" x14ac:dyDescent="0.2"/>
    <row r="1008" ht="14.25" x14ac:dyDescent="0.2"/>
    <row r="1009" ht="14.25" x14ac:dyDescent="0.2"/>
    <row r="1010" ht="14.25" x14ac:dyDescent="0.2"/>
    <row r="1011" ht="14.25" x14ac:dyDescent="0.2"/>
    <row r="1012" ht="14.25" x14ac:dyDescent="0.2"/>
    <row r="1013" ht="14.25" x14ac:dyDescent="0.2"/>
    <row r="1014" ht="14.25" x14ac:dyDescent="0.2"/>
    <row r="1015" ht="14.25" x14ac:dyDescent="0.2"/>
    <row r="1016" ht="14.25" x14ac:dyDescent="0.2"/>
    <row r="1017" ht="14.25" x14ac:dyDescent="0.2"/>
    <row r="1018" ht="14.25" x14ac:dyDescent="0.2"/>
    <row r="1019" ht="14.25" x14ac:dyDescent="0.2"/>
    <row r="1020" ht="14.25" x14ac:dyDescent="0.2"/>
    <row r="1021" ht="14.25" x14ac:dyDescent="0.2"/>
    <row r="1022" ht="14.25" x14ac:dyDescent="0.2"/>
    <row r="1023" ht="14.25" x14ac:dyDescent="0.2"/>
    <row r="1024" ht="14.25" x14ac:dyDescent="0.2"/>
    <row r="1025" ht="14.25" x14ac:dyDescent="0.2"/>
    <row r="1026" ht="14.25" x14ac:dyDescent="0.2"/>
    <row r="1027" ht="14.25" x14ac:dyDescent="0.2"/>
    <row r="1028" ht="14.25" x14ac:dyDescent="0.2"/>
    <row r="1029" ht="14.25" x14ac:dyDescent="0.2"/>
    <row r="1030" ht="14.25" x14ac:dyDescent="0.2"/>
    <row r="1031" ht="14.25" x14ac:dyDescent="0.2"/>
    <row r="1032" ht="14.25" x14ac:dyDescent="0.2"/>
    <row r="1033" ht="14.25" x14ac:dyDescent="0.2"/>
    <row r="1034" ht="14.25" x14ac:dyDescent="0.2"/>
    <row r="1035" ht="14.25" x14ac:dyDescent="0.2"/>
    <row r="1036" ht="14.25" x14ac:dyDescent="0.2"/>
    <row r="1037" ht="14.25" x14ac:dyDescent="0.2"/>
    <row r="1038" ht="14.25" x14ac:dyDescent="0.2"/>
    <row r="1039" ht="14.25" x14ac:dyDescent="0.2"/>
    <row r="1040" ht="14.25" x14ac:dyDescent="0.2"/>
    <row r="1041" ht="14.25" x14ac:dyDescent="0.2"/>
    <row r="1042" ht="14.25" x14ac:dyDescent="0.2"/>
  </sheetData>
  <mergeCells count="76">
    <mergeCell ref="A219:F219"/>
    <mergeCell ref="A220:F220"/>
    <mergeCell ref="A221:F221"/>
    <mergeCell ref="A222:F222"/>
    <mergeCell ref="A213:F213"/>
    <mergeCell ref="A214:F214"/>
    <mergeCell ref="A215:F215"/>
    <mergeCell ref="A216:F216"/>
    <mergeCell ref="A217:F217"/>
    <mergeCell ref="A218:F218"/>
    <mergeCell ref="A212:F212"/>
    <mergeCell ref="A201:F201"/>
    <mergeCell ref="A202:F202"/>
    <mergeCell ref="A203:F203"/>
    <mergeCell ref="A204:F204"/>
    <mergeCell ref="A205:F205"/>
    <mergeCell ref="A206:F206"/>
    <mergeCell ref="A207:F207"/>
    <mergeCell ref="A208:F208"/>
    <mergeCell ref="A209:F209"/>
    <mergeCell ref="A210:F210"/>
    <mergeCell ref="A211:F211"/>
    <mergeCell ref="A200:F200"/>
    <mergeCell ref="A189:F189"/>
    <mergeCell ref="A190:F190"/>
    <mergeCell ref="A191:F191"/>
    <mergeCell ref="A192:F192"/>
    <mergeCell ref="A193:F193"/>
    <mergeCell ref="A194:F194"/>
    <mergeCell ref="A195:F195"/>
    <mergeCell ref="A196:F196"/>
    <mergeCell ref="A197:F197"/>
    <mergeCell ref="A198:F198"/>
    <mergeCell ref="A199:F199"/>
    <mergeCell ref="A188:F188"/>
    <mergeCell ref="A177:F177"/>
    <mergeCell ref="A178:F178"/>
    <mergeCell ref="A179:F179"/>
    <mergeCell ref="A180:F180"/>
    <mergeCell ref="A181:F181"/>
    <mergeCell ref="A182:F182"/>
    <mergeCell ref="A183:F183"/>
    <mergeCell ref="A184:F184"/>
    <mergeCell ref="A185:F185"/>
    <mergeCell ref="A186:F186"/>
    <mergeCell ref="A187:F187"/>
    <mergeCell ref="A176:F176"/>
    <mergeCell ref="A165:F165"/>
    <mergeCell ref="A166:F166"/>
    <mergeCell ref="A167:F167"/>
    <mergeCell ref="A168:F168"/>
    <mergeCell ref="A169:F169"/>
    <mergeCell ref="A170:F170"/>
    <mergeCell ref="A171:F171"/>
    <mergeCell ref="A172:F172"/>
    <mergeCell ref="A173:F173"/>
    <mergeCell ref="A174:F174"/>
    <mergeCell ref="A175:F175"/>
    <mergeCell ref="A164:F164"/>
    <mergeCell ref="A118:I118"/>
    <mergeCell ref="A154:F154"/>
    <mergeCell ref="A155:F155"/>
    <mergeCell ref="A156:F156"/>
    <mergeCell ref="A157:F157"/>
    <mergeCell ref="A158:F158"/>
    <mergeCell ref="A159:F159"/>
    <mergeCell ref="A160:F160"/>
    <mergeCell ref="A161:F161"/>
    <mergeCell ref="A162:F162"/>
    <mergeCell ref="A163:F163"/>
    <mergeCell ref="A102:I102"/>
    <mergeCell ref="A1:J1"/>
    <mergeCell ref="A2:J2"/>
    <mergeCell ref="A3:J3"/>
    <mergeCell ref="B4:J4"/>
    <mergeCell ref="A5:J5"/>
  </mergeCells>
  <dataValidations count="4">
    <dataValidation type="list" allowBlank="1" sqref="D104:D109 D120:D141 D7:D16 D17:D87">
      <formula1>"AGP,CLH,CLT,COM,CTD,CTI,DES,DISP,ELE,ESG,EST,EXM,EXQ,EXR,FRQ,REV,VAGO"</formula1>
    </dataValidation>
    <dataValidation type="list" allowBlank="1" sqref="B7:B16 B17:B87">
      <formula1>"DAS,DAS-1,DAS-2,DAS-3,DAS-4,DAS-5,CAA-1,CAA-2,CAA-3,CAA-4,CAA-5"</formula1>
    </dataValidation>
    <dataValidation type="list" allowBlank="1" sqref="B120:B141">
      <formula1>"FGS-1,FGS-2,FGS-3,FGA-1,FGA-2,FGA-3"</formula1>
    </dataValidation>
    <dataValidation type="list" allowBlank="1" sqref="B104:B109">
      <formula1>"FDA,FDA-1,FDA-2,FDA-3,FDA-4"</formula1>
    </dataValidation>
  </dataValidations>
  <pageMargins left="0.15748031496062992" right="0.15748031496062992" top="0" bottom="0" header="0" footer="0"/>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042"/>
  <sheetViews>
    <sheetView zoomScale="85" zoomScaleNormal="85" workbookViewId="0">
      <selection activeCell="A4" sqref="A4"/>
    </sheetView>
  </sheetViews>
  <sheetFormatPr defaultColWidth="12.625" defaultRowHeight="15" customHeight="1" x14ac:dyDescent="0.2"/>
  <cols>
    <col min="1" max="1" width="60.25" style="133" customWidth="1"/>
    <col min="2" max="2" width="12" style="133" customWidth="1"/>
    <col min="3" max="3" width="17.375" style="133" customWidth="1"/>
    <col min="4" max="4" width="14.5" style="133" customWidth="1"/>
    <col min="5" max="5" width="9.875" style="133" customWidth="1"/>
    <col min="6" max="6" width="52.875" style="133" customWidth="1"/>
    <col min="7" max="7" width="19.875" style="133" customWidth="1"/>
    <col min="8" max="8" width="18.25" style="133" customWidth="1"/>
    <col min="9" max="9" width="17.875" style="133" customWidth="1"/>
    <col min="10" max="10" width="15" style="133" customWidth="1"/>
    <col min="11" max="16" width="8" style="133" customWidth="1"/>
    <col min="17" max="17" width="43.875" style="133" customWidth="1"/>
    <col min="18" max="30" width="8" style="133" customWidth="1"/>
    <col min="31" max="16384" width="12.625" style="133"/>
  </cols>
  <sheetData>
    <row r="1" spans="1:30" ht="21" x14ac:dyDescent="0.35">
      <c r="A1" s="181" t="s">
        <v>0</v>
      </c>
      <c r="B1" s="182"/>
      <c r="C1" s="182"/>
      <c r="D1" s="182"/>
      <c r="E1" s="182"/>
      <c r="F1" s="182"/>
      <c r="G1" s="182"/>
      <c r="H1" s="182"/>
      <c r="I1" s="182"/>
      <c r="J1" s="182"/>
      <c r="K1" s="1"/>
      <c r="L1" s="1"/>
      <c r="M1" s="1"/>
      <c r="N1" s="1"/>
      <c r="O1" s="1"/>
      <c r="P1" s="1"/>
      <c r="Q1" s="1"/>
      <c r="R1" s="1"/>
      <c r="S1" s="1"/>
      <c r="T1" s="1"/>
      <c r="U1" s="1"/>
      <c r="V1" s="1"/>
      <c r="W1" s="1"/>
      <c r="X1" s="1"/>
      <c r="Y1" s="1"/>
      <c r="Z1" s="1"/>
      <c r="AA1" s="1"/>
    </row>
    <row r="2" spans="1:30" ht="21" x14ac:dyDescent="0.35">
      <c r="A2" s="183" t="s">
        <v>181</v>
      </c>
      <c r="B2" s="179"/>
      <c r="C2" s="179"/>
      <c r="D2" s="179"/>
      <c r="E2" s="179"/>
      <c r="F2" s="179"/>
      <c r="G2" s="179"/>
      <c r="H2" s="179"/>
      <c r="I2" s="179"/>
      <c r="J2" s="179"/>
      <c r="K2" s="1"/>
      <c r="L2" s="1"/>
      <c r="M2" s="1"/>
      <c r="N2" s="1"/>
      <c r="O2" s="1"/>
      <c r="P2" s="1"/>
      <c r="Q2" s="1"/>
      <c r="R2" s="1"/>
      <c r="S2" s="1"/>
      <c r="T2" s="1"/>
      <c r="U2" s="1"/>
      <c r="V2" s="1"/>
      <c r="W2" s="1"/>
      <c r="X2" s="1"/>
      <c r="Y2" s="1"/>
      <c r="Z2" s="1"/>
      <c r="AA2" s="1"/>
    </row>
    <row r="3" spans="1:30" ht="21" x14ac:dyDescent="0.3">
      <c r="A3" s="183" t="s">
        <v>1</v>
      </c>
      <c r="B3" s="179"/>
      <c r="C3" s="179"/>
      <c r="D3" s="179"/>
      <c r="E3" s="179"/>
      <c r="F3" s="179"/>
      <c r="G3" s="179"/>
      <c r="H3" s="179"/>
      <c r="I3" s="179"/>
      <c r="J3" s="179"/>
      <c r="K3" s="2"/>
      <c r="L3" s="2"/>
      <c r="M3" s="2"/>
      <c r="N3" s="2"/>
      <c r="O3" s="2"/>
      <c r="P3" s="2"/>
      <c r="Q3" s="2"/>
      <c r="R3" s="2"/>
      <c r="S3" s="2"/>
      <c r="T3" s="2"/>
      <c r="U3" s="2"/>
      <c r="V3" s="2"/>
      <c r="W3" s="2"/>
      <c r="X3" s="2"/>
      <c r="Y3" s="2"/>
      <c r="Z3" s="3"/>
      <c r="AA3" s="3"/>
    </row>
    <row r="4" spans="1:30" x14ac:dyDescent="0.2">
      <c r="A4" s="4" t="s">
        <v>373</v>
      </c>
      <c r="B4" s="184" t="s">
        <v>2</v>
      </c>
      <c r="C4" s="179"/>
      <c r="D4" s="179"/>
      <c r="E4" s="179"/>
      <c r="F4" s="179"/>
      <c r="G4" s="179"/>
      <c r="H4" s="179"/>
      <c r="I4" s="179"/>
      <c r="J4" s="180"/>
      <c r="K4" s="5"/>
    </row>
    <row r="5" spans="1:30" x14ac:dyDescent="0.2">
      <c r="A5" s="178" t="s">
        <v>3</v>
      </c>
      <c r="B5" s="179"/>
      <c r="C5" s="179"/>
      <c r="D5" s="179"/>
      <c r="E5" s="179"/>
      <c r="F5" s="179"/>
      <c r="G5" s="179"/>
      <c r="H5" s="179"/>
      <c r="I5" s="179"/>
      <c r="J5" s="180"/>
      <c r="K5" s="6"/>
      <c r="L5" s="7"/>
      <c r="M5" s="8"/>
      <c r="N5" s="8"/>
      <c r="O5" s="8"/>
      <c r="P5" s="8"/>
      <c r="Q5" s="8"/>
    </row>
    <row r="6" spans="1:30" ht="30" x14ac:dyDescent="0.2">
      <c r="A6" s="9" t="s">
        <v>4</v>
      </c>
      <c r="B6" s="9" t="s">
        <v>5</v>
      </c>
      <c r="C6" s="9" t="s">
        <v>6</v>
      </c>
      <c r="D6" s="9" t="s">
        <v>7</v>
      </c>
      <c r="E6" s="9" t="s">
        <v>8</v>
      </c>
      <c r="F6" s="9" t="s">
        <v>9</v>
      </c>
      <c r="G6" s="9" t="s">
        <v>10</v>
      </c>
      <c r="H6" s="9" t="s">
        <v>11</v>
      </c>
      <c r="I6" s="9" t="s">
        <v>12</v>
      </c>
      <c r="J6" s="9" t="s">
        <v>13</v>
      </c>
      <c r="K6" s="10"/>
      <c r="L6" s="11"/>
      <c r="M6" s="11"/>
      <c r="N6" s="11"/>
      <c r="O6" s="11"/>
      <c r="P6" s="11"/>
      <c r="Q6" s="11"/>
      <c r="R6" s="12"/>
      <c r="S6" s="12"/>
      <c r="T6" s="12"/>
      <c r="U6" s="12"/>
      <c r="V6" s="12"/>
      <c r="W6" s="12"/>
      <c r="X6" s="12"/>
      <c r="Y6" s="12"/>
      <c r="Z6" s="12"/>
      <c r="AA6" s="12"/>
      <c r="AB6" s="12"/>
      <c r="AC6" s="12"/>
      <c r="AD6" s="12"/>
    </row>
    <row r="7" spans="1:30" ht="16.5" x14ac:dyDescent="0.25">
      <c r="A7" s="49" t="s">
        <v>182</v>
      </c>
      <c r="B7" s="60" t="s">
        <v>24</v>
      </c>
      <c r="C7" s="36"/>
      <c r="D7" s="121" t="s">
        <v>359</v>
      </c>
      <c r="E7" s="29">
        <v>1</v>
      </c>
      <c r="F7" s="68" t="s">
        <v>254</v>
      </c>
      <c r="G7" s="27">
        <v>0</v>
      </c>
      <c r="H7" s="76" t="s">
        <v>329</v>
      </c>
      <c r="I7" s="76" t="s">
        <v>329</v>
      </c>
      <c r="J7" s="28">
        <f t="shared" ref="J7:J87" si="0">SUM(G7:I7)</f>
        <v>0</v>
      </c>
      <c r="K7" s="13"/>
      <c r="L7" s="13"/>
      <c r="M7" s="13"/>
      <c r="N7" s="13"/>
      <c r="O7" s="13"/>
      <c r="P7" s="13"/>
      <c r="Q7" s="13"/>
      <c r="R7" s="14"/>
      <c r="S7" s="14"/>
      <c r="T7" s="14"/>
      <c r="U7" s="14"/>
      <c r="V7" s="14"/>
      <c r="W7" s="14"/>
      <c r="X7" s="14"/>
      <c r="Y7" s="14"/>
      <c r="Z7" s="14"/>
      <c r="AA7" s="5"/>
      <c r="AB7" s="5"/>
      <c r="AC7" s="5"/>
      <c r="AD7" s="5"/>
    </row>
    <row r="8" spans="1:30" ht="16.5" x14ac:dyDescent="0.25">
      <c r="A8" s="50" t="s">
        <v>183</v>
      </c>
      <c r="B8" s="61" t="s">
        <v>26</v>
      </c>
      <c r="C8" s="36"/>
      <c r="D8" s="121" t="s">
        <v>360</v>
      </c>
      <c r="E8" s="29">
        <v>1</v>
      </c>
      <c r="F8" s="50" t="s">
        <v>255</v>
      </c>
      <c r="G8" s="27">
        <v>0</v>
      </c>
      <c r="H8" s="77" t="s">
        <v>330</v>
      </c>
      <c r="I8" s="76">
        <v>7973.3</v>
      </c>
      <c r="J8" s="28">
        <f t="shared" si="0"/>
        <v>7973.3</v>
      </c>
      <c r="K8" s="13"/>
      <c r="L8" s="13"/>
      <c r="M8" s="13"/>
      <c r="N8" s="13"/>
      <c r="O8" s="13"/>
      <c r="P8" s="13"/>
      <c r="Q8" s="13"/>
      <c r="R8" s="5"/>
      <c r="S8" s="5"/>
      <c r="T8" s="5"/>
      <c r="U8" s="5"/>
      <c r="V8" s="5"/>
      <c r="W8" s="5"/>
      <c r="X8" s="5"/>
      <c r="Y8" s="5"/>
      <c r="Z8" s="5"/>
      <c r="AA8" s="5"/>
      <c r="AB8" s="5"/>
      <c r="AC8" s="5"/>
      <c r="AD8" s="5"/>
    </row>
    <row r="9" spans="1:30" ht="16.5" x14ac:dyDescent="0.25">
      <c r="A9" s="50" t="s">
        <v>184</v>
      </c>
      <c r="B9" s="60" t="s">
        <v>26</v>
      </c>
      <c r="C9" s="36"/>
      <c r="D9" s="121" t="s">
        <v>361</v>
      </c>
      <c r="E9" s="29">
        <v>1</v>
      </c>
      <c r="F9" s="51" t="s">
        <v>256</v>
      </c>
      <c r="G9" s="27">
        <v>0</v>
      </c>
      <c r="H9" s="78">
        <v>1993.32</v>
      </c>
      <c r="I9" s="76">
        <v>7973.3</v>
      </c>
      <c r="J9" s="28">
        <f t="shared" si="0"/>
        <v>9966.6200000000008</v>
      </c>
      <c r="K9" s="13"/>
      <c r="L9" s="13"/>
      <c r="M9" s="13"/>
      <c r="N9" s="13"/>
      <c r="O9" s="13"/>
      <c r="P9" s="13"/>
      <c r="Q9" s="13"/>
      <c r="R9" s="5"/>
      <c r="S9" s="5"/>
      <c r="T9" s="5"/>
      <c r="U9" s="5"/>
      <c r="V9" s="5"/>
      <c r="W9" s="5"/>
      <c r="X9" s="5"/>
      <c r="Y9" s="5"/>
      <c r="Z9" s="5"/>
      <c r="AA9" s="5"/>
      <c r="AB9" s="5"/>
      <c r="AC9" s="5"/>
      <c r="AD9" s="5"/>
    </row>
    <row r="10" spans="1:30" ht="16.5" x14ac:dyDescent="0.25">
      <c r="A10" s="50" t="s">
        <v>185</v>
      </c>
      <c r="B10" s="60" t="s">
        <v>65</v>
      </c>
      <c r="C10" s="36"/>
      <c r="D10" s="121" t="s">
        <v>360</v>
      </c>
      <c r="E10" s="29">
        <v>1</v>
      </c>
      <c r="F10" s="51" t="s">
        <v>257</v>
      </c>
      <c r="G10" s="27">
        <v>0</v>
      </c>
      <c r="H10" s="79" t="s">
        <v>331</v>
      </c>
      <c r="I10" s="76">
        <v>5847.08</v>
      </c>
      <c r="J10" s="28">
        <f t="shared" si="0"/>
        <v>5847.08</v>
      </c>
      <c r="K10" s="13"/>
      <c r="L10" s="13"/>
      <c r="M10" s="13"/>
      <c r="N10" s="13"/>
      <c r="O10" s="13"/>
      <c r="P10" s="13"/>
      <c r="Q10" s="13"/>
      <c r="R10" s="5"/>
      <c r="S10" s="5"/>
      <c r="T10" s="5"/>
      <c r="U10" s="5"/>
      <c r="V10" s="5"/>
      <c r="W10" s="5"/>
      <c r="X10" s="5"/>
      <c r="Y10" s="5"/>
      <c r="Z10" s="5"/>
      <c r="AA10" s="5"/>
      <c r="AB10" s="5"/>
      <c r="AC10" s="5"/>
      <c r="AD10" s="5"/>
    </row>
    <row r="11" spans="1:30" ht="16.5" x14ac:dyDescent="0.25">
      <c r="A11" s="51" t="s">
        <v>186</v>
      </c>
      <c r="B11" s="60" t="s">
        <v>28</v>
      </c>
      <c r="C11" s="36"/>
      <c r="D11" s="121" t="s">
        <v>361</v>
      </c>
      <c r="E11" s="29">
        <v>1</v>
      </c>
      <c r="F11" s="58" t="s">
        <v>258</v>
      </c>
      <c r="G11" s="27">
        <v>0</v>
      </c>
      <c r="H11" s="80">
        <v>1461.77</v>
      </c>
      <c r="I11" s="76">
        <v>5847.08</v>
      </c>
      <c r="J11" s="28">
        <f t="shared" si="0"/>
        <v>7308.85</v>
      </c>
      <c r="K11" s="13"/>
      <c r="L11" s="13"/>
      <c r="M11" s="13"/>
      <c r="N11" s="13"/>
      <c r="O11" s="13"/>
      <c r="P11" s="13"/>
      <c r="Q11" s="13"/>
      <c r="R11" s="5"/>
      <c r="S11" s="5"/>
      <c r="T11" s="5"/>
      <c r="U11" s="5"/>
      <c r="V11" s="5"/>
      <c r="W11" s="5"/>
      <c r="X11" s="5"/>
      <c r="Y11" s="5"/>
      <c r="Z11" s="5"/>
      <c r="AA11" s="5"/>
      <c r="AB11" s="5"/>
      <c r="AC11" s="5"/>
      <c r="AD11" s="5"/>
    </row>
    <row r="12" spans="1:30" ht="16.5" x14ac:dyDescent="0.25">
      <c r="A12" s="51" t="s">
        <v>187</v>
      </c>
      <c r="B12" s="60" t="s">
        <v>28</v>
      </c>
      <c r="C12" s="36"/>
      <c r="D12" s="121" t="s">
        <v>361</v>
      </c>
      <c r="E12" s="29">
        <v>1</v>
      </c>
      <c r="F12" s="58" t="s">
        <v>259</v>
      </c>
      <c r="G12" s="27">
        <v>0</v>
      </c>
      <c r="H12" s="80">
        <v>1461.77</v>
      </c>
      <c r="I12" s="76">
        <v>5847.08</v>
      </c>
      <c r="J12" s="28">
        <f t="shared" si="0"/>
        <v>7308.85</v>
      </c>
      <c r="K12" s="13"/>
      <c r="L12" s="13"/>
      <c r="M12" s="13"/>
      <c r="N12" s="13"/>
      <c r="O12" s="13"/>
      <c r="P12" s="13"/>
      <c r="Q12" s="13"/>
      <c r="R12" s="5"/>
      <c r="S12" s="5"/>
      <c r="T12" s="5"/>
      <c r="U12" s="5"/>
      <c r="V12" s="5"/>
      <c r="W12" s="5"/>
      <c r="X12" s="5"/>
      <c r="Y12" s="5"/>
      <c r="Z12" s="5"/>
      <c r="AA12" s="5"/>
      <c r="AB12" s="5"/>
      <c r="AC12" s="5"/>
      <c r="AD12" s="5"/>
    </row>
    <row r="13" spans="1:30" ht="16.5" x14ac:dyDescent="0.25">
      <c r="A13" s="50" t="s">
        <v>188</v>
      </c>
      <c r="B13" s="60" t="s">
        <v>28</v>
      </c>
      <c r="C13" s="36"/>
      <c r="D13" s="121" t="s">
        <v>361</v>
      </c>
      <c r="E13" s="29">
        <v>1</v>
      </c>
      <c r="F13" s="52" t="s">
        <v>260</v>
      </c>
      <c r="G13" s="27">
        <v>0</v>
      </c>
      <c r="H13" s="80">
        <v>1461.77</v>
      </c>
      <c r="I13" s="76">
        <v>5847.08</v>
      </c>
      <c r="J13" s="28">
        <f t="shared" si="0"/>
        <v>7308.85</v>
      </c>
      <c r="K13" s="13"/>
      <c r="L13" s="13"/>
      <c r="M13" s="13"/>
      <c r="N13" s="13"/>
      <c r="O13" s="13"/>
      <c r="P13" s="13"/>
      <c r="Q13" s="13"/>
      <c r="R13" s="5"/>
      <c r="S13" s="5"/>
      <c r="T13" s="5"/>
      <c r="U13" s="5"/>
      <c r="V13" s="5"/>
      <c r="W13" s="5"/>
      <c r="X13" s="5"/>
      <c r="Y13" s="5"/>
      <c r="Z13" s="5"/>
      <c r="AA13" s="5"/>
      <c r="AB13" s="5"/>
      <c r="AC13" s="5"/>
      <c r="AD13" s="5"/>
    </row>
    <row r="14" spans="1:30" ht="16.5" x14ac:dyDescent="0.25">
      <c r="A14" s="53" t="s">
        <v>370</v>
      </c>
      <c r="B14" s="60" t="s">
        <v>28</v>
      </c>
      <c r="C14" s="36"/>
      <c r="D14" s="121" t="s">
        <v>360</v>
      </c>
      <c r="E14" s="29">
        <v>1</v>
      </c>
      <c r="F14" s="69" t="s">
        <v>263</v>
      </c>
      <c r="G14" s="27">
        <v>0</v>
      </c>
      <c r="H14" s="83" t="s">
        <v>330</v>
      </c>
      <c r="I14" s="89">
        <v>5847.08</v>
      </c>
      <c r="J14" s="28">
        <f>SUM(G14:I14)</f>
        <v>5847.08</v>
      </c>
      <c r="K14" s="13"/>
      <c r="L14" s="13"/>
      <c r="M14" s="13"/>
      <c r="N14" s="13"/>
      <c r="O14" s="13"/>
      <c r="P14" s="13"/>
      <c r="Q14" s="13"/>
      <c r="R14" s="5"/>
      <c r="S14" s="5"/>
      <c r="T14" s="5"/>
      <c r="U14" s="5"/>
      <c r="V14" s="5"/>
      <c r="W14" s="5"/>
      <c r="X14" s="5"/>
      <c r="Y14" s="5"/>
      <c r="Z14" s="5"/>
      <c r="AA14" s="5"/>
      <c r="AB14" s="5"/>
      <c r="AC14" s="5"/>
      <c r="AD14" s="5"/>
    </row>
    <row r="15" spans="1:30" ht="16.5" x14ac:dyDescent="0.25">
      <c r="A15" s="50" t="s">
        <v>189</v>
      </c>
      <c r="B15" s="60" t="s">
        <v>67</v>
      </c>
      <c r="C15" s="36"/>
      <c r="D15" s="121" t="s">
        <v>360</v>
      </c>
      <c r="E15" s="29">
        <v>1</v>
      </c>
      <c r="F15" s="52" t="s">
        <v>261</v>
      </c>
      <c r="G15" s="27">
        <v>0</v>
      </c>
      <c r="H15" s="81" t="s">
        <v>332</v>
      </c>
      <c r="I15" s="76">
        <v>4916.8599999999997</v>
      </c>
      <c r="J15" s="28">
        <f t="shared" si="0"/>
        <v>4916.8599999999997</v>
      </c>
      <c r="K15" s="13"/>
      <c r="L15" s="13"/>
      <c r="M15" s="13"/>
      <c r="N15" s="13"/>
      <c r="O15" s="13"/>
      <c r="P15" s="13"/>
      <c r="Q15" s="13"/>
      <c r="R15" s="5"/>
      <c r="S15" s="5"/>
      <c r="T15" s="5"/>
      <c r="U15" s="5"/>
      <c r="V15" s="5"/>
      <c r="W15" s="5"/>
      <c r="X15" s="5"/>
      <c r="Y15" s="5"/>
      <c r="Z15" s="5"/>
      <c r="AA15" s="5"/>
      <c r="AB15" s="5"/>
      <c r="AC15" s="5"/>
      <c r="AD15" s="5"/>
    </row>
    <row r="16" spans="1:30" ht="16.5" x14ac:dyDescent="0.25">
      <c r="A16" s="52" t="s">
        <v>190</v>
      </c>
      <c r="B16" s="61" t="s">
        <v>30</v>
      </c>
      <c r="C16" s="36"/>
      <c r="D16" s="121" t="s">
        <v>361</v>
      </c>
      <c r="E16" s="29">
        <v>1</v>
      </c>
      <c r="F16" s="50" t="s">
        <v>262</v>
      </c>
      <c r="G16" s="27">
        <v>0</v>
      </c>
      <c r="H16" s="82">
        <v>1229.22</v>
      </c>
      <c r="I16" s="89">
        <v>4916.8599999999997</v>
      </c>
      <c r="J16" s="28">
        <f t="shared" si="0"/>
        <v>6146.08</v>
      </c>
      <c r="K16" s="13"/>
      <c r="L16" s="13"/>
      <c r="M16" s="13"/>
      <c r="N16" s="13"/>
      <c r="O16" s="13"/>
      <c r="P16" s="13"/>
      <c r="Q16" s="13"/>
      <c r="R16" s="5"/>
      <c r="S16" s="5"/>
      <c r="T16" s="5"/>
      <c r="U16" s="5"/>
      <c r="V16" s="5"/>
      <c r="W16" s="5"/>
      <c r="X16" s="5"/>
      <c r="Y16" s="5"/>
      <c r="Z16" s="5"/>
      <c r="AA16" s="5"/>
      <c r="AB16" s="5"/>
      <c r="AC16" s="5"/>
      <c r="AD16" s="5"/>
    </row>
    <row r="17" spans="1:30" ht="16.5" x14ac:dyDescent="0.25">
      <c r="A17" s="56" t="s">
        <v>191</v>
      </c>
      <c r="B17" s="63" t="s">
        <v>69</v>
      </c>
      <c r="C17" s="36"/>
      <c r="D17" s="121" t="s">
        <v>360</v>
      </c>
      <c r="E17" s="29">
        <v>1</v>
      </c>
      <c r="F17" s="72" t="s">
        <v>299</v>
      </c>
      <c r="G17" s="27">
        <v>0</v>
      </c>
      <c r="H17" s="87" t="s">
        <v>334</v>
      </c>
      <c r="I17" s="91">
        <v>4518.2</v>
      </c>
      <c r="J17" s="28">
        <f t="shared" si="0"/>
        <v>4518.2</v>
      </c>
      <c r="K17" s="13"/>
      <c r="L17" s="13"/>
      <c r="M17" s="13"/>
      <c r="N17" s="13"/>
      <c r="O17" s="13"/>
      <c r="P17" s="13"/>
      <c r="Q17" s="13"/>
      <c r="R17" s="5"/>
      <c r="S17" s="5"/>
      <c r="T17" s="5"/>
      <c r="U17" s="5"/>
      <c r="V17" s="5"/>
      <c r="W17" s="5"/>
      <c r="X17" s="5"/>
      <c r="Y17" s="5"/>
      <c r="Z17" s="5"/>
      <c r="AA17" s="5"/>
      <c r="AB17" s="5"/>
      <c r="AC17" s="5"/>
      <c r="AD17" s="5"/>
    </row>
    <row r="18" spans="1:30" ht="16.5" x14ac:dyDescent="0.25">
      <c r="A18" s="53" t="s">
        <v>192</v>
      </c>
      <c r="B18" s="61" t="s">
        <v>69</v>
      </c>
      <c r="C18" s="36"/>
      <c r="D18" s="121" t="s">
        <v>360</v>
      </c>
      <c r="E18" s="29">
        <v>1</v>
      </c>
      <c r="F18" s="69" t="s">
        <v>363</v>
      </c>
      <c r="G18" s="27">
        <v>0</v>
      </c>
      <c r="H18" s="83" t="s">
        <v>331</v>
      </c>
      <c r="I18" s="89">
        <v>4518.2</v>
      </c>
      <c r="J18" s="28">
        <f t="shared" si="0"/>
        <v>4518.2</v>
      </c>
      <c r="K18" s="13"/>
      <c r="L18" s="13"/>
      <c r="M18" s="13"/>
      <c r="N18" s="13"/>
      <c r="O18" s="13"/>
      <c r="P18" s="13"/>
      <c r="Q18" s="13"/>
      <c r="R18" s="5"/>
      <c r="S18" s="5"/>
      <c r="T18" s="5"/>
      <c r="U18" s="5"/>
      <c r="V18" s="5"/>
      <c r="W18" s="5"/>
      <c r="X18" s="5"/>
      <c r="Y18" s="5"/>
      <c r="Z18" s="5"/>
      <c r="AA18" s="5"/>
      <c r="AB18" s="5"/>
      <c r="AC18" s="5"/>
      <c r="AD18" s="5"/>
    </row>
    <row r="19" spans="1:30" ht="16.5" x14ac:dyDescent="0.25">
      <c r="A19" s="50" t="s">
        <v>193</v>
      </c>
      <c r="B19" s="60" t="s">
        <v>32</v>
      </c>
      <c r="C19" s="36"/>
      <c r="D19" s="121" t="s">
        <v>361</v>
      </c>
      <c r="E19" s="29">
        <v>1</v>
      </c>
      <c r="F19" s="69" t="s">
        <v>264</v>
      </c>
      <c r="G19" s="27">
        <v>0</v>
      </c>
      <c r="H19" s="80">
        <v>1129.55</v>
      </c>
      <c r="I19" s="76">
        <v>4518.2</v>
      </c>
      <c r="J19" s="28">
        <f t="shared" si="0"/>
        <v>5647.75</v>
      </c>
      <c r="K19" s="13"/>
      <c r="L19" s="13"/>
      <c r="M19" s="13"/>
      <c r="N19" s="13"/>
      <c r="O19" s="13"/>
      <c r="P19" s="13"/>
      <c r="Q19" s="13"/>
      <c r="R19" s="5"/>
      <c r="S19" s="5"/>
      <c r="T19" s="5"/>
      <c r="U19" s="5"/>
      <c r="V19" s="5"/>
      <c r="W19" s="5"/>
      <c r="X19" s="5"/>
      <c r="Y19" s="5"/>
      <c r="Z19" s="5"/>
      <c r="AA19" s="5"/>
      <c r="AB19" s="5"/>
      <c r="AC19" s="5"/>
      <c r="AD19" s="5"/>
    </row>
    <row r="20" spans="1:30" ht="16.5" x14ac:dyDescent="0.25">
      <c r="A20" s="52" t="s">
        <v>194</v>
      </c>
      <c r="B20" s="60" t="s">
        <v>32</v>
      </c>
      <c r="C20" s="36"/>
      <c r="D20" s="121" t="s">
        <v>361</v>
      </c>
      <c r="E20" s="29">
        <v>1</v>
      </c>
      <c r="F20" s="50" t="s">
        <v>265</v>
      </c>
      <c r="G20" s="27">
        <v>0</v>
      </c>
      <c r="H20" s="80">
        <v>1129.55</v>
      </c>
      <c r="I20" s="76">
        <v>4518.2</v>
      </c>
      <c r="J20" s="28">
        <f t="shared" si="0"/>
        <v>5647.75</v>
      </c>
      <c r="K20" s="13"/>
      <c r="L20" s="13"/>
      <c r="M20" s="13"/>
      <c r="N20" s="13"/>
      <c r="O20" s="13"/>
      <c r="P20" s="13"/>
      <c r="Q20" s="13"/>
      <c r="R20" s="5"/>
      <c r="S20" s="5"/>
      <c r="T20" s="5"/>
      <c r="U20" s="5"/>
      <c r="V20" s="5"/>
      <c r="W20" s="5"/>
      <c r="X20" s="5"/>
      <c r="Y20" s="5"/>
      <c r="Z20" s="5"/>
      <c r="AA20" s="5"/>
      <c r="AB20" s="5"/>
      <c r="AC20" s="5"/>
      <c r="AD20" s="5"/>
    </row>
    <row r="21" spans="1:30" ht="16.5" x14ac:dyDescent="0.25">
      <c r="A21" s="50" t="s">
        <v>195</v>
      </c>
      <c r="B21" s="60" t="s">
        <v>32</v>
      </c>
      <c r="C21" s="36"/>
      <c r="D21" s="121" t="s">
        <v>361</v>
      </c>
      <c r="E21" s="29">
        <v>1</v>
      </c>
      <c r="F21" s="70" t="s">
        <v>273</v>
      </c>
      <c r="G21" s="27">
        <v>0</v>
      </c>
      <c r="H21" s="80">
        <v>1129.55</v>
      </c>
      <c r="I21" s="76">
        <v>4518.2</v>
      </c>
      <c r="J21" s="28">
        <f t="shared" si="0"/>
        <v>5647.75</v>
      </c>
      <c r="K21" s="13"/>
      <c r="L21" s="13"/>
      <c r="M21" s="13"/>
      <c r="N21" s="13"/>
      <c r="O21" s="13"/>
      <c r="P21" s="13"/>
      <c r="Q21" s="13"/>
      <c r="R21" s="5"/>
      <c r="S21" s="5"/>
      <c r="T21" s="5"/>
      <c r="U21" s="5"/>
      <c r="V21" s="5"/>
      <c r="W21" s="5"/>
      <c r="X21" s="5"/>
      <c r="Y21" s="5"/>
      <c r="Z21" s="5"/>
      <c r="AA21" s="5"/>
      <c r="AB21" s="5"/>
      <c r="AC21" s="5"/>
      <c r="AD21" s="5"/>
    </row>
    <row r="22" spans="1:30" ht="16.5" x14ac:dyDescent="0.25">
      <c r="A22" s="52" t="s">
        <v>196</v>
      </c>
      <c r="B22" s="60" t="s">
        <v>32</v>
      </c>
      <c r="C22" s="36"/>
      <c r="D22" s="121" t="s">
        <v>361</v>
      </c>
      <c r="E22" s="29">
        <v>1</v>
      </c>
      <c r="F22" s="70" t="s">
        <v>266</v>
      </c>
      <c r="G22" s="27">
        <v>0</v>
      </c>
      <c r="H22" s="80">
        <v>1129.55</v>
      </c>
      <c r="I22" s="76">
        <v>4518.2</v>
      </c>
      <c r="J22" s="28">
        <f t="shared" si="0"/>
        <v>5647.75</v>
      </c>
      <c r="K22" s="13"/>
      <c r="L22" s="13"/>
      <c r="M22" s="13"/>
      <c r="N22" s="13"/>
      <c r="O22" s="13"/>
      <c r="P22" s="13"/>
      <c r="Q22" s="13"/>
      <c r="R22" s="5"/>
      <c r="S22" s="5"/>
      <c r="T22" s="5"/>
      <c r="U22" s="5"/>
      <c r="V22" s="5"/>
      <c r="W22" s="5"/>
      <c r="X22" s="5"/>
      <c r="Y22" s="5"/>
      <c r="Z22" s="5"/>
      <c r="AA22" s="5"/>
      <c r="AB22" s="5"/>
      <c r="AC22" s="5"/>
      <c r="AD22" s="5"/>
    </row>
    <row r="23" spans="1:30" ht="16.5" x14ac:dyDescent="0.25">
      <c r="A23" s="52" t="s">
        <v>197</v>
      </c>
      <c r="B23" s="60" t="s">
        <v>32</v>
      </c>
      <c r="C23" s="36"/>
      <c r="D23" s="121" t="s">
        <v>361</v>
      </c>
      <c r="E23" s="29">
        <v>1</v>
      </c>
      <c r="F23" s="50" t="s">
        <v>267</v>
      </c>
      <c r="G23" s="27">
        <v>0</v>
      </c>
      <c r="H23" s="80">
        <v>1129.55</v>
      </c>
      <c r="I23" s="76">
        <v>4518.2</v>
      </c>
      <c r="J23" s="28">
        <f t="shared" si="0"/>
        <v>5647.75</v>
      </c>
      <c r="K23" s="13"/>
      <c r="L23" s="13"/>
      <c r="M23" s="13"/>
      <c r="N23" s="13"/>
      <c r="O23" s="13"/>
      <c r="P23" s="13"/>
      <c r="Q23" s="13"/>
      <c r="R23" s="5"/>
      <c r="S23" s="5"/>
      <c r="T23" s="5"/>
      <c r="U23" s="5"/>
      <c r="V23" s="5"/>
      <c r="W23" s="5"/>
      <c r="X23" s="5"/>
      <c r="Y23" s="5"/>
      <c r="Z23" s="5"/>
      <c r="AA23" s="5"/>
      <c r="AB23" s="5"/>
      <c r="AC23" s="5"/>
      <c r="AD23" s="5"/>
    </row>
    <row r="24" spans="1:30" ht="16.5" x14ac:dyDescent="0.25">
      <c r="A24" s="50" t="s">
        <v>198</v>
      </c>
      <c r="B24" s="60" t="s">
        <v>32</v>
      </c>
      <c r="C24" s="36"/>
      <c r="D24" s="121" t="s">
        <v>361</v>
      </c>
      <c r="E24" s="29">
        <v>1</v>
      </c>
      <c r="F24" s="50" t="s">
        <v>268</v>
      </c>
      <c r="G24" s="27">
        <v>0</v>
      </c>
      <c r="H24" s="80">
        <v>1129.55</v>
      </c>
      <c r="I24" s="76">
        <v>4518.2</v>
      </c>
      <c r="J24" s="28">
        <f t="shared" si="0"/>
        <v>5647.75</v>
      </c>
      <c r="K24" s="13"/>
      <c r="L24" s="13"/>
      <c r="M24" s="13"/>
      <c r="N24" s="13"/>
      <c r="O24" s="13"/>
      <c r="P24" s="13"/>
      <c r="Q24" s="13"/>
      <c r="R24" s="5"/>
      <c r="S24" s="5"/>
      <c r="T24" s="5"/>
      <c r="U24" s="5"/>
      <c r="V24" s="5"/>
      <c r="W24" s="5"/>
      <c r="X24" s="5"/>
      <c r="Y24" s="5"/>
      <c r="Z24" s="5"/>
      <c r="AA24" s="5"/>
      <c r="AB24" s="5"/>
      <c r="AC24" s="5"/>
      <c r="AD24" s="5"/>
    </row>
    <row r="25" spans="1:30" ht="16.5" x14ac:dyDescent="0.25">
      <c r="A25" s="52" t="s">
        <v>199</v>
      </c>
      <c r="B25" s="60" t="s">
        <v>32</v>
      </c>
      <c r="C25" s="36"/>
      <c r="D25" s="121" t="s">
        <v>361</v>
      </c>
      <c r="E25" s="29">
        <v>1</v>
      </c>
      <c r="F25" s="52" t="s">
        <v>269</v>
      </c>
      <c r="G25" s="27">
        <v>0</v>
      </c>
      <c r="H25" s="80">
        <v>1129.55</v>
      </c>
      <c r="I25" s="76">
        <v>4518.2</v>
      </c>
      <c r="J25" s="28">
        <f t="shared" si="0"/>
        <v>5647.75</v>
      </c>
      <c r="K25" s="13"/>
      <c r="L25" s="13"/>
      <c r="M25" s="13"/>
      <c r="N25" s="13"/>
      <c r="O25" s="13"/>
      <c r="P25" s="13"/>
      <c r="Q25" s="13"/>
      <c r="R25" s="5"/>
      <c r="S25" s="5"/>
      <c r="T25" s="5"/>
      <c r="U25" s="5"/>
      <c r="V25" s="5"/>
      <c r="W25" s="5"/>
      <c r="X25" s="5"/>
      <c r="Y25" s="5"/>
      <c r="Z25" s="5"/>
      <c r="AA25" s="5"/>
      <c r="AB25" s="5"/>
      <c r="AC25" s="5"/>
      <c r="AD25" s="5"/>
    </row>
    <row r="26" spans="1:30" ht="16.5" x14ac:dyDescent="0.25">
      <c r="A26" s="52" t="s">
        <v>200</v>
      </c>
      <c r="B26" s="60" t="s">
        <v>34</v>
      </c>
      <c r="C26" s="36"/>
      <c r="D26" s="121" t="s">
        <v>361</v>
      </c>
      <c r="E26" s="29">
        <v>1</v>
      </c>
      <c r="F26" s="52" t="s">
        <v>270</v>
      </c>
      <c r="G26" s="27">
        <v>0</v>
      </c>
      <c r="H26" s="81" t="s">
        <v>333</v>
      </c>
      <c r="I26" s="76">
        <v>3720.87</v>
      </c>
      <c r="J26" s="28">
        <f t="shared" si="0"/>
        <v>3720.87</v>
      </c>
      <c r="K26" s="13"/>
      <c r="L26" s="13"/>
      <c r="M26" s="13"/>
      <c r="N26" s="13"/>
      <c r="O26" s="13"/>
      <c r="P26" s="13"/>
      <c r="Q26" s="13"/>
      <c r="R26" s="5"/>
      <c r="S26" s="5"/>
      <c r="T26" s="5"/>
      <c r="U26" s="5"/>
      <c r="V26" s="5"/>
      <c r="W26" s="5"/>
      <c r="X26" s="5"/>
      <c r="Y26" s="5"/>
      <c r="Z26" s="5"/>
      <c r="AA26" s="5"/>
      <c r="AB26" s="5"/>
      <c r="AC26" s="5"/>
      <c r="AD26" s="5"/>
    </row>
    <row r="27" spans="1:30" ht="16.5" x14ac:dyDescent="0.25">
      <c r="A27" s="50" t="s">
        <v>201</v>
      </c>
      <c r="B27" s="62" t="s">
        <v>71</v>
      </c>
      <c r="C27" s="36"/>
      <c r="D27" s="121" t="s">
        <v>360</v>
      </c>
      <c r="E27" s="29">
        <v>1</v>
      </c>
      <c r="F27" s="57" t="s">
        <v>271</v>
      </c>
      <c r="G27" s="27">
        <v>0</v>
      </c>
      <c r="H27" s="81" t="s">
        <v>334</v>
      </c>
      <c r="I27" s="76">
        <v>3720.87</v>
      </c>
      <c r="J27" s="28">
        <f t="shared" si="0"/>
        <v>3720.87</v>
      </c>
      <c r="K27" s="13"/>
      <c r="L27" s="13"/>
      <c r="M27" s="13"/>
      <c r="N27" s="13"/>
      <c r="O27" s="13"/>
      <c r="P27" s="13"/>
      <c r="Q27" s="13"/>
      <c r="R27" s="5"/>
      <c r="S27" s="5"/>
      <c r="T27" s="5"/>
      <c r="U27" s="5"/>
      <c r="V27" s="5"/>
      <c r="W27" s="5"/>
      <c r="X27" s="5"/>
      <c r="Y27" s="5"/>
      <c r="Z27" s="5"/>
      <c r="AA27" s="5"/>
      <c r="AB27" s="5"/>
      <c r="AC27" s="5"/>
      <c r="AD27" s="5"/>
    </row>
    <row r="28" spans="1:30" ht="16.5" x14ac:dyDescent="0.25">
      <c r="A28" s="50" t="s">
        <v>202</v>
      </c>
      <c r="B28" s="62" t="s">
        <v>34</v>
      </c>
      <c r="C28" s="36"/>
      <c r="D28" s="121" t="s">
        <v>361</v>
      </c>
      <c r="E28" s="29">
        <v>1</v>
      </c>
      <c r="F28" s="52" t="s">
        <v>272</v>
      </c>
      <c r="G28" s="27">
        <v>0</v>
      </c>
      <c r="H28" s="80">
        <v>930.22</v>
      </c>
      <c r="I28" s="76">
        <v>3720.87</v>
      </c>
      <c r="J28" s="28">
        <f t="shared" si="0"/>
        <v>4651.09</v>
      </c>
      <c r="K28" s="13"/>
      <c r="L28" s="13"/>
      <c r="M28" s="13"/>
      <c r="N28" s="13"/>
      <c r="O28" s="13"/>
      <c r="P28" s="13"/>
      <c r="Q28" s="13"/>
      <c r="R28" s="5"/>
      <c r="S28" s="5"/>
      <c r="T28" s="5"/>
      <c r="U28" s="5"/>
      <c r="V28" s="5"/>
      <c r="W28" s="5"/>
      <c r="X28" s="5"/>
      <c r="Y28" s="5"/>
      <c r="Z28" s="5"/>
      <c r="AA28" s="5"/>
      <c r="AB28" s="5"/>
      <c r="AC28" s="5"/>
      <c r="AD28" s="5"/>
    </row>
    <row r="29" spans="1:30" ht="16.5" x14ac:dyDescent="0.25">
      <c r="A29" s="52" t="s">
        <v>203</v>
      </c>
      <c r="B29" s="62" t="s">
        <v>34</v>
      </c>
      <c r="C29" s="36"/>
      <c r="D29" s="121" t="s">
        <v>361</v>
      </c>
      <c r="E29" s="29">
        <v>1</v>
      </c>
      <c r="F29" s="52" t="s">
        <v>319</v>
      </c>
      <c r="G29" s="27">
        <v>0</v>
      </c>
      <c r="H29" s="80">
        <v>930.22</v>
      </c>
      <c r="I29" s="76">
        <v>3720.87</v>
      </c>
      <c r="J29" s="28">
        <f t="shared" si="0"/>
        <v>4651.09</v>
      </c>
      <c r="K29" s="13"/>
      <c r="L29" s="13"/>
      <c r="M29" s="13"/>
      <c r="N29" s="13"/>
      <c r="O29" s="13"/>
      <c r="P29" s="13"/>
      <c r="Q29" s="13"/>
      <c r="R29" s="5"/>
      <c r="S29" s="5"/>
      <c r="T29" s="5"/>
      <c r="U29" s="5"/>
      <c r="V29" s="5"/>
      <c r="W29" s="5"/>
      <c r="X29" s="5"/>
      <c r="Y29" s="5"/>
      <c r="Z29" s="5"/>
      <c r="AA29" s="5"/>
      <c r="AB29" s="5"/>
      <c r="AC29" s="5"/>
      <c r="AD29" s="5"/>
    </row>
    <row r="30" spans="1:30" ht="16.5" x14ac:dyDescent="0.25">
      <c r="A30" s="54" t="s">
        <v>203</v>
      </c>
      <c r="B30" s="62" t="s">
        <v>34</v>
      </c>
      <c r="C30" s="36"/>
      <c r="D30" s="121" t="s">
        <v>361</v>
      </c>
      <c r="E30" s="29">
        <v>1</v>
      </c>
      <c r="F30" s="50" t="s">
        <v>274</v>
      </c>
      <c r="G30" s="27">
        <v>0</v>
      </c>
      <c r="H30" s="84">
        <v>930.22</v>
      </c>
      <c r="I30" s="84">
        <v>3720.87</v>
      </c>
      <c r="J30" s="28">
        <f t="shared" si="0"/>
        <v>4651.09</v>
      </c>
      <c r="K30" s="13"/>
      <c r="L30" s="13"/>
      <c r="M30" s="13"/>
      <c r="N30" s="13"/>
      <c r="O30" s="13"/>
      <c r="P30" s="13"/>
      <c r="Q30" s="13"/>
      <c r="R30" s="5"/>
      <c r="S30" s="5"/>
      <c r="T30" s="5"/>
      <c r="U30" s="5"/>
      <c r="V30" s="5"/>
      <c r="W30" s="5"/>
      <c r="X30" s="5"/>
      <c r="Y30" s="5"/>
      <c r="Z30" s="5"/>
      <c r="AA30" s="5"/>
      <c r="AB30" s="5"/>
      <c r="AC30" s="5"/>
      <c r="AD30" s="5"/>
    </row>
    <row r="31" spans="1:30" ht="16.5" x14ac:dyDescent="0.25">
      <c r="A31" s="54" t="s">
        <v>204</v>
      </c>
      <c r="B31" s="62" t="s">
        <v>34</v>
      </c>
      <c r="C31" s="36"/>
      <c r="D31" s="121" t="s">
        <v>361</v>
      </c>
      <c r="E31" s="29">
        <v>1</v>
      </c>
      <c r="F31" s="52" t="s">
        <v>275</v>
      </c>
      <c r="G31" s="27">
        <v>0</v>
      </c>
      <c r="H31" s="84">
        <v>930.22</v>
      </c>
      <c r="I31" s="84">
        <v>3720.87</v>
      </c>
      <c r="J31" s="28">
        <f t="shared" si="0"/>
        <v>4651.09</v>
      </c>
      <c r="K31" s="13"/>
      <c r="L31" s="13"/>
      <c r="M31" s="13"/>
      <c r="N31" s="13"/>
      <c r="O31" s="13"/>
      <c r="P31" s="13"/>
      <c r="Q31" s="13"/>
      <c r="R31" s="5"/>
      <c r="S31" s="5"/>
      <c r="T31" s="5"/>
      <c r="U31" s="5"/>
      <c r="V31" s="5"/>
      <c r="W31" s="5"/>
      <c r="X31" s="5"/>
      <c r="Y31" s="5"/>
      <c r="Z31" s="5"/>
      <c r="AA31" s="5"/>
      <c r="AB31" s="5"/>
      <c r="AC31" s="5"/>
      <c r="AD31" s="5"/>
    </row>
    <row r="32" spans="1:30" ht="16.5" x14ac:dyDescent="0.25">
      <c r="A32" s="50" t="s">
        <v>205</v>
      </c>
      <c r="B32" s="61" t="s">
        <v>36</v>
      </c>
      <c r="C32" s="36"/>
      <c r="D32" s="121" t="s">
        <v>361</v>
      </c>
      <c r="E32" s="29">
        <v>1</v>
      </c>
      <c r="F32" s="51" t="s">
        <v>276</v>
      </c>
      <c r="G32" s="27">
        <v>0</v>
      </c>
      <c r="H32" s="85">
        <v>807.29</v>
      </c>
      <c r="I32" s="90">
        <v>3229.18</v>
      </c>
      <c r="J32" s="28">
        <f t="shared" si="0"/>
        <v>4036.47</v>
      </c>
      <c r="K32" s="13"/>
      <c r="L32" s="13"/>
      <c r="M32" s="13"/>
      <c r="N32" s="13"/>
      <c r="O32" s="13"/>
      <c r="P32" s="13"/>
      <c r="Q32" s="13"/>
      <c r="R32" s="5"/>
      <c r="S32" s="5"/>
      <c r="T32" s="5"/>
      <c r="U32" s="5"/>
      <c r="V32" s="5"/>
      <c r="W32" s="5"/>
      <c r="X32" s="5"/>
      <c r="Y32" s="5"/>
      <c r="Z32" s="5"/>
      <c r="AA32" s="5"/>
      <c r="AB32" s="5"/>
      <c r="AC32" s="5"/>
      <c r="AD32" s="5"/>
    </row>
    <row r="33" spans="1:30" ht="16.5" x14ac:dyDescent="0.25">
      <c r="A33" s="50" t="s">
        <v>206</v>
      </c>
      <c r="B33" s="60" t="s">
        <v>38</v>
      </c>
      <c r="C33" s="36"/>
      <c r="D33" s="121" t="s">
        <v>361</v>
      </c>
      <c r="E33" s="29">
        <v>1</v>
      </c>
      <c r="F33" s="52" t="s">
        <v>277</v>
      </c>
      <c r="G33" s="27">
        <v>0</v>
      </c>
      <c r="H33" s="80">
        <v>664.44</v>
      </c>
      <c r="I33" s="76">
        <v>2657.77</v>
      </c>
      <c r="J33" s="28">
        <f t="shared" si="0"/>
        <v>3322.21</v>
      </c>
      <c r="K33" s="13"/>
      <c r="L33" s="13"/>
      <c r="M33" s="13"/>
      <c r="N33" s="13"/>
      <c r="O33" s="13"/>
      <c r="P33" s="13"/>
      <c r="Q33" s="13"/>
      <c r="R33" s="5"/>
      <c r="S33" s="5"/>
      <c r="T33" s="5"/>
      <c r="U33" s="5"/>
      <c r="V33" s="5"/>
      <c r="W33" s="5"/>
      <c r="X33" s="5"/>
      <c r="Y33" s="5"/>
      <c r="Z33" s="5"/>
      <c r="AA33" s="5"/>
      <c r="AB33" s="5"/>
      <c r="AC33" s="5"/>
      <c r="AD33" s="5"/>
    </row>
    <row r="34" spans="1:30" ht="16.5" x14ac:dyDescent="0.25">
      <c r="A34" s="53" t="s">
        <v>207</v>
      </c>
      <c r="B34" s="61" t="s">
        <v>38</v>
      </c>
      <c r="C34" s="36"/>
      <c r="D34" s="121" t="s">
        <v>361</v>
      </c>
      <c r="E34" s="29">
        <v>1</v>
      </c>
      <c r="F34" s="53" t="s">
        <v>278</v>
      </c>
      <c r="G34" s="27">
        <v>0</v>
      </c>
      <c r="H34" s="86">
        <v>664.44</v>
      </c>
      <c r="I34" s="89">
        <v>2657.77</v>
      </c>
      <c r="J34" s="28">
        <f t="shared" si="0"/>
        <v>3322.21</v>
      </c>
      <c r="K34" s="13"/>
      <c r="L34" s="13"/>
      <c r="M34" s="13"/>
      <c r="N34" s="13"/>
      <c r="O34" s="13"/>
      <c r="P34" s="13"/>
      <c r="Q34" s="13"/>
      <c r="R34" s="5"/>
      <c r="S34" s="5"/>
      <c r="T34" s="5"/>
      <c r="U34" s="5"/>
      <c r="V34" s="5"/>
      <c r="W34" s="5"/>
      <c r="X34" s="5"/>
      <c r="Y34" s="5"/>
      <c r="Z34" s="5"/>
      <c r="AA34" s="5"/>
      <c r="AB34" s="5"/>
      <c r="AC34" s="5"/>
      <c r="AD34" s="5"/>
    </row>
    <row r="35" spans="1:30" ht="16.5" x14ac:dyDescent="0.25">
      <c r="A35" s="53" t="s">
        <v>208</v>
      </c>
      <c r="B35" s="61" t="s">
        <v>38</v>
      </c>
      <c r="C35" s="36"/>
      <c r="D35" s="121" t="s">
        <v>361</v>
      </c>
      <c r="E35" s="29">
        <v>1</v>
      </c>
      <c r="F35" s="51" t="s">
        <v>279</v>
      </c>
      <c r="G35" s="27">
        <v>0</v>
      </c>
      <c r="H35" s="86">
        <v>664.44</v>
      </c>
      <c r="I35" s="89">
        <v>2657.77</v>
      </c>
      <c r="J35" s="28">
        <f t="shared" si="0"/>
        <v>3322.21</v>
      </c>
      <c r="K35" s="13"/>
      <c r="L35" s="13"/>
      <c r="M35" s="13"/>
      <c r="N35" s="13"/>
      <c r="O35" s="13"/>
      <c r="P35" s="13"/>
      <c r="Q35" s="13"/>
      <c r="R35" s="5"/>
      <c r="S35" s="5"/>
      <c r="T35" s="5"/>
      <c r="U35" s="5"/>
      <c r="V35" s="5"/>
      <c r="W35" s="5"/>
      <c r="X35" s="5"/>
      <c r="Y35" s="5"/>
      <c r="Z35" s="5"/>
      <c r="AA35" s="5"/>
      <c r="AB35" s="5"/>
      <c r="AC35" s="5"/>
      <c r="AD35" s="5"/>
    </row>
    <row r="36" spans="1:30" ht="16.5" x14ac:dyDescent="0.25">
      <c r="A36" s="52" t="s">
        <v>208</v>
      </c>
      <c r="B36" s="60" t="s">
        <v>38</v>
      </c>
      <c r="C36" s="36"/>
      <c r="D36" s="121" t="s">
        <v>361</v>
      </c>
      <c r="E36" s="29">
        <v>1</v>
      </c>
      <c r="F36" s="58" t="s">
        <v>280</v>
      </c>
      <c r="G36" s="27">
        <v>0</v>
      </c>
      <c r="H36" s="80">
        <v>664.44</v>
      </c>
      <c r="I36" s="80">
        <v>2657.77</v>
      </c>
      <c r="J36" s="28">
        <f t="shared" si="0"/>
        <v>3322.21</v>
      </c>
      <c r="K36" s="13"/>
      <c r="L36" s="13"/>
      <c r="M36" s="13"/>
      <c r="N36" s="13"/>
      <c r="O36" s="13"/>
      <c r="P36" s="13"/>
      <c r="Q36" s="13"/>
      <c r="R36" s="5"/>
      <c r="S36" s="5"/>
      <c r="T36" s="5"/>
      <c r="U36" s="5"/>
      <c r="V36" s="5"/>
      <c r="W36" s="5"/>
      <c r="X36" s="5"/>
      <c r="Y36" s="5"/>
      <c r="Z36" s="5"/>
      <c r="AA36" s="5"/>
      <c r="AB36" s="5"/>
      <c r="AC36" s="5"/>
      <c r="AD36" s="5"/>
    </row>
    <row r="37" spans="1:30" ht="16.5" x14ac:dyDescent="0.25">
      <c r="A37" s="50" t="s">
        <v>209</v>
      </c>
      <c r="B37" s="61" t="s">
        <v>38</v>
      </c>
      <c r="C37" s="36"/>
      <c r="D37" s="121" t="s">
        <v>361</v>
      </c>
      <c r="E37" s="29">
        <v>1</v>
      </c>
      <c r="F37" s="52" t="s">
        <v>281</v>
      </c>
      <c r="G37" s="27">
        <v>0</v>
      </c>
      <c r="H37" s="85">
        <v>664.44</v>
      </c>
      <c r="I37" s="90">
        <v>2657.77</v>
      </c>
      <c r="J37" s="28">
        <f t="shared" si="0"/>
        <v>3322.21</v>
      </c>
      <c r="K37" s="13"/>
      <c r="L37" s="13"/>
      <c r="M37" s="13"/>
      <c r="N37" s="13"/>
      <c r="O37" s="13"/>
      <c r="P37" s="13"/>
      <c r="Q37" s="13"/>
      <c r="R37" s="5"/>
      <c r="S37" s="5"/>
      <c r="T37" s="5"/>
      <c r="U37" s="5"/>
      <c r="V37" s="5"/>
      <c r="W37" s="5"/>
      <c r="X37" s="5"/>
      <c r="Y37" s="5"/>
      <c r="Z37" s="5"/>
      <c r="AA37" s="5"/>
      <c r="AB37" s="5"/>
      <c r="AC37" s="5"/>
      <c r="AD37" s="5"/>
    </row>
    <row r="38" spans="1:30" ht="16.5" x14ac:dyDescent="0.25">
      <c r="A38" s="53" t="s">
        <v>206</v>
      </c>
      <c r="B38" s="61" t="s">
        <v>38</v>
      </c>
      <c r="C38" s="36"/>
      <c r="D38" s="121" t="s">
        <v>361</v>
      </c>
      <c r="E38" s="29">
        <v>1</v>
      </c>
      <c r="F38" s="52" t="s">
        <v>282</v>
      </c>
      <c r="G38" s="27">
        <v>0</v>
      </c>
      <c r="H38" s="86">
        <v>664.44</v>
      </c>
      <c r="I38" s="89">
        <v>2657.77</v>
      </c>
      <c r="J38" s="28">
        <f t="shared" si="0"/>
        <v>3322.21</v>
      </c>
      <c r="K38" s="13"/>
      <c r="L38" s="13"/>
      <c r="M38" s="13"/>
      <c r="N38" s="13"/>
      <c r="O38" s="13"/>
      <c r="P38" s="13"/>
      <c r="Q38" s="13"/>
      <c r="R38" s="5"/>
      <c r="S38" s="5"/>
      <c r="T38" s="5"/>
      <c r="U38" s="5"/>
      <c r="V38" s="5"/>
      <c r="W38" s="5"/>
      <c r="X38" s="5"/>
      <c r="Y38" s="5"/>
      <c r="Z38" s="5"/>
      <c r="AA38" s="5"/>
      <c r="AB38" s="5"/>
      <c r="AC38" s="5"/>
      <c r="AD38" s="5"/>
    </row>
    <row r="39" spans="1:30" ht="16.5" x14ac:dyDescent="0.25">
      <c r="A39" s="55" t="s">
        <v>210</v>
      </c>
      <c r="B39" s="60" t="s">
        <v>38</v>
      </c>
      <c r="C39" s="36"/>
      <c r="D39" s="121" t="s">
        <v>361</v>
      </c>
      <c r="E39" s="29">
        <v>1</v>
      </c>
      <c r="F39" s="50" t="s">
        <v>283</v>
      </c>
      <c r="G39" s="27">
        <v>0</v>
      </c>
      <c r="H39" s="80">
        <v>664.44</v>
      </c>
      <c r="I39" s="80">
        <v>2657.77</v>
      </c>
      <c r="J39" s="28">
        <f t="shared" si="0"/>
        <v>3322.21</v>
      </c>
      <c r="K39" s="13"/>
      <c r="L39" s="13"/>
      <c r="M39" s="13"/>
      <c r="N39" s="13"/>
      <c r="O39" s="13"/>
      <c r="P39" s="13"/>
      <c r="Q39" s="13"/>
      <c r="R39" s="5"/>
      <c r="S39" s="5"/>
      <c r="T39" s="5"/>
      <c r="U39" s="5"/>
      <c r="V39" s="5"/>
      <c r="W39" s="5"/>
      <c r="X39" s="5"/>
      <c r="Y39" s="5"/>
      <c r="Z39" s="5"/>
      <c r="AA39" s="5"/>
      <c r="AB39" s="5"/>
      <c r="AC39" s="5"/>
      <c r="AD39" s="5"/>
    </row>
    <row r="40" spans="1:30" ht="16.5" x14ac:dyDescent="0.25">
      <c r="A40" s="55" t="s">
        <v>211</v>
      </c>
      <c r="B40" s="60" t="s">
        <v>38</v>
      </c>
      <c r="C40" s="36"/>
      <c r="D40" s="121" t="s">
        <v>361</v>
      </c>
      <c r="E40" s="29">
        <v>1</v>
      </c>
      <c r="F40" s="50" t="s">
        <v>284</v>
      </c>
      <c r="G40" s="27">
        <v>0</v>
      </c>
      <c r="H40" s="80">
        <v>664.44</v>
      </c>
      <c r="I40" s="80">
        <v>2657.77</v>
      </c>
      <c r="J40" s="28">
        <f t="shared" si="0"/>
        <v>3322.21</v>
      </c>
      <c r="K40" s="13"/>
      <c r="L40" s="13"/>
      <c r="M40" s="13"/>
      <c r="N40" s="13"/>
      <c r="O40" s="13"/>
      <c r="P40" s="13"/>
      <c r="Q40" s="13"/>
      <c r="R40" s="5"/>
      <c r="S40" s="5"/>
      <c r="T40" s="5"/>
      <c r="U40" s="5"/>
      <c r="V40" s="5"/>
      <c r="W40" s="5"/>
      <c r="X40" s="5"/>
      <c r="Y40" s="5"/>
      <c r="Z40" s="5"/>
      <c r="AA40" s="5"/>
      <c r="AB40" s="5"/>
      <c r="AC40" s="5"/>
      <c r="AD40" s="5"/>
    </row>
    <row r="41" spans="1:30" ht="16.5" x14ac:dyDescent="0.25">
      <c r="A41" s="50" t="s">
        <v>212</v>
      </c>
      <c r="B41" s="60" t="s">
        <v>38</v>
      </c>
      <c r="C41" s="36"/>
      <c r="D41" s="121" t="s">
        <v>361</v>
      </c>
      <c r="E41" s="29">
        <v>1</v>
      </c>
      <c r="F41" s="52" t="s">
        <v>285</v>
      </c>
      <c r="G41" s="27">
        <v>0</v>
      </c>
      <c r="H41" s="76">
        <v>664.44</v>
      </c>
      <c r="I41" s="80">
        <v>2657.77</v>
      </c>
      <c r="J41" s="28">
        <f t="shared" si="0"/>
        <v>3322.21</v>
      </c>
      <c r="K41" s="13"/>
      <c r="L41" s="13"/>
      <c r="M41" s="13"/>
      <c r="N41" s="13"/>
      <c r="O41" s="13"/>
      <c r="P41" s="13"/>
      <c r="Q41" s="13"/>
      <c r="R41" s="5"/>
      <c r="S41" s="5"/>
      <c r="T41" s="5"/>
      <c r="U41" s="5"/>
      <c r="V41" s="5"/>
      <c r="W41" s="5"/>
      <c r="X41" s="5"/>
      <c r="Y41" s="5"/>
      <c r="Z41" s="5"/>
      <c r="AA41" s="5"/>
      <c r="AB41" s="5"/>
      <c r="AC41" s="5"/>
      <c r="AD41" s="5"/>
    </row>
    <row r="42" spans="1:30" ht="16.5" x14ac:dyDescent="0.25">
      <c r="A42" s="50" t="s">
        <v>410</v>
      </c>
      <c r="B42" s="60" t="s">
        <v>38</v>
      </c>
      <c r="C42" s="36"/>
      <c r="D42" s="121" t="s">
        <v>361</v>
      </c>
      <c r="E42" s="29">
        <v>1</v>
      </c>
      <c r="F42" s="50" t="s">
        <v>286</v>
      </c>
      <c r="G42" s="27">
        <v>0</v>
      </c>
      <c r="H42" s="76">
        <v>664.44</v>
      </c>
      <c r="I42" s="80">
        <v>2657.77</v>
      </c>
      <c r="J42" s="28">
        <f t="shared" si="0"/>
        <v>3322.21</v>
      </c>
      <c r="K42" s="13"/>
      <c r="L42" s="13"/>
      <c r="M42" s="13"/>
      <c r="N42" s="13"/>
      <c r="O42" s="13"/>
      <c r="P42" s="13"/>
      <c r="Q42" s="13"/>
      <c r="R42" s="5"/>
      <c r="S42" s="5"/>
      <c r="T42" s="5"/>
      <c r="U42" s="5"/>
      <c r="V42" s="5"/>
      <c r="W42" s="5"/>
      <c r="X42" s="5"/>
      <c r="Y42" s="5"/>
      <c r="Z42" s="5"/>
      <c r="AA42" s="5"/>
      <c r="AB42" s="5"/>
      <c r="AC42" s="5"/>
      <c r="AD42" s="5"/>
    </row>
    <row r="43" spans="1:30" ht="16.5" x14ac:dyDescent="0.25">
      <c r="A43" s="50" t="s">
        <v>213</v>
      </c>
      <c r="B43" s="60" t="s">
        <v>38</v>
      </c>
      <c r="C43" s="36"/>
      <c r="D43" s="121" t="s">
        <v>361</v>
      </c>
      <c r="E43" s="29">
        <v>1</v>
      </c>
      <c r="F43" s="52" t="s">
        <v>287</v>
      </c>
      <c r="G43" s="27">
        <v>0</v>
      </c>
      <c r="H43" s="80">
        <v>664.44</v>
      </c>
      <c r="I43" s="80">
        <v>2657.77</v>
      </c>
      <c r="J43" s="28">
        <f t="shared" si="0"/>
        <v>3322.21</v>
      </c>
      <c r="K43" s="13"/>
      <c r="L43" s="13"/>
      <c r="M43" s="13"/>
      <c r="N43" s="13"/>
      <c r="O43" s="13"/>
      <c r="P43" s="13"/>
      <c r="Q43" s="13"/>
      <c r="R43" s="5"/>
      <c r="S43" s="5"/>
      <c r="T43" s="5"/>
      <c r="U43" s="5"/>
      <c r="V43" s="5"/>
      <c r="W43" s="5"/>
      <c r="X43" s="5"/>
      <c r="Y43" s="5"/>
      <c r="Z43" s="5"/>
      <c r="AA43" s="5"/>
      <c r="AB43" s="5"/>
      <c r="AC43" s="5"/>
      <c r="AD43" s="5"/>
    </row>
    <row r="44" spans="1:30" ht="16.5" x14ac:dyDescent="0.25">
      <c r="A44" s="50" t="s">
        <v>214</v>
      </c>
      <c r="B44" s="60" t="s">
        <v>38</v>
      </c>
      <c r="C44" s="36"/>
      <c r="D44" s="121" t="s">
        <v>361</v>
      </c>
      <c r="E44" s="29">
        <v>1</v>
      </c>
      <c r="F44" s="50" t="s">
        <v>288</v>
      </c>
      <c r="G44" s="27">
        <v>0</v>
      </c>
      <c r="H44" s="80">
        <v>664.44</v>
      </c>
      <c r="I44" s="80">
        <v>2657.77</v>
      </c>
      <c r="J44" s="28">
        <f t="shared" si="0"/>
        <v>3322.21</v>
      </c>
      <c r="K44" s="13"/>
      <c r="L44" s="13"/>
      <c r="M44" s="13"/>
      <c r="N44" s="13"/>
      <c r="O44" s="13"/>
      <c r="P44" s="13"/>
      <c r="Q44" s="13"/>
      <c r="R44" s="5"/>
      <c r="S44" s="5"/>
      <c r="T44" s="5"/>
      <c r="U44" s="5"/>
      <c r="V44" s="5"/>
      <c r="W44" s="5"/>
      <c r="X44" s="5"/>
      <c r="Y44" s="5"/>
      <c r="Z44" s="5"/>
      <c r="AA44" s="5"/>
      <c r="AB44" s="5"/>
      <c r="AC44" s="5"/>
      <c r="AD44" s="5"/>
    </row>
    <row r="45" spans="1:30" ht="16.5" x14ac:dyDescent="0.25">
      <c r="A45" s="50" t="s">
        <v>215</v>
      </c>
      <c r="B45" s="60" t="s">
        <v>40</v>
      </c>
      <c r="C45" s="36"/>
      <c r="D45" s="121" t="s">
        <v>361</v>
      </c>
      <c r="E45" s="29">
        <v>1</v>
      </c>
      <c r="F45" s="52" t="s">
        <v>289</v>
      </c>
      <c r="G45" s="27">
        <v>0</v>
      </c>
      <c r="H45" s="80">
        <v>431.89</v>
      </c>
      <c r="I45" s="76">
        <v>1727.55</v>
      </c>
      <c r="J45" s="28">
        <f t="shared" si="0"/>
        <v>2159.44</v>
      </c>
      <c r="K45" s="13"/>
      <c r="L45" s="13"/>
      <c r="M45" s="13"/>
      <c r="N45" s="13"/>
      <c r="O45" s="13"/>
      <c r="P45" s="13"/>
      <c r="Q45" s="13"/>
      <c r="R45" s="5"/>
      <c r="S45" s="5"/>
      <c r="T45" s="5"/>
      <c r="U45" s="5"/>
      <c r="V45" s="5"/>
      <c r="W45" s="5"/>
      <c r="X45" s="5"/>
      <c r="Y45" s="5"/>
      <c r="Z45" s="5"/>
      <c r="AA45" s="5"/>
      <c r="AB45" s="5"/>
      <c r="AC45" s="5"/>
      <c r="AD45" s="5"/>
    </row>
    <row r="46" spans="1:30" ht="16.5" x14ac:dyDescent="0.25">
      <c r="A46" s="50" t="s">
        <v>216</v>
      </c>
      <c r="B46" s="60" t="s">
        <v>40</v>
      </c>
      <c r="C46" s="36"/>
      <c r="D46" s="121" t="s">
        <v>361</v>
      </c>
      <c r="E46" s="29">
        <v>1</v>
      </c>
      <c r="F46" s="52" t="s">
        <v>290</v>
      </c>
      <c r="G46" s="27">
        <v>0</v>
      </c>
      <c r="H46" s="80">
        <v>431.89</v>
      </c>
      <c r="I46" s="76">
        <v>1727.55</v>
      </c>
      <c r="J46" s="28">
        <f t="shared" si="0"/>
        <v>2159.44</v>
      </c>
      <c r="K46" s="13"/>
      <c r="L46" s="13"/>
      <c r="M46" s="13"/>
      <c r="N46" s="13"/>
      <c r="O46" s="13"/>
      <c r="P46" s="13"/>
      <c r="Q46" s="13"/>
      <c r="R46" s="5"/>
      <c r="S46" s="5"/>
      <c r="T46" s="5"/>
      <c r="U46" s="5"/>
      <c r="V46" s="5"/>
      <c r="W46" s="5"/>
      <c r="X46" s="5"/>
      <c r="Y46" s="5"/>
      <c r="Z46" s="5"/>
      <c r="AA46" s="5"/>
      <c r="AB46" s="5"/>
      <c r="AC46" s="5"/>
      <c r="AD46" s="5"/>
    </row>
    <row r="47" spans="1:30" ht="16.5" x14ac:dyDescent="0.25">
      <c r="A47" s="50" t="s">
        <v>217</v>
      </c>
      <c r="B47" s="60" t="s">
        <v>40</v>
      </c>
      <c r="C47" s="36"/>
      <c r="D47" s="121" t="s">
        <v>361</v>
      </c>
      <c r="E47" s="29">
        <v>1</v>
      </c>
      <c r="F47" s="52" t="s">
        <v>291</v>
      </c>
      <c r="G47" s="27">
        <v>0</v>
      </c>
      <c r="H47" s="80">
        <v>431.89</v>
      </c>
      <c r="I47" s="76">
        <v>1727.55</v>
      </c>
      <c r="J47" s="28">
        <f t="shared" si="0"/>
        <v>2159.44</v>
      </c>
      <c r="K47" s="13"/>
      <c r="L47" s="13"/>
      <c r="M47" s="13"/>
      <c r="N47" s="13"/>
      <c r="O47" s="13"/>
      <c r="P47" s="13"/>
      <c r="Q47" s="13"/>
      <c r="R47" s="5"/>
      <c r="S47" s="5"/>
      <c r="T47" s="5"/>
      <c r="U47" s="5"/>
      <c r="V47" s="5"/>
      <c r="W47" s="5"/>
      <c r="X47" s="5"/>
      <c r="Y47" s="5"/>
      <c r="Z47" s="5"/>
      <c r="AA47" s="5"/>
      <c r="AB47" s="5"/>
      <c r="AC47" s="5"/>
      <c r="AD47" s="5"/>
    </row>
    <row r="48" spans="1:30" ht="16.5" x14ac:dyDescent="0.25">
      <c r="A48" s="50" t="s">
        <v>218</v>
      </c>
      <c r="B48" s="60" t="s">
        <v>40</v>
      </c>
      <c r="C48" s="36"/>
      <c r="D48" s="121" t="s">
        <v>361</v>
      </c>
      <c r="E48" s="29">
        <v>1</v>
      </c>
      <c r="F48" s="52" t="s">
        <v>364</v>
      </c>
      <c r="G48" s="27">
        <v>0</v>
      </c>
      <c r="H48" s="80">
        <v>431.89</v>
      </c>
      <c r="I48" s="76">
        <v>1727.55</v>
      </c>
      <c r="J48" s="28">
        <f t="shared" si="0"/>
        <v>2159.44</v>
      </c>
      <c r="K48" s="13"/>
      <c r="L48" s="13"/>
      <c r="M48" s="13"/>
      <c r="N48" s="13"/>
      <c r="O48" s="13"/>
      <c r="P48" s="13"/>
      <c r="Q48" s="13"/>
      <c r="R48" s="5"/>
      <c r="S48" s="5"/>
      <c r="T48" s="5"/>
      <c r="U48" s="5"/>
      <c r="V48" s="5"/>
      <c r="W48" s="5"/>
      <c r="X48" s="5"/>
      <c r="Y48" s="5"/>
      <c r="Z48" s="5"/>
      <c r="AA48" s="5"/>
      <c r="AB48" s="5"/>
      <c r="AC48" s="5"/>
      <c r="AD48" s="5"/>
    </row>
    <row r="49" spans="1:30" ht="16.5" x14ac:dyDescent="0.25">
      <c r="A49" s="50" t="s">
        <v>219</v>
      </c>
      <c r="B49" s="60" t="s">
        <v>40</v>
      </c>
      <c r="C49" s="36"/>
      <c r="D49" s="121" t="s">
        <v>361</v>
      </c>
      <c r="E49" s="29">
        <v>1</v>
      </c>
      <c r="F49" s="52" t="s">
        <v>292</v>
      </c>
      <c r="G49" s="27">
        <v>0</v>
      </c>
      <c r="H49" s="80">
        <v>431.89</v>
      </c>
      <c r="I49" s="76">
        <v>1727.55</v>
      </c>
      <c r="J49" s="28">
        <f t="shared" si="0"/>
        <v>2159.44</v>
      </c>
      <c r="K49" s="13"/>
      <c r="L49" s="13"/>
      <c r="M49" s="13"/>
      <c r="N49" s="13"/>
      <c r="O49" s="13"/>
      <c r="P49" s="13"/>
      <c r="Q49" s="13"/>
      <c r="R49" s="5"/>
      <c r="S49" s="5"/>
      <c r="T49" s="5"/>
      <c r="U49" s="5"/>
      <c r="V49" s="5"/>
      <c r="W49" s="5"/>
      <c r="X49" s="5"/>
      <c r="Y49" s="5"/>
      <c r="Z49" s="5"/>
      <c r="AA49" s="5"/>
      <c r="AB49" s="5"/>
      <c r="AC49" s="5"/>
      <c r="AD49" s="5"/>
    </row>
    <row r="50" spans="1:30" ht="16.5" x14ac:dyDescent="0.25">
      <c r="A50" s="50" t="s">
        <v>220</v>
      </c>
      <c r="B50" s="60" t="s">
        <v>40</v>
      </c>
      <c r="C50" s="36"/>
      <c r="D50" s="121" t="s">
        <v>361</v>
      </c>
      <c r="E50" s="29">
        <v>1</v>
      </c>
      <c r="F50" s="52" t="s">
        <v>293</v>
      </c>
      <c r="G50" s="27">
        <v>0</v>
      </c>
      <c r="H50" s="80">
        <v>431.89</v>
      </c>
      <c r="I50" s="76">
        <v>1727.55</v>
      </c>
      <c r="J50" s="28">
        <f t="shared" si="0"/>
        <v>2159.44</v>
      </c>
      <c r="K50" s="13"/>
      <c r="L50" s="13"/>
      <c r="M50" s="13"/>
      <c r="N50" s="13"/>
      <c r="O50" s="13"/>
      <c r="P50" s="13"/>
      <c r="Q50" s="13"/>
      <c r="R50" s="5"/>
      <c r="S50" s="5"/>
      <c r="T50" s="5"/>
      <c r="U50" s="5"/>
      <c r="V50" s="5"/>
      <c r="W50" s="5"/>
      <c r="X50" s="5"/>
      <c r="Y50" s="5"/>
      <c r="Z50" s="5"/>
      <c r="AA50" s="5"/>
      <c r="AB50" s="5"/>
      <c r="AC50" s="5"/>
      <c r="AD50" s="5"/>
    </row>
    <row r="51" spans="1:30" ht="16.5" x14ac:dyDescent="0.25">
      <c r="A51" s="50" t="s">
        <v>365</v>
      </c>
      <c r="B51" s="60" t="s">
        <v>40</v>
      </c>
      <c r="C51" s="36"/>
      <c r="D51" s="121" t="s">
        <v>361</v>
      </c>
      <c r="E51" s="29">
        <v>1</v>
      </c>
      <c r="F51" s="52" t="s">
        <v>366</v>
      </c>
      <c r="G51" s="27">
        <v>0</v>
      </c>
      <c r="H51" s="80">
        <v>431.89</v>
      </c>
      <c r="I51" s="76">
        <v>1727.55</v>
      </c>
      <c r="J51" s="28">
        <f t="shared" si="0"/>
        <v>2159.44</v>
      </c>
      <c r="K51" s="13"/>
      <c r="L51" s="13"/>
      <c r="M51" s="13"/>
      <c r="N51" s="13"/>
      <c r="O51" s="13"/>
      <c r="P51" s="13"/>
      <c r="Q51" s="13"/>
      <c r="R51" s="5"/>
      <c r="S51" s="5"/>
      <c r="T51" s="5"/>
      <c r="U51" s="5"/>
      <c r="V51" s="5"/>
      <c r="W51" s="5"/>
      <c r="X51" s="5"/>
      <c r="Y51" s="5"/>
      <c r="Z51" s="5"/>
      <c r="AA51" s="5"/>
      <c r="AB51" s="5"/>
      <c r="AC51" s="5"/>
      <c r="AD51" s="5"/>
    </row>
    <row r="52" spans="1:30" ht="16.5" x14ac:dyDescent="0.25">
      <c r="A52" s="50" t="s">
        <v>221</v>
      </c>
      <c r="B52" s="60" t="s">
        <v>40</v>
      </c>
      <c r="C52" s="36"/>
      <c r="D52" s="121" t="s">
        <v>361</v>
      </c>
      <c r="E52" s="29">
        <v>1</v>
      </c>
      <c r="F52" s="52" t="s">
        <v>367</v>
      </c>
      <c r="G52" s="27">
        <v>0</v>
      </c>
      <c r="H52" s="80">
        <v>431.89</v>
      </c>
      <c r="I52" s="76">
        <v>1727.55</v>
      </c>
      <c r="J52" s="28">
        <f t="shared" si="0"/>
        <v>2159.44</v>
      </c>
      <c r="K52" s="13"/>
      <c r="L52" s="13"/>
      <c r="M52" s="13"/>
      <c r="N52" s="13"/>
      <c r="O52" s="13"/>
      <c r="P52" s="13"/>
      <c r="Q52" s="13"/>
      <c r="R52" s="5"/>
      <c r="S52" s="5"/>
      <c r="T52" s="5"/>
      <c r="U52" s="5"/>
      <c r="V52" s="5"/>
      <c r="W52" s="5"/>
      <c r="X52" s="5"/>
      <c r="Y52" s="5"/>
      <c r="Z52" s="5"/>
      <c r="AA52" s="5"/>
      <c r="AB52" s="5"/>
      <c r="AC52" s="5"/>
      <c r="AD52" s="5"/>
    </row>
    <row r="53" spans="1:30" ht="16.5" x14ac:dyDescent="0.25">
      <c r="A53" s="50" t="s">
        <v>222</v>
      </c>
      <c r="B53" s="60" t="s">
        <v>42</v>
      </c>
      <c r="C53" s="36"/>
      <c r="D53" s="121" t="s">
        <v>361</v>
      </c>
      <c r="E53" s="29">
        <v>1</v>
      </c>
      <c r="F53" s="71" t="s">
        <v>294</v>
      </c>
      <c r="G53" s="27">
        <v>0</v>
      </c>
      <c r="H53" s="80">
        <v>265.77999999999997</v>
      </c>
      <c r="I53" s="76">
        <v>1063.1099999999999</v>
      </c>
      <c r="J53" s="28">
        <f t="shared" si="0"/>
        <v>1328.8899999999999</v>
      </c>
      <c r="K53" s="13"/>
      <c r="L53" s="13"/>
      <c r="M53" s="13"/>
      <c r="N53" s="13"/>
      <c r="O53" s="13"/>
      <c r="P53" s="13"/>
      <c r="Q53" s="13"/>
      <c r="R53" s="5"/>
      <c r="S53" s="5"/>
      <c r="T53" s="5"/>
      <c r="U53" s="5"/>
      <c r="V53" s="5"/>
      <c r="W53" s="5"/>
      <c r="X53" s="5"/>
      <c r="Y53" s="5"/>
      <c r="Z53" s="5"/>
      <c r="AA53" s="5"/>
      <c r="AB53" s="5"/>
      <c r="AC53" s="5"/>
      <c r="AD53" s="5"/>
    </row>
    <row r="54" spans="1:30" ht="16.5" x14ac:dyDescent="0.25">
      <c r="A54" s="50" t="s">
        <v>223</v>
      </c>
      <c r="B54" s="60" t="s">
        <v>42</v>
      </c>
      <c r="C54" s="36"/>
      <c r="D54" s="121" t="s">
        <v>361</v>
      </c>
      <c r="E54" s="29">
        <v>1</v>
      </c>
      <c r="F54" s="52" t="s">
        <v>295</v>
      </c>
      <c r="G54" s="27">
        <v>0</v>
      </c>
      <c r="H54" s="80">
        <v>265.77999999999997</v>
      </c>
      <c r="I54" s="76">
        <v>1063.1099999999999</v>
      </c>
      <c r="J54" s="28">
        <f t="shared" si="0"/>
        <v>1328.8899999999999</v>
      </c>
      <c r="K54" s="13"/>
      <c r="L54" s="13"/>
      <c r="M54" s="13"/>
      <c r="N54" s="13"/>
      <c r="O54" s="13"/>
      <c r="P54" s="13"/>
      <c r="Q54" s="13"/>
      <c r="R54" s="5"/>
      <c r="S54" s="5"/>
      <c r="T54" s="5"/>
      <c r="U54" s="5"/>
      <c r="V54" s="5"/>
      <c r="W54" s="5"/>
      <c r="X54" s="5"/>
      <c r="Y54" s="5"/>
      <c r="Z54" s="5"/>
      <c r="AA54" s="5"/>
      <c r="AB54" s="5"/>
      <c r="AC54" s="5"/>
      <c r="AD54" s="5"/>
    </row>
    <row r="55" spans="1:30" ht="16.5" x14ac:dyDescent="0.25">
      <c r="A55" s="50" t="s">
        <v>224</v>
      </c>
      <c r="B55" s="60" t="s">
        <v>44</v>
      </c>
      <c r="C55" s="36"/>
      <c r="D55" s="121" t="s">
        <v>361</v>
      </c>
      <c r="E55" s="29">
        <v>1</v>
      </c>
      <c r="F55" s="52" t="s">
        <v>296</v>
      </c>
      <c r="G55" s="27">
        <v>0</v>
      </c>
      <c r="H55" s="80">
        <v>232.56</v>
      </c>
      <c r="I55" s="76">
        <v>930.22</v>
      </c>
      <c r="J55" s="28">
        <f t="shared" si="0"/>
        <v>1162.78</v>
      </c>
      <c r="K55" s="13"/>
      <c r="L55" s="13"/>
      <c r="M55" s="13"/>
      <c r="N55" s="13"/>
      <c r="O55" s="13"/>
      <c r="P55" s="13"/>
      <c r="Q55" s="13"/>
      <c r="R55" s="5"/>
      <c r="S55" s="5"/>
      <c r="T55" s="5"/>
      <c r="U55" s="5"/>
      <c r="V55" s="5"/>
      <c r="W55" s="5"/>
      <c r="X55" s="5"/>
      <c r="Y55" s="5"/>
      <c r="Z55" s="5"/>
      <c r="AA55" s="5"/>
      <c r="AB55" s="5"/>
      <c r="AC55" s="5"/>
      <c r="AD55" s="5"/>
    </row>
    <row r="56" spans="1:30" ht="16.5" x14ac:dyDescent="0.25">
      <c r="A56" s="50" t="s">
        <v>224</v>
      </c>
      <c r="B56" s="60" t="s">
        <v>44</v>
      </c>
      <c r="C56" s="36"/>
      <c r="D56" s="121" t="s">
        <v>361</v>
      </c>
      <c r="E56" s="29">
        <v>1</v>
      </c>
      <c r="F56" s="52" t="s">
        <v>297</v>
      </c>
      <c r="G56" s="27">
        <v>0</v>
      </c>
      <c r="H56" s="80">
        <v>232.56</v>
      </c>
      <c r="I56" s="76">
        <v>930.22</v>
      </c>
      <c r="J56" s="28">
        <f t="shared" si="0"/>
        <v>1162.78</v>
      </c>
      <c r="K56" s="13"/>
      <c r="L56" s="13"/>
      <c r="M56" s="13"/>
      <c r="N56" s="13"/>
      <c r="O56" s="13"/>
      <c r="P56" s="13"/>
      <c r="Q56" s="13"/>
      <c r="R56" s="5"/>
      <c r="S56" s="5"/>
      <c r="T56" s="5"/>
      <c r="U56" s="5"/>
      <c r="V56" s="5"/>
      <c r="W56" s="5"/>
      <c r="X56" s="5"/>
      <c r="Y56" s="5"/>
      <c r="Z56" s="5"/>
      <c r="AA56" s="5"/>
      <c r="AB56" s="5"/>
      <c r="AC56" s="5"/>
      <c r="AD56" s="5"/>
    </row>
    <row r="57" spans="1:30" ht="16.5" x14ac:dyDescent="0.25">
      <c r="A57" s="50" t="s">
        <v>225</v>
      </c>
      <c r="B57" s="60" t="s">
        <v>44</v>
      </c>
      <c r="C57" s="36"/>
      <c r="D57" s="121" t="s">
        <v>361</v>
      </c>
      <c r="E57" s="29">
        <v>1</v>
      </c>
      <c r="F57" s="52" t="s">
        <v>298</v>
      </c>
      <c r="G57" s="27">
        <v>0</v>
      </c>
      <c r="H57" s="80">
        <v>232.56</v>
      </c>
      <c r="I57" s="76">
        <v>930.22</v>
      </c>
      <c r="J57" s="28">
        <f t="shared" si="0"/>
        <v>1162.78</v>
      </c>
      <c r="K57" s="13"/>
      <c r="L57" s="13"/>
      <c r="M57" s="13"/>
      <c r="N57" s="13"/>
      <c r="O57" s="13"/>
      <c r="P57" s="13"/>
      <c r="Q57" s="13"/>
      <c r="R57" s="5"/>
      <c r="S57" s="5"/>
      <c r="T57" s="5"/>
      <c r="U57" s="5"/>
      <c r="V57" s="5"/>
      <c r="W57" s="5"/>
      <c r="X57" s="5"/>
      <c r="Y57" s="5"/>
      <c r="Z57" s="5"/>
      <c r="AA57" s="5"/>
      <c r="AB57" s="5"/>
      <c r="AC57" s="5"/>
      <c r="AD57" s="5"/>
    </row>
    <row r="58" spans="1:30" ht="16.5" x14ac:dyDescent="0.25">
      <c r="A58" s="49" t="s">
        <v>226</v>
      </c>
      <c r="B58" s="64" t="s">
        <v>26</v>
      </c>
      <c r="C58" s="36"/>
      <c r="D58" s="121" t="s">
        <v>361</v>
      </c>
      <c r="E58" s="29">
        <v>1</v>
      </c>
      <c r="F58" s="50" t="s">
        <v>300</v>
      </c>
      <c r="G58" s="27">
        <v>0</v>
      </c>
      <c r="H58" s="80">
        <v>1993.32</v>
      </c>
      <c r="I58" s="76">
        <v>7973.3</v>
      </c>
      <c r="J58" s="28">
        <f t="shared" si="0"/>
        <v>9966.6200000000008</v>
      </c>
      <c r="K58" s="13"/>
      <c r="L58" s="13"/>
      <c r="M58" s="13"/>
      <c r="N58" s="13"/>
      <c r="O58" s="13"/>
      <c r="P58" s="13"/>
      <c r="Q58" s="13"/>
      <c r="R58" s="5"/>
      <c r="S58" s="5"/>
      <c r="T58" s="5"/>
      <c r="U58" s="5"/>
      <c r="V58" s="5"/>
      <c r="W58" s="5"/>
      <c r="X58" s="5"/>
      <c r="Y58" s="5"/>
      <c r="Z58" s="5"/>
      <c r="AA58" s="5"/>
      <c r="AB58" s="5"/>
      <c r="AC58" s="5"/>
      <c r="AD58" s="5"/>
    </row>
    <row r="59" spans="1:30" ht="16.5" x14ac:dyDescent="0.25">
      <c r="A59" s="50" t="s">
        <v>227</v>
      </c>
      <c r="B59" s="65" t="s">
        <v>28</v>
      </c>
      <c r="C59" s="36"/>
      <c r="D59" s="121" t="s">
        <v>362</v>
      </c>
      <c r="E59" s="29">
        <v>1</v>
      </c>
      <c r="F59" s="73"/>
      <c r="G59" s="27">
        <v>0</v>
      </c>
      <c r="H59" s="80">
        <v>1461.77</v>
      </c>
      <c r="I59" s="76">
        <v>5847.08</v>
      </c>
      <c r="J59" s="28">
        <f t="shared" si="0"/>
        <v>7308.85</v>
      </c>
      <c r="K59" s="13"/>
      <c r="L59" s="13"/>
      <c r="M59" s="13"/>
      <c r="N59" s="13"/>
      <c r="O59" s="13"/>
      <c r="P59" s="13"/>
      <c r="Q59" s="13"/>
      <c r="R59" s="5"/>
      <c r="S59" s="5"/>
      <c r="T59" s="5"/>
      <c r="U59" s="5"/>
      <c r="V59" s="5"/>
      <c r="W59" s="5"/>
      <c r="X59" s="5"/>
      <c r="Y59" s="5"/>
      <c r="Z59" s="5"/>
      <c r="AA59" s="5"/>
      <c r="AB59" s="5"/>
      <c r="AC59" s="5"/>
      <c r="AD59" s="5"/>
    </row>
    <row r="60" spans="1:30" ht="16.5" x14ac:dyDescent="0.25">
      <c r="A60" s="50" t="s">
        <v>228</v>
      </c>
      <c r="B60" s="65" t="s">
        <v>28</v>
      </c>
      <c r="C60" s="36"/>
      <c r="D60" s="121" t="s">
        <v>361</v>
      </c>
      <c r="E60" s="29">
        <v>1</v>
      </c>
      <c r="F60" s="73" t="s">
        <v>301</v>
      </c>
      <c r="G60" s="27">
        <v>0</v>
      </c>
      <c r="H60" s="80">
        <v>1461.77</v>
      </c>
      <c r="I60" s="76">
        <v>5847.08</v>
      </c>
      <c r="J60" s="28">
        <f t="shared" si="0"/>
        <v>7308.85</v>
      </c>
      <c r="K60" s="13"/>
      <c r="L60" s="13"/>
      <c r="M60" s="13"/>
      <c r="N60" s="13"/>
      <c r="O60" s="13"/>
      <c r="P60" s="13"/>
      <c r="Q60" s="13"/>
      <c r="R60" s="5"/>
      <c r="S60" s="5"/>
      <c r="T60" s="5"/>
      <c r="U60" s="5"/>
      <c r="V60" s="5"/>
      <c r="W60" s="5"/>
      <c r="X60" s="5"/>
      <c r="Y60" s="5"/>
      <c r="Z60" s="5"/>
      <c r="AA60" s="5"/>
      <c r="AB60" s="5"/>
      <c r="AC60" s="5"/>
      <c r="AD60" s="5"/>
    </row>
    <row r="61" spans="1:30" ht="16.5" x14ac:dyDescent="0.25">
      <c r="A61" s="49" t="s">
        <v>229</v>
      </c>
      <c r="B61" s="65" t="s">
        <v>28</v>
      </c>
      <c r="C61" s="36"/>
      <c r="D61" s="121" t="s">
        <v>361</v>
      </c>
      <c r="E61" s="29">
        <v>1</v>
      </c>
      <c r="F61" s="50" t="s">
        <v>302</v>
      </c>
      <c r="G61" s="27">
        <v>0</v>
      </c>
      <c r="H61" s="80">
        <v>1461.77</v>
      </c>
      <c r="I61" s="76">
        <v>5847.08</v>
      </c>
      <c r="J61" s="28">
        <f t="shared" si="0"/>
        <v>7308.85</v>
      </c>
      <c r="K61" s="13"/>
      <c r="L61" s="13"/>
      <c r="M61" s="13"/>
      <c r="N61" s="13"/>
      <c r="O61" s="13"/>
      <c r="P61" s="13"/>
      <c r="Q61" s="13"/>
      <c r="R61" s="5"/>
      <c r="S61" s="5"/>
      <c r="T61" s="5"/>
      <c r="U61" s="5"/>
      <c r="V61" s="5"/>
      <c r="W61" s="5"/>
      <c r="X61" s="5"/>
      <c r="Y61" s="5"/>
      <c r="Z61" s="5"/>
      <c r="AA61" s="5"/>
      <c r="AB61" s="5"/>
      <c r="AC61" s="5"/>
      <c r="AD61" s="5"/>
    </row>
    <row r="62" spans="1:30" ht="16.5" x14ac:dyDescent="0.25">
      <c r="A62" s="51" t="s">
        <v>230</v>
      </c>
      <c r="B62" s="64" t="s">
        <v>32</v>
      </c>
      <c r="C62" s="36"/>
      <c r="D62" s="121" t="s">
        <v>361</v>
      </c>
      <c r="E62" s="29">
        <v>1</v>
      </c>
      <c r="F62" s="50" t="s">
        <v>303</v>
      </c>
      <c r="G62" s="27">
        <v>0</v>
      </c>
      <c r="H62" s="80">
        <v>1129.55</v>
      </c>
      <c r="I62" s="76">
        <v>4518.2</v>
      </c>
      <c r="J62" s="28">
        <f t="shared" si="0"/>
        <v>5647.75</v>
      </c>
      <c r="K62" s="13"/>
      <c r="L62" s="13"/>
      <c r="M62" s="13"/>
      <c r="N62" s="13"/>
      <c r="O62" s="13"/>
      <c r="P62" s="13"/>
      <c r="Q62" s="13"/>
      <c r="R62" s="5"/>
      <c r="S62" s="5"/>
      <c r="T62" s="5"/>
      <c r="U62" s="5"/>
      <c r="V62" s="5"/>
      <c r="W62" s="5"/>
      <c r="X62" s="5"/>
      <c r="Y62" s="5"/>
      <c r="Z62" s="5"/>
      <c r="AA62" s="5"/>
      <c r="AB62" s="5"/>
      <c r="AC62" s="5"/>
      <c r="AD62" s="5"/>
    </row>
    <row r="63" spans="1:30" ht="16.5" x14ac:dyDescent="0.25">
      <c r="A63" s="52" t="s">
        <v>231</v>
      </c>
      <c r="B63" s="64" t="s">
        <v>32</v>
      </c>
      <c r="C63" s="36"/>
      <c r="D63" s="121" t="s">
        <v>361</v>
      </c>
      <c r="E63" s="29">
        <v>1</v>
      </c>
      <c r="F63" s="52" t="s">
        <v>304</v>
      </c>
      <c r="G63" s="27">
        <v>0</v>
      </c>
      <c r="H63" s="80">
        <v>1129.55</v>
      </c>
      <c r="I63" s="76">
        <v>4518.2</v>
      </c>
      <c r="J63" s="28">
        <f t="shared" si="0"/>
        <v>5647.75</v>
      </c>
      <c r="K63" s="13"/>
      <c r="L63" s="13"/>
      <c r="M63" s="13"/>
      <c r="N63" s="13"/>
      <c r="O63" s="13"/>
      <c r="P63" s="13"/>
      <c r="Q63" s="13"/>
      <c r="R63" s="5"/>
      <c r="S63" s="5"/>
      <c r="T63" s="5"/>
      <c r="U63" s="5"/>
      <c r="V63" s="5"/>
      <c r="W63" s="5"/>
      <c r="X63" s="5"/>
      <c r="Y63" s="5"/>
      <c r="Z63" s="5"/>
      <c r="AA63" s="5"/>
      <c r="AB63" s="5"/>
      <c r="AC63" s="5"/>
      <c r="AD63" s="5"/>
    </row>
    <row r="64" spans="1:30" ht="16.5" x14ac:dyDescent="0.25">
      <c r="A64" s="57" t="s">
        <v>232</v>
      </c>
      <c r="B64" s="64" t="s">
        <v>32</v>
      </c>
      <c r="C64" s="36"/>
      <c r="D64" s="121" t="s">
        <v>361</v>
      </c>
      <c r="E64" s="29">
        <v>1</v>
      </c>
      <c r="F64" s="73" t="s">
        <v>305</v>
      </c>
      <c r="G64" s="27">
        <v>0</v>
      </c>
      <c r="H64" s="80">
        <v>1129.55</v>
      </c>
      <c r="I64" s="76">
        <v>4518.2</v>
      </c>
      <c r="J64" s="28">
        <f t="shared" si="0"/>
        <v>5647.75</v>
      </c>
      <c r="K64" s="13"/>
      <c r="L64" s="13"/>
      <c r="M64" s="13"/>
      <c r="N64" s="13"/>
      <c r="O64" s="13"/>
      <c r="P64" s="13"/>
      <c r="Q64" s="13"/>
      <c r="R64" s="5"/>
      <c r="S64" s="5"/>
      <c r="T64" s="5"/>
      <c r="U64" s="5"/>
      <c r="V64" s="5"/>
      <c r="W64" s="5"/>
      <c r="X64" s="5"/>
      <c r="Y64" s="5"/>
      <c r="Z64" s="5"/>
      <c r="AA64" s="5"/>
      <c r="AB64" s="5"/>
      <c r="AC64" s="5"/>
      <c r="AD64" s="5"/>
    </row>
    <row r="65" spans="1:30" ht="16.5" x14ac:dyDescent="0.25">
      <c r="A65" s="50" t="s">
        <v>233</v>
      </c>
      <c r="B65" s="64" t="s">
        <v>32</v>
      </c>
      <c r="C65" s="36"/>
      <c r="D65" s="121" t="s">
        <v>361</v>
      </c>
      <c r="E65" s="29">
        <v>1</v>
      </c>
      <c r="F65" s="50" t="s">
        <v>306</v>
      </c>
      <c r="G65" s="27">
        <v>0</v>
      </c>
      <c r="H65" s="80">
        <v>1129.55</v>
      </c>
      <c r="I65" s="76">
        <v>4518.2</v>
      </c>
      <c r="J65" s="28">
        <f t="shared" si="0"/>
        <v>5647.75</v>
      </c>
      <c r="K65" s="13"/>
      <c r="L65" s="13"/>
      <c r="M65" s="13"/>
      <c r="N65" s="13"/>
      <c r="O65" s="13"/>
      <c r="P65" s="13"/>
      <c r="Q65" s="13"/>
      <c r="R65" s="5"/>
      <c r="S65" s="5"/>
      <c r="T65" s="5"/>
      <c r="U65" s="5"/>
      <c r="V65" s="5"/>
      <c r="W65" s="5"/>
      <c r="X65" s="5"/>
      <c r="Y65" s="5"/>
      <c r="Z65" s="5"/>
      <c r="AA65" s="5"/>
      <c r="AB65" s="5"/>
      <c r="AC65" s="5"/>
      <c r="AD65" s="5"/>
    </row>
    <row r="66" spans="1:30" ht="16.5" x14ac:dyDescent="0.25">
      <c r="A66" s="50" t="s">
        <v>234</v>
      </c>
      <c r="B66" s="64" t="s">
        <v>32</v>
      </c>
      <c r="C66" s="36"/>
      <c r="D66" s="121" t="s">
        <v>361</v>
      </c>
      <c r="E66" s="29">
        <v>1</v>
      </c>
      <c r="F66" s="51" t="s">
        <v>307</v>
      </c>
      <c r="G66" s="27">
        <v>0</v>
      </c>
      <c r="H66" s="80">
        <v>1129.55</v>
      </c>
      <c r="I66" s="76">
        <v>4518.2</v>
      </c>
      <c r="J66" s="28">
        <f t="shared" si="0"/>
        <v>5647.75</v>
      </c>
      <c r="K66" s="13"/>
      <c r="L66" s="13"/>
      <c r="M66" s="13"/>
      <c r="N66" s="13"/>
      <c r="O66" s="13"/>
      <c r="P66" s="13"/>
      <c r="Q66" s="13"/>
      <c r="R66" s="5"/>
      <c r="S66" s="5"/>
      <c r="T66" s="5"/>
      <c r="U66" s="5"/>
      <c r="V66" s="5"/>
      <c r="W66" s="5"/>
      <c r="X66" s="5"/>
      <c r="Y66" s="5"/>
      <c r="Z66" s="5"/>
      <c r="AA66" s="5"/>
      <c r="AB66" s="5"/>
      <c r="AC66" s="5"/>
      <c r="AD66" s="5"/>
    </row>
    <row r="67" spans="1:30" ht="16.5" x14ac:dyDescent="0.25">
      <c r="A67" s="50" t="s">
        <v>235</v>
      </c>
      <c r="B67" s="64" t="s">
        <v>32</v>
      </c>
      <c r="C67" s="36"/>
      <c r="D67" s="121" t="s">
        <v>361</v>
      </c>
      <c r="E67" s="29">
        <v>1</v>
      </c>
      <c r="F67" s="51" t="s">
        <v>308</v>
      </c>
      <c r="G67" s="27">
        <v>0</v>
      </c>
      <c r="H67" s="80">
        <v>1129.55</v>
      </c>
      <c r="I67" s="76">
        <v>4518.2</v>
      </c>
      <c r="J67" s="28">
        <f t="shared" si="0"/>
        <v>5647.75</v>
      </c>
      <c r="K67" s="13"/>
      <c r="L67" s="13"/>
      <c r="M67" s="13"/>
      <c r="N67" s="13"/>
      <c r="O67" s="13"/>
      <c r="P67" s="13"/>
      <c r="Q67" s="13"/>
      <c r="R67" s="5"/>
      <c r="S67" s="5"/>
      <c r="T67" s="5"/>
      <c r="U67" s="5"/>
      <c r="V67" s="5"/>
      <c r="W67" s="5"/>
      <c r="X67" s="5"/>
      <c r="Y67" s="5"/>
      <c r="Z67" s="5"/>
      <c r="AA67" s="5"/>
      <c r="AB67" s="5"/>
      <c r="AC67" s="5"/>
      <c r="AD67" s="5"/>
    </row>
    <row r="68" spans="1:30" ht="16.5" x14ac:dyDescent="0.25">
      <c r="A68" s="50" t="s">
        <v>236</v>
      </c>
      <c r="B68" s="64" t="s">
        <v>32</v>
      </c>
      <c r="C68" s="36"/>
      <c r="D68" s="121" t="s">
        <v>361</v>
      </c>
      <c r="E68" s="29">
        <v>1</v>
      </c>
      <c r="F68" s="54" t="s">
        <v>309</v>
      </c>
      <c r="G68" s="27">
        <v>0</v>
      </c>
      <c r="H68" s="80">
        <v>1129.55</v>
      </c>
      <c r="I68" s="76">
        <v>4518.2</v>
      </c>
      <c r="J68" s="28">
        <f t="shared" si="0"/>
        <v>5647.75</v>
      </c>
      <c r="K68" s="13"/>
      <c r="L68" s="13"/>
      <c r="M68" s="13"/>
      <c r="N68" s="13"/>
      <c r="O68" s="13"/>
      <c r="P68" s="13"/>
      <c r="Q68" s="13"/>
      <c r="R68" s="5"/>
      <c r="S68" s="5"/>
      <c r="T68" s="5"/>
      <c r="U68" s="5"/>
      <c r="V68" s="5"/>
      <c r="W68" s="5"/>
      <c r="X68" s="5"/>
      <c r="Y68" s="5"/>
      <c r="Z68" s="5"/>
      <c r="AA68" s="5"/>
      <c r="AB68" s="5"/>
      <c r="AC68" s="5"/>
      <c r="AD68" s="5"/>
    </row>
    <row r="69" spans="1:30" ht="16.5" x14ac:dyDescent="0.25">
      <c r="A69" s="50" t="s">
        <v>237</v>
      </c>
      <c r="B69" s="64" t="s">
        <v>32</v>
      </c>
      <c r="C69" s="36"/>
      <c r="D69" s="121" t="s">
        <v>361</v>
      </c>
      <c r="E69" s="29">
        <v>1</v>
      </c>
      <c r="F69" s="52" t="s">
        <v>310</v>
      </c>
      <c r="G69" s="27">
        <v>0</v>
      </c>
      <c r="H69" s="80">
        <v>1129.55</v>
      </c>
      <c r="I69" s="76">
        <v>4518.2</v>
      </c>
      <c r="J69" s="28">
        <f t="shared" si="0"/>
        <v>5647.75</v>
      </c>
      <c r="K69" s="13"/>
      <c r="L69" s="13"/>
      <c r="M69" s="13"/>
      <c r="N69" s="13"/>
      <c r="O69" s="13"/>
      <c r="P69" s="13"/>
      <c r="Q69" s="13"/>
      <c r="R69" s="5"/>
      <c r="S69" s="5"/>
      <c r="T69" s="5"/>
      <c r="U69" s="5"/>
      <c r="V69" s="5"/>
      <c r="W69" s="5"/>
      <c r="X69" s="5"/>
      <c r="Y69" s="5"/>
      <c r="Z69" s="5"/>
      <c r="AA69" s="5"/>
      <c r="AB69" s="5"/>
      <c r="AC69" s="5"/>
      <c r="AD69" s="5"/>
    </row>
    <row r="70" spans="1:30" ht="16.5" x14ac:dyDescent="0.25">
      <c r="A70" s="50" t="s">
        <v>238</v>
      </c>
      <c r="B70" s="64" t="s">
        <v>34</v>
      </c>
      <c r="C70" s="36"/>
      <c r="D70" s="121" t="s">
        <v>361</v>
      </c>
      <c r="E70" s="29">
        <v>1</v>
      </c>
      <c r="F70" s="52" t="s">
        <v>311</v>
      </c>
      <c r="G70" s="27">
        <v>0</v>
      </c>
      <c r="H70" s="80">
        <v>930.22</v>
      </c>
      <c r="I70" s="76">
        <v>3720.87</v>
      </c>
      <c r="J70" s="28">
        <f t="shared" si="0"/>
        <v>4651.09</v>
      </c>
      <c r="K70" s="13"/>
      <c r="L70" s="13"/>
      <c r="M70" s="13"/>
      <c r="N70" s="13"/>
      <c r="O70" s="13"/>
      <c r="P70" s="13"/>
      <c r="Q70" s="13"/>
      <c r="R70" s="5"/>
      <c r="S70" s="5"/>
      <c r="T70" s="5"/>
      <c r="U70" s="5"/>
      <c r="V70" s="5"/>
      <c r="W70" s="5"/>
      <c r="X70" s="5"/>
      <c r="Y70" s="5"/>
      <c r="Z70" s="5"/>
      <c r="AA70" s="5"/>
      <c r="AB70" s="5"/>
      <c r="AC70" s="5"/>
      <c r="AD70" s="5"/>
    </row>
    <row r="71" spans="1:30" ht="16.5" x14ac:dyDescent="0.25">
      <c r="A71" s="50" t="s">
        <v>239</v>
      </c>
      <c r="B71" s="64" t="s">
        <v>34</v>
      </c>
      <c r="C71" s="36"/>
      <c r="D71" s="121" t="s">
        <v>361</v>
      </c>
      <c r="E71" s="29">
        <v>1</v>
      </c>
      <c r="F71" s="52" t="s">
        <v>312</v>
      </c>
      <c r="G71" s="27">
        <v>0</v>
      </c>
      <c r="H71" s="80">
        <v>930.22</v>
      </c>
      <c r="I71" s="76">
        <v>3720.87</v>
      </c>
      <c r="J71" s="28">
        <f t="shared" si="0"/>
        <v>4651.09</v>
      </c>
      <c r="K71" s="13"/>
      <c r="L71" s="13"/>
      <c r="M71" s="13"/>
      <c r="N71" s="13"/>
      <c r="O71" s="13"/>
      <c r="P71" s="13"/>
      <c r="Q71" s="13"/>
      <c r="R71" s="5"/>
      <c r="S71" s="5"/>
      <c r="T71" s="5"/>
      <c r="U71" s="5"/>
      <c r="V71" s="5"/>
      <c r="W71" s="5"/>
      <c r="X71" s="5"/>
      <c r="Y71" s="5"/>
      <c r="Z71" s="5"/>
      <c r="AA71" s="5"/>
      <c r="AB71" s="5"/>
      <c r="AC71" s="5"/>
      <c r="AD71" s="5"/>
    </row>
    <row r="72" spans="1:30" ht="16.5" x14ac:dyDescent="0.25">
      <c r="A72" s="52" t="s">
        <v>240</v>
      </c>
      <c r="B72" s="64" t="s">
        <v>34</v>
      </c>
      <c r="C72" s="36"/>
      <c r="D72" s="121" t="s">
        <v>361</v>
      </c>
      <c r="E72" s="29">
        <v>1</v>
      </c>
      <c r="F72" s="58" t="s">
        <v>313</v>
      </c>
      <c r="G72" s="27">
        <v>0</v>
      </c>
      <c r="H72" s="80">
        <v>930.22</v>
      </c>
      <c r="I72" s="76">
        <v>3720.87</v>
      </c>
      <c r="J72" s="28">
        <f t="shared" si="0"/>
        <v>4651.09</v>
      </c>
      <c r="K72" s="13"/>
      <c r="L72" s="13"/>
      <c r="M72" s="13"/>
      <c r="N72" s="13"/>
      <c r="O72" s="13"/>
      <c r="P72" s="13"/>
      <c r="Q72" s="13"/>
      <c r="R72" s="5"/>
      <c r="S72" s="5"/>
      <c r="T72" s="5"/>
      <c r="U72" s="5"/>
      <c r="V72" s="5"/>
      <c r="W72" s="5"/>
      <c r="X72" s="5"/>
      <c r="Y72" s="5"/>
      <c r="Z72" s="5"/>
      <c r="AA72" s="5"/>
      <c r="AB72" s="5"/>
      <c r="AC72" s="5"/>
      <c r="AD72" s="5"/>
    </row>
    <row r="73" spans="1:30" ht="16.5" x14ac:dyDescent="0.25">
      <c r="A73" s="52" t="s">
        <v>241</v>
      </c>
      <c r="B73" s="64" t="s">
        <v>34</v>
      </c>
      <c r="C73" s="36"/>
      <c r="D73" s="121" t="s">
        <v>361</v>
      </c>
      <c r="E73" s="29">
        <v>1</v>
      </c>
      <c r="F73" s="50" t="s">
        <v>314</v>
      </c>
      <c r="G73" s="27">
        <v>0</v>
      </c>
      <c r="H73" s="80">
        <v>930.22</v>
      </c>
      <c r="I73" s="76">
        <v>3720.87</v>
      </c>
      <c r="J73" s="28">
        <f t="shared" si="0"/>
        <v>4651.09</v>
      </c>
      <c r="K73" s="13"/>
      <c r="L73" s="13"/>
      <c r="M73" s="13"/>
      <c r="N73" s="13"/>
      <c r="O73" s="13"/>
      <c r="P73" s="13"/>
      <c r="Q73" s="13"/>
      <c r="R73" s="5"/>
      <c r="S73" s="5"/>
      <c r="T73" s="5"/>
      <c r="U73" s="5"/>
      <c r="V73" s="5"/>
      <c r="W73" s="5"/>
      <c r="X73" s="5"/>
      <c r="Y73" s="5"/>
      <c r="Z73" s="5"/>
      <c r="AA73" s="5"/>
      <c r="AB73" s="5"/>
      <c r="AC73" s="5"/>
      <c r="AD73" s="5"/>
    </row>
    <row r="74" spans="1:30" ht="16.5" x14ac:dyDescent="0.25">
      <c r="A74" s="52" t="s">
        <v>242</v>
      </c>
      <c r="B74" s="64" t="s">
        <v>34</v>
      </c>
      <c r="C74" s="36"/>
      <c r="D74" s="121" t="s">
        <v>361</v>
      </c>
      <c r="E74" s="29">
        <v>1</v>
      </c>
      <c r="F74" s="52" t="s">
        <v>315</v>
      </c>
      <c r="G74" s="27">
        <v>0</v>
      </c>
      <c r="H74" s="80">
        <v>930.22</v>
      </c>
      <c r="I74" s="76">
        <v>3720.87</v>
      </c>
      <c r="J74" s="28">
        <f t="shared" si="0"/>
        <v>4651.09</v>
      </c>
      <c r="K74" s="13"/>
      <c r="L74" s="13"/>
      <c r="M74" s="13"/>
      <c r="N74" s="13"/>
      <c r="O74" s="13"/>
      <c r="P74" s="13"/>
      <c r="Q74" s="13"/>
      <c r="R74" s="5"/>
      <c r="S74" s="5"/>
      <c r="T74" s="5"/>
      <c r="U74" s="5"/>
      <c r="V74" s="5"/>
      <c r="W74" s="5"/>
      <c r="X74" s="5"/>
      <c r="Y74" s="5"/>
      <c r="Z74" s="5"/>
      <c r="AA74" s="5"/>
      <c r="AB74" s="5"/>
      <c r="AC74" s="5"/>
      <c r="AD74" s="5"/>
    </row>
    <row r="75" spans="1:30" ht="16.5" x14ac:dyDescent="0.25">
      <c r="A75" s="52" t="s">
        <v>243</v>
      </c>
      <c r="B75" s="64" t="s">
        <v>38</v>
      </c>
      <c r="C75" s="36"/>
      <c r="D75" s="121" t="s">
        <v>361</v>
      </c>
      <c r="E75" s="29">
        <v>1</v>
      </c>
      <c r="F75" s="52" t="s">
        <v>316</v>
      </c>
      <c r="G75" s="27">
        <v>0</v>
      </c>
      <c r="H75" s="80">
        <v>664.44</v>
      </c>
      <c r="I75" s="76">
        <v>2657.77</v>
      </c>
      <c r="J75" s="28">
        <f t="shared" si="0"/>
        <v>3322.21</v>
      </c>
      <c r="K75" s="13"/>
      <c r="L75" s="13"/>
      <c r="M75" s="13"/>
      <c r="N75" s="13"/>
      <c r="O75" s="13"/>
      <c r="P75" s="13"/>
      <c r="Q75" s="13"/>
      <c r="R75" s="5"/>
      <c r="S75" s="5"/>
      <c r="T75" s="5"/>
      <c r="U75" s="5"/>
      <c r="V75" s="5"/>
      <c r="W75" s="5"/>
      <c r="X75" s="5"/>
      <c r="Y75" s="5"/>
      <c r="Z75" s="5"/>
      <c r="AA75" s="5"/>
      <c r="AB75" s="5"/>
      <c r="AC75" s="5"/>
      <c r="AD75" s="5"/>
    </row>
    <row r="76" spans="1:30" ht="16.5" x14ac:dyDescent="0.25">
      <c r="A76" s="52" t="s">
        <v>244</v>
      </c>
      <c r="B76" s="64" t="s">
        <v>38</v>
      </c>
      <c r="C76" s="36"/>
      <c r="D76" s="121" t="s">
        <v>361</v>
      </c>
      <c r="E76" s="29">
        <v>1</v>
      </c>
      <c r="F76" s="52" t="s">
        <v>317</v>
      </c>
      <c r="G76" s="27">
        <v>0</v>
      </c>
      <c r="H76" s="80">
        <v>664.44</v>
      </c>
      <c r="I76" s="76">
        <v>2657.77</v>
      </c>
      <c r="J76" s="28">
        <f t="shared" si="0"/>
        <v>3322.21</v>
      </c>
      <c r="K76" s="13"/>
      <c r="L76" s="13"/>
      <c r="M76" s="13"/>
      <c r="N76" s="13"/>
      <c r="O76" s="13"/>
      <c r="P76" s="13"/>
      <c r="Q76" s="13"/>
      <c r="R76" s="5"/>
      <c r="S76" s="5"/>
      <c r="T76" s="5"/>
      <c r="U76" s="5"/>
      <c r="V76" s="5"/>
      <c r="W76" s="5"/>
      <c r="X76" s="5"/>
      <c r="Y76" s="5"/>
      <c r="Z76" s="5"/>
      <c r="AA76" s="5"/>
      <c r="AB76" s="5"/>
      <c r="AC76" s="5"/>
      <c r="AD76" s="5"/>
    </row>
    <row r="77" spans="1:30" ht="16.5" x14ac:dyDescent="0.25">
      <c r="A77" s="52" t="s">
        <v>245</v>
      </c>
      <c r="B77" s="64" t="s">
        <v>38</v>
      </c>
      <c r="C77" s="36"/>
      <c r="D77" s="121" t="s">
        <v>361</v>
      </c>
      <c r="E77" s="29">
        <v>1</v>
      </c>
      <c r="F77" s="52" t="s">
        <v>318</v>
      </c>
      <c r="G77" s="27">
        <v>0</v>
      </c>
      <c r="H77" s="80">
        <v>664.44</v>
      </c>
      <c r="I77" s="76">
        <v>2657.77</v>
      </c>
      <c r="J77" s="28">
        <f t="shared" si="0"/>
        <v>3322.21</v>
      </c>
      <c r="K77" s="13"/>
      <c r="L77" s="13"/>
      <c r="M77" s="13"/>
      <c r="N77" s="13"/>
      <c r="O77" s="13"/>
      <c r="P77" s="13"/>
      <c r="Q77" s="13"/>
      <c r="R77" s="5"/>
      <c r="S77" s="5"/>
      <c r="T77" s="5"/>
      <c r="U77" s="5"/>
      <c r="V77" s="5"/>
      <c r="W77" s="5"/>
      <c r="X77" s="5"/>
      <c r="Y77" s="5"/>
      <c r="Z77" s="5"/>
      <c r="AA77" s="5"/>
      <c r="AB77" s="5"/>
      <c r="AC77" s="5"/>
      <c r="AD77" s="5"/>
    </row>
    <row r="78" spans="1:30" ht="16.5" x14ac:dyDescent="0.25">
      <c r="A78" s="50" t="s">
        <v>246</v>
      </c>
      <c r="B78" s="64" t="s">
        <v>40</v>
      </c>
      <c r="C78" s="36"/>
      <c r="D78" s="121" t="s">
        <v>361</v>
      </c>
      <c r="E78" s="29">
        <v>1</v>
      </c>
      <c r="F78" s="52" t="s">
        <v>371</v>
      </c>
      <c r="G78" s="27">
        <v>0</v>
      </c>
      <c r="H78" s="80">
        <v>431.89</v>
      </c>
      <c r="I78" s="76">
        <v>1727.55</v>
      </c>
      <c r="J78" s="28">
        <f t="shared" si="0"/>
        <v>2159.44</v>
      </c>
      <c r="K78" s="13"/>
      <c r="L78" s="13"/>
      <c r="M78" s="13"/>
      <c r="N78" s="13"/>
      <c r="O78" s="13"/>
      <c r="P78" s="13"/>
      <c r="Q78" s="13"/>
      <c r="R78" s="5"/>
      <c r="S78" s="5"/>
      <c r="T78" s="5"/>
      <c r="U78" s="5"/>
      <c r="V78" s="5"/>
      <c r="W78" s="5"/>
      <c r="X78" s="5"/>
      <c r="Y78" s="5"/>
      <c r="Z78" s="5"/>
      <c r="AA78" s="5"/>
      <c r="AB78" s="5"/>
      <c r="AC78" s="5"/>
      <c r="AD78" s="5"/>
    </row>
    <row r="79" spans="1:30" ht="16.5" x14ac:dyDescent="0.25">
      <c r="A79" s="54" t="s">
        <v>247</v>
      </c>
      <c r="B79" s="65" t="s">
        <v>30</v>
      </c>
      <c r="C79" s="36"/>
      <c r="D79" s="121" t="s">
        <v>361</v>
      </c>
      <c r="E79" s="29">
        <v>1</v>
      </c>
      <c r="F79" s="52" t="s">
        <v>320</v>
      </c>
      <c r="G79" s="27">
        <v>0</v>
      </c>
      <c r="H79" s="80">
        <v>1229.22</v>
      </c>
      <c r="I79" s="90">
        <v>4916.8599999999997</v>
      </c>
      <c r="J79" s="28">
        <f t="shared" si="0"/>
        <v>6146.08</v>
      </c>
      <c r="K79" s="13"/>
      <c r="L79" s="13"/>
      <c r="M79" s="13"/>
      <c r="N79" s="13"/>
      <c r="O79" s="13"/>
      <c r="P79" s="13"/>
      <c r="Q79" s="13"/>
      <c r="R79" s="5"/>
      <c r="S79" s="5"/>
      <c r="T79" s="5"/>
      <c r="U79" s="5"/>
      <c r="V79" s="5"/>
      <c r="W79" s="5"/>
      <c r="X79" s="5"/>
      <c r="Y79" s="5"/>
      <c r="Z79" s="5"/>
      <c r="AA79" s="5"/>
      <c r="AB79" s="5"/>
      <c r="AC79" s="5"/>
      <c r="AD79" s="5"/>
    </row>
    <row r="80" spans="1:30" ht="16.5" x14ac:dyDescent="0.25">
      <c r="A80" s="58" t="s">
        <v>248</v>
      </c>
      <c r="B80" s="66" t="s">
        <v>30</v>
      </c>
      <c r="C80" s="36"/>
      <c r="D80" s="121" t="s">
        <v>361</v>
      </c>
      <c r="E80" s="29">
        <v>1</v>
      </c>
      <c r="F80" s="52" t="s">
        <v>321</v>
      </c>
      <c r="G80" s="27">
        <v>0</v>
      </c>
      <c r="H80" s="82">
        <v>1229.22</v>
      </c>
      <c r="I80" s="89">
        <v>4916.8599999999997</v>
      </c>
      <c r="J80" s="28">
        <f t="shared" si="0"/>
        <v>6146.08</v>
      </c>
      <c r="K80" s="13"/>
      <c r="L80" s="13"/>
      <c r="M80" s="13"/>
      <c r="N80" s="13"/>
      <c r="O80" s="13"/>
      <c r="P80" s="13"/>
      <c r="Q80" s="13"/>
      <c r="R80" s="5"/>
      <c r="S80" s="5"/>
      <c r="T80" s="5"/>
      <c r="U80" s="5"/>
      <c r="V80" s="5"/>
      <c r="W80" s="5"/>
      <c r="X80" s="5"/>
      <c r="Y80" s="5"/>
      <c r="Z80" s="5"/>
      <c r="AA80" s="5"/>
      <c r="AB80" s="5"/>
      <c r="AC80" s="5"/>
      <c r="AD80" s="5"/>
    </row>
    <row r="81" spans="1:30" ht="16.5" x14ac:dyDescent="0.25">
      <c r="A81" s="50" t="s">
        <v>249</v>
      </c>
      <c r="B81" s="65" t="s">
        <v>30</v>
      </c>
      <c r="C81" s="36"/>
      <c r="D81" s="121" t="s">
        <v>361</v>
      </c>
      <c r="E81" s="29">
        <v>1</v>
      </c>
      <c r="F81" s="71" t="s">
        <v>322</v>
      </c>
      <c r="G81" s="27">
        <v>0</v>
      </c>
      <c r="H81" s="82">
        <v>1229.22</v>
      </c>
      <c r="I81" s="89">
        <v>4916.8599999999997</v>
      </c>
      <c r="J81" s="28">
        <f t="shared" si="0"/>
        <v>6146.08</v>
      </c>
      <c r="K81" s="13"/>
      <c r="L81" s="13"/>
      <c r="M81" s="13"/>
      <c r="N81" s="13"/>
      <c r="O81" s="13"/>
      <c r="P81" s="13"/>
      <c r="Q81" s="13"/>
      <c r="R81" s="5"/>
      <c r="S81" s="5"/>
      <c r="T81" s="5"/>
      <c r="U81" s="5"/>
      <c r="V81" s="5"/>
      <c r="W81" s="5"/>
      <c r="X81" s="5"/>
      <c r="Y81" s="5"/>
      <c r="Z81" s="5"/>
      <c r="AA81" s="5"/>
      <c r="AB81" s="5"/>
      <c r="AC81" s="5"/>
      <c r="AD81" s="5"/>
    </row>
    <row r="82" spans="1:30" ht="16.5" x14ac:dyDescent="0.25">
      <c r="A82" s="50" t="s">
        <v>250</v>
      </c>
      <c r="B82" s="65" t="s">
        <v>38</v>
      </c>
      <c r="C82" s="36"/>
      <c r="D82" s="121" t="s">
        <v>361</v>
      </c>
      <c r="E82" s="29">
        <v>1</v>
      </c>
      <c r="F82" s="74" t="s">
        <v>323</v>
      </c>
      <c r="G82" s="27">
        <v>0</v>
      </c>
      <c r="H82" s="80">
        <v>664.44</v>
      </c>
      <c r="I82" s="76">
        <v>2657.77</v>
      </c>
      <c r="J82" s="28">
        <f t="shared" si="0"/>
        <v>3322.21</v>
      </c>
      <c r="K82" s="13"/>
      <c r="L82" s="13"/>
      <c r="M82" s="13"/>
      <c r="N82" s="13"/>
      <c r="O82" s="13"/>
      <c r="P82" s="13"/>
      <c r="Q82" s="13"/>
      <c r="R82" s="5"/>
      <c r="S82" s="5"/>
      <c r="T82" s="5"/>
      <c r="U82" s="5"/>
      <c r="V82" s="5"/>
      <c r="W82" s="5"/>
      <c r="X82" s="5"/>
      <c r="Y82" s="5"/>
      <c r="Z82" s="5"/>
      <c r="AA82" s="5"/>
      <c r="AB82" s="5"/>
      <c r="AC82" s="5"/>
      <c r="AD82" s="5"/>
    </row>
    <row r="83" spans="1:30" ht="16.5" x14ac:dyDescent="0.25">
      <c r="A83" s="50" t="s">
        <v>251</v>
      </c>
      <c r="B83" s="65" t="s">
        <v>38</v>
      </c>
      <c r="C83" s="36"/>
      <c r="D83" s="121" t="s">
        <v>361</v>
      </c>
      <c r="E83" s="29">
        <v>1</v>
      </c>
      <c r="F83" s="71" t="s">
        <v>324</v>
      </c>
      <c r="G83" s="27">
        <v>0</v>
      </c>
      <c r="H83" s="80">
        <v>664.44</v>
      </c>
      <c r="I83" s="76">
        <v>2657.77</v>
      </c>
      <c r="J83" s="28">
        <f t="shared" si="0"/>
        <v>3322.21</v>
      </c>
      <c r="K83" s="13"/>
      <c r="L83" s="13"/>
      <c r="M83" s="13"/>
      <c r="N83" s="13"/>
      <c r="O83" s="13"/>
      <c r="P83" s="13"/>
      <c r="Q83" s="13"/>
      <c r="R83" s="5"/>
      <c r="S83" s="5"/>
      <c r="T83" s="5"/>
      <c r="U83" s="5"/>
      <c r="V83" s="5"/>
      <c r="W83" s="5"/>
      <c r="X83" s="5"/>
      <c r="Y83" s="5"/>
      <c r="Z83" s="5"/>
      <c r="AA83" s="5"/>
      <c r="AB83" s="5"/>
      <c r="AC83" s="5"/>
      <c r="AD83" s="5"/>
    </row>
    <row r="84" spans="1:30" ht="16.5" x14ac:dyDescent="0.25">
      <c r="A84" s="50" t="s">
        <v>252</v>
      </c>
      <c r="B84" s="64" t="s">
        <v>40</v>
      </c>
      <c r="C84" s="36"/>
      <c r="D84" s="121" t="s">
        <v>361</v>
      </c>
      <c r="E84" s="29">
        <v>1</v>
      </c>
      <c r="F84" s="71" t="s">
        <v>325</v>
      </c>
      <c r="G84" s="27">
        <v>0</v>
      </c>
      <c r="H84" s="80">
        <v>431.89</v>
      </c>
      <c r="I84" s="76">
        <v>1727.55</v>
      </c>
      <c r="J84" s="28">
        <f t="shared" si="0"/>
        <v>2159.44</v>
      </c>
      <c r="K84" s="13"/>
      <c r="L84" s="13"/>
      <c r="M84" s="13"/>
      <c r="N84" s="13"/>
      <c r="O84" s="13"/>
      <c r="P84" s="13"/>
      <c r="Q84" s="13"/>
      <c r="R84" s="5"/>
      <c r="S84" s="5"/>
      <c r="T84" s="5"/>
      <c r="U84" s="5"/>
      <c r="V84" s="5"/>
      <c r="W84" s="5"/>
      <c r="X84" s="5"/>
      <c r="Y84" s="5"/>
      <c r="Z84" s="5"/>
      <c r="AA84" s="5"/>
      <c r="AB84" s="5"/>
      <c r="AC84" s="5"/>
      <c r="AD84" s="5"/>
    </row>
    <row r="85" spans="1:30" ht="16.5" x14ac:dyDescent="0.25">
      <c r="A85" s="50" t="s">
        <v>253</v>
      </c>
      <c r="B85" s="64" t="s">
        <v>40</v>
      </c>
      <c r="C85" s="36"/>
      <c r="D85" s="121" t="s">
        <v>361</v>
      </c>
      <c r="E85" s="29">
        <v>1</v>
      </c>
      <c r="F85" s="52" t="s">
        <v>326</v>
      </c>
      <c r="G85" s="27">
        <v>0</v>
      </c>
      <c r="H85" s="80">
        <v>431.89</v>
      </c>
      <c r="I85" s="76">
        <v>1727.55</v>
      </c>
      <c r="J85" s="28">
        <f t="shared" si="0"/>
        <v>2159.44</v>
      </c>
      <c r="K85" s="13"/>
      <c r="L85" s="13"/>
      <c r="M85" s="13"/>
      <c r="N85" s="13"/>
      <c r="O85" s="13"/>
      <c r="P85" s="13"/>
      <c r="Q85" s="13"/>
      <c r="R85" s="5"/>
      <c r="S85" s="5"/>
      <c r="T85" s="5"/>
      <c r="U85" s="5"/>
      <c r="V85" s="5"/>
      <c r="W85" s="5"/>
      <c r="X85" s="5"/>
      <c r="Y85" s="5"/>
      <c r="Z85" s="5"/>
      <c r="AA85" s="5"/>
      <c r="AB85" s="5"/>
      <c r="AC85" s="5"/>
      <c r="AD85" s="5"/>
    </row>
    <row r="86" spans="1:30" ht="16.5" x14ac:dyDescent="0.25">
      <c r="A86" s="50" t="s">
        <v>222</v>
      </c>
      <c r="B86" s="64" t="s">
        <v>40</v>
      </c>
      <c r="C86" s="36"/>
      <c r="D86" s="121" t="s">
        <v>361</v>
      </c>
      <c r="E86" s="29">
        <v>1</v>
      </c>
      <c r="F86" s="71" t="s">
        <v>327</v>
      </c>
      <c r="G86" s="27">
        <v>0</v>
      </c>
      <c r="H86" s="80">
        <v>431.89</v>
      </c>
      <c r="I86" s="76">
        <v>1727.55</v>
      </c>
      <c r="J86" s="28">
        <f t="shared" si="0"/>
        <v>2159.44</v>
      </c>
      <c r="K86" s="13"/>
      <c r="L86" s="13"/>
      <c r="M86" s="13"/>
      <c r="N86" s="13"/>
      <c r="O86" s="13"/>
      <c r="P86" s="13"/>
      <c r="Q86" s="13"/>
      <c r="R86" s="5"/>
      <c r="S86" s="5"/>
      <c r="T86" s="5"/>
      <c r="U86" s="5"/>
      <c r="V86" s="5"/>
      <c r="W86" s="5"/>
      <c r="X86" s="5"/>
      <c r="Y86" s="5"/>
      <c r="Z86" s="5"/>
      <c r="AA86" s="5"/>
      <c r="AB86" s="5"/>
      <c r="AC86" s="5"/>
      <c r="AD86" s="5"/>
    </row>
    <row r="87" spans="1:30" ht="17.25" thickBot="1" x14ac:dyDescent="0.3">
      <c r="A87" s="59" t="s">
        <v>252</v>
      </c>
      <c r="B87" s="67" t="s">
        <v>40</v>
      </c>
      <c r="C87" s="36"/>
      <c r="D87" s="121" t="s">
        <v>361</v>
      </c>
      <c r="E87" s="29">
        <v>1</v>
      </c>
      <c r="F87" s="75" t="s">
        <v>328</v>
      </c>
      <c r="G87" s="27">
        <v>0</v>
      </c>
      <c r="H87" s="88">
        <v>431.89</v>
      </c>
      <c r="I87" s="92">
        <v>1727.55</v>
      </c>
      <c r="J87" s="28">
        <f t="shared" si="0"/>
        <v>2159.44</v>
      </c>
      <c r="K87" s="13"/>
      <c r="L87" s="13"/>
      <c r="M87" s="13"/>
      <c r="N87" s="13"/>
      <c r="O87" s="13"/>
      <c r="P87" s="13"/>
      <c r="Q87" s="13"/>
      <c r="R87" s="5"/>
      <c r="S87" s="5"/>
      <c r="T87" s="5"/>
      <c r="U87" s="5"/>
      <c r="V87" s="5"/>
      <c r="W87" s="5"/>
      <c r="X87" s="5"/>
      <c r="Y87" s="5"/>
      <c r="Z87" s="5"/>
      <c r="AA87" s="5"/>
      <c r="AB87" s="5"/>
      <c r="AC87" s="5"/>
      <c r="AD87" s="5"/>
    </row>
    <row r="88" spans="1:30" ht="45" x14ac:dyDescent="0.2">
      <c r="A88" s="42" t="s">
        <v>14</v>
      </c>
      <c r="B88" s="42" t="s">
        <v>15</v>
      </c>
      <c r="C88" s="21" t="s">
        <v>16</v>
      </c>
      <c r="D88" s="21" t="s">
        <v>17</v>
      </c>
      <c r="E88" s="21" t="s">
        <v>18</v>
      </c>
      <c r="F88" s="15"/>
      <c r="G88" s="21" t="s">
        <v>19</v>
      </c>
      <c r="H88" s="21" t="s">
        <v>20</v>
      </c>
      <c r="I88" s="21" t="s">
        <v>21</v>
      </c>
      <c r="J88" s="21" t="s">
        <v>22</v>
      </c>
      <c r="K88" s="13"/>
      <c r="L88" s="13"/>
      <c r="M88" s="13"/>
      <c r="N88" s="13"/>
      <c r="O88" s="13"/>
      <c r="P88" s="13"/>
      <c r="Q88" s="13"/>
      <c r="R88" s="5"/>
      <c r="S88" s="5"/>
      <c r="T88" s="5"/>
      <c r="U88" s="5"/>
      <c r="V88" s="5"/>
      <c r="W88" s="5"/>
      <c r="X88" s="5"/>
      <c r="Y88" s="5"/>
      <c r="Z88" s="5"/>
      <c r="AA88" s="5"/>
      <c r="AB88" s="5"/>
      <c r="AC88" s="5"/>
      <c r="AD88" s="5"/>
    </row>
    <row r="89" spans="1:30" x14ac:dyDescent="0.2">
      <c r="A89" s="37" t="s">
        <v>23</v>
      </c>
      <c r="B89" s="29" t="s">
        <v>24</v>
      </c>
      <c r="C89" s="16">
        <f>SUMIFS($E$7:$E$87,$B$7:$B$87,"DAS",$D$7:$D$87,"&lt;&gt;VAGO")</f>
        <v>1</v>
      </c>
      <c r="D89" s="16">
        <f>SUMIFS($E$7:$E$87,$B$7:$B$87,"DAS",$D$7:$D$87,"VAGO")</f>
        <v>0</v>
      </c>
      <c r="E89" s="16">
        <f t="shared" ref="E89:E99" si="1">C89+D89</f>
        <v>1</v>
      </c>
      <c r="F89" s="17"/>
      <c r="G89" s="18">
        <f>SUMIF($B$7:$B$87,"DAS",$G$7:$G$87)</f>
        <v>0</v>
      </c>
      <c r="H89" s="18">
        <f>SUMIF($B$7:$B$87,"DAS",$H$7:$H$87)</f>
        <v>0</v>
      </c>
      <c r="I89" s="18">
        <f>SUMIF($B$7:$B$87,"DAS",$I$7:$I$87)</f>
        <v>0</v>
      </c>
      <c r="J89" s="18">
        <f>SUMIF($B$7:$B$87,"DAS",$J$7:$J$87)</f>
        <v>0</v>
      </c>
      <c r="K89" s="23"/>
      <c r="L89" s="23"/>
      <c r="M89" s="23"/>
      <c r="N89" s="23"/>
      <c r="O89" s="23"/>
      <c r="P89" s="23"/>
      <c r="Q89" s="23"/>
    </row>
    <row r="90" spans="1:30" x14ac:dyDescent="0.2">
      <c r="A90" s="37" t="s">
        <v>25</v>
      </c>
      <c r="B90" s="29" t="s">
        <v>26</v>
      </c>
      <c r="C90" s="16">
        <f>SUMIFS($E$7:$E$87,$B$7:$B$87,"DAS-1",$D$7:$D$87,"&lt;&gt;VAGO")</f>
        <v>3</v>
      </c>
      <c r="D90" s="16">
        <f>SUMIFS($E$7:$E$87,$B$7:$B$87,"DAS-1",$D$7:$D$87,"VAGO")</f>
        <v>0</v>
      </c>
      <c r="E90" s="16">
        <f t="shared" si="1"/>
        <v>3</v>
      </c>
      <c r="F90" s="19"/>
      <c r="G90" s="18">
        <f>SUMIF($B$7:$B$87,"DAS-1",$G$7:$G$87)</f>
        <v>0</v>
      </c>
      <c r="H90" s="18">
        <f>SUMIF($B$7:$B$87,"DAS-1",$H$7:$H$87)</f>
        <v>3986.64</v>
      </c>
      <c r="I90" s="18">
        <f>SUMIF($B$7:$B$87,"DAS-1",$I$7:$I$87)</f>
        <v>23919.9</v>
      </c>
      <c r="J90" s="18">
        <f>SUMIF($B$7:$B$87,"DAS-1",$J$7:$J$87)</f>
        <v>27906.54</v>
      </c>
      <c r="K90" s="23"/>
      <c r="L90" s="23"/>
      <c r="M90" s="23"/>
      <c r="N90" s="23"/>
      <c r="O90" s="23"/>
      <c r="P90" s="23"/>
      <c r="Q90" s="23"/>
    </row>
    <row r="91" spans="1:30" x14ac:dyDescent="0.2">
      <c r="A91" s="37" t="s">
        <v>27</v>
      </c>
      <c r="B91" s="29" t="s">
        <v>28</v>
      </c>
      <c r="C91" s="16">
        <f>SUMIFS($E$7:$E$87,$B$7:$B$87,"DAS-2",$D$7:$D$87,"&lt;&gt;VAGO")</f>
        <v>6</v>
      </c>
      <c r="D91" s="16">
        <f>SUMIFS($E$7:$E$87,$B$7:$B$87,"DAS-2",$D$7:$D$87,"VAGO")</f>
        <v>1</v>
      </c>
      <c r="E91" s="16">
        <f t="shared" si="1"/>
        <v>7</v>
      </c>
      <c r="F91" s="19"/>
      <c r="G91" s="18">
        <f>SUMIF($B$7:$B$87,"DAS-2",$G$7:$G$87)</f>
        <v>0</v>
      </c>
      <c r="H91" s="18">
        <f>SUMIF($B$7:$B$87,"DAS-2",$H$7:$H$87)</f>
        <v>8770.6200000000008</v>
      </c>
      <c r="I91" s="18">
        <f>SUMIF($B$7:$B$87,"DAS-2",$I$7:$I$87)</f>
        <v>40929.560000000005</v>
      </c>
      <c r="J91" s="18">
        <f>SUMIF($B$7:$B$87,"DAS-2",$J$7:$J$87)</f>
        <v>49700.18</v>
      </c>
      <c r="K91" s="23"/>
      <c r="L91" s="23"/>
      <c r="M91" s="23"/>
      <c r="N91" s="23"/>
      <c r="O91" s="23"/>
      <c r="P91" s="23"/>
      <c r="Q91" s="23"/>
    </row>
    <row r="92" spans="1:30" x14ac:dyDescent="0.2">
      <c r="A92" s="37" t="s">
        <v>29</v>
      </c>
      <c r="B92" s="29" t="s">
        <v>30</v>
      </c>
      <c r="C92" s="16">
        <f>SUMIFS($E$7:$E$87,$B$7:$B$87,"DAS-3",$D$7:$D$87,"&lt;&gt;VAGO")</f>
        <v>4</v>
      </c>
      <c r="D92" s="16">
        <f>SUMIFS($E$7:$E$87,$B$7:$B$87,"DAS-3",$D$7:$D$87,"VAGO")</f>
        <v>0</v>
      </c>
      <c r="E92" s="16">
        <f t="shared" si="1"/>
        <v>4</v>
      </c>
      <c r="F92" s="19"/>
      <c r="G92" s="18">
        <f>SUMIF($B$7:$B$87,"DAS-3",$G$7:$G$87)</f>
        <v>0</v>
      </c>
      <c r="H92" s="18">
        <f>SUMIF($B$7:$B$87,"DAS-3",$H$7:$H$87)</f>
        <v>4916.88</v>
      </c>
      <c r="I92" s="18">
        <f>SUMIF($B$7:$B$87,"DAS-3",$I$7:$I$87)</f>
        <v>19667.439999999999</v>
      </c>
      <c r="J92" s="18">
        <f>SUMIF($B$7:$B$87,"DAS-3",$J$7:$J$87)</f>
        <v>24584.32</v>
      </c>
      <c r="K92" s="23"/>
      <c r="L92" s="23"/>
      <c r="M92" s="23"/>
      <c r="N92" s="23"/>
      <c r="O92" s="23"/>
      <c r="P92" s="23"/>
      <c r="Q92" s="23"/>
    </row>
    <row r="93" spans="1:30" x14ac:dyDescent="0.2">
      <c r="A93" s="39" t="s">
        <v>31</v>
      </c>
      <c r="B93" s="29" t="s">
        <v>32</v>
      </c>
      <c r="C93" s="16">
        <f>SUMIFS($E$7:$E$87,$B$7:$B$87,"DAS-4",$D$7:$D$87,"&lt;&gt;VAGO")</f>
        <v>15</v>
      </c>
      <c r="D93" s="16">
        <f>SUMIFS($E$7:$E$87,$B$7:$B$87,"DAS-4",$D$7:$D$87,"VAGO")</f>
        <v>0</v>
      </c>
      <c r="E93" s="16">
        <f t="shared" si="1"/>
        <v>15</v>
      </c>
      <c r="F93" s="20"/>
      <c r="G93" s="18">
        <f>SUMIF($B$7:$B$87,"DAS-4",$G$7:$G$87)</f>
        <v>0</v>
      </c>
      <c r="H93" s="18">
        <f>SUMIF($B$7:$B$87,"DAS-4",$H$7:$H$87)</f>
        <v>16943.249999999996</v>
      </c>
      <c r="I93" s="18">
        <f>SUMIF($B$7:$B$87,"DAS-4",$I$7:$I$87)</f>
        <v>67772.999999999985</v>
      </c>
      <c r="J93" s="18">
        <f>SUMIF($B$7:$B$87,"DAS-4",$J$7:$J$87)</f>
        <v>84716.25</v>
      </c>
      <c r="K93" s="23"/>
      <c r="L93" s="23"/>
      <c r="M93" s="23"/>
      <c r="N93" s="23"/>
      <c r="O93" s="23"/>
      <c r="P93" s="23"/>
      <c r="Q93" s="23"/>
    </row>
    <row r="94" spans="1:30" x14ac:dyDescent="0.2">
      <c r="A94" s="39" t="s">
        <v>33</v>
      </c>
      <c r="B94" s="29" t="s">
        <v>34</v>
      </c>
      <c r="C94" s="16">
        <f>SUMIFS($E$7:$E$87,$B$7:$B$87,"DAS-5",$D$7:$D$87,"&lt;&gt;VAGO")</f>
        <v>10</v>
      </c>
      <c r="D94" s="16">
        <f>SUMIFS($E$7:$E$87,$B$7:$B$87,"DAS-5",$D$7:$D$87,"VAGO")</f>
        <v>0</v>
      </c>
      <c r="E94" s="16">
        <f t="shared" si="1"/>
        <v>10</v>
      </c>
      <c r="F94" s="20"/>
      <c r="G94" s="18">
        <f>SUMIF($B$7:$B$87,"DAS-5",$G$7:$G$87)</f>
        <v>0</v>
      </c>
      <c r="H94" s="18">
        <f>SUMIF($B$7:$B$87,"DAS-5",$H$7:$H$87)</f>
        <v>8371.9800000000014</v>
      </c>
      <c r="I94" s="18">
        <f>SUMIF($B$7:$B$87,"DAS-5",$I$7:$I$87)</f>
        <v>37208.699999999997</v>
      </c>
      <c r="J94" s="18">
        <f>SUMIF($B$7:$B$87,"DAS-5",$J$7:$J$87)</f>
        <v>45580.679999999993</v>
      </c>
      <c r="K94" s="23"/>
      <c r="L94" s="23"/>
      <c r="M94" s="23"/>
      <c r="N94" s="23"/>
      <c r="O94" s="23"/>
      <c r="P94" s="23"/>
      <c r="Q94" s="23"/>
    </row>
    <row r="95" spans="1:30" x14ac:dyDescent="0.2">
      <c r="A95" s="39" t="s">
        <v>35</v>
      </c>
      <c r="B95" s="29" t="s">
        <v>36</v>
      </c>
      <c r="C95" s="16">
        <f>SUMIFS($E$7:$E$87,$B$7:$B$87,"CAA-1",$D$7:$D$87,"&lt;&gt;VAGO")</f>
        <v>1</v>
      </c>
      <c r="D95" s="16">
        <f>SUMIFS($E$7:$E$87,$B$7:$B$87,"CAA-1",$D$7:$D$87,"VAGO")</f>
        <v>0</v>
      </c>
      <c r="E95" s="16">
        <f t="shared" si="1"/>
        <v>1</v>
      </c>
      <c r="F95" s="20"/>
      <c r="G95" s="18">
        <f>SUMIF($B$7:$B$87,"CAA-1",$G$7:$G$87)</f>
        <v>0</v>
      </c>
      <c r="H95" s="18">
        <f>SUMIF($B$7:$B$87,"CAA-1",$H$7:$H$87)</f>
        <v>807.29</v>
      </c>
      <c r="I95" s="18">
        <f>SUMIF($B$7:$B$87,"CAA-1",$I$7:$I$87)</f>
        <v>3229.18</v>
      </c>
      <c r="J95" s="18">
        <f>SUMIF($B$7:$B$87,"CAA-1",$J$7:$J$87)</f>
        <v>4036.47</v>
      </c>
      <c r="K95" s="23"/>
      <c r="L95" s="23"/>
      <c r="M95" s="23"/>
      <c r="N95" s="23"/>
      <c r="O95" s="23"/>
      <c r="P95" s="23"/>
      <c r="Q95" s="23"/>
    </row>
    <row r="96" spans="1:30" x14ac:dyDescent="0.2">
      <c r="A96" s="39" t="s">
        <v>37</v>
      </c>
      <c r="B96" s="29" t="s">
        <v>38</v>
      </c>
      <c r="C96" s="16">
        <f>SUMIFS($E$7:$E$87,$B$7:$B$87,"CAA-2",$D$7:$D$87,"&lt;&gt;VAGO")</f>
        <v>17</v>
      </c>
      <c r="D96" s="16">
        <f>SUMIFS($E$7:$E$87,$B$7:$B$87,"CAA-2",$D$7:$D$87,"VAGO")</f>
        <v>0</v>
      </c>
      <c r="E96" s="16">
        <f t="shared" si="1"/>
        <v>17</v>
      </c>
      <c r="F96" s="20"/>
      <c r="G96" s="18">
        <f>SUMIF($B$7:$B$87,"CAA-2",$G$7:$G$87)</f>
        <v>0</v>
      </c>
      <c r="H96" s="18">
        <f>SUMIF($B$7:$B$87,"CAA-2",$H$7:$H$87)</f>
        <v>11295.480000000005</v>
      </c>
      <c r="I96" s="18">
        <f>SUMIF($B$7:$B$87,"CAA-2",$I$7:$I$87)</f>
        <v>45182.089999999989</v>
      </c>
      <c r="J96" s="18">
        <f>SUMIF($B$7:$B$87,"CAA-2",$J$7:$J$87)</f>
        <v>56477.569999999992</v>
      </c>
      <c r="K96" s="23"/>
      <c r="L96" s="23"/>
      <c r="M96" s="23"/>
      <c r="N96" s="23"/>
      <c r="O96" s="23"/>
      <c r="P96" s="23"/>
      <c r="Q96" s="23"/>
    </row>
    <row r="97" spans="1:30" x14ac:dyDescent="0.2">
      <c r="A97" s="39" t="s">
        <v>39</v>
      </c>
      <c r="B97" s="29" t="s">
        <v>40</v>
      </c>
      <c r="C97" s="16">
        <f>SUMIFS($E$7:$E$87,$B$7:$B$87,"CAA-3",$D$7:$D$87,"&lt;&gt;VAGO")</f>
        <v>13</v>
      </c>
      <c r="D97" s="16">
        <f>SUMIFS($E$7:$E$87,$B$7:$B$87,"CAA-3",$D$7:$D$87,"VAGO")</f>
        <v>0</v>
      </c>
      <c r="E97" s="16">
        <f t="shared" si="1"/>
        <v>13</v>
      </c>
      <c r="F97" s="19"/>
      <c r="G97" s="18">
        <f>SUMIF($B$7:$B$87,"CAA-3",$G$7:$G$87)</f>
        <v>0</v>
      </c>
      <c r="H97" s="18">
        <f>SUMIF($B$7:$B$87,"CAA-3",$H$7:$H$87)</f>
        <v>5614.5700000000006</v>
      </c>
      <c r="I97" s="18">
        <f>SUMIF($B$7:$B$87,"CAA-3",$I$7:$I$87)</f>
        <v>22458.149999999994</v>
      </c>
      <c r="J97" s="18">
        <f>SUMIF($B$7:$B$87,"CAA-3",$J$7:$J$87)</f>
        <v>28072.719999999994</v>
      </c>
      <c r="K97" s="23"/>
      <c r="L97" s="23"/>
      <c r="M97" s="23"/>
      <c r="N97" s="23"/>
      <c r="O97" s="23"/>
      <c r="P97" s="23"/>
      <c r="Q97" s="23"/>
    </row>
    <row r="98" spans="1:30" x14ac:dyDescent="0.2">
      <c r="A98" s="39" t="s">
        <v>41</v>
      </c>
      <c r="B98" s="29" t="s">
        <v>42</v>
      </c>
      <c r="C98" s="16">
        <f>SUMIFS($E$7:$E$87,$B$7:$B$87,"CAA-4",$D$7:$D$87,"&lt;&gt;VAGO")</f>
        <v>2</v>
      </c>
      <c r="D98" s="16">
        <f>SUMIFS($E$7:$E$87,$B$7:$B$87,"CAA-4",$D$7:$D$87,"VAGO")</f>
        <v>0</v>
      </c>
      <c r="E98" s="16">
        <f t="shared" si="1"/>
        <v>2</v>
      </c>
      <c r="F98" s="19"/>
      <c r="G98" s="18">
        <f>SUMIF($B$7:$B$87,"CAA-4",$G$7:$G$87)</f>
        <v>0</v>
      </c>
      <c r="H98" s="18">
        <f>SUMIF($B$7:$B$87,"CAA-4",$H$7:$H$87)</f>
        <v>531.55999999999995</v>
      </c>
      <c r="I98" s="18">
        <f>SUMIF($B$7:$B$87,"CAA-4",$I$7:$I$87)</f>
        <v>2126.2199999999998</v>
      </c>
      <c r="J98" s="18">
        <f>SUMIF($B$7:$B$87,"CAA-4",$J$7:$J$87)</f>
        <v>2657.7799999999997</v>
      </c>
      <c r="K98" s="23"/>
      <c r="L98" s="23"/>
      <c r="M98" s="23"/>
      <c r="N98" s="23"/>
      <c r="O98" s="23"/>
      <c r="P98" s="23"/>
      <c r="Q98" s="23"/>
    </row>
    <row r="99" spans="1:30" x14ac:dyDescent="0.2">
      <c r="A99" s="39" t="s">
        <v>43</v>
      </c>
      <c r="B99" s="29" t="s">
        <v>44</v>
      </c>
      <c r="C99" s="16">
        <f>SUMIFS($E$7:$E$87,$B$7:$B$87,"CAA-5",$D$7:$D$87,"&lt;&gt;VAGO")</f>
        <v>3</v>
      </c>
      <c r="D99" s="16">
        <f>SUMIFS($E$7:$E$87,$B$7:$B$87,"CAA-5",$D$7:$D$87,"VAGO")</f>
        <v>0</v>
      </c>
      <c r="E99" s="16">
        <f t="shared" si="1"/>
        <v>3</v>
      </c>
      <c r="F99" s="19"/>
      <c r="G99" s="18">
        <f>SUMIF($B$7:$B$87,"CAA-5",$G$7:$G$87)</f>
        <v>0</v>
      </c>
      <c r="H99" s="18">
        <f>SUMIF($B$7:$B$87,"CAA-5",$H$7:$H$87)</f>
        <v>697.68000000000006</v>
      </c>
      <c r="I99" s="18">
        <f>SUMIF($B$7:$B$87,"CAA-5",$I$7:$I$87)</f>
        <v>2790.66</v>
      </c>
      <c r="J99" s="18">
        <f>SUMIF($B$7:$B$87,"CAA-5",$J$7:$J$87)</f>
        <v>3488.34</v>
      </c>
      <c r="K99" s="23"/>
      <c r="L99" s="23"/>
      <c r="M99" s="23"/>
      <c r="N99" s="23"/>
      <c r="O99" s="23"/>
      <c r="P99" s="23"/>
      <c r="Q99" s="23"/>
    </row>
    <row r="100" spans="1:30" ht="30" x14ac:dyDescent="0.2">
      <c r="A100" s="42" t="s">
        <v>45</v>
      </c>
      <c r="B100" s="15"/>
      <c r="C100" s="21">
        <f>SUM(C89:C99)</f>
        <v>75</v>
      </c>
      <c r="D100" s="21">
        <f>SUM(D89:D99)</f>
        <v>1</v>
      </c>
      <c r="E100" s="21">
        <f>SUM(E89:E99)</f>
        <v>76</v>
      </c>
      <c r="F100" s="15"/>
      <c r="G100" s="22">
        <f t="shared" ref="G100:J100" si="2">SUM(G89:G99)</f>
        <v>0</v>
      </c>
      <c r="H100" s="22">
        <f t="shared" si="2"/>
        <v>61935.950000000004</v>
      </c>
      <c r="I100" s="22">
        <f t="shared" si="2"/>
        <v>265284.89999999991</v>
      </c>
      <c r="J100" s="22">
        <f t="shared" si="2"/>
        <v>327220.85000000003</v>
      </c>
      <c r="K100" s="23"/>
      <c r="L100" s="23"/>
      <c r="M100" s="23"/>
      <c r="N100" s="23"/>
      <c r="O100" s="23"/>
      <c r="P100" s="23"/>
      <c r="Q100" s="23"/>
    </row>
    <row r="101" spans="1:30" ht="45.75" customHeight="1" x14ac:dyDescent="0.2">
      <c r="A101" s="23"/>
      <c r="B101" s="23"/>
      <c r="C101" s="23"/>
      <c r="D101" s="23"/>
      <c r="E101" s="23"/>
      <c r="F101" s="23"/>
      <c r="G101" s="23"/>
      <c r="H101" s="13"/>
      <c r="I101" s="13"/>
      <c r="J101" s="24"/>
      <c r="K101" s="23"/>
      <c r="L101" s="23"/>
      <c r="M101" s="23"/>
      <c r="N101" s="23"/>
      <c r="O101" s="23"/>
      <c r="P101" s="23"/>
      <c r="Q101" s="23"/>
    </row>
    <row r="102" spans="1:30" x14ac:dyDescent="0.2">
      <c r="A102" s="178" t="s">
        <v>46</v>
      </c>
      <c r="B102" s="179"/>
      <c r="C102" s="179"/>
      <c r="D102" s="179"/>
      <c r="E102" s="179"/>
      <c r="F102" s="179"/>
      <c r="G102" s="179"/>
      <c r="H102" s="179"/>
      <c r="I102" s="180"/>
      <c r="J102" s="23"/>
      <c r="K102" s="6"/>
      <c r="L102" s="23"/>
      <c r="M102" s="23"/>
      <c r="N102" s="23"/>
      <c r="O102" s="23"/>
      <c r="P102" s="23"/>
      <c r="Q102" s="23"/>
    </row>
    <row r="103" spans="1:30" ht="30" x14ac:dyDescent="0.2">
      <c r="A103" s="9" t="s">
        <v>47</v>
      </c>
      <c r="B103" s="9" t="s">
        <v>48</v>
      </c>
      <c r="C103" s="9" t="s">
        <v>49</v>
      </c>
      <c r="D103" s="9" t="s">
        <v>50</v>
      </c>
      <c r="E103" s="9" t="s">
        <v>51</v>
      </c>
      <c r="F103" s="9" t="s">
        <v>52</v>
      </c>
      <c r="G103" s="9" t="s">
        <v>53</v>
      </c>
      <c r="H103" s="9" t="s">
        <v>54</v>
      </c>
      <c r="I103" s="9" t="s">
        <v>55</v>
      </c>
      <c r="J103" s="41"/>
      <c r="K103" s="6"/>
      <c r="L103" s="41"/>
      <c r="M103" s="41"/>
      <c r="N103" s="41"/>
      <c r="O103" s="41"/>
      <c r="P103" s="41"/>
      <c r="Q103" s="41"/>
      <c r="R103" s="25"/>
      <c r="S103" s="12"/>
      <c r="T103" s="12"/>
      <c r="U103" s="12"/>
      <c r="V103" s="12"/>
      <c r="W103" s="12"/>
      <c r="X103" s="12"/>
      <c r="Y103" s="12"/>
      <c r="Z103" s="12"/>
      <c r="AA103" s="12"/>
      <c r="AB103" s="12"/>
      <c r="AC103" s="12"/>
      <c r="AD103" s="12"/>
    </row>
    <row r="104" spans="1:30" ht="16.5" x14ac:dyDescent="0.25">
      <c r="A104" s="50" t="s">
        <v>185</v>
      </c>
      <c r="B104" s="93" t="s">
        <v>65</v>
      </c>
      <c r="C104" s="36"/>
      <c r="D104" s="121" t="s">
        <v>360</v>
      </c>
      <c r="E104" s="29">
        <v>1</v>
      </c>
      <c r="F104" s="51" t="s">
        <v>257</v>
      </c>
      <c r="G104" s="79" t="s">
        <v>331</v>
      </c>
      <c r="H104" s="76">
        <v>5847.08</v>
      </c>
      <c r="I104" s="28">
        <f t="shared" ref="I104:I109" si="3">SUM(G104:H104)</f>
        <v>5847.08</v>
      </c>
      <c r="J104" s="23"/>
      <c r="K104" s="13"/>
      <c r="L104" s="13"/>
      <c r="M104" s="13"/>
      <c r="N104" s="13"/>
      <c r="O104" s="13"/>
      <c r="P104" s="13"/>
      <c r="Q104" s="13"/>
      <c r="R104" s="5"/>
      <c r="S104" s="5"/>
      <c r="T104" s="5"/>
      <c r="U104" s="5"/>
      <c r="V104" s="5"/>
      <c r="W104" s="5"/>
      <c r="X104" s="5"/>
      <c r="Y104" s="5"/>
      <c r="Z104" s="5"/>
      <c r="AA104" s="5"/>
      <c r="AB104" s="5"/>
      <c r="AC104" s="5"/>
      <c r="AD104" s="5"/>
    </row>
    <row r="105" spans="1:30" ht="16.5" x14ac:dyDescent="0.25">
      <c r="A105" s="50" t="s">
        <v>189</v>
      </c>
      <c r="B105" s="93" t="s">
        <v>67</v>
      </c>
      <c r="C105" s="36"/>
      <c r="D105" s="121" t="s">
        <v>360</v>
      </c>
      <c r="E105" s="29">
        <v>1</v>
      </c>
      <c r="F105" s="52" t="s">
        <v>261</v>
      </c>
      <c r="G105" s="81" t="s">
        <v>332</v>
      </c>
      <c r="H105" s="76">
        <v>4916.8599999999997</v>
      </c>
      <c r="I105" s="28">
        <f t="shared" si="3"/>
        <v>4916.8599999999997</v>
      </c>
      <c r="J105" s="23"/>
      <c r="K105" s="13"/>
      <c r="L105" s="13"/>
      <c r="M105" s="13"/>
      <c r="N105" s="13"/>
      <c r="O105" s="13"/>
      <c r="P105" s="13"/>
      <c r="Q105" s="13"/>
      <c r="R105" s="5"/>
      <c r="S105" s="5"/>
      <c r="T105" s="5"/>
      <c r="U105" s="5"/>
      <c r="V105" s="5"/>
      <c r="W105" s="5"/>
      <c r="X105" s="5"/>
      <c r="Y105" s="5"/>
      <c r="Z105" s="5"/>
      <c r="AA105" s="5"/>
      <c r="AB105" s="5"/>
      <c r="AC105" s="5"/>
      <c r="AD105" s="5"/>
    </row>
    <row r="106" spans="1:30" ht="16.5" x14ac:dyDescent="0.2">
      <c r="A106" s="56" t="s">
        <v>191</v>
      </c>
      <c r="B106" s="93" t="s">
        <v>69</v>
      </c>
      <c r="C106" s="36"/>
      <c r="D106" s="121" t="s">
        <v>360</v>
      </c>
      <c r="E106" s="29">
        <v>1</v>
      </c>
      <c r="F106" s="72" t="s">
        <v>299</v>
      </c>
      <c r="G106" s="83" t="s">
        <v>334</v>
      </c>
      <c r="H106" s="89">
        <v>4518.2</v>
      </c>
      <c r="I106" s="28">
        <f t="shared" si="3"/>
        <v>4518.2</v>
      </c>
      <c r="J106" s="23"/>
      <c r="K106" s="13"/>
      <c r="L106" s="13"/>
      <c r="M106" s="13"/>
      <c r="N106" s="13"/>
      <c r="O106" s="13"/>
      <c r="P106" s="13"/>
      <c r="Q106" s="13"/>
      <c r="R106" s="5"/>
      <c r="S106" s="5"/>
      <c r="T106" s="5"/>
      <c r="U106" s="5"/>
      <c r="V106" s="5"/>
      <c r="W106" s="5"/>
      <c r="X106" s="5"/>
      <c r="Y106" s="5"/>
      <c r="Z106" s="5"/>
      <c r="AA106" s="5"/>
      <c r="AB106" s="5"/>
      <c r="AC106" s="5"/>
      <c r="AD106" s="5"/>
    </row>
    <row r="107" spans="1:30" ht="16.5" x14ac:dyDescent="0.2">
      <c r="A107" s="53" t="s">
        <v>192</v>
      </c>
      <c r="B107" s="93" t="s">
        <v>69</v>
      </c>
      <c r="C107" s="36"/>
      <c r="D107" s="121" t="s">
        <v>360</v>
      </c>
      <c r="E107" s="29">
        <v>1</v>
      </c>
      <c r="F107" s="69" t="s">
        <v>363</v>
      </c>
      <c r="G107" s="83" t="s">
        <v>331</v>
      </c>
      <c r="H107" s="89">
        <v>4518.2</v>
      </c>
      <c r="I107" s="28">
        <f t="shared" si="3"/>
        <v>4518.2</v>
      </c>
      <c r="J107" s="23"/>
      <c r="K107" s="13"/>
      <c r="L107" s="13"/>
      <c r="M107" s="13"/>
      <c r="N107" s="13"/>
      <c r="O107" s="13"/>
      <c r="P107" s="13"/>
      <c r="Q107" s="13"/>
      <c r="R107" s="5"/>
      <c r="S107" s="5"/>
      <c r="T107" s="5"/>
      <c r="U107" s="5"/>
      <c r="V107" s="5"/>
      <c r="W107" s="5"/>
      <c r="X107" s="5"/>
      <c r="Y107" s="5"/>
      <c r="Z107" s="5"/>
      <c r="AA107" s="5"/>
      <c r="AB107" s="5"/>
      <c r="AC107" s="5"/>
      <c r="AD107" s="5"/>
    </row>
    <row r="108" spans="1:30" ht="16.5" x14ac:dyDescent="0.25">
      <c r="A108" s="52" t="s">
        <v>368</v>
      </c>
      <c r="B108" s="93" t="s">
        <v>71</v>
      </c>
      <c r="C108" s="36"/>
      <c r="D108" s="121" t="s">
        <v>360</v>
      </c>
      <c r="E108" s="29">
        <v>1</v>
      </c>
      <c r="F108" s="52" t="s">
        <v>271</v>
      </c>
      <c r="G108" s="81" t="s">
        <v>334</v>
      </c>
      <c r="H108" s="76">
        <v>3720.87</v>
      </c>
      <c r="I108" s="28">
        <f t="shared" si="3"/>
        <v>3720.87</v>
      </c>
      <c r="J108" s="23"/>
      <c r="K108" s="13"/>
      <c r="L108" s="13"/>
      <c r="M108" s="13"/>
      <c r="N108" s="13"/>
      <c r="O108" s="13"/>
      <c r="P108" s="13"/>
      <c r="Q108" s="13"/>
      <c r="R108" s="5"/>
      <c r="S108" s="5"/>
      <c r="T108" s="5"/>
      <c r="U108" s="5"/>
      <c r="V108" s="5"/>
      <c r="W108" s="5"/>
      <c r="X108" s="5"/>
      <c r="Y108" s="5"/>
      <c r="Z108" s="5"/>
      <c r="AA108" s="5"/>
      <c r="AB108" s="5"/>
      <c r="AC108" s="5"/>
      <c r="AD108" s="5"/>
    </row>
    <row r="109" spans="1:30" x14ac:dyDescent="0.2">
      <c r="A109" s="30"/>
      <c r="B109" s="26"/>
      <c r="C109" s="36"/>
      <c r="D109" s="36"/>
      <c r="E109" s="29"/>
      <c r="F109" s="30"/>
      <c r="G109" s="27">
        <v>0</v>
      </c>
      <c r="H109" s="27">
        <v>0</v>
      </c>
      <c r="I109" s="28">
        <f t="shared" si="3"/>
        <v>0</v>
      </c>
      <c r="J109" s="23"/>
      <c r="K109" s="13"/>
      <c r="L109" s="13"/>
      <c r="M109" s="13"/>
      <c r="N109" s="13"/>
      <c r="O109" s="13"/>
      <c r="P109" s="13"/>
      <c r="Q109" s="13"/>
      <c r="R109" s="5"/>
      <c r="S109" s="5"/>
      <c r="T109" s="5"/>
      <c r="U109" s="5"/>
      <c r="V109" s="5"/>
      <c r="W109" s="5"/>
      <c r="X109" s="5"/>
      <c r="Y109" s="5"/>
      <c r="Z109" s="5"/>
      <c r="AA109" s="5"/>
      <c r="AB109" s="5"/>
      <c r="AC109" s="5"/>
      <c r="AD109" s="5"/>
    </row>
    <row r="110" spans="1:30" ht="45" x14ac:dyDescent="0.2">
      <c r="A110" s="42" t="s">
        <v>56</v>
      </c>
      <c r="B110" s="42" t="s">
        <v>57</v>
      </c>
      <c r="C110" s="21" t="s">
        <v>58</v>
      </c>
      <c r="D110" s="21" t="s">
        <v>59</v>
      </c>
      <c r="E110" s="21" t="s">
        <v>60</v>
      </c>
      <c r="F110" s="31"/>
      <c r="G110" s="21" t="s">
        <v>61</v>
      </c>
      <c r="H110" s="21" t="s">
        <v>62</v>
      </c>
      <c r="I110" s="21" t="s">
        <v>63</v>
      </c>
      <c r="J110" s="23"/>
      <c r="K110" s="6"/>
      <c r="L110" s="6"/>
      <c r="M110" s="6"/>
      <c r="N110" s="6"/>
      <c r="O110" s="6"/>
      <c r="P110" s="6"/>
      <c r="Q110" s="6"/>
      <c r="R110" s="32"/>
      <c r="S110" s="14"/>
      <c r="T110" s="14"/>
      <c r="U110" s="14"/>
      <c r="V110" s="14"/>
      <c r="W110" s="14"/>
      <c r="X110" s="14"/>
      <c r="Y110" s="14"/>
      <c r="Z110" s="14"/>
      <c r="AA110" s="14"/>
      <c r="AB110" s="14"/>
      <c r="AC110" s="14"/>
      <c r="AD110" s="14"/>
    </row>
    <row r="111" spans="1:30" x14ac:dyDescent="0.2">
      <c r="A111" s="37" t="s">
        <v>64</v>
      </c>
      <c r="B111" s="38" t="s">
        <v>65</v>
      </c>
      <c r="C111" s="16">
        <f>SUMIFS($E$104:$E$109,$B$104:$B$109,"FDA",$D$104:$D$109,"&lt;&gt;VAGO")</f>
        <v>1</v>
      </c>
      <c r="D111" s="16">
        <f>SUMIFS($E$104:$E$109,$B$104:$B$109,"FDA",$D$104:$D$109,"VAGO")</f>
        <v>0</v>
      </c>
      <c r="E111" s="16">
        <f t="shared" ref="E111:E115" si="4">C111+D111</f>
        <v>1</v>
      </c>
      <c r="F111" s="17"/>
      <c r="G111" s="28">
        <f>SUMIF($B$104:$B$109,"FDA",$G$104:$G$109)</f>
        <v>0</v>
      </c>
      <c r="H111" s="28">
        <f>SUMIF($B$104:$B$109,"FDA",$H$104:$H$109)</f>
        <v>5847.08</v>
      </c>
      <c r="I111" s="28">
        <f>SUMIF($B$104:$B$109,"FDA",$I$104:$I$109)</f>
        <v>5847.08</v>
      </c>
      <c r="J111" s="13"/>
      <c r="K111" s="6"/>
      <c r="L111" s="13"/>
      <c r="M111" s="13"/>
      <c r="N111" s="13"/>
      <c r="O111" s="13"/>
      <c r="P111" s="13"/>
      <c r="Q111" s="13"/>
      <c r="R111" s="5"/>
      <c r="S111" s="5"/>
      <c r="T111" s="5"/>
      <c r="U111" s="5"/>
      <c r="V111" s="5"/>
      <c r="W111" s="5"/>
      <c r="X111" s="5"/>
      <c r="Y111" s="5"/>
      <c r="Z111" s="5"/>
      <c r="AA111" s="5"/>
      <c r="AB111" s="5"/>
      <c r="AC111" s="5"/>
      <c r="AD111" s="5"/>
    </row>
    <row r="112" spans="1:30" x14ac:dyDescent="0.2">
      <c r="A112" s="37" t="s">
        <v>66</v>
      </c>
      <c r="B112" s="38" t="s">
        <v>67</v>
      </c>
      <c r="C112" s="16">
        <f>SUMIFS($E$104:$E$109,$B$104:$B$109,"FDA-1",$D$104:$D$109,"&lt;&gt;VAGO")</f>
        <v>1</v>
      </c>
      <c r="D112" s="16">
        <f>SUMIFS($E$104:$E$109,$B$104:$B$109,"FDA-1",$D$104:$D$109,"VAGO")</f>
        <v>0</v>
      </c>
      <c r="E112" s="16">
        <f t="shared" si="4"/>
        <v>1</v>
      </c>
      <c r="F112" s="17"/>
      <c r="G112" s="28">
        <f>SUMIF($B$104:$B$109,"FDA-1",$G$104:$G$109)</f>
        <v>0</v>
      </c>
      <c r="H112" s="28">
        <f>SUMIF($B$104:$B$109,"FDA-1",$H$104:$H$109)</f>
        <v>4916.8599999999997</v>
      </c>
      <c r="I112" s="28">
        <f>SUMIF($B$104:$B$109,"FDA-1",$I$104:$I$109)</f>
        <v>4916.8599999999997</v>
      </c>
      <c r="J112" s="13"/>
      <c r="K112" s="6"/>
      <c r="L112" s="13"/>
      <c r="M112" s="13"/>
      <c r="N112" s="13"/>
      <c r="O112" s="13"/>
      <c r="P112" s="13"/>
      <c r="Q112" s="13"/>
      <c r="R112" s="5"/>
      <c r="S112" s="5"/>
      <c r="T112" s="5"/>
      <c r="U112" s="5"/>
      <c r="V112" s="5"/>
      <c r="W112" s="5"/>
      <c r="X112" s="5"/>
      <c r="Y112" s="5"/>
      <c r="Z112" s="5"/>
      <c r="AA112" s="5"/>
      <c r="AB112" s="5"/>
      <c r="AC112" s="5"/>
      <c r="AD112" s="5"/>
    </row>
    <row r="113" spans="1:30" x14ac:dyDescent="0.2">
      <c r="A113" s="37" t="s">
        <v>68</v>
      </c>
      <c r="B113" s="38" t="s">
        <v>69</v>
      </c>
      <c r="C113" s="16">
        <f>SUMIFS($E$104:$E$109,$B$104:$B$109,"FDA-2",$D$104:$D$109,"&lt;&gt;VAGO")</f>
        <v>2</v>
      </c>
      <c r="D113" s="16">
        <f>SUMIFS($E$104:$E$109,$B$104:$B$109,"FDA-2",$D$104:$D$109,"VAGO")</f>
        <v>0</v>
      </c>
      <c r="E113" s="16">
        <f t="shared" si="4"/>
        <v>2</v>
      </c>
      <c r="F113" s="19"/>
      <c r="G113" s="28">
        <f>SUMIF($B$104:$B$109,"FDA-2",$G$104:$G$109)</f>
        <v>0</v>
      </c>
      <c r="H113" s="28">
        <f>SUMIF($B$104:$B$109,"FDA-2",$H$104:$H$109)</f>
        <v>9036.4</v>
      </c>
      <c r="I113" s="28">
        <f>SUMIF($B$104:$B$109,"FDA-2",$I$104:$I$109)</f>
        <v>9036.4</v>
      </c>
      <c r="J113" s="13"/>
      <c r="K113" s="6"/>
      <c r="L113" s="13"/>
      <c r="M113" s="13"/>
      <c r="N113" s="13"/>
      <c r="O113" s="13"/>
      <c r="P113" s="13"/>
      <c r="Q113" s="13"/>
      <c r="R113" s="5"/>
      <c r="S113" s="5"/>
      <c r="T113" s="5"/>
      <c r="U113" s="5"/>
      <c r="V113" s="5"/>
      <c r="W113" s="5"/>
      <c r="X113" s="5"/>
      <c r="Y113" s="5"/>
      <c r="Z113" s="5"/>
      <c r="AA113" s="5"/>
      <c r="AB113" s="5"/>
      <c r="AC113" s="5"/>
      <c r="AD113" s="5"/>
    </row>
    <row r="114" spans="1:30" x14ac:dyDescent="0.2">
      <c r="A114" s="37" t="s">
        <v>70</v>
      </c>
      <c r="B114" s="38" t="s">
        <v>71</v>
      </c>
      <c r="C114" s="16">
        <f>SUMIFS($E$104:$E$109,$B$104:$B$109,"FDA-3",$D$104:$D$109,"&lt;&gt;VAGO")</f>
        <v>1</v>
      </c>
      <c r="D114" s="16">
        <f>SUMIFS($E$104:$E$109,$B$104:$B$109,"FDA-3",$D$104:$D$109,"VAGO")</f>
        <v>0</v>
      </c>
      <c r="E114" s="16">
        <f t="shared" si="4"/>
        <v>1</v>
      </c>
      <c r="F114" s="20"/>
      <c r="G114" s="28">
        <f>SUMIF($B$104:$B$109,"FDA-3",$G$104:$G$109)</f>
        <v>0</v>
      </c>
      <c r="H114" s="28">
        <f>SUMIF($B$104:$B$109,"FDA-3",$H$104:$H$109)</f>
        <v>3720.87</v>
      </c>
      <c r="I114" s="28">
        <f>SUMIF($B$104:$B$109,"FDA-3",$I$104:$I$109)</f>
        <v>3720.87</v>
      </c>
      <c r="J114" s="13"/>
      <c r="K114" s="6"/>
      <c r="L114" s="13"/>
      <c r="M114" s="13"/>
      <c r="N114" s="13"/>
      <c r="O114" s="13"/>
      <c r="P114" s="13"/>
      <c r="Q114" s="13"/>
      <c r="R114" s="5"/>
      <c r="S114" s="5"/>
      <c r="T114" s="5"/>
      <c r="U114" s="5"/>
      <c r="V114" s="5"/>
      <c r="W114" s="5"/>
      <c r="X114" s="5"/>
      <c r="Y114" s="5"/>
      <c r="Z114" s="5"/>
      <c r="AA114" s="5"/>
      <c r="AB114" s="5"/>
      <c r="AC114" s="5"/>
      <c r="AD114" s="5"/>
    </row>
    <row r="115" spans="1:30" x14ac:dyDescent="0.2">
      <c r="A115" s="37" t="s">
        <v>72</v>
      </c>
      <c r="B115" s="38" t="s">
        <v>73</v>
      </c>
      <c r="C115" s="16">
        <f>SUMIFS($E$104:$E$109,$B$104:$B$109,"FDA-4",$D$104:$D$109,"&lt;&gt;VAGO")</f>
        <v>0</v>
      </c>
      <c r="D115" s="16">
        <f>SUMIFS($E$104:$E$109,$B$104:$B$109,"FDA-4",$D$104:$D$109,"VAGO")</f>
        <v>0</v>
      </c>
      <c r="E115" s="16">
        <f t="shared" si="4"/>
        <v>0</v>
      </c>
      <c r="F115" s="19"/>
      <c r="G115" s="28">
        <f>SUMIF($B$104:$B$109,"FDA-4",$G$104:$G$109)</f>
        <v>0</v>
      </c>
      <c r="H115" s="28">
        <f>SUMIF($B$104:$B$109,"FDA-4",$H$104:$H$109)</f>
        <v>0</v>
      </c>
      <c r="I115" s="28">
        <f>SUMIF($B$104:$B$109,"FDA-4",$I$104:$I$109)</f>
        <v>0</v>
      </c>
      <c r="J115" s="13"/>
      <c r="K115" s="6"/>
      <c r="L115" s="13"/>
      <c r="M115" s="13"/>
      <c r="N115" s="13"/>
      <c r="O115" s="13"/>
      <c r="P115" s="13"/>
      <c r="Q115" s="13"/>
      <c r="R115" s="5"/>
      <c r="S115" s="5"/>
      <c r="T115" s="5"/>
      <c r="U115" s="5"/>
      <c r="V115" s="5"/>
      <c r="W115" s="5"/>
      <c r="X115" s="5"/>
      <c r="Y115" s="5"/>
      <c r="Z115" s="5"/>
      <c r="AA115" s="5"/>
      <c r="AB115" s="5"/>
      <c r="AC115" s="5"/>
      <c r="AD115" s="5"/>
    </row>
    <row r="116" spans="1:30" ht="30" x14ac:dyDescent="0.2">
      <c r="A116" s="42" t="s">
        <v>74</v>
      </c>
      <c r="B116" s="31"/>
      <c r="C116" s="21">
        <f>SUM(C111:C115)</f>
        <v>5</v>
      </c>
      <c r="D116" s="21">
        <f t="shared" ref="D116" si="5">SUM(D112:D115)</f>
        <v>0</v>
      </c>
      <c r="E116" s="21">
        <f>SUM(E111:E115)</f>
        <v>5</v>
      </c>
      <c r="F116" s="31"/>
      <c r="G116" s="33">
        <f t="shared" ref="G116:I116" si="6">SUM(G111:G115)</f>
        <v>0</v>
      </c>
      <c r="H116" s="33">
        <f t="shared" si="6"/>
        <v>23521.209999999995</v>
      </c>
      <c r="I116" s="33">
        <f t="shared" si="6"/>
        <v>23521.209999999995</v>
      </c>
      <c r="J116" s="13"/>
      <c r="K116" s="6"/>
      <c r="L116" s="13"/>
      <c r="M116" s="13"/>
      <c r="N116" s="13"/>
      <c r="O116" s="13"/>
      <c r="P116" s="13"/>
      <c r="Q116" s="13"/>
      <c r="R116" s="5"/>
      <c r="S116" s="5"/>
      <c r="T116" s="5"/>
      <c r="U116" s="5"/>
      <c r="V116" s="5"/>
      <c r="W116" s="5"/>
      <c r="X116" s="5"/>
      <c r="Y116" s="5"/>
      <c r="Z116" s="5"/>
      <c r="AA116" s="5"/>
      <c r="AB116" s="5"/>
      <c r="AC116" s="5"/>
      <c r="AD116" s="5"/>
    </row>
    <row r="117" spans="1:30" ht="45" customHeight="1" x14ac:dyDescent="0.2">
      <c r="A117" s="24"/>
      <c r="B117" s="24"/>
      <c r="C117" s="24"/>
      <c r="D117" s="24"/>
      <c r="E117" s="24"/>
      <c r="F117" s="24"/>
      <c r="G117" s="24"/>
      <c r="H117" s="24"/>
      <c r="I117" s="6"/>
      <c r="J117" s="13"/>
      <c r="K117" s="6"/>
      <c r="L117" s="13"/>
      <c r="M117" s="13"/>
      <c r="N117" s="13"/>
      <c r="O117" s="13"/>
      <c r="P117" s="13"/>
      <c r="Q117" s="13"/>
      <c r="R117" s="5"/>
      <c r="S117" s="5"/>
      <c r="T117" s="5"/>
      <c r="U117" s="5"/>
      <c r="V117" s="5"/>
      <c r="W117" s="5"/>
      <c r="X117" s="5"/>
      <c r="Y117" s="5"/>
      <c r="Z117" s="5"/>
      <c r="AA117" s="5"/>
      <c r="AB117" s="5"/>
      <c r="AC117" s="5"/>
      <c r="AD117" s="5"/>
    </row>
    <row r="118" spans="1:30" x14ac:dyDescent="0.2">
      <c r="A118" s="178" t="s">
        <v>75</v>
      </c>
      <c r="B118" s="179"/>
      <c r="C118" s="179"/>
      <c r="D118" s="179"/>
      <c r="E118" s="179"/>
      <c r="F118" s="179"/>
      <c r="G118" s="179"/>
      <c r="H118" s="179"/>
      <c r="I118" s="180"/>
      <c r="J118" s="13"/>
      <c r="K118" s="6"/>
      <c r="L118" s="13"/>
      <c r="M118" s="13"/>
      <c r="N118" s="13"/>
      <c r="O118" s="13"/>
      <c r="P118" s="13"/>
      <c r="Q118" s="13"/>
      <c r="R118" s="5"/>
      <c r="S118" s="5"/>
      <c r="T118" s="5"/>
      <c r="U118" s="5"/>
      <c r="V118" s="5"/>
      <c r="W118" s="5"/>
      <c r="X118" s="5"/>
      <c r="Y118" s="5"/>
      <c r="Z118" s="5"/>
      <c r="AA118" s="5"/>
      <c r="AB118" s="5"/>
      <c r="AC118" s="5"/>
      <c r="AD118" s="5"/>
    </row>
    <row r="119" spans="1:30" ht="30" x14ac:dyDescent="0.2">
      <c r="A119" s="34" t="s">
        <v>76</v>
      </c>
      <c r="B119" s="9" t="s">
        <v>77</v>
      </c>
      <c r="C119" s="9" t="s">
        <v>78</v>
      </c>
      <c r="D119" s="9" t="s">
        <v>79</v>
      </c>
      <c r="E119" s="9" t="s">
        <v>80</v>
      </c>
      <c r="F119" s="9" t="s">
        <v>81</v>
      </c>
      <c r="G119" s="9" t="s">
        <v>82</v>
      </c>
      <c r="H119" s="129" t="s">
        <v>83</v>
      </c>
      <c r="I119" s="9" t="s">
        <v>84</v>
      </c>
      <c r="J119" s="6"/>
      <c r="K119" s="6"/>
      <c r="L119" s="6"/>
      <c r="M119" s="6"/>
      <c r="N119" s="6"/>
      <c r="O119" s="6"/>
      <c r="P119" s="6"/>
      <c r="Q119" s="6"/>
      <c r="R119" s="25"/>
      <c r="S119" s="12"/>
      <c r="T119" s="12"/>
      <c r="U119" s="12"/>
      <c r="V119" s="12"/>
      <c r="W119" s="12"/>
      <c r="X119" s="12"/>
      <c r="Y119" s="12"/>
      <c r="Z119" s="12"/>
      <c r="AA119" s="12"/>
      <c r="AB119" s="12"/>
      <c r="AC119" s="12"/>
      <c r="AD119" s="12"/>
    </row>
    <row r="120" spans="1:30" ht="16.5" x14ac:dyDescent="0.25">
      <c r="A120" s="49" t="s">
        <v>341</v>
      </c>
      <c r="B120" s="105" t="s">
        <v>94</v>
      </c>
      <c r="C120" s="35"/>
      <c r="D120" s="121" t="s">
        <v>360</v>
      </c>
      <c r="E120" s="29">
        <v>1</v>
      </c>
      <c r="F120" s="52" t="s">
        <v>335</v>
      </c>
      <c r="G120" s="124">
        <v>0</v>
      </c>
      <c r="H120" s="130">
        <v>1200.69</v>
      </c>
      <c r="I120" s="127">
        <f t="shared" ref="I120:I128" si="7">SUM(G120:H120)</f>
        <v>1200.69</v>
      </c>
      <c r="J120" s="13"/>
      <c r="K120" s="13"/>
      <c r="L120" s="13"/>
      <c r="M120" s="13"/>
      <c r="N120" s="13"/>
      <c r="O120" s="13"/>
      <c r="P120" s="13"/>
      <c r="Q120" s="13"/>
      <c r="R120" s="5"/>
      <c r="S120" s="5"/>
      <c r="T120" s="5"/>
      <c r="U120" s="5"/>
      <c r="V120" s="5"/>
      <c r="W120" s="5"/>
      <c r="X120" s="5"/>
      <c r="Y120" s="5"/>
      <c r="Z120" s="5"/>
      <c r="AA120" s="5"/>
      <c r="AB120" s="5"/>
      <c r="AC120" s="5"/>
      <c r="AD120" s="5"/>
    </row>
    <row r="121" spans="1:30" ht="16.5" x14ac:dyDescent="0.25">
      <c r="A121" s="49" t="s">
        <v>341</v>
      </c>
      <c r="B121" s="105" t="s">
        <v>94</v>
      </c>
      <c r="C121" s="36"/>
      <c r="D121" s="121" t="s">
        <v>360</v>
      </c>
      <c r="E121" s="29">
        <v>1</v>
      </c>
      <c r="F121" s="52" t="s">
        <v>336</v>
      </c>
      <c r="G121" s="124">
        <v>0</v>
      </c>
      <c r="H121" s="130">
        <v>1200.69</v>
      </c>
      <c r="I121" s="127">
        <f t="shared" si="7"/>
        <v>1200.69</v>
      </c>
      <c r="J121" s="13"/>
      <c r="K121" s="13"/>
      <c r="L121" s="13"/>
      <c r="M121" s="13"/>
      <c r="N121" s="13"/>
      <c r="O121" s="13"/>
      <c r="P121" s="13"/>
      <c r="Q121" s="13"/>
      <c r="R121" s="5"/>
      <c r="S121" s="5"/>
      <c r="T121" s="5"/>
      <c r="U121" s="5"/>
      <c r="V121" s="5"/>
      <c r="W121" s="5"/>
      <c r="X121" s="5"/>
      <c r="Y121" s="5"/>
      <c r="Z121" s="5"/>
      <c r="AA121" s="5"/>
      <c r="AB121" s="5"/>
      <c r="AC121" s="5"/>
      <c r="AD121" s="5"/>
    </row>
    <row r="122" spans="1:30" ht="16.5" x14ac:dyDescent="0.25">
      <c r="A122" s="49" t="s">
        <v>341</v>
      </c>
      <c r="B122" s="105" t="s">
        <v>94</v>
      </c>
      <c r="C122" s="36"/>
      <c r="D122" s="121" t="s">
        <v>360</v>
      </c>
      <c r="E122" s="29">
        <v>1</v>
      </c>
      <c r="F122" s="94" t="s">
        <v>337</v>
      </c>
      <c r="G122" s="124">
        <v>0</v>
      </c>
      <c r="H122" s="130">
        <v>1200.69</v>
      </c>
      <c r="I122" s="127">
        <f t="shared" si="7"/>
        <v>1200.69</v>
      </c>
      <c r="J122" s="13"/>
      <c r="K122" s="13"/>
      <c r="L122" s="13"/>
      <c r="M122" s="13"/>
      <c r="N122" s="13"/>
      <c r="O122" s="13"/>
      <c r="P122" s="13"/>
      <c r="Q122" s="13"/>
      <c r="R122" s="5"/>
      <c r="S122" s="5"/>
      <c r="T122" s="5"/>
      <c r="U122" s="5"/>
      <c r="V122" s="5"/>
      <c r="W122" s="5"/>
      <c r="X122" s="5"/>
      <c r="Y122" s="5"/>
      <c r="Z122" s="5"/>
      <c r="AA122" s="5"/>
      <c r="AB122" s="5"/>
      <c r="AC122" s="5"/>
      <c r="AD122" s="5"/>
    </row>
    <row r="123" spans="1:30" ht="16.5" x14ac:dyDescent="0.25">
      <c r="A123" s="49" t="s">
        <v>341</v>
      </c>
      <c r="B123" s="105" t="s">
        <v>94</v>
      </c>
      <c r="C123" s="36"/>
      <c r="D123" s="121" t="s">
        <v>360</v>
      </c>
      <c r="E123" s="29">
        <v>1</v>
      </c>
      <c r="F123" s="69" t="s">
        <v>338</v>
      </c>
      <c r="G123" s="124">
        <v>0</v>
      </c>
      <c r="H123" s="130">
        <v>1200.69</v>
      </c>
      <c r="I123" s="127">
        <f t="shared" si="7"/>
        <v>1200.69</v>
      </c>
      <c r="J123" s="13"/>
      <c r="K123" s="13"/>
      <c r="L123" s="13"/>
      <c r="M123" s="13"/>
      <c r="N123" s="13"/>
      <c r="O123" s="13"/>
      <c r="P123" s="13"/>
      <c r="Q123" s="13"/>
      <c r="R123" s="5"/>
      <c r="S123" s="5"/>
      <c r="T123" s="5"/>
      <c r="U123" s="5"/>
      <c r="V123" s="5"/>
      <c r="W123" s="5"/>
      <c r="X123" s="5"/>
      <c r="Y123" s="5"/>
      <c r="Z123" s="5"/>
      <c r="AA123" s="5"/>
      <c r="AB123" s="5"/>
      <c r="AC123" s="5"/>
      <c r="AD123" s="5"/>
    </row>
    <row r="124" spans="1:30" ht="16.5" x14ac:dyDescent="0.25">
      <c r="A124" s="49" t="s">
        <v>341</v>
      </c>
      <c r="B124" s="105" t="s">
        <v>94</v>
      </c>
      <c r="C124" s="35"/>
      <c r="D124" s="121" t="s">
        <v>360</v>
      </c>
      <c r="E124" s="29">
        <v>1</v>
      </c>
      <c r="F124" s="50" t="s">
        <v>339</v>
      </c>
      <c r="G124" s="124">
        <v>0</v>
      </c>
      <c r="H124" s="130">
        <v>1200.69</v>
      </c>
      <c r="I124" s="127">
        <f t="shared" si="7"/>
        <v>1200.69</v>
      </c>
      <c r="J124" s="13"/>
      <c r="K124" s="13"/>
      <c r="L124" s="13"/>
      <c r="M124" s="13"/>
      <c r="N124" s="13"/>
      <c r="O124" s="13"/>
      <c r="P124" s="13"/>
      <c r="Q124" s="13"/>
      <c r="R124" s="5"/>
      <c r="S124" s="5"/>
      <c r="T124" s="5"/>
      <c r="U124" s="5"/>
      <c r="V124" s="5"/>
      <c r="W124" s="5"/>
      <c r="X124" s="5"/>
      <c r="Y124" s="5"/>
      <c r="Z124" s="5"/>
      <c r="AA124" s="5"/>
      <c r="AB124" s="5"/>
      <c r="AC124" s="5"/>
      <c r="AD124" s="5"/>
    </row>
    <row r="125" spans="1:30" ht="16.5" x14ac:dyDescent="0.25">
      <c r="A125" s="95" t="s">
        <v>341</v>
      </c>
      <c r="B125" s="105" t="s">
        <v>94</v>
      </c>
      <c r="C125" s="96"/>
      <c r="D125" s="121" t="s">
        <v>360</v>
      </c>
      <c r="E125" s="122">
        <v>1</v>
      </c>
      <c r="F125" s="52" t="s">
        <v>340</v>
      </c>
      <c r="G125" s="125">
        <v>0</v>
      </c>
      <c r="H125" s="130">
        <v>1200.69</v>
      </c>
      <c r="I125" s="128">
        <f t="shared" si="7"/>
        <v>1200.69</v>
      </c>
      <c r="J125" s="13"/>
      <c r="K125" s="13"/>
      <c r="L125" s="13"/>
      <c r="M125" s="13"/>
      <c r="N125" s="13"/>
      <c r="O125" s="13"/>
      <c r="P125" s="13"/>
      <c r="Q125" s="13"/>
      <c r="R125" s="5"/>
      <c r="S125" s="5"/>
      <c r="T125" s="5"/>
      <c r="U125" s="5"/>
      <c r="V125" s="5"/>
      <c r="W125" s="5"/>
      <c r="X125" s="5"/>
      <c r="Y125" s="5"/>
      <c r="Z125" s="5"/>
      <c r="AA125" s="5"/>
      <c r="AB125" s="5"/>
      <c r="AC125" s="5"/>
      <c r="AD125" s="5"/>
    </row>
    <row r="126" spans="1:30" ht="16.5" x14ac:dyDescent="0.25">
      <c r="A126" s="95" t="s">
        <v>341</v>
      </c>
      <c r="B126" s="105" t="s">
        <v>94</v>
      </c>
      <c r="C126" s="99"/>
      <c r="D126" s="121" t="s">
        <v>360</v>
      </c>
      <c r="E126" s="101">
        <v>1</v>
      </c>
      <c r="F126" s="123" t="s">
        <v>342</v>
      </c>
      <c r="G126" s="126">
        <v>0</v>
      </c>
      <c r="H126" s="130">
        <v>1200.69</v>
      </c>
      <c r="I126" s="128">
        <f t="shared" si="7"/>
        <v>1200.69</v>
      </c>
      <c r="J126" s="13"/>
      <c r="K126" s="13"/>
      <c r="L126" s="13"/>
      <c r="M126" s="13"/>
      <c r="N126" s="13"/>
      <c r="O126" s="13"/>
      <c r="P126" s="13"/>
      <c r="Q126" s="13"/>
      <c r="R126" s="5"/>
      <c r="S126" s="5"/>
      <c r="T126" s="5"/>
      <c r="U126" s="5"/>
      <c r="V126" s="5"/>
      <c r="W126" s="5"/>
      <c r="X126" s="5"/>
      <c r="Y126" s="5"/>
      <c r="Z126" s="5"/>
      <c r="AA126" s="5"/>
      <c r="AB126" s="5"/>
      <c r="AC126" s="5"/>
      <c r="AD126" s="5"/>
    </row>
    <row r="127" spans="1:30" ht="16.5" x14ac:dyDescent="0.25">
      <c r="A127" s="95" t="s">
        <v>341</v>
      </c>
      <c r="B127" s="105" t="s">
        <v>94</v>
      </c>
      <c r="C127" s="99"/>
      <c r="D127" s="121" t="s">
        <v>360</v>
      </c>
      <c r="E127" s="101">
        <v>1</v>
      </c>
      <c r="F127" s="74" t="s">
        <v>343</v>
      </c>
      <c r="G127" s="126">
        <v>0</v>
      </c>
      <c r="H127" s="130">
        <v>1200.69</v>
      </c>
      <c r="I127" s="128">
        <f t="shared" si="7"/>
        <v>1200.69</v>
      </c>
      <c r="J127" s="13"/>
      <c r="K127" s="13"/>
      <c r="L127" s="13"/>
      <c r="M127" s="13"/>
      <c r="N127" s="13"/>
      <c r="O127" s="13"/>
      <c r="P127" s="13"/>
      <c r="Q127" s="13"/>
      <c r="R127" s="5"/>
      <c r="S127" s="5"/>
      <c r="T127" s="5"/>
      <c r="U127" s="5"/>
      <c r="V127" s="5"/>
      <c r="W127" s="5"/>
      <c r="X127" s="5"/>
      <c r="Y127" s="5"/>
      <c r="Z127" s="5"/>
      <c r="AA127" s="5"/>
      <c r="AB127" s="5"/>
      <c r="AC127" s="5"/>
      <c r="AD127" s="5"/>
    </row>
    <row r="128" spans="1:30" ht="16.5" x14ac:dyDescent="0.25">
      <c r="A128" s="95" t="s">
        <v>341</v>
      </c>
      <c r="B128" s="105" t="s">
        <v>94</v>
      </c>
      <c r="C128" s="99"/>
      <c r="D128" s="121" t="s">
        <v>360</v>
      </c>
      <c r="E128" s="101">
        <v>1</v>
      </c>
      <c r="F128" s="104" t="s">
        <v>344</v>
      </c>
      <c r="G128" s="126">
        <v>0</v>
      </c>
      <c r="H128" s="130">
        <v>1200.69</v>
      </c>
      <c r="I128" s="128">
        <f t="shared" si="7"/>
        <v>1200.69</v>
      </c>
      <c r="J128" s="13"/>
      <c r="K128" s="13"/>
      <c r="L128" s="13"/>
      <c r="M128" s="13"/>
      <c r="N128" s="13"/>
      <c r="O128" s="13"/>
      <c r="P128" s="13"/>
      <c r="Q128" s="13"/>
      <c r="R128" s="5"/>
      <c r="S128" s="5"/>
      <c r="T128" s="5"/>
      <c r="U128" s="5"/>
      <c r="V128" s="5"/>
      <c r="W128" s="5"/>
      <c r="X128" s="5"/>
      <c r="Y128" s="5"/>
      <c r="Z128" s="5"/>
      <c r="AA128" s="5"/>
      <c r="AB128" s="5"/>
      <c r="AC128" s="5"/>
      <c r="AD128" s="5"/>
    </row>
    <row r="129" spans="1:30" ht="16.5" x14ac:dyDescent="0.25">
      <c r="A129" s="49" t="s">
        <v>347</v>
      </c>
      <c r="B129" s="105" t="s">
        <v>372</v>
      </c>
      <c r="C129" s="99"/>
      <c r="D129" s="121" t="s">
        <v>360</v>
      </c>
      <c r="E129" s="101">
        <v>1</v>
      </c>
      <c r="F129" s="52" t="s">
        <v>345</v>
      </c>
      <c r="G129" s="97">
        <v>0</v>
      </c>
      <c r="H129" s="117">
        <v>732.55</v>
      </c>
      <c r="I129" s="98">
        <f>SUM(G129:H129)</f>
        <v>732.55</v>
      </c>
      <c r="J129" s="13"/>
      <c r="K129" s="13"/>
      <c r="L129" s="13"/>
      <c r="M129" s="13"/>
      <c r="N129" s="13"/>
      <c r="O129" s="13"/>
      <c r="P129" s="13"/>
      <c r="Q129" s="13"/>
      <c r="R129" s="5"/>
      <c r="S129" s="5"/>
      <c r="T129" s="5"/>
      <c r="U129" s="5"/>
      <c r="V129" s="5"/>
      <c r="W129" s="5"/>
      <c r="X129" s="5"/>
      <c r="Y129" s="5"/>
      <c r="Z129" s="5"/>
      <c r="AA129" s="5"/>
      <c r="AB129" s="5"/>
      <c r="AC129" s="5"/>
      <c r="AD129" s="5"/>
    </row>
    <row r="130" spans="1:30" ht="16.5" x14ac:dyDescent="0.25">
      <c r="A130" s="49" t="s">
        <v>347</v>
      </c>
      <c r="B130" s="105" t="s">
        <v>372</v>
      </c>
      <c r="C130" s="99"/>
      <c r="D130" s="121" t="s">
        <v>360</v>
      </c>
      <c r="E130" s="101">
        <v>1</v>
      </c>
      <c r="F130" s="52" t="s">
        <v>346</v>
      </c>
      <c r="G130" s="97">
        <v>0</v>
      </c>
      <c r="H130" s="117">
        <v>732.55</v>
      </c>
      <c r="I130" s="98">
        <f>SUM(G130:H130)</f>
        <v>732.55</v>
      </c>
      <c r="J130" s="13"/>
      <c r="K130" s="13"/>
      <c r="L130" s="13"/>
      <c r="M130" s="13"/>
      <c r="N130" s="13"/>
      <c r="O130" s="13"/>
      <c r="P130" s="13"/>
      <c r="Q130" s="13"/>
      <c r="R130" s="5"/>
      <c r="S130" s="5"/>
      <c r="T130" s="5"/>
      <c r="U130" s="5"/>
      <c r="V130" s="5"/>
      <c r="W130" s="5"/>
      <c r="X130" s="5"/>
      <c r="Y130" s="5"/>
      <c r="Z130" s="5"/>
      <c r="AA130" s="5"/>
      <c r="AB130" s="5"/>
      <c r="AC130" s="5"/>
      <c r="AD130" s="5"/>
    </row>
    <row r="131" spans="1:30" ht="16.5" x14ac:dyDescent="0.25">
      <c r="A131" s="49" t="s">
        <v>347</v>
      </c>
      <c r="B131" s="105" t="s">
        <v>372</v>
      </c>
      <c r="C131" s="99"/>
      <c r="D131" s="121" t="s">
        <v>360</v>
      </c>
      <c r="E131" s="101">
        <v>1</v>
      </c>
      <c r="F131" s="106" t="s">
        <v>348</v>
      </c>
      <c r="G131" s="97">
        <v>0</v>
      </c>
      <c r="H131" s="117">
        <v>732.55</v>
      </c>
      <c r="I131" s="98">
        <f>SUM(G131:H131)</f>
        <v>732.55</v>
      </c>
      <c r="J131" s="13"/>
      <c r="K131" s="13"/>
      <c r="L131" s="13"/>
      <c r="M131" s="13"/>
      <c r="N131" s="13"/>
      <c r="O131" s="13"/>
      <c r="P131" s="13"/>
      <c r="Q131" s="13"/>
      <c r="R131" s="5"/>
      <c r="S131" s="5"/>
      <c r="T131" s="5"/>
      <c r="U131" s="5"/>
      <c r="V131" s="5"/>
      <c r="W131" s="5"/>
      <c r="X131" s="5"/>
      <c r="Y131" s="5"/>
      <c r="Z131" s="5"/>
      <c r="AA131" s="5"/>
      <c r="AB131" s="5"/>
      <c r="AC131" s="5"/>
      <c r="AD131" s="5"/>
    </row>
    <row r="132" spans="1:30" ht="16.5" x14ac:dyDescent="0.25">
      <c r="A132" s="49" t="s">
        <v>347</v>
      </c>
      <c r="B132" s="105" t="s">
        <v>372</v>
      </c>
      <c r="C132" s="99"/>
      <c r="D132" s="121" t="s">
        <v>360</v>
      </c>
      <c r="E132" s="101">
        <v>1</v>
      </c>
      <c r="F132" s="58" t="s">
        <v>349</v>
      </c>
      <c r="G132" s="102">
        <v>0</v>
      </c>
      <c r="H132" s="117">
        <v>732.55</v>
      </c>
      <c r="I132" s="103">
        <f>SUM(G132:H132)</f>
        <v>732.55</v>
      </c>
      <c r="J132" s="13"/>
      <c r="K132" s="13"/>
      <c r="L132" s="13"/>
      <c r="M132" s="13"/>
      <c r="N132" s="13"/>
      <c r="O132" s="13"/>
      <c r="P132" s="13"/>
      <c r="Q132" s="13"/>
      <c r="R132" s="5"/>
      <c r="S132" s="5"/>
      <c r="T132" s="5"/>
      <c r="U132" s="5"/>
      <c r="V132" s="5"/>
      <c r="W132" s="5"/>
      <c r="X132" s="5"/>
      <c r="Y132" s="5"/>
      <c r="Z132" s="5"/>
      <c r="AA132" s="5"/>
      <c r="AB132" s="5"/>
      <c r="AC132" s="5"/>
      <c r="AD132" s="5"/>
    </row>
    <row r="133" spans="1:30" ht="16.5" x14ac:dyDescent="0.25">
      <c r="A133" s="49" t="s">
        <v>347</v>
      </c>
      <c r="B133" s="105" t="s">
        <v>372</v>
      </c>
      <c r="C133" s="108"/>
      <c r="D133" s="121" t="s">
        <v>360</v>
      </c>
      <c r="E133" s="109">
        <v>1</v>
      </c>
      <c r="F133" s="94" t="s">
        <v>350</v>
      </c>
      <c r="G133" s="102">
        <v>0</v>
      </c>
      <c r="H133" s="118">
        <v>732.55</v>
      </c>
      <c r="I133" s="103">
        <f>SUM(G133:H133)</f>
        <v>732.55</v>
      </c>
      <c r="J133" s="13"/>
      <c r="K133" s="13"/>
      <c r="L133" s="13"/>
      <c r="M133" s="13"/>
      <c r="N133" s="13"/>
      <c r="O133" s="13"/>
      <c r="P133" s="13"/>
      <c r="Q133" s="13"/>
      <c r="R133" s="5"/>
      <c r="S133" s="5"/>
      <c r="T133" s="5"/>
      <c r="U133" s="5"/>
      <c r="V133" s="5"/>
      <c r="W133" s="5"/>
      <c r="X133" s="5"/>
      <c r="Y133" s="5"/>
      <c r="Z133" s="5"/>
      <c r="AA133" s="5"/>
      <c r="AB133" s="5"/>
      <c r="AC133" s="5"/>
      <c r="AD133" s="5"/>
    </row>
    <row r="134" spans="1:30" ht="16.5" x14ac:dyDescent="0.25">
      <c r="A134" s="49" t="s">
        <v>354</v>
      </c>
      <c r="B134" s="107" t="s">
        <v>98</v>
      </c>
      <c r="C134" s="99"/>
      <c r="D134" s="121" t="s">
        <v>360</v>
      </c>
      <c r="E134" s="101">
        <v>1</v>
      </c>
      <c r="F134" s="52" t="s">
        <v>351</v>
      </c>
      <c r="G134" s="102">
        <v>0</v>
      </c>
      <c r="H134" s="119">
        <v>488.36</v>
      </c>
      <c r="I134" s="103">
        <f t="shared" ref="I134:I140" si="8">SUM(G134:H134)</f>
        <v>488.36</v>
      </c>
      <c r="J134" s="13"/>
      <c r="K134" s="13"/>
      <c r="L134" s="13"/>
      <c r="M134" s="13"/>
      <c r="N134" s="13"/>
      <c r="O134" s="13"/>
      <c r="P134" s="13"/>
      <c r="Q134" s="13"/>
      <c r="R134" s="5"/>
      <c r="S134" s="5"/>
      <c r="T134" s="5"/>
      <c r="U134" s="5"/>
      <c r="V134" s="5"/>
      <c r="W134" s="5"/>
      <c r="X134" s="5"/>
      <c r="Y134" s="5"/>
      <c r="Z134" s="5"/>
      <c r="AA134" s="5"/>
      <c r="AB134" s="5"/>
      <c r="AC134" s="5"/>
      <c r="AD134" s="5"/>
    </row>
    <row r="135" spans="1:30" ht="16.5" x14ac:dyDescent="0.25">
      <c r="A135" s="49" t="s">
        <v>354</v>
      </c>
      <c r="B135" s="107" t="s">
        <v>98</v>
      </c>
      <c r="C135" s="99"/>
      <c r="D135" s="121" t="s">
        <v>360</v>
      </c>
      <c r="E135" s="101">
        <v>1</v>
      </c>
      <c r="F135" s="114" t="s">
        <v>352</v>
      </c>
      <c r="G135" s="102">
        <v>0</v>
      </c>
      <c r="H135" s="119">
        <v>488.36</v>
      </c>
      <c r="I135" s="103">
        <f t="shared" si="8"/>
        <v>488.36</v>
      </c>
      <c r="J135" s="13"/>
      <c r="K135" s="13"/>
      <c r="L135" s="13"/>
      <c r="M135" s="13"/>
      <c r="N135" s="13"/>
      <c r="O135" s="13"/>
      <c r="P135" s="13"/>
      <c r="Q135" s="13"/>
      <c r="R135" s="5"/>
      <c r="S135" s="5"/>
      <c r="T135" s="5"/>
      <c r="U135" s="5"/>
      <c r="V135" s="5"/>
      <c r="W135" s="5"/>
      <c r="X135" s="5"/>
      <c r="Y135" s="5"/>
      <c r="Z135" s="5"/>
      <c r="AA135" s="5"/>
      <c r="AB135" s="5"/>
      <c r="AC135" s="5"/>
      <c r="AD135" s="5"/>
    </row>
    <row r="136" spans="1:30" ht="16.5" x14ac:dyDescent="0.25">
      <c r="A136" s="49" t="s">
        <v>354</v>
      </c>
      <c r="B136" s="107" t="s">
        <v>98</v>
      </c>
      <c r="C136" s="99"/>
      <c r="D136" s="121" t="s">
        <v>360</v>
      </c>
      <c r="E136" s="101">
        <v>1</v>
      </c>
      <c r="F136" s="52" t="s">
        <v>353</v>
      </c>
      <c r="G136" s="102">
        <v>0</v>
      </c>
      <c r="H136" s="119">
        <v>488.36</v>
      </c>
      <c r="I136" s="103">
        <f t="shared" si="8"/>
        <v>488.36</v>
      </c>
      <c r="J136" s="13"/>
      <c r="K136" s="13"/>
      <c r="L136" s="13"/>
      <c r="M136" s="13"/>
      <c r="N136" s="13"/>
      <c r="O136" s="13"/>
      <c r="P136" s="13"/>
      <c r="Q136" s="13"/>
      <c r="R136" s="5"/>
      <c r="S136" s="5"/>
      <c r="T136" s="5"/>
      <c r="U136" s="5"/>
      <c r="V136" s="5"/>
      <c r="W136" s="5"/>
      <c r="X136" s="5"/>
      <c r="Y136" s="5"/>
      <c r="Z136" s="5"/>
      <c r="AA136" s="5"/>
      <c r="AB136" s="5"/>
      <c r="AC136" s="5"/>
      <c r="AD136" s="5"/>
    </row>
    <row r="137" spans="1:30" ht="16.5" x14ac:dyDescent="0.25">
      <c r="A137" s="52" t="s">
        <v>355</v>
      </c>
      <c r="B137" s="107" t="s">
        <v>356</v>
      </c>
      <c r="C137" s="99"/>
      <c r="D137" s="100" t="s">
        <v>360</v>
      </c>
      <c r="E137" s="101">
        <v>1</v>
      </c>
      <c r="F137" s="58" t="s">
        <v>358</v>
      </c>
      <c r="G137" s="102">
        <v>0</v>
      </c>
      <c r="H137" s="120">
        <v>436.04</v>
      </c>
      <c r="I137" s="103">
        <f t="shared" si="8"/>
        <v>436.04</v>
      </c>
      <c r="J137" s="13"/>
      <c r="K137" s="13"/>
      <c r="L137" s="13"/>
      <c r="M137" s="13"/>
      <c r="N137" s="13"/>
      <c r="O137" s="13"/>
      <c r="P137" s="13"/>
      <c r="Q137" s="13"/>
      <c r="R137" s="5"/>
      <c r="S137" s="5"/>
      <c r="T137" s="5"/>
      <c r="U137" s="5"/>
      <c r="V137" s="5"/>
      <c r="W137" s="5"/>
      <c r="X137" s="5"/>
      <c r="Y137" s="5"/>
      <c r="Z137" s="5"/>
      <c r="AA137" s="5"/>
      <c r="AB137" s="5"/>
      <c r="AC137" s="5"/>
      <c r="AD137" s="5"/>
    </row>
    <row r="138" spans="1:30" ht="16.5" x14ac:dyDescent="0.25">
      <c r="A138" s="52" t="s">
        <v>357</v>
      </c>
      <c r="B138" s="107" t="s">
        <v>104</v>
      </c>
      <c r="C138" s="110"/>
      <c r="D138" s="111" t="s">
        <v>362</v>
      </c>
      <c r="E138" s="112">
        <v>1</v>
      </c>
      <c r="F138" s="115"/>
      <c r="G138" s="102">
        <v>0</v>
      </c>
      <c r="H138" s="120">
        <v>313.94</v>
      </c>
      <c r="I138" s="103">
        <f t="shared" si="8"/>
        <v>313.94</v>
      </c>
      <c r="J138" s="13"/>
      <c r="K138" s="13"/>
      <c r="L138" s="13"/>
      <c r="M138" s="13"/>
      <c r="N138" s="13"/>
      <c r="O138" s="13"/>
      <c r="P138" s="13"/>
      <c r="Q138" s="13"/>
      <c r="R138" s="5"/>
      <c r="S138" s="5"/>
      <c r="T138" s="5"/>
      <c r="U138" s="5"/>
      <c r="V138" s="5"/>
      <c r="W138" s="5"/>
      <c r="X138" s="5"/>
      <c r="Y138" s="5"/>
      <c r="Z138" s="5"/>
      <c r="AA138" s="5"/>
      <c r="AB138" s="5"/>
      <c r="AC138" s="5"/>
      <c r="AD138" s="5"/>
    </row>
    <row r="139" spans="1:30" ht="16.5" x14ac:dyDescent="0.25">
      <c r="A139" s="52" t="s">
        <v>357</v>
      </c>
      <c r="B139" s="107" t="s">
        <v>104</v>
      </c>
      <c r="C139" s="110"/>
      <c r="D139" s="111" t="s">
        <v>362</v>
      </c>
      <c r="E139" s="112">
        <v>1</v>
      </c>
      <c r="F139" s="115"/>
      <c r="G139" s="102">
        <v>0</v>
      </c>
      <c r="H139" s="120">
        <v>313.94</v>
      </c>
      <c r="I139" s="103">
        <f t="shared" si="8"/>
        <v>313.94</v>
      </c>
      <c r="J139" s="13"/>
      <c r="K139" s="13"/>
      <c r="L139" s="13"/>
      <c r="M139" s="13"/>
      <c r="N139" s="13"/>
      <c r="O139" s="13"/>
      <c r="P139" s="13"/>
      <c r="Q139" s="13"/>
      <c r="R139" s="5"/>
      <c r="S139" s="5"/>
      <c r="T139" s="5"/>
      <c r="U139" s="5"/>
      <c r="V139" s="5"/>
      <c r="W139" s="5"/>
      <c r="X139" s="5"/>
      <c r="Y139" s="5"/>
      <c r="Z139" s="5"/>
      <c r="AA139" s="5"/>
      <c r="AB139" s="5"/>
      <c r="AC139" s="5"/>
      <c r="AD139" s="5"/>
    </row>
    <row r="140" spans="1:30" ht="16.5" x14ac:dyDescent="0.25">
      <c r="A140" s="52" t="s">
        <v>357</v>
      </c>
      <c r="B140" s="107" t="s">
        <v>104</v>
      </c>
      <c r="C140" s="110"/>
      <c r="D140" s="111" t="s">
        <v>362</v>
      </c>
      <c r="E140" s="112">
        <v>1</v>
      </c>
      <c r="F140" s="115"/>
      <c r="G140" s="102">
        <v>0</v>
      </c>
      <c r="H140" s="120">
        <v>313.94</v>
      </c>
      <c r="I140" s="103">
        <f t="shared" si="8"/>
        <v>313.94</v>
      </c>
      <c r="J140" s="13"/>
      <c r="K140" s="13"/>
      <c r="L140" s="13"/>
      <c r="M140" s="13"/>
      <c r="N140" s="13"/>
      <c r="O140" s="13"/>
      <c r="P140" s="13"/>
      <c r="Q140" s="13"/>
      <c r="R140" s="5"/>
      <c r="S140" s="5"/>
      <c r="T140" s="5"/>
      <c r="U140" s="5"/>
      <c r="V140" s="5"/>
      <c r="W140" s="5"/>
      <c r="X140" s="5"/>
      <c r="Y140" s="5"/>
      <c r="Z140" s="5"/>
      <c r="AA140" s="5"/>
      <c r="AB140" s="5"/>
      <c r="AC140" s="5"/>
      <c r="AD140" s="5"/>
    </row>
    <row r="141" spans="1:30" ht="16.5" x14ac:dyDescent="0.25">
      <c r="A141" s="95"/>
      <c r="B141" s="105"/>
      <c r="C141" s="110"/>
      <c r="D141" s="111"/>
      <c r="E141" s="112"/>
      <c r="F141" s="113"/>
      <c r="G141" s="102"/>
      <c r="H141" s="90"/>
      <c r="I141" s="103"/>
      <c r="J141" s="13"/>
      <c r="K141" s="13"/>
      <c r="L141" s="13"/>
      <c r="M141" s="13"/>
      <c r="N141" s="13"/>
      <c r="O141" s="13"/>
      <c r="P141" s="13"/>
      <c r="Q141" s="13"/>
      <c r="R141" s="5"/>
      <c r="S141" s="5"/>
      <c r="T141" s="5"/>
      <c r="U141" s="5"/>
      <c r="V141" s="5"/>
      <c r="W141" s="5"/>
      <c r="X141" s="5"/>
      <c r="Y141" s="5"/>
      <c r="Z141" s="5"/>
      <c r="AA141" s="5"/>
      <c r="AB141" s="5"/>
      <c r="AC141" s="5"/>
      <c r="AD141" s="5"/>
    </row>
    <row r="142" spans="1:30" ht="45" x14ac:dyDescent="0.2">
      <c r="A142" s="42" t="s">
        <v>85</v>
      </c>
      <c r="B142" s="42" t="s">
        <v>86</v>
      </c>
      <c r="C142" s="21" t="s">
        <v>87</v>
      </c>
      <c r="D142" s="21" t="s">
        <v>88</v>
      </c>
      <c r="E142" s="21" t="s">
        <v>89</v>
      </c>
      <c r="F142" s="31"/>
      <c r="G142" s="116" t="s">
        <v>90</v>
      </c>
      <c r="H142" s="116" t="s">
        <v>91</v>
      </c>
      <c r="I142" s="116" t="s">
        <v>92</v>
      </c>
      <c r="J142" s="13"/>
      <c r="K142" s="13"/>
      <c r="L142" s="13"/>
      <c r="M142" s="13"/>
      <c r="N142" s="13"/>
      <c r="O142" s="13"/>
      <c r="P142" s="13"/>
      <c r="Q142" s="13"/>
      <c r="R142" s="14"/>
      <c r="S142" s="14"/>
      <c r="T142" s="14"/>
      <c r="U142" s="14"/>
      <c r="V142" s="14"/>
      <c r="W142" s="14"/>
      <c r="X142" s="14"/>
      <c r="Y142" s="14"/>
      <c r="Z142" s="14"/>
      <c r="AA142" s="14"/>
      <c r="AB142" s="14"/>
      <c r="AC142" s="14"/>
      <c r="AD142" s="14"/>
    </row>
    <row r="143" spans="1:30" x14ac:dyDescent="0.2">
      <c r="A143" s="37" t="s">
        <v>93</v>
      </c>
      <c r="B143" s="38" t="s">
        <v>94</v>
      </c>
      <c r="C143" s="16">
        <f>SUMIFS($E$120:$E$141,$B$120:$B$141,"FGS-1",$D$120:$D$141,"&lt;&gt;VAGO")</f>
        <v>9</v>
      </c>
      <c r="D143" s="16">
        <f>SUMIFS($E$120:$E$141,$B$120:$B$141,"FGS-1",$D$120:$D$141,"VAGO")</f>
        <v>0</v>
      </c>
      <c r="E143" s="16">
        <f t="shared" ref="E143:E148" si="9">C143+D143</f>
        <v>9</v>
      </c>
      <c r="F143" s="17"/>
      <c r="G143" s="28">
        <f>SUMIF($B$120:$B$141,"FGS-1",$G$120:$G$141)</f>
        <v>0</v>
      </c>
      <c r="H143" s="28">
        <f>SUMIF($B$120:$B$141,"FGS-1",$H$120:$H$141)</f>
        <v>10806.210000000003</v>
      </c>
      <c r="I143" s="28">
        <f>SUMIF($B$120:$B$141,"FGS-1",$I$120:$I$141)</f>
        <v>10806.210000000003</v>
      </c>
      <c r="J143" s="13"/>
      <c r="K143" s="13"/>
      <c r="L143" s="13"/>
      <c r="M143" s="13"/>
      <c r="N143" s="13"/>
      <c r="O143" s="13"/>
      <c r="P143" s="13"/>
      <c r="Q143" s="13"/>
      <c r="R143" s="12"/>
      <c r="S143" s="12"/>
      <c r="T143" s="12"/>
      <c r="U143" s="12"/>
      <c r="V143" s="12"/>
      <c r="W143" s="12"/>
      <c r="X143" s="12"/>
      <c r="Y143" s="12"/>
      <c r="Z143" s="12"/>
      <c r="AA143" s="12"/>
      <c r="AB143" s="12"/>
      <c r="AC143" s="12"/>
      <c r="AD143" s="12"/>
    </row>
    <row r="144" spans="1:30" x14ac:dyDescent="0.2">
      <c r="A144" s="37" t="s">
        <v>95</v>
      </c>
      <c r="B144" s="38" t="s">
        <v>96</v>
      </c>
      <c r="C144" s="16">
        <f>SUMIFS($E$120:$E$141,$B$120:$B$141,"FGS-2",$D$120:$D$141,"&lt;&gt;VAGO")</f>
        <v>5</v>
      </c>
      <c r="D144" s="16">
        <f>SUMIFS($E$120:$E$141,$B$120:$B$141,"FGS-2",$D$120:$D$141,"VAGO")</f>
        <v>0</v>
      </c>
      <c r="E144" s="16">
        <f t="shared" si="9"/>
        <v>5</v>
      </c>
      <c r="F144" s="19"/>
      <c r="G144" s="28">
        <f>SUMIF($B$120:$B$141,"FGS-2",$G$120:$G$141)</f>
        <v>0</v>
      </c>
      <c r="H144" s="28">
        <f>SUMIF($B$120:$B$141,"FGS-2",$H$120:$H$141)</f>
        <v>3662.75</v>
      </c>
      <c r="I144" s="28">
        <f>SUMIF($B$120:$B$141,"FGS-2",$I$120:$I$141)</f>
        <v>3662.75</v>
      </c>
      <c r="J144" s="13"/>
      <c r="K144" s="13"/>
      <c r="L144" s="13"/>
      <c r="M144" s="13"/>
      <c r="N144" s="13"/>
      <c r="O144" s="13"/>
      <c r="P144" s="13"/>
      <c r="Q144" s="13"/>
      <c r="R144" s="12"/>
      <c r="S144" s="12"/>
      <c r="T144" s="12"/>
      <c r="U144" s="12"/>
      <c r="V144" s="12"/>
      <c r="W144" s="12"/>
      <c r="X144" s="12"/>
      <c r="Y144" s="12"/>
      <c r="Z144" s="12"/>
      <c r="AA144" s="12"/>
      <c r="AB144" s="12"/>
      <c r="AC144" s="12"/>
      <c r="AD144" s="12"/>
    </row>
    <row r="145" spans="1:30" x14ac:dyDescent="0.2">
      <c r="A145" s="37" t="s">
        <v>97</v>
      </c>
      <c r="B145" s="38" t="s">
        <v>98</v>
      </c>
      <c r="C145" s="16">
        <f>SUMIFS($E$120:$E$141,$B$120:$B$141,"FGS-3",$D$120:$D$141,"&lt;&gt;VAGO")</f>
        <v>3</v>
      </c>
      <c r="D145" s="16">
        <f>SUMIFS($E$120:$E$141,$B$120:$B$141,"FGS-3",$D$120:$D$141,"VAGO")</f>
        <v>0</v>
      </c>
      <c r="E145" s="16">
        <f t="shared" si="9"/>
        <v>3</v>
      </c>
      <c r="F145" s="19"/>
      <c r="G145" s="28">
        <f>SUMIF($B$120:$B$141,"FGS-3",$G$120:$G$141)</f>
        <v>0</v>
      </c>
      <c r="H145" s="28">
        <f>SUMIF($B$120:$B$141,"FGS-3",$H$120:$H$141)</f>
        <v>1465.08</v>
      </c>
      <c r="I145" s="28">
        <f>SUMIF($B$120:$B$141,"FGS-3",$I$120:$I$141)</f>
        <v>1465.08</v>
      </c>
      <c r="J145" s="13"/>
      <c r="K145" s="13"/>
      <c r="L145" s="13"/>
      <c r="M145" s="13"/>
      <c r="N145" s="13"/>
      <c r="O145" s="13"/>
      <c r="P145" s="13"/>
      <c r="Q145" s="13"/>
      <c r="R145" s="12"/>
      <c r="S145" s="12"/>
      <c r="T145" s="12"/>
      <c r="U145" s="12"/>
      <c r="V145" s="12"/>
      <c r="W145" s="12"/>
      <c r="X145" s="12"/>
      <c r="Y145" s="12"/>
      <c r="Z145" s="12"/>
      <c r="AA145" s="12"/>
      <c r="AB145" s="12"/>
      <c r="AC145" s="12"/>
      <c r="AD145" s="12"/>
    </row>
    <row r="146" spans="1:30" x14ac:dyDescent="0.2">
      <c r="A146" s="39" t="s">
        <v>99</v>
      </c>
      <c r="B146" s="40" t="s">
        <v>100</v>
      </c>
      <c r="C146" s="16">
        <f>SUMIFS($E$120:$E$141,$B$120:$B$141,"FGA-1",$D$120:$D$141,"&lt;&gt;VAGO")</f>
        <v>1</v>
      </c>
      <c r="D146" s="16">
        <f>SUMIFS($E$120:$E$141,$B$120:$B$141,"FGA-1",$D$120:$D$141,"VAGO")</f>
        <v>0</v>
      </c>
      <c r="E146" s="16">
        <f t="shared" si="9"/>
        <v>1</v>
      </c>
      <c r="F146" s="20"/>
      <c r="G146" s="28">
        <f>SUMIF($B$120:$B$141,"FGA-1",$G$120:$G$141)</f>
        <v>0</v>
      </c>
      <c r="H146" s="28">
        <f>SUMIF($B$120:$B$141,"FGA-1",$H$120:$H$141)</f>
        <v>436.04</v>
      </c>
      <c r="I146" s="28">
        <f>SUMIF($B$120:$B$141,"FGA-1",$I$120:$I$141)</f>
        <v>436.04</v>
      </c>
      <c r="J146" s="13"/>
      <c r="K146" s="13"/>
      <c r="L146" s="13"/>
      <c r="M146" s="13"/>
      <c r="N146" s="13"/>
      <c r="O146" s="13"/>
      <c r="P146" s="13"/>
      <c r="Q146" s="13"/>
      <c r="R146" s="12"/>
      <c r="S146" s="12"/>
      <c r="T146" s="12"/>
      <c r="U146" s="12"/>
      <c r="V146" s="12"/>
      <c r="W146" s="12"/>
      <c r="X146" s="12"/>
      <c r="Y146" s="12"/>
      <c r="Z146" s="12"/>
      <c r="AA146" s="12"/>
      <c r="AB146" s="12"/>
      <c r="AC146" s="12"/>
      <c r="AD146" s="12"/>
    </row>
    <row r="147" spans="1:30" x14ac:dyDescent="0.2">
      <c r="A147" s="37" t="s">
        <v>101</v>
      </c>
      <c r="B147" s="38" t="s">
        <v>102</v>
      </c>
      <c r="C147" s="16">
        <f>SUMIFS($E$120:$E$141,$B$120:$B$141,"FGA-2",$D$120:$D$141,"&lt;&gt;VAGO")</f>
        <v>0</v>
      </c>
      <c r="D147" s="16">
        <f>SUMIFS($E$120:$E$141,$B$120:$B$141,"FGA-2",$D$120:$D$141,"VAGO")</f>
        <v>0</v>
      </c>
      <c r="E147" s="16">
        <f t="shared" si="9"/>
        <v>0</v>
      </c>
      <c r="F147" s="20"/>
      <c r="G147" s="28">
        <f>SUMIF($B$120:$B$141,"FGA-2",$G$120:$G$141)</f>
        <v>0</v>
      </c>
      <c r="H147" s="28">
        <f>SUMIF($B$120:$B$141,"FGA-2",$H$120:$H$141)</f>
        <v>0</v>
      </c>
      <c r="I147" s="28">
        <f>SUMIF($B$120:$B$141,"FGA-2",$I$120:$I$141)</f>
        <v>0</v>
      </c>
      <c r="J147" s="13"/>
      <c r="K147" s="13"/>
      <c r="L147" s="13"/>
      <c r="M147" s="13"/>
      <c r="N147" s="13"/>
      <c r="O147" s="13"/>
      <c r="P147" s="13"/>
      <c r="Q147" s="13"/>
      <c r="R147" s="25"/>
      <c r="S147" s="12"/>
      <c r="T147" s="12"/>
      <c r="U147" s="12"/>
      <c r="V147" s="12"/>
      <c r="W147" s="12"/>
      <c r="X147" s="12"/>
      <c r="Y147" s="12"/>
      <c r="Z147" s="12"/>
      <c r="AA147" s="12"/>
      <c r="AB147" s="12"/>
      <c r="AC147" s="12"/>
      <c r="AD147" s="12"/>
    </row>
    <row r="148" spans="1:30" x14ac:dyDescent="0.2">
      <c r="A148" s="37" t="s">
        <v>103</v>
      </c>
      <c r="B148" s="38" t="s">
        <v>104</v>
      </c>
      <c r="C148" s="16">
        <f>SUMIFS($E$120:$E$141,$B$120:$B$141,"FGA-3",$D$120:$D$141,"&lt;&gt;VAGO")</f>
        <v>0</v>
      </c>
      <c r="D148" s="16">
        <f>SUMIFS($E$120:$E$141,$B$120:$B$141,"FGA-3",$D$120:$D$141,"VAGO")</f>
        <v>3</v>
      </c>
      <c r="E148" s="16">
        <f t="shared" si="9"/>
        <v>3</v>
      </c>
      <c r="F148" s="19"/>
      <c r="G148" s="28">
        <f>SUMIF($B$120:$B$141,"FGA-3",$G$120:$G$141)</f>
        <v>0</v>
      </c>
      <c r="H148" s="28">
        <f>SUMIF($B$120:$B$141,"FGA-3",$H$120:$H$141)</f>
        <v>941.81999999999994</v>
      </c>
      <c r="I148" s="28">
        <f>SUMIF($B$120:$B$141,"FGA-3",$I$120:$I$141)</f>
        <v>941.81999999999994</v>
      </c>
      <c r="J148" s="13"/>
      <c r="K148" s="13"/>
      <c r="L148" s="13"/>
      <c r="M148" s="13"/>
      <c r="N148" s="13"/>
      <c r="O148" s="13"/>
      <c r="P148" s="13"/>
      <c r="Q148" s="13"/>
      <c r="R148" s="32"/>
      <c r="S148" s="14"/>
      <c r="T148" s="14"/>
      <c r="U148" s="14"/>
      <c r="V148" s="14"/>
      <c r="W148" s="14"/>
      <c r="X148" s="14"/>
      <c r="Y148" s="14"/>
      <c r="Z148" s="14"/>
      <c r="AA148" s="14"/>
      <c r="AB148" s="14"/>
      <c r="AC148" s="14"/>
      <c r="AD148" s="14"/>
    </row>
    <row r="149" spans="1:30" ht="30" x14ac:dyDescent="0.2">
      <c r="A149" s="42" t="s">
        <v>105</v>
      </c>
      <c r="B149" s="31"/>
      <c r="C149" s="21">
        <f t="shared" ref="C149:E149" si="10">SUM(C143:C148)</f>
        <v>18</v>
      </c>
      <c r="D149" s="21">
        <f t="shared" si="10"/>
        <v>3</v>
      </c>
      <c r="E149" s="21">
        <f t="shared" si="10"/>
        <v>21</v>
      </c>
      <c r="F149" s="31"/>
      <c r="G149" s="33">
        <f t="shared" ref="G149:I149" si="11">SUM(G143:G148)</f>
        <v>0</v>
      </c>
      <c r="H149" s="33">
        <f t="shared" si="11"/>
        <v>17311.900000000005</v>
      </c>
      <c r="I149" s="33">
        <f t="shared" si="11"/>
        <v>17311.900000000005</v>
      </c>
      <c r="J149" s="13"/>
      <c r="K149" s="13"/>
      <c r="L149" s="13"/>
      <c r="M149" s="13"/>
      <c r="N149" s="13"/>
      <c r="O149" s="13"/>
      <c r="P149" s="13"/>
      <c r="Q149" s="13"/>
      <c r="R149" s="32"/>
      <c r="S149" s="14"/>
      <c r="T149" s="14"/>
      <c r="U149" s="14"/>
      <c r="V149" s="14"/>
      <c r="W149" s="14"/>
      <c r="X149" s="14"/>
      <c r="Y149" s="14"/>
      <c r="Z149" s="14"/>
      <c r="AA149" s="14"/>
      <c r="AB149" s="14"/>
      <c r="AC149" s="14"/>
      <c r="AD149" s="14"/>
    </row>
    <row r="150" spans="1:30" ht="33" customHeight="1" x14ac:dyDescent="0.2">
      <c r="A150" s="23"/>
      <c r="B150" s="23"/>
      <c r="C150" s="23"/>
      <c r="D150" s="23"/>
      <c r="E150" s="23"/>
      <c r="F150" s="23"/>
      <c r="G150" s="23"/>
      <c r="H150" s="23"/>
      <c r="I150" s="41"/>
      <c r="J150" s="41"/>
      <c r="K150" s="6"/>
      <c r="L150" s="41"/>
      <c r="M150" s="41"/>
      <c r="N150" s="41"/>
      <c r="O150" s="41"/>
      <c r="P150" s="41"/>
      <c r="Q150" s="41"/>
      <c r="R150" s="25"/>
      <c r="S150" s="12"/>
      <c r="T150" s="12"/>
      <c r="U150" s="12"/>
      <c r="V150" s="12"/>
      <c r="W150" s="12"/>
      <c r="X150" s="12"/>
      <c r="Y150" s="12"/>
      <c r="Z150" s="12"/>
      <c r="AA150" s="12"/>
      <c r="AB150" s="12"/>
      <c r="AC150" s="12"/>
      <c r="AD150" s="12"/>
    </row>
    <row r="151" spans="1:30" ht="45" x14ac:dyDescent="0.2">
      <c r="A151" s="42"/>
      <c r="B151" s="42"/>
      <c r="C151" s="21" t="s">
        <v>106</v>
      </c>
      <c r="D151" s="21" t="s">
        <v>107</v>
      </c>
      <c r="E151" s="21" t="s">
        <v>108</v>
      </c>
      <c r="F151" s="15"/>
      <c r="G151" s="21" t="s">
        <v>109</v>
      </c>
      <c r="H151" s="21" t="s">
        <v>110</v>
      </c>
      <c r="I151" s="21" t="s">
        <v>111</v>
      </c>
      <c r="J151" s="41"/>
      <c r="K151" s="6"/>
      <c r="L151" s="41"/>
      <c r="M151" s="41"/>
      <c r="N151" s="41"/>
      <c r="O151" s="41"/>
      <c r="P151" s="41"/>
      <c r="Q151" s="41"/>
      <c r="R151" s="25"/>
      <c r="S151" s="12"/>
      <c r="T151" s="12"/>
      <c r="U151" s="12"/>
      <c r="V151" s="12"/>
      <c r="W151" s="12"/>
      <c r="X151" s="12"/>
      <c r="Y151" s="12"/>
      <c r="Z151" s="12"/>
      <c r="AA151" s="12"/>
      <c r="AB151" s="12"/>
      <c r="AC151" s="12"/>
      <c r="AD151" s="12"/>
    </row>
    <row r="152" spans="1:30" ht="45" x14ac:dyDescent="0.2">
      <c r="A152" s="42" t="s">
        <v>112</v>
      </c>
      <c r="B152" s="15"/>
      <c r="C152" s="21">
        <f>SUM(C100+C116+C149)</f>
        <v>98</v>
      </c>
      <c r="D152" s="21">
        <f>SUM(D100+D116+D149)</f>
        <v>4</v>
      </c>
      <c r="E152" s="21">
        <f>SUM(E100+E116+E149)</f>
        <v>102</v>
      </c>
      <c r="F152" s="15"/>
      <c r="G152" s="33">
        <f>SUM(H100+G116+G149)</f>
        <v>61935.950000000004</v>
      </c>
      <c r="H152" s="33">
        <f>SUM(I100+H116+H149)</f>
        <v>306118.00999999995</v>
      </c>
      <c r="I152" s="33">
        <f>SUM(J100+I116+I149)</f>
        <v>368053.96000000008</v>
      </c>
      <c r="J152" s="41"/>
      <c r="K152" s="6"/>
      <c r="L152" s="41"/>
      <c r="M152" s="41"/>
      <c r="N152" s="41"/>
      <c r="O152" s="41"/>
      <c r="P152" s="41"/>
      <c r="Q152" s="41"/>
      <c r="R152" s="25"/>
      <c r="S152" s="12"/>
      <c r="T152" s="12"/>
      <c r="U152" s="12"/>
      <c r="V152" s="12"/>
      <c r="W152" s="12"/>
      <c r="X152" s="12"/>
      <c r="Y152" s="12"/>
      <c r="Z152" s="12"/>
      <c r="AA152" s="12"/>
      <c r="AB152" s="12"/>
      <c r="AC152" s="12"/>
      <c r="AD152" s="12"/>
    </row>
    <row r="153" spans="1:30" ht="30" customHeight="1" x14ac:dyDescent="0.2">
      <c r="A153" s="23"/>
      <c r="B153" s="23"/>
      <c r="C153" s="23"/>
      <c r="D153" s="23"/>
      <c r="E153" s="23"/>
      <c r="F153" s="23"/>
      <c r="G153" s="23"/>
      <c r="H153" s="23"/>
      <c r="I153" s="41"/>
      <c r="J153" s="41"/>
      <c r="K153" s="6"/>
      <c r="L153" s="41"/>
      <c r="M153" s="41"/>
      <c r="N153" s="41"/>
      <c r="O153" s="41"/>
      <c r="P153" s="41"/>
      <c r="Q153" s="41"/>
      <c r="R153" s="25"/>
      <c r="S153" s="12"/>
      <c r="T153" s="12"/>
      <c r="U153" s="12"/>
      <c r="V153" s="12"/>
      <c r="W153" s="12"/>
      <c r="X153" s="12"/>
      <c r="Y153" s="12"/>
      <c r="Z153" s="12"/>
      <c r="AA153" s="12"/>
      <c r="AB153" s="12"/>
      <c r="AC153" s="12"/>
      <c r="AD153" s="12"/>
    </row>
    <row r="154" spans="1:30" x14ac:dyDescent="0.2">
      <c r="A154" s="186" t="s">
        <v>113</v>
      </c>
      <c r="B154" s="179"/>
      <c r="C154" s="179"/>
      <c r="D154" s="179"/>
      <c r="E154" s="179"/>
      <c r="F154" s="180"/>
      <c r="G154" s="13"/>
      <c r="H154" s="23"/>
      <c r="I154" s="23"/>
      <c r="J154" s="23"/>
      <c r="K154" s="13"/>
      <c r="L154" s="23"/>
      <c r="M154" s="41"/>
      <c r="N154" s="41"/>
      <c r="O154" s="41"/>
      <c r="P154" s="41"/>
      <c r="Q154" s="41"/>
      <c r="R154" s="25"/>
      <c r="S154" s="12"/>
      <c r="T154" s="12"/>
      <c r="U154" s="12"/>
      <c r="V154" s="12"/>
      <c r="W154" s="12"/>
      <c r="X154" s="12"/>
      <c r="Y154" s="12"/>
      <c r="Z154" s="12"/>
      <c r="AA154" s="12"/>
      <c r="AB154" s="12"/>
      <c r="AC154" s="12"/>
      <c r="AD154" s="12"/>
    </row>
    <row r="155" spans="1:30" x14ac:dyDescent="0.2">
      <c r="A155" s="187" t="s">
        <v>114</v>
      </c>
      <c r="B155" s="179"/>
      <c r="C155" s="179"/>
      <c r="D155" s="179"/>
      <c r="E155" s="179"/>
      <c r="F155" s="180"/>
      <c r="G155" s="13"/>
      <c r="H155" s="23"/>
      <c r="I155" s="23"/>
      <c r="J155" s="23"/>
      <c r="K155" s="23"/>
      <c r="L155" s="23"/>
      <c r="M155" s="41"/>
      <c r="N155" s="41"/>
      <c r="O155" s="41"/>
      <c r="P155" s="41"/>
      <c r="Q155" s="41"/>
      <c r="R155" s="25"/>
      <c r="S155" s="12"/>
      <c r="T155" s="12"/>
      <c r="U155" s="12"/>
      <c r="V155" s="12"/>
      <c r="W155" s="12"/>
      <c r="X155" s="12"/>
      <c r="Y155" s="12"/>
      <c r="Z155" s="12"/>
      <c r="AA155" s="12"/>
      <c r="AB155" s="12"/>
      <c r="AC155" s="12"/>
      <c r="AD155" s="12"/>
    </row>
    <row r="156" spans="1:30" x14ac:dyDescent="0.2">
      <c r="A156" s="187" t="s">
        <v>115</v>
      </c>
      <c r="B156" s="179"/>
      <c r="C156" s="179"/>
      <c r="D156" s="179"/>
      <c r="E156" s="179"/>
      <c r="F156" s="180"/>
      <c r="G156" s="13"/>
      <c r="H156" s="23"/>
      <c r="I156" s="23"/>
      <c r="J156" s="23"/>
      <c r="K156" s="23"/>
      <c r="L156" s="23"/>
      <c r="M156" s="41"/>
      <c r="N156" s="41"/>
      <c r="O156" s="41"/>
      <c r="P156" s="41"/>
      <c r="Q156" s="41"/>
      <c r="R156" s="25"/>
      <c r="S156" s="12"/>
      <c r="T156" s="12"/>
      <c r="U156" s="12"/>
      <c r="V156" s="12"/>
      <c r="W156" s="12"/>
      <c r="X156" s="12"/>
      <c r="Y156" s="12"/>
      <c r="Z156" s="12"/>
      <c r="AA156" s="12"/>
      <c r="AB156" s="12"/>
      <c r="AC156" s="12"/>
      <c r="AD156" s="12"/>
    </row>
    <row r="157" spans="1:30" x14ac:dyDescent="0.2">
      <c r="A157" s="188" t="s">
        <v>116</v>
      </c>
      <c r="B157" s="179"/>
      <c r="C157" s="179"/>
      <c r="D157" s="179"/>
      <c r="E157" s="179"/>
      <c r="F157" s="180"/>
      <c r="G157" s="13"/>
      <c r="H157" s="23"/>
      <c r="I157" s="23"/>
      <c r="J157" s="23"/>
      <c r="K157" s="23"/>
      <c r="L157" s="23"/>
      <c r="M157" s="41"/>
      <c r="N157" s="41"/>
      <c r="O157" s="41"/>
      <c r="P157" s="41"/>
      <c r="Q157" s="41"/>
      <c r="R157" s="25"/>
      <c r="S157" s="12"/>
      <c r="T157" s="12"/>
      <c r="U157" s="12"/>
      <c r="V157" s="12"/>
      <c r="W157" s="12"/>
      <c r="X157" s="12"/>
      <c r="Y157" s="12"/>
      <c r="Z157" s="12"/>
      <c r="AA157" s="12"/>
      <c r="AB157" s="12"/>
      <c r="AC157" s="12"/>
      <c r="AD157" s="12"/>
    </row>
    <row r="158" spans="1:30" x14ac:dyDescent="0.2">
      <c r="A158" s="188" t="s">
        <v>117</v>
      </c>
      <c r="B158" s="179"/>
      <c r="C158" s="179"/>
      <c r="D158" s="179"/>
      <c r="E158" s="179"/>
      <c r="F158" s="180"/>
      <c r="G158" s="13"/>
      <c r="H158" s="23"/>
      <c r="I158" s="23"/>
      <c r="J158" s="23"/>
      <c r="K158" s="23"/>
      <c r="L158" s="23"/>
      <c r="M158" s="41"/>
      <c r="N158" s="41"/>
      <c r="O158" s="41"/>
      <c r="P158" s="41"/>
      <c r="Q158" s="41"/>
      <c r="R158" s="25"/>
      <c r="S158" s="12"/>
      <c r="T158" s="12"/>
      <c r="U158" s="12"/>
      <c r="V158" s="12"/>
      <c r="W158" s="12"/>
      <c r="X158" s="12"/>
      <c r="Y158" s="12"/>
      <c r="Z158" s="12"/>
      <c r="AA158" s="12"/>
      <c r="AB158" s="12"/>
      <c r="AC158" s="12"/>
      <c r="AD158" s="12"/>
    </row>
    <row r="159" spans="1:30" x14ac:dyDescent="0.2">
      <c r="A159" s="188" t="s">
        <v>118</v>
      </c>
      <c r="B159" s="179"/>
      <c r="C159" s="179"/>
      <c r="D159" s="179"/>
      <c r="E159" s="179"/>
      <c r="F159" s="180"/>
      <c r="G159" s="13"/>
      <c r="H159" s="23"/>
      <c r="I159" s="23"/>
      <c r="J159" s="23"/>
      <c r="K159" s="23"/>
      <c r="L159" s="23"/>
      <c r="M159" s="41"/>
      <c r="N159" s="41"/>
      <c r="O159" s="41"/>
      <c r="P159" s="41"/>
      <c r="Q159" s="41"/>
      <c r="R159" s="25"/>
      <c r="S159" s="12"/>
      <c r="T159" s="12"/>
      <c r="U159" s="12"/>
      <c r="V159" s="12"/>
      <c r="W159" s="12"/>
      <c r="X159" s="12"/>
      <c r="Y159" s="12"/>
      <c r="Z159" s="12"/>
      <c r="AA159" s="12"/>
      <c r="AB159" s="12"/>
      <c r="AC159" s="12"/>
      <c r="AD159" s="12"/>
    </row>
    <row r="160" spans="1:30" ht="32.25" customHeight="1" x14ac:dyDescent="0.2">
      <c r="A160" s="189"/>
      <c r="B160" s="182"/>
      <c r="C160" s="182"/>
      <c r="D160" s="182"/>
      <c r="E160" s="182"/>
      <c r="F160" s="182"/>
      <c r="G160" s="13"/>
      <c r="H160" s="23"/>
      <c r="I160" s="23"/>
      <c r="J160" s="23"/>
      <c r="K160" s="23"/>
      <c r="L160" s="23"/>
      <c r="M160" s="41"/>
      <c r="N160" s="41"/>
      <c r="O160" s="41"/>
      <c r="P160" s="41"/>
      <c r="Q160" s="41"/>
      <c r="R160" s="25"/>
      <c r="S160" s="12"/>
      <c r="T160" s="12"/>
      <c r="U160" s="12"/>
      <c r="V160" s="12"/>
      <c r="W160" s="12"/>
      <c r="X160" s="12"/>
      <c r="Y160" s="12"/>
      <c r="Z160" s="12"/>
      <c r="AA160" s="12"/>
      <c r="AB160" s="12"/>
      <c r="AC160" s="12"/>
      <c r="AD160" s="12"/>
    </row>
    <row r="161" spans="1:30" x14ac:dyDescent="0.2">
      <c r="A161" s="186" t="s">
        <v>119</v>
      </c>
      <c r="B161" s="179"/>
      <c r="C161" s="179"/>
      <c r="D161" s="179"/>
      <c r="E161" s="179"/>
      <c r="F161" s="180"/>
      <c r="G161" s="13"/>
      <c r="H161" s="23"/>
      <c r="I161" s="23"/>
      <c r="J161" s="23"/>
      <c r="K161" s="23"/>
      <c r="L161" s="23"/>
      <c r="M161" s="41"/>
      <c r="N161" s="41"/>
      <c r="O161" s="41"/>
      <c r="P161" s="41"/>
      <c r="Q161" s="41"/>
      <c r="R161" s="25"/>
      <c r="S161" s="12"/>
      <c r="T161" s="12"/>
      <c r="U161" s="12"/>
      <c r="V161" s="12"/>
      <c r="W161" s="12"/>
      <c r="X161" s="12"/>
      <c r="Y161" s="12"/>
      <c r="Z161" s="12"/>
      <c r="AA161" s="12"/>
      <c r="AB161" s="12"/>
      <c r="AC161" s="12"/>
      <c r="AD161" s="12"/>
    </row>
    <row r="162" spans="1:30" x14ac:dyDescent="0.2">
      <c r="A162" s="190" t="s">
        <v>120</v>
      </c>
      <c r="B162" s="179"/>
      <c r="C162" s="179"/>
      <c r="D162" s="179"/>
      <c r="E162" s="179"/>
      <c r="F162" s="180"/>
      <c r="G162" s="13"/>
      <c r="H162" s="23"/>
      <c r="I162" s="23"/>
      <c r="J162" s="23"/>
      <c r="K162" s="23"/>
      <c r="L162" s="23"/>
      <c r="M162" s="41"/>
      <c r="N162" s="41"/>
      <c r="O162" s="41"/>
      <c r="P162" s="41"/>
      <c r="Q162" s="41"/>
      <c r="R162" s="25"/>
      <c r="S162" s="12"/>
      <c r="T162" s="12"/>
      <c r="U162" s="12"/>
      <c r="V162" s="12"/>
      <c r="W162" s="12"/>
      <c r="X162" s="12"/>
      <c r="Y162" s="12"/>
      <c r="Z162" s="12"/>
      <c r="AA162" s="12"/>
      <c r="AB162" s="12"/>
      <c r="AC162" s="12"/>
      <c r="AD162" s="12"/>
    </row>
    <row r="163" spans="1:30" x14ac:dyDescent="0.2">
      <c r="A163" s="185" t="s">
        <v>121</v>
      </c>
      <c r="B163" s="179"/>
      <c r="C163" s="179"/>
      <c r="D163" s="179"/>
      <c r="E163" s="179"/>
      <c r="F163" s="180"/>
      <c r="G163" s="13"/>
      <c r="H163" s="23"/>
      <c r="I163" s="23"/>
      <c r="J163" s="23"/>
      <c r="K163" s="23"/>
      <c r="L163" s="23"/>
      <c r="M163" s="41"/>
      <c r="N163" s="41"/>
      <c r="O163" s="41"/>
      <c r="P163" s="41"/>
      <c r="Q163" s="41"/>
      <c r="R163" s="25"/>
      <c r="S163" s="12"/>
      <c r="T163" s="12"/>
      <c r="U163" s="12"/>
      <c r="V163" s="12"/>
      <c r="W163" s="12"/>
      <c r="X163" s="12"/>
      <c r="Y163" s="12"/>
      <c r="Z163" s="12"/>
      <c r="AA163" s="12"/>
      <c r="AB163" s="12"/>
      <c r="AC163" s="12"/>
      <c r="AD163" s="12"/>
    </row>
    <row r="164" spans="1:30" ht="31.5" customHeight="1" x14ac:dyDescent="0.2">
      <c r="A164" s="185" t="s">
        <v>122</v>
      </c>
      <c r="B164" s="179"/>
      <c r="C164" s="179"/>
      <c r="D164" s="179"/>
      <c r="E164" s="179"/>
      <c r="F164" s="180"/>
      <c r="G164" s="13"/>
      <c r="H164" s="23"/>
      <c r="I164" s="23"/>
      <c r="J164" s="23"/>
      <c r="K164" s="23"/>
      <c r="L164" s="23"/>
      <c r="M164" s="41"/>
      <c r="N164" s="41"/>
      <c r="O164" s="41"/>
      <c r="P164" s="41"/>
      <c r="Q164" s="41"/>
      <c r="R164" s="25"/>
      <c r="S164" s="12"/>
      <c r="T164" s="12"/>
      <c r="U164" s="12"/>
      <c r="V164" s="12"/>
      <c r="W164" s="12"/>
      <c r="X164" s="12"/>
      <c r="Y164" s="12"/>
      <c r="Z164" s="12"/>
      <c r="AA164" s="12"/>
      <c r="AB164" s="12"/>
      <c r="AC164" s="12"/>
      <c r="AD164" s="12"/>
    </row>
    <row r="165" spans="1:30" ht="29.25" customHeight="1" x14ac:dyDescent="0.2">
      <c r="A165" s="185" t="s">
        <v>123</v>
      </c>
      <c r="B165" s="179"/>
      <c r="C165" s="179"/>
      <c r="D165" s="179"/>
      <c r="E165" s="179"/>
      <c r="F165" s="180"/>
      <c r="G165" s="13"/>
      <c r="H165" s="23"/>
      <c r="I165" s="23"/>
      <c r="J165" s="23"/>
      <c r="K165" s="23"/>
      <c r="L165" s="23"/>
      <c r="M165" s="41"/>
      <c r="N165" s="41"/>
      <c r="O165" s="41"/>
      <c r="P165" s="41"/>
      <c r="Q165" s="41"/>
      <c r="R165" s="25"/>
      <c r="S165" s="12"/>
      <c r="T165" s="12"/>
      <c r="U165" s="12"/>
      <c r="V165" s="12"/>
      <c r="W165" s="12"/>
      <c r="X165" s="12"/>
      <c r="Y165" s="12"/>
      <c r="Z165" s="12"/>
      <c r="AA165" s="12"/>
      <c r="AB165" s="12"/>
      <c r="AC165" s="12"/>
      <c r="AD165" s="12"/>
    </row>
    <row r="166" spans="1:30" x14ac:dyDescent="0.2">
      <c r="A166" s="185" t="s">
        <v>124</v>
      </c>
      <c r="B166" s="179"/>
      <c r="C166" s="179"/>
      <c r="D166" s="179"/>
      <c r="E166" s="179"/>
      <c r="F166" s="180"/>
      <c r="G166" s="13"/>
      <c r="H166" s="23"/>
      <c r="I166" s="23"/>
      <c r="J166" s="23"/>
      <c r="K166" s="23"/>
      <c r="L166" s="23"/>
      <c r="M166" s="41"/>
      <c r="N166" s="41"/>
      <c r="O166" s="41"/>
      <c r="P166" s="41"/>
      <c r="Q166" s="41"/>
      <c r="R166" s="25"/>
      <c r="S166" s="12"/>
      <c r="T166" s="12"/>
      <c r="U166" s="12"/>
      <c r="V166" s="12"/>
      <c r="W166" s="12"/>
      <c r="X166" s="12"/>
      <c r="Y166" s="12"/>
      <c r="Z166" s="12"/>
      <c r="AA166" s="12"/>
      <c r="AB166" s="12"/>
      <c r="AC166" s="12"/>
      <c r="AD166" s="12"/>
    </row>
    <row r="167" spans="1:30" ht="58.5" customHeight="1" x14ac:dyDescent="0.2">
      <c r="A167" s="185" t="s">
        <v>125</v>
      </c>
      <c r="B167" s="179"/>
      <c r="C167" s="179"/>
      <c r="D167" s="179"/>
      <c r="E167" s="179"/>
      <c r="F167" s="180"/>
      <c r="G167" s="13"/>
      <c r="H167" s="23"/>
      <c r="I167" s="23"/>
      <c r="J167" s="23"/>
      <c r="K167" s="23"/>
      <c r="L167" s="23"/>
      <c r="M167" s="41"/>
      <c r="N167" s="41"/>
      <c r="O167" s="41"/>
      <c r="P167" s="41"/>
      <c r="Q167" s="41"/>
      <c r="R167" s="25"/>
      <c r="S167" s="12"/>
      <c r="T167" s="12"/>
      <c r="U167" s="12"/>
      <c r="V167" s="12"/>
      <c r="W167" s="12"/>
      <c r="X167" s="12"/>
      <c r="Y167" s="12"/>
      <c r="Z167" s="12"/>
      <c r="AA167" s="12"/>
      <c r="AB167" s="12"/>
      <c r="AC167" s="12"/>
      <c r="AD167" s="12"/>
    </row>
    <row r="168" spans="1:30" ht="29.25" customHeight="1" x14ac:dyDescent="0.2">
      <c r="A168" s="185" t="s">
        <v>126</v>
      </c>
      <c r="B168" s="179"/>
      <c r="C168" s="179"/>
      <c r="D168" s="179"/>
      <c r="E168" s="179"/>
      <c r="F168" s="180"/>
      <c r="G168" s="13"/>
      <c r="H168" s="23"/>
      <c r="I168" s="23"/>
      <c r="J168" s="23"/>
      <c r="K168" s="23"/>
      <c r="L168" s="23"/>
      <c r="M168" s="41"/>
      <c r="N168" s="41"/>
      <c r="O168" s="41"/>
      <c r="P168" s="41"/>
      <c r="Q168" s="41"/>
      <c r="R168" s="25"/>
      <c r="S168" s="12"/>
      <c r="T168" s="12"/>
      <c r="U168" s="12"/>
      <c r="V168" s="12"/>
      <c r="W168" s="12"/>
      <c r="X168" s="12"/>
      <c r="Y168" s="12"/>
      <c r="Z168" s="12"/>
      <c r="AA168" s="12"/>
      <c r="AB168" s="12"/>
      <c r="AC168" s="12"/>
      <c r="AD168" s="12"/>
    </row>
    <row r="169" spans="1:30" x14ac:dyDescent="0.2">
      <c r="A169" s="185" t="s">
        <v>127</v>
      </c>
      <c r="B169" s="179"/>
      <c r="C169" s="179"/>
      <c r="D169" s="179"/>
      <c r="E169" s="179"/>
      <c r="F169" s="180"/>
      <c r="G169" s="13"/>
      <c r="H169" s="23"/>
      <c r="I169" s="23"/>
      <c r="J169" s="23"/>
      <c r="K169" s="23"/>
      <c r="L169" s="23"/>
      <c r="M169" s="41"/>
      <c r="N169" s="41"/>
      <c r="O169" s="41"/>
      <c r="P169" s="41"/>
      <c r="Q169" s="41"/>
      <c r="R169" s="25"/>
      <c r="S169" s="12"/>
      <c r="T169" s="12"/>
      <c r="U169" s="12"/>
      <c r="V169" s="12"/>
      <c r="W169" s="12"/>
      <c r="X169" s="12"/>
      <c r="Y169" s="12"/>
      <c r="Z169" s="12"/>
      <c r="AA169" s="12"/>
      <c r="AB169" s="12"/>
      <c r="AC169" s="12"/>
      <c r="AD169" s="12"/>
    </row>
    <row r="170" spans="1:30" x14ac:dyDescent="0.2">
      <c r="A170" s="185" t="s">
        <v>128</v>
      </c>
      <c r="B170" s="179"/>
      <c r="C170" s="179"/>
      <c r="D170" s="179"/>
      <c r="E170" s="179"/>
      <c r="F170" s="180"/>
      <c r="G170" s="13"/>
      <c r="H170" s="23"/>
      <c r="I170" s="23"/>
      <c r="J170" s="23"/>
      <c r="K170" s="23"/>
      <c r="L170" s="23"/>
      <c r="M170" s="41"/>
      <c r="N170" s="41"/>
      <c r="O170" s="41"/>
      <c r="P170" s="41"/>
      <c r="Q170" s="41"/>
      <c r="R170" s="25"/>
      <c r="S170" s="12"/>
      <c r="T170" s="12"/>
      <c r="U170" s="12"/>
      <c r="V170" s="12"/>
      <c r="W170" s="12"/>
      <c r="X170" s="12"/>
      <c r="Y170" s="12"/>
      <c r="Z170" s="12"/>
      <c r="AA170" s="12"/>
      <c r="AB170" s="12"/>
      <c r="AC170" s="12"/>
      <c r="AD170" s="12"/>
    </row>
    <row r="171" spans="1:30" x14ac:dyDescent="0.2">
      <c r="A171" s="185" t="s">
        <v>129</v>
      </c>
      <c r="B171" s="179"/>
      <c r="C171" s="179"/>
      <c r="D171" s="179"/>
      <c r="E171" s="179"/>
      <c r="F171" s="180"/>
      <c r="G171" s="13"/>
      <c r="H171" s="23"/>
      <c r="I171" s="23"/>
      <c r="J171" s="23"/>
      <c r="K171" s="23"/>
      <c r="L171" s="23"/>
      <c r="M171" s="41"/>
      <c r="N171" s="41"/>
      <c r="O171" s="41"/>
      <c r="P171" s="41"/>
      <c r="Q171" s="41"/>
      <c r="R171" s="25"/>
      <c r="S171" s="12"/>
      <c r="T171" s="12"/>
      <c r="U171" s="12"/>
      <c r="V171" s="12"/>
      <c r="W171" s="12"/>
      <c r="X171" s="12"/>
      <c r="Y171" s="12"/>
      <c r="Z171" s="12"/>
      <c r="AA171" s="12"/>
      <c r="AB171" s="12"/>
      <c r="AC171" s="12"/>
      <c r="AD171" s="12"/>
    </row>
    <row r="172" spans="1:30" x14ac:dyDescent="0.2">
      <c r="A172" s="185" t="s">
        <v>130</v>
      </c>
      <c r="B172" s="179"/>
      <c r="C172" s="179"/>
      <c r="D172" s="179"/>
      <c r="E172" s="179"/>
      <c r="F172" s="180"/>
      <c r="G172" s="13"/>
      <c r="H172" s="23"/>
      <c r="I172" s="23"/>
      <c r="J172" s="23"/>
      <c r="K172" s="23"/>
      <c r="L172" s="23"/>
      <c r="M172" s="41"/>
      <c r="N172" s="41"/>
      <c r="O172" s="41"/>
      <c r="P172" s="41"/>
      <c r="Q172" s="41"/>
      <c r="R172" s="25"/>
      <c r="S172" s="12"/>
      <c r="T172" s="12"/>
      <c r="U172" s="12"/>
      <c r="V172" s="12"/>
      <c r="W172" s="12"/>
      <c r="X172" s="12"/>
      <c r="Y172" s="12"/>
      <c r="Z172" s="12"/>
      <c r="AA172" s="12"/>
      <c r="AB172" s="12"/>
      <c r="AC172" s="12"/>
      <c r="AD172" s="12"/>
    </row>
    <row r="173" spans="1:30" x14ac:dyDescent="0.2">
      <c r="A173" s="185" t="s">
        <v>131</v>
      </c>
      <c r="B173" s="179"/>
      <c r="C173" s="179"/>
      <c r="D173" s="179"/>
      <c r="E173" s="179"/>
      <c r="F173" s="180"/>
      <c r="G173" s="13"/>
      <c r="H173" s="23"/>
      <c r="I173" s="23"/>
      <c r="J173" s="23"/>
      <c r="K173" s="23"/>
      <c r="L173" s="23"/>
      <c r="M173" s="41"/>
      <c r="N173" s="41"/>
      <c r="O173" s="41"/>
      <c r="P173" s="41"/>
      <c r="Q173" s="41"/>
      <c r="R173" s="25"/>
      <c r="S173" s="12"/>
      <c r="T173" s="12"/>
      <c r="U173" s="12"/>
      <c r="V173" s="12"/>
      <c r="W173" s="12"/>
      <c r="X173" s="12"/>
      <c r="Y173" s="12"/>
      <c r="Z173" s="12"/>
      <c r="AA173" s="12"/>
      <c r="AB173" s="12"/>
      <c r="AC173" s="12"/>
      <c r="AD173" s="12"/>
    </row>
    <row r="174" spans="1:30" x14ac:dyDescent="0.2">
      <c r="A174" s="185" t="s">
        <v>132</v>
      </c>
      <c r="B174" s="179"/>
      <c r="C174" s="179"/>
      <c r="D174" s="179"/>
      <c r="E174" s="179"/>
      <c r="F174" s="180"/>
      <c r="G174" s="13"/>
      <c r="H174" s="23"/>
      <c r="I174" s="23"/>
      <c r="J174" s="23"/>
      <c r="K174" s="23"/>
      <c r="L174" s="23"/>
      <c r="M174" s="41"/>
      <c r="N174" s="41"/>
      <c r="O174" s="41"/>
      <c r="P174" s="41"/>
      <c r="Q174" s="41"/>
      <c r="R174" s="25"/>
      <c r="S174" s="12"/>
      <c r="T174" s="12"/>
      <c r="U174" s="12"/>
      <c r="V174" s="12"/>
      <c r="W174" s="12"/>
      <c r="X174" s="12"/>
      <c r="Y174" s="12"/>
      <c r="Z174" s="12"/>
      <c r="AA174" s="12"/>
      <c r="AB174" s="12"/>
      <c r="AC174" s="12"/>
      <c r="AD174" s="12"/>
    </row>
    <row r="175" spans="1:30" x14ac:dyDescent="0.2">
      <c r="A175" s="185" t="s">
        <v>133</v>
      </c>
      <c r="B175" s="179"/>
      <c r="C175" s="179"/>
      <c r="D175" s="179"/>
      <c r="E175" s="179"/>
      <c r="F175" s="180"/>
      <c r="G175" s="13"/>
      <c r="H175" s="23"/>
      <c r="I175" s="23"/>
      <c r="J175" s="23"/>
      <c r="K175" s="23"/>
      <c r="L175" s="23"/>
      <c r="M175" s="41"/>
      <c r="N175" s="41"/>
      <c r="O175" s="41"/>
      <c r="P175" s="41"/>
      <c r="Q175" s="41"/>
      <c r="R175" s="25"/>
      <c r="S175" s="12"/>
      <c r="T175" s="12"/>
      <c r="U175" s="12"/>
      <c r="V175" s="12"/>
      <c r="W175" s="12"/>
      <c r="X175" s="12"/>
      <c r="Y175" s="12"/>
      <c r="Z175" s="12"/>
      <c r="AA175" s="12"/>
      <c r="AB175" s="12"/>
      <c r="AC175" s="12"/>
      <c r="AD175" s="12"/>
    </row>
    <row r="176" spans="1:30" x14ac:dyDescent="0.2">
      <c r="A176" s="185" t="s">
        <v>134</v>
      </c>
      <c r="B176" s="179"/>
      <c r="C176" s="179"/>
      <c r="D176" s="179"/>
      <c r="E176" s="179"/>
      <c r="F176" s="180"/>
      <c r="G176" s="13"/>
      <c r="H176" s="23"/>
      <c r="I176" s="23"/>
      <c r="J176" s="23"/>
      <c r="K176" s="23"/>
      <c r="L176" s="23"/>
      <c r="M176" s="41"/>
      <c r="N176" s="41"/>
      <c r="O176" s="41"/>
      <c r="P176" s="41"/>
      <c r="Q176" s="41"/>
      <c r="R176" s="25"/>
      <c r="S176" s="12"/>
      <c r="T176" s="12"/>
      <c r="U176" s="12"/>
      <c r="V176" s="12"/>
      <c r="W176" s="12"/>
      <c r="X176" s="12"/>
      <c r="Y176" s="12"/>
      <c r="Z176" s="12"/>
      <c r="AA176" s="12"/>
      <c r="AB176" s="12"/>
      <c r="AC176" s="12"/>
      <c r="AD176" s="12"/>
    </row>
    <row r="177" spans="1:30" x14ac:dyDescent="0.2">
      <c r="A177" s="185" t="s">
        <v>135</v>
      </c>
      <c r="B177" s="179"/>
      <c r="C177" s="179"/>
      <c r="D177" s="179"/>
      <c r="E177" s="179"/>
      <c r="F177" s="180"/>
      <c r="G177" s="13"/>
      <c r="H177" s="23"/>
      <c r="I177" s="23"/>
      <c r="J177" s="23"/>
      <c r="K177" s="23"/>
      <c r="L177" s="23"/>
      <c r="M177" s="41"/>
      <c r="N177" s="41"/>
      <c r="O177" s="41"/>
      <c r="P177" s="41"/>
      <c r="Q177" s="41"/>
      <c r="R177" s="25"/>
      <c r="S177" s="12"/>
      <c r="T177" s="12"/>
      <c r="U177" s="12"/>
      <c r="V177" s="12"/>
      <c r="W177" s="12"/>
      <c r="X177" s="12"/>
      <c r="Y177" s="12"/>
      <c r="Z177" s="12"/>
      <c r="AA177" s="12"/>
      <c r="AB177" s="12"/>
      <c r="AC177" s="12"/>
      <c r="AD177" s="12"/>
    </row>
    <row r="178" spans="1:30" x14ac:dyDescent="0.2">
      <c r="A178" s="185" t="s">
        <v>136</v>
      </c>
      <c r="B178" s="179"/>
      <c r="C178" s="179"/>
      <c r="D178" s="179"/>
      <c r="E178" s="179"/>
      <c r="F178" s="180"/>
      <c r="G178" s="13"/>
      <c r="H178" s="23"/>
      <c r="I178" s="23"/>
      <c r="J178" s="23"/>
      <c r="K178" s="23"/>
      <c r="L178" s="23"/>
      <c r="M178" s="41"/>
      <c r="N178" s="41"/>
      <c r="O178" s="41"/>
      <c r="P178" s="41"/>
      <c r="Q178" s="41"/>
      <c r="R178" s="25"/>
      <c r="S178" s="12"/>
      <c r="T178" s="12"/>
      <c r="U178" s="12"/>
      <c r="V178" s="12"/>
      <c r="W178" s="12"/>
      <c r="X178" s="12"/>
      <c r="Y178" s="12"/>
      <c r="Z178" s="12"/>
      <c r="AA178" s="12"/>
      <c r="AB178" s="12"/>
      <c r="AC178" s="12"/>
      <c r="AD178" s="12"/>
    </row>
    <row r="179" spans="1:30" x14ac:dyDescent="0.2">
      <c r="A179" s="185" t="s">
        <v>137</v>
      </c>
      <c r="B179" s="179"/>
      <c r="C179" s="179"/>
      <c r="D179" s="179"/>
      <c r="E179" s="179"/>
      <c r="F179" s="180"/>
      <c r="G179" s="13"/>
      <c r="H179" s="23"/>
      <c r="I179" s="23"/>
      <c r="J179" s="23"/>
      <c r="K179" s="23"/>
      <c r="L179" s="23"/>
      <c r="M179" s="41"/>
      <c r="N179" s="41"/>
      <c r="O179" s="41"/>
      <c r="P179" s="41"/>
      <c r="Q179" s="41"/>
      <c r="R179" s="25"/>
      <c r="S179" s="12"/>
      <c r="T179" s="12"/>
      <c r="U179" s="12"/>
      <c r="V179" s="12"/>
      <c r="W179" s="12"/>
      <c r="X179" s="12"/>
      <c r="Y179" s="12"/>
      <c r="Z179" s="12"/>
      <c r="AA179" s="12"/>
      <c r="AB179" s="12"/>
      <c r="AC179" s="12"/>
      <c r="AD179" s="12"/>
    </row>
    <row r="180" spans="1:30" x14ac:dyDescent="0.2">
      <c r="A180" s="185" t="s">
        <v>138</v>
      </c>
      <c r="B180" s="179"/>
      <c r="C180" s="179"/>
      <c r="D180" s="179"/>
      <c r="E180" s="179"/>
      <c r="F180" s="180"/>
      <c r="G180" s="13"/>
      <c r="H180" s="23"/>
      <c r="I180" s="23"/>
      <c r="J180" s="23"/>
      <c r="K180" s="23"/>
      <c r="L180" s="23"/>
      <c r="M180" s="41"/>
      <c r="N180" s="41"/>
      <c r="O180" s="41"/>
      <c r="P180" s="41"/>
      <c r="Q180" s="41"/>
      <c r="R180" s="25"/>
      <c r="S180" s="12"/>
      <c r="T180" s="12"/>
      <c r="U180" s="12"/>
      <c r="V180" s="12"/>
      <c r="W180" s="12"/>
      <c r="X180" s="12"/>
      <c r="Y180" s="12"/>
      <c r="Z180" s="12"/>
      <c r="AA180" s="12"/>
      <c r="AB180" s="12"/>
      <c r="AC180" s="12"/>
      <c r="AD180" s="12"/>
    </row>
    <row r="181" spans="1:30" x14ac:dyDescent="0.2">
      <c r="A181" s="185" t="s">
        <v>139</v>
      </c>
      <c r="B181" s="179"/>
      <c r="C181" s="179"/>
      <c r="D181" s="179"/>
      <c r="E181" s="179"/>
      <c r="F181" s="180"/>
      <c r="G181" s="13"/>
      <c r="H181" s="23"/>
      <c r="I181" s="23"/>
      <c r="J181" s="23"/>
      <c r="K181" s="23"/>
      <c r="L181" s="23"/>
      <c r="M181" s="41"/>
      <c r="N181" s="41"/>
      <c r="O181" s="41"/>
      <c r="P181" s="41"/>
      <c r="Q181" s="41"/>
      <c r="R181" s="25"/>
      <c r="S181" s="12"/>
      <c r="T181" s="12"/>
      <c r="U181" s="12"/>
      <c r="V181" s="12"/>
      <c r="W181" s="12"/>
      <c r="X181" s="12"/>
      <c r="Y181" s="12"/>
      <c r="Z181" s="12"/>
      <c r="AA181" s="12"/>
      <c r="AB181" s="12"/>
      <c r="AC181" s="12"/>
      <c r="AD181" s="12"/>
    </row>
    <row r="182" spans="1:30" x14ac:dyDescent="0.2">
      <c r="A182" s="185" t="s">
        <v>140</v>
      </c>
      <c r="B182" s="179"/>
      <c r="C182" s="179"/>
      <c r="D182" s="179"/>
      <c r="E182" s="179"/>
      <c r="F182" s="180"/>
      <c r="G182" s="13"/>
      <c r="H182" s="23"/>
      <c r="I182" s="23"/>
      <c r="J182" s="23"/>
      <c r="K182" s="23"/>
      <c r="L182" s="23"/>
      <c r="M182" s="41"/>
      <c r="N182" s="41"/>
      <c r="O182" s="41"/>
      <c r="P182" s="41"/>
      <c r="Q182" s="41"/>
      <c r="R182" s="25"/>
      <c r="S182" s="12"/>
      <c r="T182" s="12"/>
      <c r="U182" s="12"/>
      <c r="V182" s="12"/>
      <c r="W182" s="12"/>
      <c r="X182" s="12"/>
      <c r="Y182" s="12"/>
      <c r="Z182" s="12"/>
      <c r="AA182" s="12"/>
      <c r="AB182" s="12"/>
      <c r="AC182" s="12"/>
      <c r="AD182" s="12"/>
    </row>
    <row r="183" spans="1:30" ht="30.75" customHeight="1" x14ac:dyDescent="0.2">
      <c r="A183" s="185" t="s">
        <v>141</v>
      </c>
      <c r="B183" s="179"/>
      <c r="C183" s="179"/>
      <c r="D183" s="179"/>
      <c r="E183" s="179"/>
      <c r="F183" s="180"/>
      <c r="G183" s="13"/>
      <c r="H183" s="23"/>
      <c r="I183" s="23"/>
      <c r="J183" s="23"/>
      <c r="K183" s="23"/>
      <c r="L183" s="23"/>
      <c r="M183" s="41"/>
      <c r="N183" s="41"/>
      <c r="O183" s="41"/>
      <c r="P183" s="41"/>
      <c r="Q183" s="41"/>
      <c r="R183" s="25"/>
      <c r="S183" s="12"/>
      <c r="T183" s="12"/>
      <c r="U183" s="12"/>
      <c r="V183" s="12"/>
      <c r="W183" s="12"/>
      <c r="X183" s="12"/>
      <c r="Y183" s="12"/>
      <c r="Z183" s="12"/>
      <c r="AA183" s="12"/>
      <c r="AB183" s="12"/>
      <c r="AC183" s="12"/>
      <c r="AD183" s="12"/>
    </row>
    <row r="184" spans="1:30" ht="33.75" customHeight="1" x14ac:dyDescent="0.2">
      <c r="A184" s="185" t="s">
        <v>142</v>
      </c>
      <c r="B184" s="179"/>
      <c r="C184" s="179"/>
      <c r="D184" s="179"/>
      <c r="E184" s="179"/>
      <c r="F184" s="180"/>
      <c r="G184" s="13"/>
      <c r="H184" s="23"/>
      <c r="I184" s="23"/>
      <c r="J184" s="23"/>
      <c r="K184" s="23"/>
      <c r="L184" s="23"/>
      <c r="M184" s="41"/>
      <c r="N184" s="41"/>
      <c r="O184" s="41"/>
      <c r="P184" s="41"/>
      <c r="Q184" s="41"/>
      <c r="R184" s="25"/>
      <c r="S184" s="12"/>
      <c r="T184" s="12"/>
      <c r="U184" s="12"/>
      <c r="V184" s="12"/>
      <c r="W184" s="12"/>
      <c r="X184" s="12"/>
      <c r="Y184" s="12"/>
      <c r="Z184" s="12"/>
      <c r="AA184" s="12"/>
      <c r="AB184" s="12"/>
      <c r="AC184" s="12"/>
      <c r="AD184" s="12"/>
    </row>
    <row r="185" spans="1:30" x14ac:dyDescent="0.2">
      <c r="A185" s="185" t="s">
        <v>143</v>
      </c>
      <c r="B185" s="179"/>
      <c r="C185" s="179"/>
      <c r="D185" s="179"/>
      <c r="E185" s="179"/>
      <c r="F185" s="180"/>
      <c r="G185" s="13"/>
      <c r="H185" s="23"/>
      <c r="I185" s="23"/>
      <c r="J185" s="23"/>
      <c r="K185" s="23"/>
      <c r="L185" s="23"/>
      <c r="M185" s="41"/>
      <c r="N185" s="41"/>
      <c r="O185" s="41"/>
      <c r="P185" s="41"/>
      <c r="Q185" s="41"/>
      <c r="R185" s="43"/>
      <c r="S185" s="44"/>
      <c r="T185" s="44"/>
      <c r="U185" s="44"/>
      <c r="V185" s="44"/>
      <c r="W185" s="44"/>
      <c r="X185" s="44"/>
      <c r="Y185" s="44"/>
      <c r="Z185" s="44"/>
      <c r="AA185" s="44"/>
      <c r="AB185" s="44"/>
      <c r="AC185" s="44"/>
      <c r="AD185" s="44"/>
    </row>
    <row r="186" spans="1:30" ht="61.5" customHeight="1" x14ac:dyDescent="0.2">
      <c r="A186" s="185" t="s">
        <v>144</v>
      </c>
      <c r="B186" s="179"/>
      <c r="C186" s="179"/>
      <c r="D186" s="179"/>
      <c r="E186" s="179"/>
      <c r="F186" s="180"/>
      <c r="G186" s="13"/>
      <c r="H186" s="23"/>
      <c r="I186" s="23"/>
      <c r="J186" s="23"/>
      <c r="K186" s="23"/>
      <c r="L186" s="23"/>
      <c r="M186" s="41"/>
      <c r="N186" s="41"/>
      <c r="O186" s="41"/>
      <c r="P186" s="41"/>
      <c r="Q186" s="41"/>
      <c r="R186" s="43"/>
      <c r="S186" s="44"/>
      <c r="T186" s="44"/>
      <c r="U186" s="44"/>
      <c r="V186" s="44"/>
      <c r="W186" s="44"/>
      <c r="X186" s="44"/>
      <c r="Y186" s="44"/>
      <c r="Z186" s="44"/>
      <c r="AA186" s="44"/>
      <c r="AB186" s="44"/>
      <c r="AC186" s="44"/>
      <c r="AD186" s="44"/>
    </row>
    <row r="187" spans="1:30" ht="29.25" customHeight="1" x14ac:dyDescent="0.2">
      <c r="A187" s="185" t="s">
        <v>145</v>
      </c>
      <c r="B187" s="179"/>
      <c r="C187" s="179"/>
      <c r="D187" s="179"/>
      <c r="E187" s="179"/>
      <c r="F187" s="180"/>
      <c r="G187" s="13"/>
      <c r="H187" s="23"/>
      <c r="I187" s="23"/>
      <c r="J187" s="23"/>
      <c r="K187" s="23"/>
      <c r="L187" s="23"/>
      <c r="M187" s="41"/>
      <c r="N187" s="41"/>
      <c r="O187" s="41"/>
      <c r="P187" s="41"/>
      <c r="Q187" s="41"/>
      <c r="R187" s="43"/>
      <c r="S187" s="44"/>
      <c r="T187" s="44"/>
      <c r="U187" s="44"/>
      <c r="V187" s="44"/>
      <c r="W187" s="44"/>
      <c r="X187" s="44"/>
      <c r="Y187" s="44"/>
      <c r="Z187" s="44"/>
      <c r="AA187" s="44"/>
      <c r="AB187" s="44"/>
      <c r="AC187" s="44"/>
      <c r="AD187" s="44"/>
    </row>
    <row r="188" spans="1:30" ht="31.5" customHeight="1" x14ac:dyDescent="0.2">
      <c r="A188" s="185" t="s">
        <v>146</v>
      </c>
      <c r="B188" s="179"/>
      <c r="C188" s="179"/>
      <c r="D188" s="179"/>
      <c r="E188" s="179"/>
      <c r="F188" s="180"/>
      <c r="G188" s="13"/>
      <c r="H188" s="23"/>
      <c r="I188" s="23"/>
      <c r="J188" s="23"/>
      <c r="K188" s="23"/>
      <c r="L188" s="23"/>
      <c r="M188" s="41"/>
      <c r="N188" s="41"/>
      <c r="O188" s="41"/>
      <c r="P188" s="41"/>
      <c r="Q188" s="41"/>
      <c r="R188" s="43"/>
      <c r="S188" s="44"/>
      <c r="T188" s="44"/>
      <c r="U188" s="44"/>
      <c r="V188" s="44"/>
      <c r="W188" s="44"/>
      <c r="X188" s="44"/>
      <c r="Y188" s="44"/>
      <c r="Z188" s="44"/>
      <c r="AA188" s="44"/>
      <c r="AB188" s="44"/>
      <c r="AC188" s="44"/>
      <c r="AD188" s="44"/>
    </row>
    <row r="189" spans="1:30" x14ac:dyDescent="0.2">
      <c r="A189" s="185" t="s">
        <v>147</v>
      </c>
      <c r="B189" s="179"/>
      <c r="C189" s="179"/>
      <c r="D189" s="179"/>
      <c r="E189" s="179"/>
      <c r="F189" s="180"/>
      <c r="G189" s="13"/>
      <c r="H189" s="23"/>
      <c r="I189" s="23"/>
      <c r="J189" s="23"/>
      <c r="K189" s="23"/>
      <c r="L189" s="23"/>
      <c r="M189" s="41"/>
      <c r="N189" s="41"/>
      <c r="O189" s="41"/>
      <c r="P189" s="41"/>
      <c r="Q189" s="41"/>
      <c r="R189" s="43"/>
      <c r="S189" s="44"/>
      <c r="T189" s="44"/>
      <c r="U189" s="44"/>
      <c r="V189" s="44"/>
      <c r="W189" s="44"/>
      <c r="X189" s="44"/>
      <c r="Y189" s="44"/>
      <c r="Z189" s="44"/>
      <c r="AA189" s="44"/>
      <c r="AB189" s="44"/>
      <c r="AC189" s="44"/>
      <c r="AD189" s="44"/>
    </row>
    <row r="190" spans="1:30" x14ac:dyDescent="0.2">
      <c r="A190" s="185" t="s">
        <v>148</v>
      </c>
      <c r="B190" s="179"/>
      <c r="C190" s="179"/>
      <c r="D190" s="179"/>
      <c r="E190" s="179"/>
      <c r="F190" s="180"/>
      <c r="G190" s="13"/>
      <c r="H190" s="23"/>
      <c r="I190" s="23"/>
      <c r="J190" s="23"/>
      <c r="K190" s="23"/>
      <c r="L190" s="23"/>
      <c r="M190" s="41"/>
      <c r="N190" s="41"/>
      <c r="O190" s="41"/>
      <c r="P190" s="41"/>
      <c r="Q190" s="41"/>
      <c r="R190" s="43"/>
      <c r="S190" s="44"/>
      <c r="T190" s="44"/>
      <c r="U190" s="44"/>
      <c r="V190" s="44"/>
      <c r="W190" s="44"/>
      <c r="X190" s="44"/>
      <c r="Y190" s="44"/>
      <c r="Z190" s="44"/>
      <c r="AA190" s="44"/>
      <c r="AB190" s="44"/>
      <c r="AC190" s="44"/>
      <c r="AD190" s="44"/>
    </row>
    <row r="191" spans="1:30" x14ac:dyDescent="0.2">
      <c r="A191" s="185" t="s">
        <v>149</v>
      </c>
      <c r="B191" s="179"/>
      <c r="C191" s="179"/>
      <c r="D191" s="179"/>
      <c r="E191" s="179"/>
      <c r="F191" s="180"/>
      <c r="G191" s="13"/>
      <c r="H191" s="23"/>
      <c r="I191" s="23"/>
      <c r="J191" s="23"/>
      <c r="K191" s="23"/>
      <c r="L191" s="23"/>
      <c r="M191" s="41"/>
      <c r="N191" s="41"/>
      <c r="O191" s="41"/>
      <c r="P191" s="41"/>
      <c r="Q191" s="41"/>
      <c r="R191" s="43"/>
      <c r="S191" s="44"/>
      <c r="T191" s="44"/>
      <c r="U191" s="44"/>
      <c r="V191" s="44"/>
      <c r="W191" s="44"/>
      <c r="X191" s="44"/>
      <c r="Y191" s="44"/>
      <c r="Z191" s="44"/>
      <c r="AA191" s="44"/>
      <c r="AB191" s="44"/>
      <c r="AC191" s="44"/>
      <c r="AD191" s="44"/>
    </row>
    <row r="192" spans="1:30" x14ac:dyDescent="0.2">
      <c r="A192" s="185" t="s">
        <v>150</v>
      </c>
      <c r="B192" s="179"/>
      <c r="C192" s="179"/>
      <c r="D192" s="179"/>
      <c r="E192" s="179"/>
      <c r="F192" s="180"/>
      <c r="G192" s="13"/>
      <c r="H192" s="23"/>
      <c r="I192" s="23"/>
      <c r="J192" s="23"/>
      <c r="K192" s="23"/>
      <c r="L192" s="23"/>
      <c r="M192" s="41"/>
      <c r="N192" s="41"/>
      <c r="O192" s="41"/>
      <c r="P192" s="41"/>
      <c r="Q192" s="41"/>
      <c r="R192" s="43"/>
      <c r="S192" s="44"/>
      <c r="T192" s="44"/>
      <c r="U192" s="44"/>
      <c r="V192" s="44"/>
      <c r="W192" s="44"/>
      <c r="X192" s="44"/>
      <c r="Y192" s="44"/>
      <c r="Z192" s="44"/>
      <c r="AA192" s="44"/>
      <c r="AB192" s="44"/>
      <c r="AC192" s="44"/>
      <c r="AD192" s="44"/>
    </row>
    <row r="193" spans="1:30" x14ac:dyDescent="0.2">
      <c r="A193" s="185" t="s">
        <v>151</v>
      </c>
      <c r="B193" s="179"/>
      <c r="C193" s="179"/>
      <c r="D193" s="179"/>
      <c r="E193" s="179"/>
      <c r="F193" s="180"/>
      <c r="G193" s="13"/>
      <c r="H193" s="23"/>
      <c r="I193" s="23"/>
      <c r="J193" s="23"/>
      <c r="K193" s="23"/>
      <c r="L193" s="23"/>
      <c r="M193" s="41"/>
      <c r="N193" s="41"/>
      <c r="O193" s="41"/>
      <c r="P193" s="41"/>
      <c r="Q193" s="41"/>
      <c r="R193" s="43"/>
      <c r="S193" s="44"/>
      <c r="T193" s="44"/>
      <c r="U193" s="44"/>
      <c r="V193" s="44"/>
      <c r="W193" s="44"/>
      <c r="X193" s="44"/>
      <c r="Y193" s="44"/>
      <c r="Z193" s="44"/>
      <c r="AA193" s="44"/>
      <c r="AB193" s="44"/>
      <c r="AC193" s="44"/>
      <c r="AD193" s="44"/>
    </row>
    <row r="194" spans="1:30" x14ac:dyDescent="0.2">
      <c r="A194" s="185" t="s">
        <v>152</v>
      </c>
      <c r="B194" s="179"/>
      <c r="C194" s="179"/>
      <c r="D194" s="179"/>
      <c r="E194" s="179"/>
      <c r="F194" s="180"/>
      <c r="G194" s="13"/>
      <c r="H194" s="23"/>
      <c r="I194" s="23"/>
      <c r="J194" s="23"/>
      <c r="K194" s="23"/>
      <c r="L194" s="23"/>
      <c r="M194" s="41"/>
      <c r="N194" s="41"/>
      <c r="O194" s="41"/>
      <c r="P194" s="41"/>
      <c r="Q194" s="41"/>
      <c r="R194" s="43"/>
      <c r="S194" s="44"/>
      <c r="T194" s="44"/>
      <c r="U194" s="44"/>
      <c r="V194" s="44"/>
      <c r="W194" s="44"/>
      <c r="X194" s="44"/>
      <c r="Y194" s="44"/>
      <c r="Z194" s="44"/>
      <c r="AA194" s="44"/>
      <c r="AB194" s="44"/>
      <c r="AC194" s="44"/>
      <c r="AD194" s="44"/>
    </row>
    <row r="195" spans="1:30" x14ac:dyDescent="0.2">
      <c r="A195" s="185" t="s">
        <v>153</v>
      </c>
      <c r="B195" s="179"/>
      <c r="C195" s="179"/>
      <c r="D195" s="179"/>
      <c r="E195" s="179"/>
      <c r="F195" s="180"/>
      <c r="G195" s="13"/>
      <c r="H195" s="23"/>
      <c r="I195" s="23"/>
      <c r="J195" s="23"/>
      <c r="K195" s="23"/>
      <c r="L195" s="23"/>
      <c r="M195" s="41"/>
      <c r="N195" s="41"/>
      <c r="O195" s="41"/>
      <c r="P195" s="41"/>
      <c r="Q195" s="41"/>
      <c r="R195" s="43"/>
      <c r="S195" s="44"/>
      <c r="T195" s="44"/>
      <c r="U195" s="44"/>
      <c r="V195" s="44"/>
      <c r="W195" s="44"/>
      <c r="X195" s="44"/>
      <c r="Y195" s="44"/>
      <c r="Z195" s="44"/>
      <c r="AA195" s="44"/>
      <c r="AB195" s="44"/>
      <c r="AC195" s="44"/>
      <c r="AD195" s="44"/>
    </row>
    <row r="196" spans="1:30" x14ac:dyDescent="0.2">
      <c r="A196" s="185" t="s">
        <v>154</v>
      </c>
      <c r="B196" s="179"/>
      <c r="C196" s="179"/>
      <c r="D196" s="179"/>
      <c r="E196" s="179"/>
      <c r="F196" s="180"/>
      <c r="G196" s="13"/>
      <c r="H196" s="23"/>
      <c r="I196" s="23"/>
      <c r="J196" s="23"/>
      <c r="K196" s="23"/>
      <c r="L196" s="23"/>
      <c r="M196" s="41"/>
      <c r="N196" s="41"/>
      <c r="O196" s="41"/>
      <c r="P196" s="41"/>
      <c r="Q196" s="41"/>
      <c r="R196" s="43"/>
      <c r="S196" s="44"/>
      <c r="T196" s="44"/>
      <c r="U196" s="44"/>
      <c r="V196" s="44"/>
      <c r="W196" s="44"/>
      <c r="X196" s="44"/>
      <c r="Y196" s="44"/>
      <c r="Z196" s="44"/>
      <c r="AA196" s="44"/>
      <c r="AB196" s="44"/>
      <c r="AC196" s="44"/>
      <c r="AD196" s="44"/>
    </row>
    <row r="197" spans="1:30" x14ac:dyDescent="0.2">
      <c r="A197" s="185" t="s">
        <v>155</v>
      </c>
      <c r="B197" s="179"/>
      <c r="C197" s="179"/>
      <c r="D197" s="179"/>
      <c r="E197" s="179"/>
      <c r="F197" s="180"/>
      <c r="G197" s="13"/>
      <c r="H197" s="23"/>
      <c r="I197" s="23"/>
      <c r="J197" s="23"/>
      <c r="K197" s="23"/>
      <c r="L197" s="23"/>
      <c r="M197" s="41"/>
      <c r="N197" s="41"/>
      <c r="O197" s="41"/>
      <c r="P197" s="41"/>
      <c r="Q197" s="41"/>
      <c r="R197" s="43"/>
      <c r="S197" s="44"/>
      <c r="T197" s="44"/>
      <c r="U197" s="44"/>
      <c r="V197" s="44"/>
      <c r="W197" s="44"/>
      <c r="X197" s="44"/>
      <c r="Y197" s="44"/>
      <c r="Z197" s="44"/>
      <c r="AA197" s="44"/>
      <c r="AB197" s="44"/>
      <c r="AC197" s="44"/>
      <c r="AD197" s="44"/>
    </row>
    <row r="198" spans="1:30" x14ac:dyDescent="0.2">
      <c r="A198" s="185" t="s">
        <v>156</v>
      </c>
      <c r="B198" s="179"/>
      <c r="C198" s="179"/>
      <c r="D198" s="179"/>
      <c r="E198" s="179"/>
      <c r="F198" s="180"/>
      <c r="G198" s="13"/>
      <c r="H198" s="23"/>
      <c r="I198" s="23"/>
      <c r="J198" s="23"/>
      <c r="K198" s="23"/>
      <c r="L198" s="23"/>
      <c r="M198" s="41"/>
      <c r="N198" s="41"/>
      <c r="O198" s="41"/>
      <c r="P198" s="41"/>
      <c r="Q198" s="41"/>
      <c r="R198" s="43"/>
      <c r="S198" s="44"/>
      <c r="T198" s="44"/>
      <c r="U198" s="44"/>
      <c r="V198" s="44"/>
      <c r="W198" s="44"/>
      <c r="X198" s="44"/>
      <c r="Y198" s="44"/>
      <c r="Z198" s="44"/>
      <c r="AA198" s="44"/>
      <c r="AB198" s="44"/>
      <c r="AC198" s="44"/>
      <c r="AD198" s="44"/>
    </row>
    <row r="199" spans="1:30" x14ac:dyDescent="0.2">
      <c r="A199" s="185" t="s">
        <v>157</v>
      </c>
      <c r="B199" s="179"/>
      <c r="C199" s="179"/>
      <c r="D199" s="179"/>
      <c r="E199" s="179"/>
      <c r="F199" s="180"/>
      <c r="G199" s="13"/>
      <c r="H199" s="23"/>
      <c r="I199" s="23"/>
      <c r="J199" s="23"/>
      <c r="K199" s="23"/>
      <c r="L199" s="23"/>
      <c r="M199" s="41"/>
      <c r="N199" s="41"/>
      <c r="O199" s="41"/>
      <c r="P199" s="41"/>
      <c r="Q199" s="41"/>
      <c r="R199" s="43"/>
      <c r="S199" s="44"/>
      <c r="T199" s="44"/>
      <c r="U199" s="44"/>
      <c r="V199" s="44"/>
      <c r="W199" s="44"/>
      <c r="X199" s="44"/>
      <c r="Y199" s="44"/>
      <c r="Z199" s="44"/>
      <c r="AA199" s="44"/>
      <c r="AB199" s="44"/>
      <c r="AC199" s="44"/>
      <c r="AD199" s="44"/>
    </row>
    <row r="200" spans="1:30" ht="30.75" customHeight="1" x14ac:dyDescent="0.2">
      <c r="A200" s="185" t="s">
        <v>158</v>
      </c>
      <c r="B200" s="179"/>
      <c r="C200" s="179"/>
      <c r="D200" s="179"/>
      <c r="E200" s="179"/>
      <c r="F200" s="180"/>
      <c r="G200" s="13"/>
      <c r="H200" s="23"/>
      <c r="I200" s="23"/>
      <c r="J200" s="23"/>
      <c r="K200" s="23"/>
      <c r="L200" s="23"/>
      <c r="M200" s="41"/>
      <c r="N200" s="41"/>
      <c r="O200" s="41"/>
      <c r="P200" s="41"/>
      <c r="Q200" s="41"/>
      <c r="R200" s="43"/>
      <c r="S200" s="44"/>
      <c r="T200" s="44"/>
      <c r="U200" s="44"/>
      <c r="V200" s="44"/>
      <c r="W200" s="44"/>
      <c r="X200" s="44"/>
      <c r="Y200" s="44"/>
      <c r="Z200" s="44"/>
      <c r="AA200" s="44"/>
      <c r="AB200" s="44"/>
      <c r="AC200" s="44"/>
      <c r="AD200" s="44"/>
    </row>
    <row r="201" spans="1:30" ht="30" customHeight="1" x14ac:dyDescent="0.2">
      <c r="A201" s="185" t="s">
        <v>159</v>
      </c>
      <c r="B201" s="179"/>
      <c r="C201" s="179"/>
      <c r="D201" s="179"/>
      <c r="E201" s="179"/>
      <c r="F201" s="180"/>
      <c r="G201" s="13"/>
      <c r="H201" s="23"/>
      <c r="I201" s="23"/>
      <c r="J201" s="23"/>
      <c r="K201" s="23"/>
      <c r="L201" s="23"/>
      <c r="M201" s="41"/>
      <c r="N201" s="41"/>
      <c r="O201" s="41"/>
      <c r="P201" s="41"/>
      <c r="Q201" s="41"/>
      <c r="R201" s="43"/>
      <c r="S201" s="44"/>
      <c r="T201" s="44"/>
      <c r="U201" s="44"/>
      <c r="V201" s="44"/>
      <c r="W201" s="44"/>
      <c r="X201" s="44"/>
      <c r="Y201" s="44"/>
      <c r="Z201" s="44"/>
      <c r="AA201" s="44"/>
      <c r="AB201" s="44"/>
      <c r="AC201" s="44"/>
      <c r="AD201" s="44"/>
    </row>
    <row r="202" spans="1:30" x14ac:dyDescent="0.2">
      <c r="A202" s="185" t="s">
        <v>160</v>
      </c>
      <c r="B202" s="179"/>
      <c r="C202" s="179"/>
      <c r="D202" s="179"/>
      <c r="E202" s="179"/>
      <c r="F202" s="180"/>
      <c r="G202" s="13"/>
      <c r="H202" s="23"/>
      <c r="I202" s="23"/>
      <c r="J202" s="23"/>
      <c r="K202" s="23"/>
      <c r="L202" s="23"/>
      <c r="M202" s="41"/>
      <c r="N202" s="41"/>
      <c r="O202" s="41"/>
      <c r="P202" s="41"/>
      <c r="Q202" s="41"/>
      <c r="R202" s="43"/>
      <c r="S202" s="44"/>
      <c r="T202" s="44"/>
      <c r="U202" s="44"/>
      <c r="V202" s="44"/>
      <c r="W202" s="44"/>
      <c r="X202" s="44"/>
      <c r="Y202" s="44"/>
      <c r="Z202" s="44"/>
      <c r="AA202" s="44"/>
      <c r="AB202" s="44"/>
      <c r="AC202" s="44"/>
      <c r="AD202" s="44"/>
    </row>
    <row r="203" spans="1:30" ht="60" customHeight="1" x14ac:dyDescent="0.2">
      <c r="A203" s="185" t="s">
        <v>161</v>
      </c>
      <c r="B203" s="179"/>
      <c r="C203" s="179"/>
      <c r="D203" s="179"/>
      <c r="E203" s="179"/>
      <c r="F203" s="180"/>
      <c r="G203" s="45"/>
      <c r="H203" s="45"/>
      <c r="I203" s="45"/>
      <c r="J203" s="45"/>
      <c r="K203" s="45"/>
      <c r="L203" s="45"/>
      <c r="M203" s="45"/>
      <c r="N203" s="45"/>
      <c r="O203" s="45"/>
      <c r="P203" s="45"/>
      <c r="Q203" s="45"/>
      <c r="R203" s="44"/>
      <c r="S203" s="44"/>
      <c r="T203" s="44"/>
      <c r="U203" s="44"/>
      <c r="V203" s="44"/>
      <c r="W203" s="44"/>
      <c r="X203" s="44"/>
      <c r="Y203" s="44"/>
      <c r="Z203" s="44"/>
      <c r="AA203" s="44"/>
      <c r="AB203" s="44"/>
      <c r="AC203" s="44"/>
      <c r="AD203" s="44"/>
    </row>
    <row r="204" spans="1:30" ht="28.5" customHeight="1" x14ac:dyDescent="0.2">
      <c r="A204" s="185" t="s">
        <v>162</v>
      </c>
      <c r="B204" s="179"/>
      <c r="C204" s="179"/>
      <c r="D204" s="179"/>
      <c r="E204" s="179"/>
      <c r="F204" s="180"/>
      <c r="G204" s="46"/>
      <c r="H204" s="46"/>
      <c r="I204" s="46"/>
      <c r="J204" s="46"/>
      <c r="K204" s="46"/>
      <c r="L204" s="46"/>
      <c r="M204" s="46"/>
      <c r="N204" s="46"/>
      <c r="O204" s="46"/>
      <c r="P204" s="46"/>
      <c r="Q204" s="46"/>
      <c r="R204" s="44"/>
      <c r="S204" s="44"/>
      <c r="T204" s="44"/>
      <c r="U204" s="44"/>
      <c r="V204" s="44"/>
      <c r="W204" s="44"/>
      <c r="X204" s="44"/>
      <c r="Y204" s="44"/>
      <c r="Z204" s="44"/>
      <c r="AA204" s="44"/>
      <c r="AB204" s="44"/>
      <c r="AC204" s="44"/>
      <c r="AD204" s="44"/>
    </row>
    <row r="205" spans="1:30" ht="30" customHeight="1" x14ac:dyDescent="0.2">
      <c r="A205" s="185" t="s">
        <v>163</v>
      </c>
      <c r="B205" s="179"/>
      <c r="C205" s="179"/>
      <c r="D205" s="179"/>
      <c r="E205" s="179"/>
      <c r="F205" s="180"/>
      <c r="G205" s="46"/>
      <c r="H205" s="46"/>
      <c r="I205" s="46"/>
      <c r="J205" s="46"/>
      <c r="K205" s="46"/>
      <c r="L205" s="46"/>
      <c r="M205" s="46"/>
      <c r="N205" s="46"/>
      <c r="O205" s="46"/>
      <c r="P205" s="46"/>
      <c r="Q205" s="46"/>
      <c r="R205" s="44"/>
      <c r="S205" s="44"/>
      <c r="T205" s="44"/>
      <c r="U205" s="44"/>
      <c r="V205" s="44"/>
      <c r="W205" s="44"/>
      <c r="X205" s="44"/>
      <c r="Y205" s="44"/>
      <c r="Z205" s="44"/>
      <c r="AA205" s="44"/>
      <c r="AB205" s="44"/>
      <c r="AC205" s="44"/>
      <c r="AD205" s="44"/>
    </row>
    <row r="206" spans="1:30" ht="14.25" x14ac:dyDescent="0.2">
      <c r="A206" s="185" t="s">
        <v>164</v>
      </c>
      <c r="B206" s="179"/>
      <c r="C206" s="179"/>
      <c r="D206" s="179"/>
      <c r="E206" s="179"/>
      <c r="F206" s="180"/>
      <c r="G206" s="46"/>
      <c r="H206" s="46"/>
      <c r="I206" s="46"/>
      <c r="J206" s="46"/>
      <c r="K206" s="46"/>
      <c r="L206" s="46"/>
      <c r="M206" s="46"/>
      <c r="N206" s="46"/>
      <c r="O206" s="46"/>
      <c r="P206" s="46"/>
      <c r="Q206" s="46"/>
      <c r="R206" s="44"/>
      <c r="S206" s="44"/>
      <c r="T206" s="44"/>
      <c r="U206" s="44"/>
      <c r="V206" s="44"/>
      <c r="W206" s="44"/>
      <c r="X206" s="44"/>
      <c r="Y206" s="44"/>
      <c r="Z206" s="44"/>
      <c r="AA206" s="44"/>
      <c r="AB206" s="44"/>
      <c r="AC206" s="44"/>
      <c r="AD206" s="44"/>
    </row>
    <row r="207" spans="1:30" ht="14.25" x14ac:dyDescent="0.2">
      <c r="A207" s="185" t="s">
        <v>165</v>
      </c>
      <c r="B207" s="179"/>
      <c r="C207" s="179"/>
      <c r="D207" s="179"/>
      <c r="E207" s="179"/>
      <c r="F207" s="180"/>
      <c r="G207" s="46"/>
      <c r="H207" s="46"/>
      <c r="I207" s="46"/>
      <c r="J207" s="46"/>
      <c r="K207" s="46"/>
      <c r="L207" s="46"/>
      <c r="M207" s="46"/>
      <c r="N207" s="46"/>
      <c r="O207" s="46"/>
      <c r="P207" s="46"/>
      <c r="Q207" s="46"/>
      <c r="R207" s="44"/>
      <c r="S207" s="44"/>
      <c r="T207" s="44"/>
      <c r="U207" s="44"/>
      <c r="V207" s="44"/>
      <c r="W207" s="44"/>
      <c r="X207" s="44"/>
      <c r="Y207" s="44"/>
      <c r="Z207" s="44"/>
      <c r="AA207" s="44"/>
      <c r="AB207" s="44"/>
      <c r="AC207" s="44"/>
      <c r="AD207" s="44"/>
    </row>
    <row r="208" spans="1:30" ht="14.25" x14ac:dyDescent="0.2">
      <c r="A208" s="185" t="s">
        <v>166</v>
      </c>
      <c r="B208" s="179"/>
      <c r="C208" s="179"/>
      <c r="D208" s="179"/>
      <c r="E208" s="179"/>
      <c r="F208" s="180"/>
      <c r="G208" s="46"/>
      <c r="H208" s="46"/>
      <c r="I208" s="46"/>
      <c r="J208" s="46"/>
      <c r="K208" s="46"/>
      <c r="L208" s="46"/>
      <c r="M208" s="46"/>
      <c r="N208" s="46"/>
      <c r="O208" s="46"/>
      <c r="P208" s="46"/>
      <c r="Q208" s="46"/>
      <c r="R208" s="44"/>
      <c r="S208" s="44"/>
      <c r="T208" s="44"/>
      <c r="U208" s="44"/>
      <c r="V208" s="44"/>
      <c r="W208" s="44"/>
      <c r="X208" s="44"/>
      <c r="Y208" s="44"/>
      <c r="Z208" s="44"/>
      <c r="AA208" s="44"/>
      <c r="AB208" s="44"/>
      <c r="AC208" s="44"/>
      <c r="AD208" s="44"/>
    </row>
    <row r="209" spans="1:30" ht="14.25" x14ac:dyDescent="0.2">
      <c r="A209" s="185" t="s">
        <v>167</v>
      </c>
      <c r="B209" s="179"/>
      <c r="C209" s="179"/>
      <c r="D209" s="179"/>
      <c r="E209" s="179"/>
      <c r="F209" s="180"/>
      <c r="G209" s="46"/>
      <c r="H209" s="46"/>
      <c r="I209" s="46"/>
      <c r="J209" s="46"/>
      <c r="K209" s="46"/>
      <c r="L209" s="46"/>
      <c r="M209" s="46"/>
      <c r="N209" s="46"/>
      <c r="O209" s="46"/>
      <c r="P209" s="46"/>
      <c r="Q209" s="46"/>
      <c r="R209" s="44"/>
      <c r="S209" s="44"/>
      <c r="T209" s="44"/>
      <c r="U209" s="44"/>
      <c r="V209" s="44"/>
      <c r="W209" s="44"/>
      <c r="X209" s="44"/>
      <c r="Y209" s="44"/>
      <c r="Z209" s="44"/>
      <c r="AA209" s="44"/>
      <c r="AB209" s="44"/>
      <c r="AC209" s="44"/>
      <c r="AD209" s="44"/>
    </row>
    <row r="210" spans="1:30" ht="14.25" x14ac:dyDescent="0.2">
      <c r="A210" s="185" t="s">
        <v>168</v>
      </c>
      <c r="B210" s="179"/>
      <c r="C210" s="179"/>
      <c r="D210" s="179"/>
      <c r="E210" s="179"/>
      <c r="F210" s="180"/>
      <c r="G210" s="46"/>
      <c r="H210" s="46"/>
      <c r="I210" s="46"/>
      <c r="J210" s="46"/>
      <c r="K210" s="46"/>
      <c r="L210" s="46"/>
      <c r="M210" s="46"/>
      <c r="N210" s="46"/>
      <c r="O210" s="46"/>
      <c r="P210" s="46"/>
      <c r="Q210" s="46"/>
      <c r="R210" s="44"/>
      <c r="S210" s="44"/>
      <c r="T210" s="44"/>
      <c r="U210" s="44"/>
      <c r="V210" s="44"/>
      <c r="W210" s="44"/>
      <c r="X210" s="44"/>
      <c r="Y210" s="44"/>
      <c r="Z210" s="44"/>
      <c r="AA210" s="44"/>
      <c r="AB210" s="44"/>
      <c r="AC210" s="44"/>
      <c r="AD210" s="44"/>
    </row>
    <row r="211" spans="1:30" ht="14.25" x14ac:dyDescent="0.2">
      <c r="A211" s="185" t="s">
        <v>169</v>
      </c>
      <c r="B211" s="179"/>
      <c r="C211" s="179"/>
      <c r="D211" s="179"/>
      <c r="E211" s="179"/>
      <c r="F211" s="180"/>
      <c r="G211" s="46"/>
      <c r="H211" s="46"/>
      <c r="I211" s="46"/>
      <c r="J211" s="46"/>
      <c r="K211" s="46"/>
      <c r="L211" s="46"/>
      <c r="M211" s="46"/>
      <c r="N211" s="46"/>
      <c r="O211" s="46"/>
      <c r="P211" s="46"/>
      <c r="Q211" s="46"/>
      <c r="R211" s="44"/>
      <c r="S211" s="44"/>
      <c r="T211" s="44"/>
      <c r="U211" s="44"/>
      <c r="V211" s="44"/>
      <c r="W211" s="44"/>
      <c r="X211" s="44"/>
      <c r="Y211" s="44"/>
      <c r="Z211" s="44"/>
      <c r="AA211" s="44"/>
      <c r="AB211" s="44"/>
      <c r="AC211" s="44"/>
      <c r="AD211" s="44"/>
    </row>
    <row r="212" spans="1:30" ht="14.25" x14ac:dyDescent="0.2">
      <c r="A212" s="185" t="s">
        <v>170</v>
      </c>
      <c r="B212" s="179"/>
      <c r="C212" s="179"/>
      <c r="D212" s="179"/>
      <c r="E212" s="179"/>
      <c r="F212" s="180"/>
      <c r="G212" s="46"/>
      <c r="H212" s="46"/>
      <c r="I212" s="46"/>
      <c r="J212" s="46"/>
      <c r="K212" s="46"/>
      <c r="L212" s="46"/>
      <c r="M212" s="46"/>
      <c r="N212" s="46"/>
      <c r="O212" s="46"/>
      <c r="P212" s="46"/>
      <c r="Q212" s="46"/>
      <c r="R212" s="44"/>
      <c r="S212" s="44"/>
      <c r="T212" s="44"/>
      <c r="U212" s="44"/>
      <c r="V212" s="44"/>
      <c r="W212" s="44"/>
      <c r="X212" s="44"/>
      <c r="Y212" s="44"/>
      <c r="Z212" s="44"/>
      <c r="AA212" s="44"/>
      <c r="AB212" s="44"/>
      <c r="AC212" s="44"/>
      <c r="AD212" s="44"/>
    </row>
    <row r="213" spans="1:30" ht="14.25" x14ac:dyDescent="0.2">
      <c r="A213" s="185" t="s">
        <v>171</v>
      </c>
      <c r="B213" s="179"/>
      <c r="C213" s="179"/>
      <c r="D213" s="179"/>
      <c r="E213" s="179"/>
      <c r="F213" s="180"/>
      <c r="G213" s="46"/>
      <c r="H213" s="46"/>
      <c r="I213" s="46"/>
      <c r="J213" s="46"/>
      <c r="K213" s="46"/>
      <c r="L213" s="46"/>
      <c r="M213" s="46"/>
      <c r="N213" s="46"/>
      <c r="O213" s="46"/>
      <c r="P213" s="46"/>
      <c r="Q213" s="46"/>
      <c r="R213" s="44"/>
      <c r="S213" s="44"/>
      <c r="T213" s="44"/>
      <c r="U213" s="44"/>
      <c r="V213" s="44"/>
      <c r="W213" s="44"/>
      <c r="X213" s="44"/>
      <c r="Y213" s="44"/>
      <c r="Z213" s="44"/>
      <c r="AA213" s="44"/>
      <c r="AB213" s="44"/>
      <c r="AC213" s="44"/>
      <c r="AD213" s="44"/>
    </row>
    <row r="214" spans="1:30" ht="14.25" x14ac:dyDescent="0.2">
      <c r="A214" s="185" t="s">
        <v>172</v>
      </c>
      <c r="B214" s="179"/>
      <c r="C214" s="179"/>
      <c r="D214" s="179"/>
      <c r="E214" s="179"/>
      <c r="F214" s="180"/>
      <c r="G214" s="46"/>
      <c r="H214" s="46"/>
      <c r="I214" s="46"/>
      <c r="J214" s="46"/>
      <c r="K214" s="46"/>
      <c r="L214" s="46"/>
      <c r="M214" s="46"/>
      <c r="N214" s="46"/>
      <c r="O214" s="46"/>
      <c r="P214" s="46"/>
      <c r="Q214" s="46"/>
      <c r="R214" s="44"/>
      <c r="S214" s="44"/>
      <c r="T214" s="44"/>
      <c r="U214" s="44"/>
      <c r="V214" s="44"/>
      <c r="W214" s="44"/>
      <c r="X214" s="44"/>
      <c r="Y214" s="44"/>
      <c r="Z214" s="44"/>
      <c r="AA214" s="44"/>
      <c r="AB214" s="44"/>
      <c r="AC214" s="44"/>
      <c r="AD214" s="44"/>
    </row>
    <row r="215" spans="1:30" ht="14.25" x14ac:dyDescent="0.2">
      <c r="A215" s="185" t="s">
        <v>173</v>
      </c>
      <c r="B215" s="179"/>
      <c r="C215" s="179"/>
      <c r="D215" s="179"/>
      <c r="E215" s="179"/>
      <c r="F215" s="180"/>
      <c r="G215" s="46"/>
      <c r="H215" s="46"/>
      <c r="I215" s="46"/>
      <c r="J215" s="46"/>
      <c r="K215" s="46"/>
      <c r="L215" s="46"/>
      <c r="M215" s="46"/>
      <c r="N215" s="46"/>
      <c r="O215" s="46"/>
      <c r="P215" s="46"/>
      <c r="Q215" s="46"/>
      <c r="R215" s="44"/>
      <c r="S215" s="44"/>
      <c r="T215" s="44"/>
      <c r="U215" s="44"/>
      <c r="V215" s="44"/>
      <c r="W215" s="44"/>
      <c r="X215" s="44"/>
      <c r="Y215" s="44"/>
      <c r="Z215" s="44"/>
      <c r="AA215" s="44"/>
      <c r="AB215" s="44"/>
      <c r="AC215" s="44"/>
      <c r="AD215" s="44"/>
    </row>
    <row r="216" spans="1:30" ht="14.25" x14ac:dyDescent="0.2">
      <c r="A216" s="185" t="s">
        <v>174</v>
      </c>
      <c r="B216" s="179"/>
      <c r="C216" s="179"/>
      <c r="D216" s="179"/>
      <c r="E216" s="179"/>
      <c r="F216" s="180"/>
      <c r="G216" s="46"/>
      <c r="H216" s="46"/>
      <c r="I216" s="46"/>
      <c r="J216" s="46"/>
      <c r="K216" s="46"/>
      <c r="L216" s="46"/>
      <c r="M216" s="46"/>
      <c r="N216" s="46"/>
      <c r="O216" s="46"/>
      <c r="P216" s="46"/>
      <c r="Q216" s="46"/>
      <c r="R216" s="44"/>
      <c r="S216" s="44"/>
      <c r="T216" s="44"/>
      <c r="U216" s="44"/>
      <c r="V216" s="44"/>
      <c r="W216" s="44"/>
      <c r="X216" s="44"/>
      <c r="Y216" s="44"/>
      <c r="Z216" s="44"/>
      <c r="AA216" s="44"/>
      <c r="AB216" s="44"/>
      <c r="AC216" s="44"/>
      <c r="AD216" s="44"/>
    </row>
    <row r="217" spans="1:30" ht="14.25" x14ac:dyDescent="0.2">
      <c r="A217" s="185" t="s">
        <v>175</v>
      </c>
      <c r="B217" s="179"/>
      <c r="C217" s="179"/>
      <c r="D217" s="179"/>
      <c r="E217" s="179"/>
      <c r="F217" s="180"/>
      <c r="G217" s="46"/>
      <c r="H217" s="46"/>
      <c r="I217" s="46"/>
      <c r="J217" s="46"/>
      <c r="K217" s="46"/>
      <c r="L217" s="46"/>
      <c r="M217" s="46"/>
      <c r="N217" s="46"/>
      <c r="O217" s="46"/>
      <c r="P217" s="46"/>
      <c r="Q217" s="46"/>
      <c r="R217" s="44"/>
      <c r="S217" s="44"/>
      <c r="T217" s="44"/>
      <c r="U217" s="44"/>
      <c r="V217" s="44"/>
      <c r="W217" s="44"/>
      <c r="X217" s="44"/>
      <c r="Y217" s="44"/>
      <c r="Z217" s="44"/>
      <c r="AA217" s="44"/>
      <c r="AB217" s="44"/>
      <c r="AC217" s="44"/>
      <c r="AD217" s="44"/>
    </row>
    <row r="218" spans="1:30" ht="14.25" x14ac:dyDescent="0.2">
      <c r="A218" s="185" t="s">
        <v>176</v>
      </c>
      <c r="B218" s="179"/>
      <c r="C218" s="179"/>
      <c r="D218" s="179"/>
      <c r="E218" s="179"/>
      <c r="F218" s="180"/>
      <c r="G218" s="46"/>
      <c r="H218" s="46"/>
      <c r="I218" s="46"/>
      <c r="J218" s="46"/>
      <c r="K218" s="46"/>
      <c r="L218" s="46"/>
      <c r="M218" s="46"/>
      <c r="N218" s="46"/>
      <c r="O218" s="46"/>
      <c r="P218" s="46"/>
      <c r="Q218" s="46"/>
      <c r="R218" s="44"/>
      <c r="S218" s="44"/>
      <c r="T218" s="44"/>
      <c r="U218" s="44"/>
      <c r="V218" s="44"/>
      <c r="W218" s="44"/>
      <c r="X218" s="44"/>
      <c r="Y218" s="44"/>
      <c r="Z218" s="44"/>
      <c r="AA218" s="44"/>
      <c r="AB218" s="44"/>
      <c r="AC218" s="44"/>
      <c r="AD218" s="44"/>
    </row>
    <row r="219" spans="1:30" ht="14.25" x14ac:dyDescent="0.2">
      <c r="A219" s="185" t="s">
        <v>177</v>
      </c>
      <c r="B219" s="179"/>
      <c r="C219" s="179"/>
      <c r="D219" s="179"/>
      <c r="E219" s="179"/>
      <c r="F219" s="180"/>
      <c r="G219" s="46"/>
      <c r="H219" s="46"/>
      <c r="I219" s="46"/>
      <c r="J219" s="46"/>
      <c r="K219" s="46"/>
      <c r="L219" s="46"/>
      <c r="M219" s="46"/>
      <c r="N219" s="46"/>
      <c r="O219" s="46"/>
      <c r="P219" s="46"/>
      <c r="Q219" s="46"/>
      <c r="R219" s="44"/>
      <c r="S219" s="44"/>
      <c r="T219" s="44"/>
      <c r="U219" s="44"/>
      <c r="V219" s="44"/>
      <c r="W219" s="44"/>
      <c r="X219" s="44"/>
      <c r="Y219" s="44"/>
      <c r="Z219" s="44"/>
      <c r="AA219" s="44"/>
      <c r="AB219" s="44"/>
      <c r="AC219" s="44"/>
      <c r="AD219" s="44"/>
    </row>
    <row r="220" spans="1:30" ht="14.25" x14ac:dyDescent="0.2">
      <c r="A220" s="185" t="s">
        <v>178</v>
      </c>
      <c r="B220" s="179"/>
      <c r="C220" s="179"/>
      <c r="D220" s="179"/>
      <c r="E220" s="179"/>
      <c r="F220" s="180"/>
      <c r="G220" s="46"/>
      <c r="H220" s="46"/>
      <c r="I220" s="46"/>
      <c r="J220" s="46"/>
      <c r="K220" s="46"/>
      <c r="L220" s="46"/>
      <c r="M220" s="46"/>
      <c r="N220" s="46"/>
      <c r="O220" s="46"/>
      <c r="P220" s="46"/>
      <c r="Q220" s="46"/>
      <c r="R220" s="44"/>
      <c r="S220" s="44"/>
      <c r="T220" s="44"/>
      <c r="U220" s="44"/>
      <c r="V220" s="44"/>
      <c r="W220" s="44"/>
      <c r="X220" s="44"/>
      <c r="Y220" s="44"/>
      <c r="Z220" s="44"/>
      <c r="AA220" s="44"/>
      <c r="AB220" s="44"/>
      <c r="AC220" s="44"/>
      <c r="AD220" s="44"/>
    </row>
    <row r="221" spans="1:30" ht="14.25" x14ac:dyDescent="0.2">
      <c r="A221" s="185" t="s">
        <v>179</v>
      </c>
      <c r="B221" s="179"/>
      <c r="C221" s="179"/>
      <c r="D221" s="179"/>
      <c r="E221" s="179"/>
      <c r="F221" s="180"/>
      <c r="G221" s="46"/>
      <c r="H221" s="46"/>
      <c r="I221" s="46"/>
      <c r="J221" s="46"/>
      <c r="K221" s="46"/>
      <c r="L221" s="46"/>
      <c r="M221" s="46"/>
      <c r="N221" s="46"/>
      <c r="O221" s="46"/>
      <c r="P221" s="46"/>
      <c r="Q221" s="46"/>
      <c r="R221" s="44"/>
      <c r="S221" s="44"/>
      <c r="T221" s="44"/>
      <c r="U221" s="44"/>
      <c r="V221" s="44"/>
      <c r="W221" s="44"/>
      <c r="X221" s="44"/>
      <c r="Y221" s="44"/>
      <c r="Z221" s="44"/>
      <c r="AA221" s="44"/>
      <c r="AB221" s="44"/>
      <c r="AC221" s="44"/>
      <c r="AD221" s="44"/>
    </row>
    <row r="222" spans="1:30" ht="27.75" customHeight="1" x14ac:dyDescent="0.2">
      <c r="A222" s="185" t="s">
        <v>180</v>
      </c>
      <c r="B222" s="179"/>
      <c r="C222" s="179"/>
      <c r="D222" s="179"/>
      <c r="E222" s="179"/>
      <c r="F222" s="180"/>
      <c r="G222" s="47"/>
      <c r="H222" s="46"/>
      <c r="I222" s="46"/>
      <c r="J222" s="46"/>
      <c r="K222" s="46"/>
      <c r="L222" s="46"/>
      <c r="M222" s="46"/>
      <c r="N222" s="46"/>
      <c r="O222" s="46"/>
      <c r="P222" s="46"/>
      <c r="Q222" s="46"/>
      <c r="R222" s="44"/>
      <c r="S222" s="44"/>
      <c r="T222" s="44"/>
      <c r="U222" s="44"/>
      <c r="V222" s="44"/>
      <c r="W222" s="44"/>
      <c r="X222" s="44"/>
      <c r="Y222" s="44"/>
      <c r="Z222" s="44"/>
      <c r="AA222" s="44"/>
      <c r="AB222" s="44"/>
      <c r="AC222" s="44"/>
      <c r="AD222" s="44"/>
    </row>
    <row r="223" spans="1:30" ht="14.25" x14ac:dyDescent="0.2">
      <c r="A223" s="48"/>
      <c r="B223" s="48"/>
      <c r="C223" s="48"/>
      <c r="D223" s="48"/>
      <c r="E223" s="48"/>
      <c r="F223" s="48"/>
      <c r="G223" s="48"/>
      <c r="H223" s="48"/>
      <c r="I223" s="48"/>
      <c r="J223" s="48"/>
      <c r="K223" s="48"/>
      <c r="L223" s="48"/>
      <c r="M223" s="48"/>
      <c r="N223" s="48"/>
      <c r="O223" s="48"/>
      <c r="P223" s="48"/>
      <c r="Q223" s="48"/>
    </row>
    <row r="224" spans="1:30" ht="14.25" x14ac:dyDescent="0.2">
      <c r="A224" s="48"/>
      <c r="B224" s="48"/>
      <c r="C224" s="48"/>
      <c r="D224" s="48"/>
      <c r="E224" s="48"/>
      <c r="F224" s="48"/>
      <c r="G224" s="48"/>
      <c r="H224" s="48"/>
      <c r="I224" s="48"/>
      <c r="J224" s="48"/>
      <c r="K224" s="48"/>
      <c r="L224" s="48"/>
      <c r="M224" s="48"/>
      <c r="N224" s="48"/>
      <c r="O224" s="48"/>
      <c r="P224" s="48"/>
      <c r="Q224" s="48"/>
    </row>
    <row r="225" spans="1:17" ht="14.25" x14ac:dyDescent="0.2">
      <c r="A225" s="48"/>
      <c r="B225" s="48"/>
      <c r="C225" s="48"/>
      <c r="D225" s="48"/>
      <c r="E225" s="48"/>
      <c r="F225" s="48"/>
      <c r="G225" s="48"/>
      <c r="H225" s="48"/>
      <c r="I225" s="48"/>
      <c r="J225" s="48"/>
      <c r="K225" s="48"/>
      <c r="L225" s="48"/>
      <c r="M225" s="48"/>
      <c r="N225" s="48"/>
      <c r="O225" s="48"/>
      <c r="P225" s="48"/>
      <c r="Q225" s="48"/>
    </row>
    <row r="226" spans="1:17" ht="14.25" x14ac:dyDescent="0.2">
      <c r="A226" s="48"/>
      <c r="B226" s="48"/>
      <c r="C226" s="48"/>
      <c r="D226" s="48"/>
      <c r="E226" s="48"/>
      <c r="F226" s="48"/>
      <c r="G226" s="48"/>
      <c r="H226" s="48"/>
      <c r="I226" s="48"/>
      <c r="J226" s="48"/>
      <c r="K226" s="48"/>
      <c r="L226" s="48"/>
      <c r="M226" s="48"/>
      <c r="N226" s="48"/>
      <c r="O226" s="48"/>
      <c r="P226" s="48"/>
      <c r="Q226" s="48"/>
    </row>
    <row r="227" spans="1:17" ht="14.25" x14ac:dyDescent="0.2"/>
    <row r="228" spans="1:17" ht="14.25" x14ac:dyDescent="0.2"/>
    <row r="229" spans="1:17" ht="14.25" x14ac:dyDescent="0.2"/>
    <row r="230" spans="1:17" ht="14.25" x14ac:dyDescent="0.2"/>
    <row r="231" spans="1:17" ht="14.25" x14ac:dyDescent="0.2"/>
    <row r="232" spans="1:17" ht="14.25" x14ac:dyDescent="0.2"/>
    <row r="233" spans="1:17" ht="14.25" x14ac:dyDescent="0.2"/>
    <row r="234" spans="1:17" ht="14.25" x14ac:dyDescent="0.2"/>
    <row r="235" spans="1:17" ht="14.25" x14ac:dyDescent="0.2"/>
    <row r="236" spans="1:17" ht="14.25" x14ac:dyDescent="0.2"/>
    <row r="237" spans="1:17" ht="14.25" x14ac:dyDescent="0.2"/>
    <row r="238" spans="1:17" ht="14.25" x14ac:dyDescent="0.2"/>
    <row r="239" spans="1:17" ht="14.25" x14ac:dyDescent="0.2"/>
    <row r="240" spans="1:17" ht="14.25" x14ac:dyDescent="0.2"/>
    <row r="241" ht="14.25" x14ac:dyDescent="0.2"/>
    <row r="242" ht="14.25" x14ac:dyDescent="0.2"/>
    <row r="243" ht="14.25" x14ac:dyDescent="0.2"/>
    <row r="244" ht="14.25" x14ac:dyDescent="0.2"/>
    <row r="245" ht="14.25" x14ac:dyDescent="0.2"/>
    <row r="246" ht="14.25" x14ac:dyDescent="0.2"/>
    <row r="247" ht="14.25" x14ac:dyDescent="0.2"/>
    <row r="248" ht="14.25" x14ac:dyDescent="0.2"/>
    <row r="249" ht="14.25" x14ac:dyDescent="0.2"/>
    <row r="250" ht="14.25" x14ac:dyDescent="0.2"/>
    <row r="251" ht="14.25" x14ac:dyDescent="0.2"/>
    <row r="252" ht="14.25" x14ac:dyDescent="0.2"/>
    <row r="253" ht="14.25" x14ac:dyDescent="0.2"/>
    <row r="254" ht="14.25" x14ac:dyDescent="0.2"/>
    <row r="255" ht="14.25" x14ac:dyDescent="0.2"/>
    <row r="256" ht="14.25" x14ac:dyDescent="0.2"/>
    <row r="257" ht="14.25" x14ac:dyDescent="0.2"/>
    <row r="258" ht="14.25" x14ac:dyDescent="0.2"/>
    <row r="259" ht="14.25" x14ac:dyDescent="0.2"/>
    <row r="260" ht="14.25" x14ac:dyDescent="0.2"/>
    <row r="261" ht="14.25" x14ac:dyDescent="0.2"/>
    <row r="262" ht="14.25" x14ac:dyDescent="0.2"/>
    <row r="263" ht="14.25" x14ac:dyDescent="0.2"/>
    <row r="264" ht="14.25" x14ac:dyDescent="0.2"/>
    <row r="265" ht="14.25" x14ac:dyDescent="0.2"/>
    <row r="266" ht="14.25" x14ac:dyDescent="0.2"/>
    <row r="267" ht="14.25" x14ac:dyDescent="0.2"/>
    <row r="268" ht="14.25" x14ac:dyDescent="0.2"/>
    <row r="269" ht="14.25" x14ac:dyDescent="0.2"/>
    <row r="270" ht="14.25" x14ac:dyDescent="0.2"/>
    <row r="271" ht="14.25" x14ac:dyDescent="0.2"/>
    <row r="272" ht="14.25" x14ac:dyDescent="0.2"/>
    <row r="273" ht="14.25" x14ac:dyDescent="0.2"/>
    <row r="274" ht="14.25" x14ac:dyDescent="0.2"/>
    <row r="275" ht="14.25" x14ac:dyDescent="0.2"/>
    <row r="276" ht="14.25" x14ac:dyDescent="0.2"/>
    <row r="277" ht="14.25" x14ac:dyDescent="0.2"/>
    <row r="278" ht="14.25" x14ac:dyDescent="0.2"/>
    <row r="279" ht="14.25" x14ac:dyDescent="0.2"/>
    <row r="280" ht="14.25" x14ac:dyDescent="0.2"/>
    <row r="281" ht="14.25" x14ac:dyDescent="0.2"/>
    <row r="282" ht="14.25" x14ac:dyDescent="0.2"/>
    <row r="283" ht="14.25" x14ac:dyDescent="0.2"/>
    <row r="284" ht="14.25" x14ac:dyDescent="0.2"/>
    <row r="285" ht="14.25" x14ac:dyDescent="0.2"/>
    <row r="286" ht="14.25" x14ac:dyDescent="0.2"/>
    <row r="287" ht="14.25" x14ac:dyDescent="0.2"/>
    <row r="288" ht="14.25" x14ac:dyDescent="0.2"/>
    <row r="289" ht="14.25" x14ac:dyDescent="0.2"/>
    <row r="290" ht="14.25" x14ac:dyDescent="0.2"/>
    <row r="291" ht="14.25" x14ac:dyDescent="0.2"/>
    <row r="292" ht="14.25" x14ac:dyDescent="0.2"/>
    <row r="293" ht="14.25" x14ac:dyDescent="0.2"/>
    <row r="294" ht="14.25" x14ac:dyDescent="0.2"/>
    <row r="295" ht="14.25" x14ac:dyDescent="0.2"/>
    <row r="296" ht="14.25" x14ac:dyDescent="0.2"/>
    <row r="297" ht="14.25" x14ac:dyDescent="0.2"/>
    <row r="298" ht="14.25" x14ac:dyDescent="0.2"/>
    <row r="299" ht="14.25" x14ac:dyDescent="0.2"/>
    <row r="300" ht="14.25" x14ac:dyDescent="0.2"/>
    <row r="301" ht="14.25" x14ac:dyDescent="0.2"/>
    <row r="302" ht="14.25" x14ac:dyDescent="0.2"/>
    <row r="303" ht="14.25" x14ac:dyDescent="0.2"/>
    <row r="304" ht="14.25" x14ac:dyDescent="0.2"/>
    <row r="305" ht="14.25" x14ac:dyDescent="0.2"/>
    <row r="306" ht="14.25" x14ac:dyDescent="0.2"/>
    <row r="307" ht="14.25" x14ac:dyDescent="0.2"/>
    <row r="308" ht="14.25" x14ac:dyDescent="0.2"/>
    <row r="309" ht="14.25" x14ac:dyDescent="0.2"/>
    <row r="310" ht="14.25" x14ac:dyDescent="0.2"/>
    <row r="311" ht="14.25" x14ac:dyDescent="0.2"/>
    <row r="312" ht="14.25" x14ac:dyDescent="0.2"/>
    <row r="313" ht="14.25" x14ac:dyDescent="0.2"/>
    <row r="314" ht="14.25" x14ac:dyDescent="0.2"/>
    <row r="315" ht="14.25" x14ac:dyDescent="0.2"/>
    <row r="316" ht="14.25" x14ac:dyDescent="0.2"/>
    <row r="317" ht="14.25" x14ac:dyDescent="0.2"/>
    <row r="318" ht="14.25" x14ac:dyDescent="0.2"/>
    <row r="319" ht="14.25" x14ac:dyDescent="0.2"/>
    <row r="320" ht="14.25" x14ac:dyDescent="0.2"/>
    <row r="321" ht="14.25" x14ac:dyDescent="0.2"/>
    <row r="322" ht="14.25" x14ac:dyDescent="0.2"/>
    <row r="323" ht="14.25" x14ac:dyDescent="0.2"/>
    <row r="324" ht="14.25" x14ac:dyDescent="0.2"/>
    <row r="325" ht="14.25" x14ac:dyDescent="0.2"/>
    <row r="326" ht="14.25" x14ac:dyDescent="0.2"/>
    <row r="327" ht="14.25" x14ac:dyDescent="0.2"/>
    <row r="328" ht="14.25" x14ac:dyDescent="0.2"/>
    <row r="329" ht="14.25" x14ac:dyDescent="0.2"/>
    <row r="330" ht="14.25" x14ac:dyDescent="0.2"/>
    <row r="331" ht="14.25" x14ac:dyDescent="0.2"/>
    <row r="332" ht="14.25" x14ac:dyDescent="0.2"/>
    <row r="333" ht="14.25" x14ac:dyDescent="0.2"/>
    <row r="334" ht="14.25" x14ac:dyDescent="0.2"/>
    <row r="335" ht="14.25" x14ac:dyDescent="0.2"/>
    <row r="336" ht="14.25" x14ac:dyDescent="0.2"/>
    <row r="337" ht="14.25" x14ac:dyDescent="0.2"/>
    <row r="338" ht="14.25" x14ac:dyDescent="0.2"/>
    <row r="339" ht="14.25" x14ac:dyDescent="0.2"/>
    <row r="340" ht="14.25" x14ac:dyDescent="0.2"/>
    <row r="341" ht="14.25" x14ac:dyDescent="0.2"/>
    <row r="342" ht="14.25" x14ac:dyDescent="0.2"/>
    <row r="343" ht="14.25" x14ac:dyDescent="0.2"/>
    <row r="344" ht="14.25" x14ac:dyDescent="0.2"/>
    <row r="345" ht="14.25" x14ac:dyDescent="0.2"/>
    <row r="346" ht="14.25" x14ac:dyDescent="0.2"/>
    <row r="347" ht="14.25" x14ac:dyDescent="0.2"/>
    <row r="348" ht="14.25" x14ac:dyDescent="0.2"/>
    <row r="349" ht="14.25" x14ac:dyDescent="0.2"/>
    <row r="350" ht="14.25" x14ac:dyDescent="0.2"/>
    <row r="351" ht="14.25" x14ac:dyDescent="0.2"/>
    <row r="352" ht="14.25" x14ac:dyDescent="0.2"/>
    <row r="353" ht="14.25" x14ac:dyDescent="0.2"/>
    <row r="354" ht="14.25" x14ac:dyDescent="0.2"/>
    <row r="355" ht="14.25" x14ac:dyDescent="0.2"/>
    <row r="356" ht="14.25" x14ac:dyDescent="0.2"/>
    <row r="357" ht="14.25" x14ac:dyDescent="0.2"/>
    <row r="358" ht="14.25" x14ac:dyDescent="0.2"/>
    <row r="359" ht="14.25" x14ac:dyDescent="0.2"/>
    <row r="360" ht="14.25" x14ac:dyDescent="0.2"/>
    <row r="361" ht="14.25" x14ac:dyDescent="0.2"/>
    <row r="362" ht="14.25" x14ac:dyDescent="0.2"/>
    <row r="363" ht="14.25" x14ac:dyDescent="0.2"/>
    <row r="364" ht="14.25" x14ac:dyDescent="0.2"/>
    <row r="365" ht="14.25" x14ac:dyDescent="0.2"/>
    <row r="366" ht="14.25" x14ac:dyDescent="0.2"/>
    <row r="367" ht="14.25" x14ac:dyDescent="0.2"/>
    <row r="368" ht="14.25" x14ac:dyDescent="0.2"/>
    <row r="369" ht="14.25" x14ac:dyDescent="0.2"/>
    <row r="370" ht="14.25" x14ac:dyDescent="0.2"/>
    <row r="371" ht="14.25" x14ac:dyDescent="0.2"/>
    <row r="372" ht="14.25" x14ac:dyDescent="0.2"/>
    <row r="373" ht="14.25" x14ac:dyDescent="0.2"/>
    <row r="374" ht="14.25" x14ac:dyDescent="0.2"/>
    <row r="375" ht="14.25" x14ac:dyDescent="0.2"/>
    <row r="376" ht="14.25" x14ac:dyDescent="0.2"/>
    <row r="377" ht="14.25" x14ac:dyDescent="0.2"/>
    <row r="378" ht="14.25" x14ac:dyDescent="0.2"/>
    <row r="379" ht="14.25" x14ac:dyDescent="0.2"/>
    <row r="380" ht="14.25" x14ac:dyDescent="0.2"/>
    <row r="381" ht="14.25" x14ac:dyDescent="0.2"/>
    <row r="382" ht="14.25" x14ac:dyDescent="0.2"/>
    <row r="383" ht="14.25" x14ac:dyDescent="0.2"/>
    <row r="384" ht="14.25" x14ac:dyDescent="0.2"/>
    <row r="385" ht="14.25" x14ac:dyDescent="0.2"/>
    <row r="386" ht="14.25" x14ac:dyDescent="0.2"/>
    <row r="387" ht="14.25" x14ac:dyDescent="0.2"/>
    <row r="388" ht="14.25" x14ac:dyDescent="0.2"/>
    <row r="389" ht="14.25" x14ac:dyDescent="0.2"/>
    <row r="390" ht="14.25" x14ac:dyDescent="0.2"/>
    <row r="391" ht="14.25" x14ac:dyDescent="0.2"/>
    <row r="392" ht="14.25" x14ac:dyDescent="0.2"/>
    <row r="393" ht="14.25" x14ac:dyDescent="0.2"/>
    <row r="394" ht="14.25" x14ac:dyDescent="0.2"/>
    <row r="395" ht="14.25" x14ac:dyDescent="0.2"/>
    <row r="396" ht="14.25" x14ac:dyDescent="0.2"/>
    <row r="397" ht="14.25" x14ac:dyDescent="0.2"/>
    <row r="398" ht="14.25" x14ac:dyDescent="0.2"/>
    <row r="399" ht="14.25" x14ac:dyDescent="0.2"/>
    <row r="400" ht="14.25" x14ac:dyDescent="0.2"/>
    <row r="401" ht="14.25" x14ac:dyDescent="0.2"/>
    <row r="402" ht="14.25" x14ac:dyDescent="0.2"/>
    <row r="403" ht="14.25" x14ac:dyDescent="0.2"/>
    <row r="404" ht="14.25" x14ac:dyDescent="0.2"/>
    <row r="405" ht="14.25" x14ac:dyDescent="0.2"/>
    <row r="406" ht="14.25" x14ac:dyDescent="0.2"/>
    <row r="407" ht="14.25" x14ac:dyDescent="0.2"/>
    <row r="408" ht="14.25" x14ac:dyDescent="0.2"/>
    <row r="409" ht="14.25" x14ac:dyDescent="0.2"/>
    <row r="410" ht="14.25" x14ac:dyDescent="0.2"/>
    <row r="411" ht="14.25" x14ac:dyDescent="0.2"/>
    <row r="412" ht="14.25" x14ac:dyDescent="0.2"/>
    <row r="413" ht="14.25" x14ac:dyDescent="0.2"/>
    <row r="414" ht="14.25" x14ac:dyDescent="0.2"/>
    <row r="415" ht="14.25" x14ac:dyDescent="0.2"/>
    <row r="416" ht="14.25" x14ac:dyDescent="0.2"/>
    <row r="417" ht="14.25" x14ac:dyDescent="0.2"/>
    <row r="418" ht="14.25" x14ac:dyDescent="0.2"/>
    <row r="419" ht="14.25" x14ac:dyDescent="0.2"/>
    <row r="420" ht="14.25" x14ac:dyDescent="0.2"/>
    <row r="421" ht="14.25" x14ac:dyDescent="0.2"/>
    <row r="422" ht="14.25" x14ac:dyDescent="0.2"/>
    <row r="423" ht="14.25" x14ac:dyDescent="0.2"/>
    <row r="424" ht="14.25" x14ac:dyDescent="0.2"/>
    <row r="425" ht="14.25" x14ac:dyDescent="0.2"/>
    <row r="426" ht="14.25" x14ac:dyDescent="0.2"/>
    <row r="427" ht="14.25" x14ac:dyDescent="0.2"/>
    <row r="428" ht="14.25" x14ac:dyDescent="0.2"/>
    <row r="429" ht="14.25" x14ac:dyDescent="0.2"/>
    <row r="430" ht="14.25" x14ac:dyDescent="0.2"/>
    <row r="431" ht="14.25" x14ac:dyDescent="0.2"/>
    <row r="432" ht="14.25" x14ac:dyDescent="0.2"/>
    <row r="433" ht="14.25" x14ac:dyDescent="0.2"/>
    <row r="434" ht="14.25" x14ac:dyDescent="0.2"/>
    <row r="435" ht="14.25" x14ac:dyDescent="0.2"/>
    <row r="436" ht="14.25" x14ac:dyDescent="0.2"/>
    <row r="437" ht="14.25" x14ac:dyDescent="0.2"/>
    <row r="438" ht="14.25" x14ac:dyDescent="0.2"/>
    <row r="439" ht="14.25" x14ac:dyDescent="0.2"/>
    <row r="440" ht="14.25" x14ac:dyDescent="0.2"/>
    <row r="441" ht="14.25" x14ac:dyDescent="0.2"/>
    <row r="442" ht="14.25" x14ac:dyDescent="0.2"/>
    <row r="443" ht="14.25" x14ac:dyDescent="0.2"/>
    <row r="444" ht="14.25" x14ac:dyDescent="0.2"/>
    <row r="445" ht="14.25" x14ac:dyDescent="0.2"/>
    <row r="446" ht="14.25" x14ac:dyDescent="0.2"/>
    <row r="447" ht="14.25" x14ac:dyDescent="0.2"/>
    <row r="448" ht="14.25" x14ac:dyDescent="0.2"/>
    <row r="449" ht="14.25" x14ac:dyDescent="0.2"/>
    <row r="450" ht="14.25" x14ac:dyDescent="0.2"/>
    <row r="451" ht="14.25" x14ac:dyDescent="0.2"/>
    <row r="452" ht="14.25" x14ac:dyDescent="0.2"/>
    <row r="453" ht="14.25" x14ac:dyDescent="0.2"/>
    <row r="454" ht="14.25" x14ac:dyDescent="0.2"/>
    <row r="455" ht="14.25" x14ac:dyDescent="0.2"/>
    <row r="456" ht="14.25" x14ac:dyDescent="0.2"/>
    <row r="457" ht="14.25" x14ac:dyDescent="0.2"/>
    <row r="458" ht="14.25" x14ac:dyDescent="0.2"/>
    <row r="459" ht="14.25" x14ac:dyDescent="0.2"/>
    <row r="460" ht="14.25" x14ac:dyDescent="0.2"/>
    <row r="461" ht="14.25" x14ac:dyDescent="0.2"/>
    <row r="462" ht="14.25" x14ac:dyDescent="0.2"/>
    <row r="463" ht="14.25" x14ac:dyDescent="0.2"/>
    <row r="464" ht="14.25" x14ac:dyDescent="0.2"/>
    <row r="465" ht="14.25" x14ac:dyDescent="0.2"/>
    <row r="466" ht="14.25" x14ac:dyDescent="0.2"/>
    <row r="467" ht="14.25" x14ac:dyDescent="0.2"/>
    <row r="468" ht="14.25" x14ac:dyDescent="0.2"/>
    <row r="469" ht="14.25" x14ac:dyDescent="0.2"/>
    <row r="470" ht="14.25" x14ac:dyDescent="0.2"/>
    <row r="471" ht="14.25" x14ac:dyDescent="0.2"/>
    <row r="472" ht="14.25" x14ac:dyDescent="0.2"/>
    <row r="473" ht="14.25" x14ac:dyDescent="0.2"/>
    <row r="474" ht="14.25" x14ac:dyDescent="0.2"/>
    <row r="475" ht="14.25" x14ac:dyDescent="0.2"/>
    <row r="476" ht="14.25" x14ac:dyDescent="0.2"/>
    <row r="477" ht="14.25" x14ac:dyDescent="0.2"/>
    <row r="478" ht="14.25" x14ac:dyDescent="0.2"/>
    <row r="479" ht="14.25" x14ac:dyDescent="0.2"/>
    <row r="480" ht="14.25" x14ac:dyDescent="0.2"/>
    <row r="481" ht="14.25" x14ac:dyDescent="0.2"/>
    <row r="482" ht="14.25" x14ac:dyDescent="0.2"/>
    <row r="483" ht="14.25" x14ac:dyDescent="0.2"/>
    <row r="484" ht="14.25" x14ac:dyDescent="0.2"/>
    <row r="485" ht="14.25" x14ac:dyDescent="0.2"/>
    <row r="486" ht="14.25" x14ac:dyDescent="0.2"/>
    <row r="487" ht="14.25" x14ac:dyDescent="0.2"/>
    <row r="488" ht="14.25" x14ac:dyDescent="0.2"/>
    <row r="489" ht="14.25" x14ac:dyDescent="0.2"/>
    <row r="490" ht="14.25" x14ac:dyDescent="0.2"/>
    <row r="491" ht="14.25" x14ac:dyDescent="0.2"/>
    <row r="492" ht="14.25" x14ac:dyDescent="0.2"/>
    <row r="493" ht="14.25" x14ac:dyDescent="0.2"/>
    <row r="494" ht="14.25" x14ac:dyDescent="0.2"/>
    <row r="495" ht="14.25" x14ac:dyDescent="0.2"/>
    <row r="496" ht="14.25" x14ac:dyDescent="0.2"/>
    <row r="497" ht="14.25" x14ac:dyDescent="0.2"/>
    <row r="498" ht="14.25" x14ac:dyDescent="0.2"/>
    <row r="499" ht="14.25" x14ac:dyDescent="0.2"/>
    <row r="500" ht="14.25" x14ac:dyDescent="0.2"/>
    <row r="501" ht="14.25" x14ac:dyDescent="0.2"/>
    <row r="502" ht="14.25" x14ac:dyDescent="0.2"/>
    <row r="503" ht="14.25" x14ac:dyDescent="0.2"/>
    <row r="504" ht="14.25" x14ac:dyDescent="0.2"/>
    <row r="505" ht="14.25" x14ac:dyDescent="0.2"/>
    <row r="506" ht="14.25" x14ac:dyDescent="0.2"/>
    <row r="507" ht="14.25" x14ac:dyDescent="0.2"/>
    <row r="508" ht="14.25" x14ac:dyDescent="0.2"/>
    <row r="509" ht="14.25" x14ac:dyDescent="0.2"/>
    <row r="510" ht="14.25" x14ac:dyDescent="0.2"/>
    <row r="511" ht="14.25" x14ac:dyDescent="0.2"/>
    <row r="512" ht="14.25" x14ac:dyDescent="0.2"/>
    <row r="513" ht="14.25" x14ac:dyDescent="0.2"/>
    <row r="514" ht="14.25" x14ac:dyDescent="0.2"/>
    <row r="515" ht="14.25" x14ac:dyDescent="0.2"/>
    <row r="516" ht="14.25" x14ac:dyDescent="0.2"/>
    <row r="517" ht="14.25" x14ac:dyDescent="0.2"/>
    <row r="518" ht="14.25" x14ac:dyDescent="0.2"/>
    <row r="519" ht="14.25" x14ac:dyDescent="0.2"/>
    <row r="520" ht="14.25" x14ac:dyDescent="0.2"/>
    <row r="521" ht="14.25" x14ac:dyDescent="0.2"/>
    <row r="522" ht="14.25" x14ac:dyDescent="0.2"/>
    <row r="523" ht="14.25" x14ac:dyDescent="0.2"/>
    <row r="524" ht="14.25" x14ac:dyDescent="0.2"/>
    <row r="525" ht="14.25" x14ac:dyDescent="0.2"/>
    <row r="526" ht="14.25" x14ac:dyDescent="0.2"/>
    <row r="527" ht="14.25" x14ac:dyDescent="0.2"/>
    <row r="528" ht="14.25" x14ac:dyDescent="0.2"/>
    <row r="529" ht="14.25" x14ac:dyDescent="0.2"/>
    <row r="530" ht="14.25" x14ac:dyDescent="0.2"/>
    <row r="531" ht="14.25" x14ac:dyDescent="0.2"/>
    <row r="532" ht="14.25" x14ac:dyDescent="0.2"/>
    <row r="533" ht="14.25" x14ac:dyDescent="0.2"/>
    <row r="534" ht="14.25" x14ac:dyDescent="0.2"/>
    <row r="535" ht="14.25" x14ac:dyDescent="0.2"/>
    <row r="536" ht="14.25" x14ac:dyDescent="0.2"/>
    <row r="537" ht="14.25" x14ac:dyDescent="0.2"/>
    <row r="538" ht="14.25" x14ac:dyDescent="0.2"/>
    <row r="539" ht="14.25" x14ac:dyDescent="0.2"/>
    <row r="540" ht="14.25" x14ac:dyDescent="0.2"/>
    <row r="541" ht="14.25" x14ac:dyDescent="0.2"/>
    <row r="542" ht="14.25" x14ac:dyDescent="0.2"/>
    <row r="543" ht="14.25" x14ac:dyDescent="0.2"/>
    <row r="544" ht="14.25" x14ac:dyDescent="0.2"/>
    <row r="545" ht="14.25" x14ac:dyDescent="0.2"/>
    <row r="546" ht="14.25" x14ac:dyDescent="0.2"/>
    <row r="547" ht="14.25" x14ac:dyDescent="0.2"/>
    <row r="548" ht="14.25" x14ac:dyDescent="0.2"/>
    <row r="549" ht="14.25" x14ac:dyDescent="0.2"/>
    <row r="550" ht="14.25" x14ac:dyDescent="0.2"/>
    <row r="551" ht="14.25" x14ac:dyDescent="0.2"/>
    <row r="552" ht="14.25" x14ac:dyDescent="0.2"/>
    <row r="553" ht="14.25" x14ac:dyDescent="0.2"/>
    <row r="554" ht="14.25" x14ac:dyDescent="0.2"/>
    <row r="555" ht="14.25" x14ac:dyDescent="0.2"/>
    <row r="556" ht="14.25" x14ac:dyDescent="0.2"/>
    <row r="557" ht="14.25" x14ac:dyDescent="0.2"/>
    <row r="558" ht="14.25" x14ac:dyDescent="0.2"/>
    <row r="559" ht="14.25" x14ac:dyDescent="0.2"/>
    <row r="560" ht="14.25" x14ac:dyDescent="0.2"/>
    <row r="561" ht="14.25" x14ac:dyDescent="0.2"/>
    <row r="562" ht="14.25" x14ac:dyDescent="0.2"/>
    <row r="563" ht="14.25" x14ac:dyDescent="0.2"/>
    <row r="564" ht="14.25" x14ac:dyDescent="0.2"/>
    <row r="565" ht="14.25" x14ac:dyDescent="0.2"/>
    <row r="566" ht="14.25" x14ac:dyDescent="0.2"/>
    <row r="567" ht="14.25" x14ac:dyDescent="0.2"/>
    <row r="568" ht="14.25" x14ac:dyDescent="0.2"/>
    <row r="569" ht="14.25" x14ac:dyDescent="0.2"/>
    <row r="570" ht="14.25" x14ac:dyDescent="0.2"/>
    <row r="571" ht="14.25" x14ac:dyDescent="0.2"/>
    <row r="572" ht="14.25" x14ac:dyDescent="0.2"/>
    <row r="573" ht="14.25" x14ac:dyDescent="0.2"/>
    <row r="574" ht="14.25" x14ac:dyDescent="0.2"/>
    <row r="575" ht="14.25" x14ac:dyDescent="0.2"/>
    <row r="576" ht="14.25" x14ac:dyDescent="0.2"/>
    <row r="577" ht="14.25" x14ac:dyDescent="0.2"/>
    <row r="578" ht="14.25" x14ac:dyDescent="0.2"/>
    <row r="579" ht="14.25" x14ac:dyDescent="0.2"/>
    <row r="580" ht="14.25" x14ac:dyDescent="0.2"/>
    <row r="581" ht="14.25" x14ac:dyDescent="0.2"/>
    <row r="582" ht="14.25" x14ac:dyDescent="0.2"/>
    <row r="583" ht="14.25" x14ac:dyDescent="0.2"/>
    <row r="584" ht="14.25" x14ac:dyDescent="0.2"/>
    <row r="585" ht="14.25" x14ac:dyDescent="0.2"/>
    <row r="586" ht="14.25" x14ac:dyDescent="0.2"/>
    <row r="587" ht="14.25" x14ac:dyDescent="0.2"/>
    <row r="588" ht="14.25" x14ac:dyDescent="0.2"/>
    <row r="589" ht="14.25" x14ac:dyDescent="0.2"/>
    <row r="590" ht="14.25" x14ac:dyDescent="0.2"/>
    <row r="591" ht="14.25" x14ac:dyDescent="0.2"/>
    <row r="592" ht="14.25" x14ac:dyDescent="0.2"/>
    <row r="593" ht="14.25" x14ac:dyDescent="0.2"/>
    <row r="594" ht="14.25" x14ac:dyDescent="0.2"/>
    <row r="595" ht="14.25" x14ac:dyDescent="0.2"/>
    <row r="596" ht="14.25" x14ac:dyDescent="0.2"/>
    <row r="597" ht="14.25" x14ac:dyDescent="0.2"/>
    <row r="598" ht="14.25" x14ac:dyDescent="0.2"/>
    <row r="599" ht="14.25" x14ac:dyDescent="0.2"/>
    <row r="600" ht="14.25" x14ac:dyDescent="0.2"/>
    <row r="601" ht="14.25" x14ac:dyDescent="0.2"/>
    <row r="602" ht="14.25" x14ac:dyDescent="0.2"/>
    <row r="603" ht="14.25" x14ac:dyDescent="0.2"/>
    <row r="604" ht="14.25" x14ac:dyDescent="0.2"/>
    <row r="605" ht="14.25" x14ac:dyDescent="0.2"/>
    <row r="606" ht="14.25" x14ac:dyDescent="0.2"/>
    <row r="607" ht="14.25" x14ac:dyDescent="0.2"/>
    <row r="608" ht="14.25" x14ac:dyDescent="0.2"/>
    <row r="609" ht="14.25" x14ac:dyDescent="0.2"/>
    <row r="610" ht="14.25" x14ac:dyDescent="0.2"/>
    <row r="611" ht="14.25" x14ac:dyDescent="0.2"/>
    <row r="612" ht="14.25" x14ac:dyDescent="0.2"/>
    <row r="613" ht="14.25" x14ac:dyDescent="0.2"/>
    <row r="614" ht="14.25" x14ac:dyDescent="0.2"/>
    <row r="615" ht="14.25" x14ac:dyDescent="0.2"/>
    <row r="616" ht="14.25" x14ac:dyDescent="0.2"/>
    <row r="617" ht="14.25" x14ac:dyDescent="0.2"/>
    <row r="618" ht="14.25" x14ac:dyDescent="0.2"/>
    <row r="619" ht="14.25" x14ac:dyDescent="0.2"/>
    <row r="620" ht="14.25" x14ac:dyDescent="0.2"/>
    <row r="621" ht="14.25" x14ac:dyDescent="0.2"/>
    <row r="622" ht="14.25" x14ac:dyDescent="0.2"/>
    <row r="623" ht="14.25" x14ac:dyDescent="0.2"/>
    <row r="624" ht="14.25" x14ac:dyDescent="0.2"/>
    <row r="625" ht="14.25" x14ac:dyDescent="0.2"/>
    <row r="626" ht="14.25" x14ac:dyDescent="0.2"/>
    <row r="627" ht="14.25" x14ac:dyDescent="0.2"/>
    <row r="628" ht="14.25" x14ac:dyDescent="0.2"/>
    <row r="629" ht="14.25" x14ac:dyDescent="0.2"/>
    <row r="630" ht="14.25" x14ac:dyDescent="0.2"/>
    <row r="631" ht="14.25" x14ac:dyDescent="0.2"/>
    <row r="632" ht="14.25" x14ac:dyDescent="0.2"/>
    <row r="633" ht="14.25" x14ac:dyDescent="0.2"/>
    <row r="634" ht="14.25" x14ac:dyDescent="0.2"/>
    <row r="635" ht="14.25" x14ac:dyDescent="0.2"/>
    <row r="636" ht="14.25" x14ac:dyDescent="0.2"/>
    <row r="637" ht="14.25" x14ac:dyDescent="0.2"/>
    <row r="638" ht="14.25" x14ac:dyDescent="0.2"/>
    <row r="639" ht="14.25" x14ac:dyDescent="0.2"/>
    <row r="640" ht="14.25" x14ac:dyDescent="0.2"/>
    <row r="641" ht="14.25" x14ac:dyDescent="0.2"/>
    <row r="642" ht="14.25" x14ac:dyDescent="0.2"/>
    <row r="643" ht="14.25" x14ac:dyDescent="0.2"/>
    <row r="644" ht="14.25" x14ac:dyDescent="0.2"/>
    <row r="645" ht="14.25" x14ac:dyDescent="0.2"/>
    <row r="646" ht="14.25" x14ac:dyDescent="0.2"/>
    <row r="647" ht="14.25" x14ac:dyDescent="0.2"/>
    <row r="648" ht="14.25" x14ac:dyDescent="0.2"/>
    <row r="649" ht="14.25" x14ac:dyDescent="0.2"/>
    <row r="650" ht="14.25" x14ac:dyDescent="0.2"/>
    <row r="651" ht="14.25" x14ac:dyDescent="0.2"/>
    <row r="652" ht="14.25" x14ac:dyDescent="0.2"/>
    <row r="653" ht="14.25" x14ac:dyDescent="0.2"/>
    <row r="654" ht="14.25" x14ac:dyDescent="0.2"/>
    <row r="655" ht="14.25" x14ac:dyDescent="0.2"/>
    <row r="656" ht="14.25" x14ac:dyDescent="0.2"/>
    <row r="657" ht="14.25" x14ac:dyDescent="0.2"/>
    <row r="658" ht="14.25" x14ac:dyDescent="0.2"/>
    <row r="659" ht="14.25" x14ac:dyDescent="0.2"/>
    <row r="660" ht="14.25" x14ac:dyDescent="0.2"/>
    <row r="661" ht="14.25" x14ac:dyDescent="0.2"/>
    <row r="662" ht="14.25" x14ac:dyDescent="0.2"/>
    <row r="663" ht="14.25" x14ac:dyDescent="0.2"/>
    <row r="664" ht="14.25" x14ac:dyDescent="0.2"/>
    <row r="665" ht="14.25" x14ac:dyDescent="0.2"/>
    <row r="666" ht="14.25" x14ac:dyDescent="0.2"/>
    <row r="667" ht="14.25" x14ac:dyDescent="0.2"/>
    <row r="668" ht="14.25" x14ac:dyDescent="0.2"/>
    <row r="669" ht="14.25" x14ac:dyDescent="0.2"/>
    <row r="670" ht="14.25" x14ac:dyDescent="0.2"/>
    <row r="671" ht="14.25" x14ac:dyDescent="0.2"/>
    <row r="672" ht="14.25" x14ac:dyDescent="0.2"/>
    <row r="673" ht="14.25" x14ac:dyDescent="0.2"/>
    <row r="674" ht="14.25" x14ac:dyDescent="0.2"/>
    <row r="675" ht="14.25" x14ac:dyDescent="0.2"/>
    <row r="676" ht="14.25" x14ac:dyDescent="0.2"/>
    <row r="677" ht="14.25" x14ac:dyDescent="0.2"/>
    <row r="678" ht="14.25" x14ac:dyDescent="0.2"/>
    <row r="679" ht="14.25" x14ac:dyDescent="0.2"/>
    <row r="680" ht="14.25" x14ac:dyDescent="0.2"/>
    <row r="681" ht="14.25" x14ac:dyDescent="0.2"/>
    <row r="682" ht="14.25" x14ac:dyDescent="0.2"/>
    <row r="683" ht="14.25" x14ac:dyDescent="0.2"/>
    <row r="684" ht="14.25" x14ac:dyDescent="0.2"/>
    <row r="685" ht="14.25" x14ac:dyDescent="0.2"/>
    <row r="686" ht="14.25" x14ac:dyDescent="0.2"/>
    <row r="687" ht="14.25" x14ac:dyDescent="0.2"/>
    <row r="688" ht="14.25" x14ac:dyDescent="0.2"/>
    <row r="689" ht="14.25" x14ac:dyDescent="0.2"/>
    <row r="690" ht="14.25" x14ac:dyDescent="0.2"/>
    <row r="691" ht="14.25" x14ac:dyDescent="0.2"/>
    <row r="692" ht="14.25" x14ac:dyDescent="0.2"/>
    <row r="693" ht="14.25" x14ac:dyDescent="0.2"/>
    <row r="694" ht="14.25" x14ac:dyDescent="0.2"/>
    <row r="695" ht="14.25" x14ac:dyDescent="0.2"/>
    <row r="696" ht="14.25" x14ac:dyDescent="0.2"/>
    <row r="697" ht="14.25" x14ac:dyDescent="0.2"/>
    <row r="698" ht="14.25" x14ac:dyDescent="0.2"/>
    <row r="699" ht="14.25" x14ac:dyDescent="0.2"/>
    <row r="700" ht="14.25" x14ac:dyDescent="0.2"/>
    <row r="701" ht="14.25" x14ac:dyDescent="0.2"/>
    <row r="702" ht="14.25" x14ac:dyDescent="0.2"/>
    <row r="703" ht="14.25" x14ac:dyDescent="0.2"/>
    <row r="704" ht="14.25" x14ac:dyDescent="0.2"/>
    <row r="705" ht="14.25" x14ac:dyDescent="0.2"/>
    <row r="706" ht="14.25" x14ac:dyDescent="0.2"/>
    <row r="707" ht="14.25" x14ac:dyDescent="0.2"/>
    <row r="708" ht="14.25" x14ac:dyDescent="0.2"/>
    <row r="709" ht="14.25" x14ac:dyDescent="0.2"/>
    <row r="710" ht="14.25" x14ac:dyDescent="0.2"/>
    <row r="711" ht="14.25" x14ac:dyDescent="0.2"/>
    <row r="712" ht="14.25" x14ac:dyDescent="0.2"/>
    <row r="713" ht="14.25" x14ac:dyDescent="0.2"/>
    <row r="714" ht="14.25" x14ac:dyDescent="0.2"/>
    <row r="715" ht="14.25" x14ac:dyDescent="0.2"/>
    <row r="716" ht="14.25" x14ac:dyDescent="0.2"/>
    <row r="717" ht="14.25" x14ac:dyDescent="0.2"/>
    <row r="718" ht="14.25" x14ac:dyDescent="0.2"/>
    <row r="719" ht="14.25" x14ac:dyDescent="0.2"/>
    <row r="720" ht="14.25" x14ac:dyDescent="0.2"/>
    <row r="721" ht="14.25" x14ac:dyDescent="0.2"/>
    <row r="722" ht="14.25" x14ac:dyDescent="0.2"/>
    <row r="723" ht="14.25" x14ac:dyDescent="0.2"/>
    <row r="724" ht="14.25" x14ac:dyDescent="0.2"/>
    <row r="725" ht="14.25" x14ac:dyDescent="0.2"/>
    <row r="726" ht="14.25" x14ac:dyDescent="0.2"/>
    <row r="727" ht="14.25" x14ac:dyDescent="0.2"/>
    <row r="728" ht="14.25" x14ac:dyDescent="0.2"/>
    <row r="729" ht="14.25" x14ac:dyDescent="0.2"/>
    <row r="730" ht="14.25" x14ac:dyDescent="0.2"/>
    <row r="731" ht="14.25" x14ac:dyDescent="0.2"/>
    <row r="732" ht="14.25" x14ac:dyDescent="0.2"/>
    <row r="733" ht="14.25" x14ac:dyDescent="0.2"/>
    <row r="734" ht="14.25" x14ac:dyDescent="0.2"/>
    <row r="735" ht="14.25" x14ac:dyDescent="0.2"/>
    <row r="736" ht="14.25" x14ac:dyDescent="0.2"/>
    <row r="737" ht="14.25" x14ac:dyDescent="0.2"/>
    <row r="738" ht="14.25" x14ac:dyDescent="0.2"/>
    <row r="739" ht="14.25" x14ac:dyDescent="0.2"/>
    <row r="740" ht="14.25" x14ac:dyDescent="0.2"/>
    <row r="741" ht="14.25" x14ac:dyDescent="0.2"/>
    <row r="742" ht="14.25" x14ac:dyDescent="0.2"/>
    <row r="743" ht="14.25" x14ac:dyDescent="0.2"/>
    <row r="744" ht="14.25" x14ac:dyDescent="0.2"/>
    <row r="745" ht="14.25" x14ac:dyDescent="0.2"/>
    <row r="746" ht="14.25" x14ac:dyDescent="0.2"/>
    <row r="747" ht="14.25" x14ac:dyDescent="0.2"/>
    <row r="748" ht="14.25" x14ac:dyDescent="0.2"/>
    <row r="749" ht="14.25" x14ac:dyDescent="0.2"/>
    <row r="750" ht="14.25" x14ac:dyDescent="0.2"/>
    <row r="751" ht="14.25" x14ac:dyDescent="0.2"/>
    <row r="752" ht="14.25" x14ac:dyDescent="0.2"/>
    <row r="753" ht="14.25" x14ac:dyDescent="0.2"/>
    <row r="754" ht="14.25" x14ac:dyDescent="0.2"/>
    <row r="755" ht="14.25" x14ac:dyDescent="0.2"/>
    <row r="756" ht="14.25" x14ac:dyDescent="0.2"/>
    <row r="757" ht="14.25" x14ac:dyDescent="0.2"/>
    <row r="758" ht="14.25" x14ac:dyDescent="0.2"/>
    <row r="759" ht="14.25" x14ac:dyDescent="0.2"/>
    <row r="760" ht="14.25" x14ac:dyDescent="0.2"/>
    <row r="761" ht="14.25" x14ac:dyDescent="0.2"/>
    <row r="762" ht="14.25" x14ac:dyDescent="0.2"/>
    <row r="763" ht="14.25" x14ac:dyDescent="0.2"/>
    <row r="764" ht="14.25" x14ac:dyDescent="0.2"/>
    <row r="765" ht="14.25" x14ac:dyDescent="0.2"/>
    <row r="766" ht="14.25" x14ac:dyDescent="0.2"/>
    <row r="767" ht="14.25" x14ac:dyDescent="0.2"/>
    <row r="768" ht="14.25" x14ac:dyDescent="0.2"/>
    <row r="769" ht="14.25" x14ac:dyDescent="0.2"/>
    <row r="770" ht="14.25" x14ac:dyDescent="0.2"/>
    <row r="771" ht="14.25" x14ac:dyDescent="0.2"/>
    <row r="772" ht="14.25" x14ac:dyDescent="0.2"/>
    <row r="773" ht="14.25" x14ac:dyDescent="0.2"/>
    <row r="774" ht="14.25" x14ac:dyDescent="0.2"/>
    <row r="775" ht="14.25" x14ac:dyDescent="0.2"/>
    <row r="776" ht="14.25" x14ac:dyDescent="0.2"/>
    <row r="777" ht="14.25" x14ac:dyDescent="0.2"/>
    <row r="778" ht="14.25" x14ac:dyDescent="0.2"/>
    <row r="779" ht="14.25" x14ac:dyDescent="0.2"/>
    <row r="780" ht="14.25" x14ac:dyDescent="0.2"/>
    <row r="781" ht="14.25" x14ac:dyDescent="0.2"/>
    <row r="782" ht="14.25" x14ac:dyDescent="0.2"/>
    <row r="783" ht="14.25" x14ac:dyDescent="0.2"/>
    <row r="784" ht="14.25" x14ac:dyDescent="0.2"/>
    <row r="785" ht="14.25" x14ac:dyDescent="0.2"/>
    <row r="786" ht="14.25" x14ac:dyDescent="0.2"/>
    <row r="787" ht="14.25" x14ac:dyDescent="0.2"/>
    <row r="788" ht="14.25" x14ac:dyDescent="0.2"/>
    <row r="789" ht="14.25" x14ac:dyDescent="0.2"/>
    <row r="790" ht="14.25" x14ac:dyDescent="0.2"/>
    <row r="791" ht="14.25" x14ac:dyDescent="0.2"/>
    <row r="792" ht="14.25" x14ac:dyDescent="0.2"/>
    <row r="793" ht="14.25" x14ac:dyDescent="0.2"/>
    <row r="794" ht="14.25" x14ac:dyDescent="0.2"/>
    <row r="795" ht="14.25" x14ac:dyDescent="0.2"/>
    <row r="796" ht="14.25" x14ac:dyDescent="0.2"/>
    <row r="797" ht="14.25" x14ac:dyDescent="0.2"/>
    <row r="798" ht="14.25" x14ac:dyDescent="0.2"/>
    <row r="799" ht="14.25" x14ac:dyDescent="0.2"/>
    <row r="800" ht="14.25" x14ac:dyDescent="0.2"/>
    <row r="801" ht="14.25" x14ac:dyDescent="0.2"/>
    <row r="802" ht="14.25" x14ac:dyDescent="0.2"/>
    <row r="803" ht="14.25" x14ac:dyDescent="0.2"/>
    <row r="804" ht="14.25" x14ac:dyDescent="0.2"/>
    <row r="805" ht="14.25" x14ac:dyDescent="0.2"/>
    <row r="806" ht="14.25" x14ac:dyDescent="0.2"/>
    <row r="807" ht="14.25" x14ac:dyDescent="0.2"/>
    <row r="808" ht="14.25" x14ac:dyDescent="0.2"/>
    <row r="809" ht="14.25" x14ac:dyDescent="0.2"/>
    <row r="810" ht="14.25" x14ac:dyDescent="0.2"/>
    <row r="811" ht="14.25" x14ac:dyDescent="0.2"/>
    <row r="812" ht="14.25" x14ac:dyDescent="0.2"/>
    <row r="813" ht="14.25" x14ac:dyDescent="0.2"/>
    <row r="814" ht="14.25" x14ac:dyDescent="0.2"/>
    <row r="815" ht="14.25" x14ac:dyDescent="0.2"/>
    <row r="816" ht="14.25" x14ac:dyDescent="0.2"/>
    <row r="817" ht="14.25" x14ac:dyDescent="0.2"/>
    <row r="818" ht="14.25" x14ac:dyDescent="0.2"/>
    <row r="819" ht="14.25" x14ac:dyDescent="0.2"/>
    <row r="820" ht="14.25" x14ac:dyDescent="0.2"/>
    <row r="821" ht="14.25" x14ac:dyDescent="0.2"/>
    <row r="822" ht="14.25" x14ac:dyDescent="0.2"/>
    <row r="823" ht="14.25" x14ac:dyDescent="0.2"/>
    <row r="824" ht="14.25" x14ac:dyDescent="0.2"/>
    <row r="825" ht="14.25" x14ac:dyDescent="0.2"/>
    <row r="826" ht="14.25" x14ac:dyDescent="0.2"/>
    <row r="827" ht="14.25" x14ac:dyDescent="0.2"/>
    <row r="828" ht="14.25" x14ac:dyDescent="0.2"/>
    <row r="829" ht="14.25" x14ac:dyDescent="0.2"/>
    <row r="830" ht="14.25" x14ac:dyDescent="0.2"/>
    <row r="831" ht="14.25" x14ac:dyDescent="0.2"/>
    <row r="832" ht="14.25" x14ac:dyDescent="0.2"/>
    <row r="833" ht="14.25" x14ac:dyDescent="0.2"/>
    <row r="834" ht="14.25" x14ac:dyDescent="0.2"/>
    <row r="835" ht="14.25" x14ac:dyDescent="0.2"/>
    <row r="836" ht="14.25" x14ac:dyDescent="0.2"/>
    <row r="837" ht="14.25" x14ac:dyDescent="0.2"/>
    <row r="838" ht="14.25" x14ac:dyDescent="0.2"/>
    <row r="839" ht="14.25" x14ac:dyDescent="0.2"/>
    <row r="840" ht="14.25" x14ac:dyDescent="0.2"/>
    <row r="841" ht="14.25" x14ac:dyDescent="0.2"/>
    <row r="842" ht="14.25" x14ac:dyDescent="0.2"/>
    <row r="843" ht="14.25" x14ac:dyDescent="0.2"/>
    <row r="844" ht="14.25" x14ac:dyDescent="0.2"/>
    <row r="845" ht="14.25" x14ac:dyDescent="0.2"/>
    <row r="846" ht="14.25" x14ac:dyDescent="0.2"/>
    <row r="847" ht="14.25" x14ac:dyDescent="0.2"/>
    <row r="848" ht="14.25" x14ac:dyDescent="0.2"/>
    <row r="849" ht="14.25" x14ac:dyDescent="0.2"/>
    <row r="850" ht="14.25" x14ac:dyDescent="0.2"/>
    <row r="851" ht="14.25" x14ac:dyDescent="0.2"/>
    <row r="852" ht="14.25" x14ac:dyDescent="0.2"/>
    <row r="853" ht="14.25" x14ac:dyDescent="0.2"/>
    <row r="854" ht="14.25" x14ac:dyDescent="0.2"/>
    <row r="855" ht="14.25" x14ac:dyDescent="0.2"/>
    <row r="856" ht="14.25" x14ac:dyDescent="0.2"/>
    <row r="857" ht="14.25" x14ac:dyDescent="0.2"/>
    <row r="858" ht="14.25" x14ac:dyDescent="0.2"/>
    <row r="859" ht="14.25" x14ac:dyDescent="0.2"/>
    <row r="860" ht="14.25" x14ac:dyDescent="0.2"/>
    <row r="861" ht="14.25" x14ac:dyDescent="0.2"/>
    <row r="862" ht="14.25" x14ac:dyDescent="0.2"/>
    <row r="863" ht="14.25" x14ac:dyDescent="0.2"/>
    <row r="864" ht="14.25" x14ac:dyDescent="0.2"/>
    <row r="865" ht="14.25" x14ac:dyDescent="0.2"/>
    <row r="866" ht="14.25" x14ac:dyDescent="0.2"/>
    <row r="867" ht="14.25" x14ac:dyDescent="0.2"/>
    <row r="868" ht="14.25" x14ac:dyDescent="0.2"/>
    <row r="869" ht="14.25" x14ac:dyDescent="0.2"/>
    <row r="870" ht="14.25" x14ac:dyDescent="0.2"/>
    <row r="871" ht="14.25" x14ac:dyDescent="0.2"/>
    <row r="872" ht="14.25" x14ac:dyDescent="0.2"/>
    <row r="873" ht="14.25" x14ac:dyDescent="0.2"/>
    <row r="874" ht="14.25" x14ac:dyDescent="0.2"/>
    <row r="875" ht="14.25" x14ac:dyDescent="0.2"/>
    <row r="876" ht="14.25" x14ac:dyDescent="0.2"/>
    <row r="877" ht="14.25" x14ac:dyDescent="0.2"/>
    <row r="878" ht="14.25" x14ac:dyDescent="0.2"/>
    <row r="879" ht="14.25" x14ac:dyDescent="0.2"/>
    <row r="880" ht="14.25" x14ac:dyDescent="0.2"/>
    <row r="881" ht="14.25" x14ac:dyDescent="0.2"/>
    <row r="882" ht="14.25" x14ac:dyDescent="0.2"/>
    <row r="883" ht="14.25" x14ac:dyDescent="0.2"/>
    <row r="884" ht="14.25" x14ac:dyDescent="0.2"/>
    <row r="885" ht="14.25" x14ac:dyDescent="0.2"/>
    <row r="886" ht="14.25" x14ac:dyDescent="0.2"/>
    <row r="887" ht="14.25" x14ac:dyDescent="0.2"/>
    <row r="888" ht="14.25" x14ac:dyDescent="0.2"/>
    <row r="889" ht="14.25" x14ac:dyDescent="0.2"/>
    <row r="890" ht="14.25" x14ac:dyDescent="0.2"/>
    <row r="891" ht="14.25" x14ac:dyDescent="0.2"/>
    <row r="892" ht="14.25" x14ac:dyDescent="0.2"/>
    <row r="893" ht="14.25" x14ac:dyDescent="0.2"/>
    <row r="894" ht="14.25" x14ac:dyDescent="0.2"/>
    <row r="895" ht="14.25" x14ac:dyDescent="0.2"/>
    <row r="896" ht="14.25" x14ac:dyDescent="0.2"/>
    <row r="897" ht="14.25" x14ac:dyDescent="0.2"/>
    <row r="898" ht="14.25" x14ac:dyDescent="0.2"/>
    <row r="899" ht="14.25" x14ac:dyDescent="0.2"/>
    <row r="900" ht="14.25" x14ac:dyDescent="0.2"/>
    <row r="901" ht="14.25" x14ac:dyDescent="0.2"/>
    <row r="902" ht="14.25" x14ac:dyDescent="0.2"/>
    <row r="903" ht="14.25" x14ac:dyDescent="0.2"/>
    <row r="904" ht="14.25" x14ac:dyDescent="0.2"/>
    <row r="905" ht="14.25" x14ac:dyDescent="0.2"/>
    <row r="906" ht="14.25" x14ac:dyDescent="0.2"/>
    <row r="907" ht="14.25" x14ac:dyDescent="0.2"/>
    <row r="908" ht="14.25" x14ac:dyDescent="0.2"/>
    <row r="909" ht="14.25" x14ac:dyDescent="0.2"/>
    <row r="910" ht="14.25" x14ac:dyDescent="0.2"/>
    <row r="911" ht="14.25" x14ac:dyDescent="0.2"/>
    <row r="912" ht="14.25" x14ac:dyDescent="0.2"/>
    <row r="913" ht="14.25" x14ac:dyDescent="0.2"/>
    <row r="914" ht="14.25" x14ac:dyDescent="0.2"/>
    <row r="915" ht="14.25" x14ac:dyDescent="0.2"/>
    <row r="916" ht="14.25" x14ac:dyDescent="0.2"/>
    <row r="917" ht="14.25" x14ac:dyDescent="0.2"/>
    <row r="918" ht="14.25" x14ac:dyDescent="0.2"/>
    <row r="919" ht="14.25" x14ac:dyDescent="0.2"/>
    <row r="920" ht="14.25" x14ac:dyDescent="0.2"/>
    <row r="921" ht="14.25" x14ac:dyDescent="0.2"/>
    <row r="922" ht="14.25" x14ac:dyDescent="0.2"/>
    <row r="923" ht="14.25" x14ac:dyDescent="0.2"/>
    <row r="924" ht="14.25" x14ac:dyDescent="0.2"/>
    <row r="925" ht="14.25" x14ac:dyDescent="0.2"/>
    <row r="926" ht="14.25" x14ac:dyDescent="0.2"/>
    <row r="927" ht="14.25" x14ac:dyDescent="0.2"/>
    <row r="928" ht="14.25" x14ac:dyDescent="0.2"/>
    <row r="929" ht="14.25" x14ac:dyDescent="0.2"/>
    <row r="930" ht="14.25" x14ac:dyDescent="0.2"/>
    <row r="931" ht="14.25" x14ac:dyDescent="0.2"/>
    <row r="932" ht="14.25" x14ac:dyDescent="0.2"/>
    <row r="933" ht="14.25" x14ac:dyDescent="0.2"/>
    <row r="934" ht="14.25" x14ac:dyDescent="0.2"/>
    <row r="935" ht="14.25" x14ac:dyDescent="0.2"/>
    <row r="936" ht="14.25" x14ac:dyDescent="0.2"/>
    <row r="937" ht="14.25" x14ac:dyDescent="0.2"/>
    <row r="938" ht="14.25" x14ac:dyDescent="0.2"/>
    <row r="939" ht="14.25" x14ac:dyDescent="0.2"/>
    <row r="940" ht="14.25" x14ac:dyDescent="0.2"/>
    <row r="941" ht="14.25" x14ac:dyDescent="0.2"/>
    <row r="942" ht="14.25" x14ac:dyDescent="0.2"/>
    <row r="943" ht="14.25" x14ac:dyDescent="0.2"/>
    <row r="944" ht="14.25" x14ac:dyDescent="0.2"/>
    <row r="945" ht="14.25" x14ac:dyDescent="0.2"/>
    <row r="946" ht="14.25" x14ac:dyDescent="0.2"/>
    <row r="947" ht="14.25" x14ac:dyDescent="0.2"/>
    <row r="948" ht="14.25" x14ac:dyDescent="0.2"/>
    <row r="949" ht="14.25" x14ac:dyDescent="0.2"/>
    <row r="950" ht="14.25" x14ac:dyDescent="0.2"/>
    <row r="951" ht="14.25" x14ac:dyDescent="0.2"/>
    <row r="952" ht="14.25" x14ac:dyDescent="0.2"/>
    <row r="953" ht="14.25" x14ac:dyDescent="0.2"/>
    <row r="954" ht="14.25" x14ac:dyDescent="0.2"/>
    <row r="955" ht="14.25" x14ac:dyDescent="0.2"/>
    <row r="956" ht="14.25" x14ac:dyDescent="0.2"/>
    <row r="957" ht="14.25" x14ac:dyDescent="0.2"/>
    <row r="958" ht="14.25" x14ac:dyDescent="0.2"/>
    <row r="959" ht="14.25" x14ac:dyDescent="0.2"/>
    <row r="960" ht="14.25" x14ac:dyDescent="0.2"/>
    <row r="961" ht="14.25" x14ac:dyDescent="0.2"/>
    <row r="962" ht="14.25" x14ac:dyDescent="0.2"/>
    <row r="963" ht="14.25" x14ac:dyDescent="0.2"/>
    <row r="964" ht="14.25" x14ac:dyDescent="0.2"/>
    <row r="965" ht="14.25" x14ac:dyDescent="0.2"/>
    <row r="966" ht="14.25" x14ac:dyDescent="0.2"/>
    <row r="967" ht="14.25" x14ac:dyDescent="0.2"/>
    <row r="968" ht="14.25" x14ac:dyDescent="0.2"/>
    <row r="969" ht="14.25" x14ac:dyDescent="0.2"/>
    <row r="970" ht="14.25" x14ac:dyDescent="0.2"/>
    <row r="971" ht="14.25" x14ac:dyDescent="0.2"/>
    <row r="972" ht="14.25" x14ac:dyDescent="0.2"/>
    <row r="973" ht="14.25" x14ac:dyDescent="0.2"/>
    <row r="974" ht="14.25" x14ac:dyDescent="0.2"/>
    <row r="975" ht="14.25" x14ac:dyDescent="0.2"/>
    <row r="976" ht="14.25" x14ac:dyDescent="0.2"/>
    <row r="977" ht="14.25" x14ac:dyDescent="0.2"/>
    <row r="978" ht="14.25" x14ac:dyDescent="0.2"/>
    <row r="979" ht="14.25" x14ac:dyDescent="0.2"/>
    <row r="980" ht="14.25" x14ac:dyDescent="0.2"/>
    <row r="981" ht="14.25" x14ac:dyDescent="0.2"/>
    <row r="982" ht="14.25" x14ac:dyDescent="0.2"/>
    <row r="983" ht="14.25" x14ac:dyDescent="0.2"/>
    <row r="984" ht="14.25" x14ac:dyDescent="0.2"/>
    <row r="985" ht="14.25" x14ac:dyDescent="0.2"/>
    <row r="986" ht="14.25" x14ac:dyDescent="0.2"/>
    <row r="987" ht="14.25" x14ac:dyDescent="0.2"/>
    <row r="988" ht="14.25" x14ac:dyDescent="0.2"/>
    <row r="989" ht="14.25" x14ac:dyDescent="0.2"/>
    <row r="990" ht="14.25" x14ac:dyDescent="0.2"/>
    <row r="991" ht="14.25" x14ac:dyDescent="0.2"/>
    <row r="992" ht="14.25" x14ac:dyDescent="0.2"/>
    <row r="993" ht="14.25" x14ac:dyDescent="0.2"/>
    <row r="994" ht="14.25" x14ac:dyDescent="0.2"/>
    <row r="995" ht="14.25" x14ac:dyDescent="0.2"/>
    <row r="996" ht="14.25" x14ac:dyDescent="0.2"/>
    <row r="997" ht="14.25" x14ac:dyDescent="0.2"/>
    <row r="998" ht="14.25" x14ac:dyDescent="0.2"/>
    <row r="999" ht="14.25" x14ac:dyDescent="0.2"/>
    <row r="1000" ht="14.25" x14ac:dyDescent="0.2"/>
    <row r="1001" ht="14.25" x14ac:dyDescent="0.2"/>
    <row r="1002" ht="14.25" x14ac:dyDescent="0.2"/>
    <row r="1003" ht="14.25" x14ac:dyDescent="0.2"/>
    <row r="1004" ht="14.25" x14ac:dyDescent="0.2"/>
    <row r="1005" ht="14.25" x14ac:dyDescent="0.2"/>
    <row r="1006" ht="14.25" x14ac:dyDescent="0.2"/>
    <row r="1007" ht="14.25" x14ac:dyDescent="0.2"/>
    <row r="1008" ht="14.25" x14ac:dyDescent="0.2"/>
    <row r="1009" ht="14.25" x14ac:dyDescent="0.2"/>
    <row r="1010" ht="14.25" x14ac:dyDescent="0.2"/>
    <row r="1011" ht="14.25" x14ac:dyDescent="0.2"/>
    <row r="1012" ht="14.25" x14ac:dyDescent="0.2"/>
    <row r="1013" ht="14.25" x14ac:dyDescent="0.2"/>
    <row r="1014" ht="14.25" x14ac:dyDescent="0.2"/>
    <row r="1015" ht="14.25" x14ac:dyDescent="0.2"/>
    <row r="1016" ht="14.25" x14ac:dyDescent="0.2"/>
    <row r="1017" ht="14.25" x14ac:dyDescent="0.2"/>
    <row r="1018" ht="14.25" x14ac:dyDescent="0.2"/>
    <row r="1019" ht="14.25" x14ac:dyDescent="0.2"/>
    <row r="1020" ht="14.25" x14ac:dyDescent="0.2"/>
    <row r="1021" ht="14.25" x14ac:dyDescent="0.2"/>
    <row r="1022" ht="14.25" x14ac:dyDescent="0.2"/>
    <row r="1023" ht="14.25" x14ac:dyDescent="0.2"/>
    <row r="1024" ht="14.25" x14ac:dyDescent="0.2"/>
    <row r="1025" ht="14.25" x14ac:dyDescent="0.2"/>
    <row r="1026" ht="14.25" x14ac:dyDescent="0.2"/>
    <row r="1027" ht="14.25" x14ac:dyDescent="0.2"/>
    <row r="1028" ht="14.25" x14ac:dyDescent="0.2"/>
    <row r="1029" ht="14.25" x14ac:dyDescent="0.2"/>
    <row r="1030" ht="14.25" x14ac:dyDescent="0.2"/>
    <row r="1031" ht="14.25" x14ac:dyDescent="0.2"/>
    <row r="1032" ht="14.25" x14ac:dyDescent="0.2"/>
    <row r="1033" ht="14.25" x14ac:dyDescent="0.2"/>
    <row r="1034" ht="14.25" x14ac:dyDescent="0.2"/>
    <row r="1035" ht="14.25" x14ac:dyDescent="0.2"/>
    <row r="1036" ht="14.25" x14ac:dyDescent="0.2"/>
    <row r="1037" ht="14.25" x14ac:dyDescent="0.2"/>
    <row r="1038" ht="14.25" x14ac:dyDescent="0.2"/>
    <row r="1039" ht="14.25" x14ac:dyDescent="0.2"/>
    <row r="1040" ht="14.25" x14ac:dyDescent="0.2"/>
    <row r="1041" ht="14.25" x14ac:dyDescent="0.2"/>
    <row r="1042" ht="14.25" x14ac:dyDescent="0.2"/>
  </sheetData>
  <mergeCells count="76">
    <mergeCell ref="A219:F219"/>
    <mergeCell ref="A220:F220"/>
    <mergeCell ref="A221:F221"/>
    <mergeCell ref="A222:F222"/>
    <mergeCell ref="A213:F213"/>
    <mergeCell ref="A214:F214"/>
    <mergeCell ref="A215:F215"/>
    <mergeCell ref="A216:F216"/>
    <mergeCell ref="A217:F217"/>
    <mergeCell ref="A218:F218"/>
    <mergeCell ref="A212:F212"/>
    <mergeCell ref="A201:F201"/>
    <mergeCell ref="A202:F202"/>
    <mergeCell ref="A203:F203"/>
    <mergeCell ref="A204:F204"/>
    <mergeCell ref="A205:F205"/>
    <mergeCell ref="A206:F206"/>
    <mergeCell ref="A207:F207"/>
    <mergeCell ref="A208:F208"/>
    <mergeCell ref="A209:F209"/>
    <mergeCell ref="A210:F210"/>
    <mergeCell ref="A211:F211"/>
    <mergeCell ref="A200:F200"/>
    <mergeCell ref="A189:F189"/>
    <mergeCell ref="A190:F190"/>
    <mergeCell ref="A191:F191"/>
    <mergeCell ref="A192:F192"/>
    <mergeCell ref="A193:F193"/>
    <mergeCell ref="A194:F194"/>
    <mergeCell ref="A195:F195"/>
    <mergeCell ref="A196:F196"/>
    <mergeCell ref="A197:F197"/>
    <mergeCell ref="A198:F198"/>
    <mergeCell ref="A199:F199"/>
    <mergeCell ref="A188:F188"/>
    <mergeCell ref="A177:F177"/>
    <mergeCell ref="A178:F178"/>
    <mergeCell ref="A179:F179"/>
    <mergeCell ref="A180:F180"/>
    <mergeCell ref="A181:F181"/>
    <mergeCell ref="A182:F182"/>
    <mergeCell ref="A183:F183"/>
    <mergeCell ref="A184:F184"/>
    <mergeCell ref="A185:F185"/>
    <mergeCell ref="A186:F186"/>
    <mergeCell ref="A187:F187"/>
    <mergeCell ref="A176:F176"/>
    <mergeCell ref="A165:F165"/>
    <mergeCell ref="A166:F166"/>
    <mergeCell ref="A167:F167"/>
    <mergeCell ref="A168:F168"/>
    <mergeCell ref="A169:F169"/>
    <mergeCell ref="A170:F170"/>
    <mergeCell ref="A171:F171"/>
    <mergeCell ref="A172:F172"/>
    <mergeCell ref="A173:F173"/>
    <mergeCell ref="A174:F174"/>
    <mergeCell ref="A175:F175"/>
    <mergeCell ref="A164:F164"/>
    <mergeCell ref="A118:I118"/>
    <mergeCell ref="A154:F154"/>
    <mergeCell ref="A155:F155"/>
    <mergeCell ref="A156:F156"/>
    <mergeCell ref="A157:F157"/>
    <mergeCell ref="A158:F158"/>
    <mergeCell ref="A159:F159"/>
    <mergeCell ref="A160:F160"/>
    <mergeCell ref="A161:F161"/>
    <mergeCell ref="A162:F162"/>
    <mergeCell ref="A163:F163"/>
    <mergeCell ref="A102:I102"/>
    <mergeCell ref="A1:J1"/>
    <mergeCell ref="A2:J2"/>
    <mergeCell ref="A3:J3"/>
    <mergeCell ref="B4:J4"/>
    <mergeCell ref="A5:J5"/>
  </mergeCells>
  <dataValidations count="4">
    <dataValidation type="list" allowBlank="1" sqref="B104:B109">
      <formula1>"FDA,FDA-1,FDA-2,FDA-3,FDA-4"</formula1>
    </dataValidation>
    <dataValidation type="list" allowBlank="1" sqref="B120:B141">
      <formula1>"FGS-1,FGS-2,FGS-3,FGA-1,FGA-2,FGA-3"</formula1>
    </dataValidation>
    <dataValidation type="list" allowBlank="1" sqref="B7:B87">
      <formula1>"DAS,DAS-1,DAS-2,DAS-3,DAS-4,DAS-5,CAA-1,CAA-2,CAA-3,CAA-4,CAA-5"</formula1>
    </dataValidation>
    <dataValidation type="list" allowBlank="1" sqref="D104:D109 D120:D141 D7:D87">
      <formula1>"AGP,CLH,CLT,COM,CTD,CTI,DES,DISP,ELE,ESG,EST,EXM,EXQ,EXR,FRQ,REV,VAGO"</formula1>
    </dataValidation>
  </dataValidations>
  <pageMargins left="0.15748031496062992" right="0.15748031496062992" top="0" bottom="0" header="0" footer="0"/>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042"/>
  <sheetViews>
    <sheetView zoomScale="85" zoomScaleNormal="85" workbookViewId="0">
      <selection activeCell="A4" sqref="A4"/>
    </sheetView>
  </sheetViews>
  <sheetFormatPr defaultColWidth="12.625" defaultRowHeight="15" customHeight="1" x14ac:dyDescent="0.2"/>
  <cols>
    <col min="1" max="1" width="60.25" style="134" customWidth="1"/>
    <col min="2" max="2" width="12" style="134" customWidth="1"/>
    <col min="3" max="3" width="17.375" style="134" customWidth="1"/>
    <col min="4" max="4" width="14.5" style="134" customWidth="1"/>
    <col min="5" max="5" width="9.875" style="134" customWidth="1"/>
    <col min="6" max="6" width="52.875" style="134" customWidth="1"/>
    <col min="7" max="7" width="19.875" style="134" customWidth="1"/>
    <col min="8" max="8" width="18.25" style="134" customWidth="1"/>
    <col min="9" max="9" width="17.875" style="134" customWidth="1"/>
    <col min="10" max="10" width="15" style="134" customWidth="1"/>
    <col min="11" max="16" width="8" style="134" customWidth="1"/>
    <col min="17" max="17" width="43.875" style="134" customWidth="1"/>
    <col min="18" max="30" width="8" style="134" customWidth="1"/>
    <col min="31" max="16384" width="12.625" style="134"/>
  </cols>
  <sheetData>
    <row r="1" spans="1:30" ht="21" x14ac:dyDescent="0.35">
      <c r="A1" s="181" t="s">
        <v>0</v>
      </c>
      <c r="B1" s="182"/>
      <c r="C1" s="182"/>
      <c r="D1" s="182"/>
      <c r="E1" s="182"/>
      <c r="F1" s="182"/>
      <c r="G1" s="182"/>
      <c r="H1" s="182"/>
      <c r="I1" s="182"/>
      <c r="J1" s="182"/>
      <c r="K1" s="1"/>
      <c r="L1" s="1"/>
      <c r="M1" s="1"/>
      <c r="N1" s="1"/>
      <c r="O1" s="1"/>
      <c r="P1" s="1"/>
      <c r="Q1" s="1"/>
      <c r="R1" s="1"/>
      <c r="S1" s="1"/>
      <c r="T1" s="1"/>
      <c r="U1" s="1"/>
      <c r="V1" s="1"/>
      <c r="W1" s="1"/>
      <c r="X1" s="1"/>
      <c r="Y1" s="1"/>
      <c r="Z1" s="1"/>
      <c r="AA1" s="1"/>
    </row>
    <row r="2" spans="1:30" ht="21" x14ac:dyDescent="0.35">
      <c r="A2" s="183" t="s">
        <v>181</v>
      </c>
      <c r="B2" s="179"/>
      <c r="C2" s="179"/>
      <c r="D2" s="179"/>
      <c r="E2" s="179"/>
      <c r="F2" s="179"/>
      <c r="G2" s="179"/>
      <c r="H2" s="179"/>
      <c r="I2" s="179"/>
      <c r="J2" s="179"/>
      <c r="K2" s="1"/>
      <c r="L2" s="1"/>
      <c r="M2" s="1"/>
      <c r="N2" s="1"/>
      <c r="O2" s="1"/>
      <c r="P2" s="1"/>
      <c r="Q2" s="1"/>
      <c r="R2" s="1"/>
      <c r="S2" s="1"/>
      <c r="T2" s="1"/>
      <c r="U2" s="1"/>
      <c r="V2" s="1"/>
      <c r="W2" s="1"/>
      <c r="X2" s="1"/>
      <c r="Y2" s="1"/>
      <c r="Z2" s="1"/>
      <c r="AA2" s="1"/>
    </row>
    <row r="3" spans="1:30" ht="21" x14ac:dyDescent="0.3">
      <c r="A3" s="183" t="s">
        <v>1</v>
      </c>
      <c r="B3" s="179"/>
      <c r="C3" s="179"/>
      <c r="D3" s="179"/>
      <c r="E3" s="179"/>
      <c r="F3" s="179"/>
      <c r="G3" s="179"/>
      <c r="H3" s="179"/>
      <c r="I3" s="179"/>
      <c r="J3" s="179"/>
      <c r="K3" s="2"/>
      <c r="L3" s="2"/>
      <c r="M3" s="2"/>
      <c r="N3" s="2"/>
      <c r="O3" s="2"/>
      <c r="P3" s="2"/>
      <c r="Q3" s="2"/>
      <c r="R3" s="2"/>
      <c r="S3" s="2"/>
      <c r="T3" s="2"/>
      <c r="U3" s="2"/>
      <c r="V3" s="2"/>
      <c r="W3" s="2"/>
      <c r="X3" s="2"/>
      <c r="Y3" s="2"/>
      <c r="Z3" s="3"/>
      <c r="AA3" s="3"/>
    </row>
    <row r="4" spans="1:30" x14ac:dyDescent="0.2">
      <c r="A4" s="4" t="s">
        <v>376</v>
      </c>
      <c r="B4" s="184" t="s">
        <v>2</v>
      </c>
      <c r="C4" s="179"/>
      <c r="D4" s="179"/>
      <c r="E4" s="179"/>
      <c r="F4" s="179"/>
      <c r="G4" s="179"/>
      <c r="H4" s="179"/>
      <c r="I4" s="179"/>
      <c r="J4" s="180"/>
      <c r="K4" s="5"/>
    </row>
    <row r="5" spans="1:30" x14ac:dyDescent="0.2">
      <c r="A5" s="178" t="s">
        <v>3</v>
      </c>
      <c r="B5" s="179"/>
      <c r="C5" s="179"/>
      <c r="D5" s="179"/>
      <c r="E5" s="179"/>
      <c r="F5" s="179"/>
      <c r="G5" s="179"/>
      <c r="H5" s="179"/>
      <c r="I5" s="179"/>
      <c r="J5" s="180"/>
      <c r="K5" s="6"/>
      <c r="L5" s="7"/>
      <c r="M5" s="8"/>
      <c r="N5" s="8"/>
      <c r="O5" s="8"/>
      <c r="P5" s="8"/>
      <c r="Q5" s="8"/>
    </row>
    <row r="6" spans="1:30" ht="30" x14ac:dyDescent="0.2">
      <c r="A6" s="9" t="s">
        <v>4</v>
      </c>
      <c r="B6" s="9" t="s">
        <v>5</v>
      </c>
      <c r="C6" s="9" t="s">
        <v>6</v>
      </c>
      <c r="D6" s="9" t="s">
        <v>7</v>
      </c>
      <c r="E6" s="9" t="s">
        <v>8</v>
      </c>
      <c r="F6" s="9" t="s">
        <v>9</v>
      </c>
      <c r="G6" s="9" t="s">
        <v>10</v>
      </c>
      <c r="H6" s="9" t="s">
        <v>11</v>
      </c>
      <c r="I6" s="9" t="s">
        <v>12</v>
      </c>
      <c r="J6" s="9" t="s">
        <v>13</v>
      </c>
      <c r="K6" s="10"/>
      <c r="L6" s="11"/>
      <c r="M6" s="11"/>
      <c r="N6" s="11"/>
      <c r="O6" s="11"/>
      <c r="P6" s="11"/>
      <c r="Q6" s="11"/>
      <c r="R6" s="12"/>
      <c r="S6" s="12"/>
      <c r="T6" s="12"/>
      <c r="U6" s="12"/>
      <c r="V6" s="12"/>
      <c r="W6" s="12"/>
      <c r="X6" s="12"/>
      <c r="Y6" s="12"/>
      <c r="Z6" s="12"/>
      <c r="AA6" s="12"/>
      <c r="AB6" s="12"/>
      <c r="AC6" s="12"/>
      <c r="AD6" s="12"/>
    </row>
    <row r="7" spans="1:30" ht="16.5" x14ac:dyDescent="0.25">
      <c r="A7" s="49" t="s">
        <v>182</v>
      </c>
      <c r="B7" s="60" t="s">
        <v>24</v>
      </c>
      <c r="C7" s="36"/>
      <c r="D7" s="121" t="s">
        <v>359</v>
      </c>
      <c r="E7" s="29">
        <v>1</v>
      </c>
      <c r="F7" s="68" t="s">
        <v>254</v>
      </c>
      <c r="G7" s="27">
        <v>0</v>
      </c>
      <c r="H7" s="76" t="s">
        <v>329</v>
      </c>
      <c r="I7" s="76" t="s">
        <v>329</v>
      </c>
      <c r="J7" s="28">
        <f t="shared" ref="J7:J87" si="0">SUM(G7:I7)</f>
        <v>0</v>
      </c>
      <c r="K7" s="13"/>
      <c r="L7" s="13"/>
      <c r="M7" s="13"/>
      <c r="N7" s="13"/>
      <c r="O7" s="13"/>
      <c r="P7" s="13"/>
      <c r="Q7" s="13"/>
      <c r="R7" s="14"/>
      <c r="S7" s="14"/>
      <c r="T7" s="14"/>
      <c r="U7" s="14"/>
      <c r="V7" s="14"/>
      <c r="W7" s="14"/>
      <c r="X7" s="14"/>
      <c r="Y7" s="14"/>
      <c r="Z7" s="14"/>
      <c r="AA7" s="5"/>
      <c r="AB7" s="5"/>
      <c r="AC7" s="5"/>
      <c r="AD7" s="5"/>
    </row>
    <row r="8" spans="1:30" ht="16.5" x14ac:dyDescent="0.25">
      <c r="A8" s="50" t="s">
        <v>183</v>
      </c>
      <c r="B8" s="61" t="s">
        <v>26</v>
      </c>
      <c r="C8" s="36"/>
      <c r="D8" s="121" t="s">
        <v>360</v>
      </c>
      <c r="E8" s="29">
        <v>1</v>
      </c>
      <c r="F8" s="50" t="s">
        <v>255</v>
      </c>
      <c r="G8" s="27">
        <v>0</v>
      </c>
      <c r="H8" s="77" t="s">
        <v>330</v>
      </c>
      <c r="I8" s="76">
        <v>7973.3</v>
      </c>
      <c r="J8" s="28">
        <f t="shared" si="0"/>
        <v>7973.3</v>
      </c>
      <c r="K8" s="13"/>
      <c r="L8" s="13"/>
      <c r="M8" s="13"/>
      <c r="N8" s="13"/>
      <c r="O8" s="13"/>
      <c r="P8" s="13"/>
      <c r="Q8" s="13"/>
      <c r="R8" s="5"/>
      <c r="S8" s="5"/>
      <c r="T8" s="5"/>
      <c r="U8" s="5"/>
      <c r="V8" s="5"/>
      <c r="W8" s="5"/>
      <c r="X8" s="5"/>
      <c r="Y8" s="5"/>
      <c r="Z8" s="5"/>
      <c r="AA8" s="5"/>
      <c r="AB8" s="5"/>
      <c r="AC8" s="5"/>
      <c r="AD8" s="5"/>
    </row>
    <row r="9" spans="1:30" ht="16.5" x14ac:dyDescent="0.25">
      <c r="A9" s="50" t="s">
        <v>184</v>
      </c>
      <c r="B9" s="60" t="s">
        <v>26</v>
      </c>
      <c r="C9" s="36"/>
      <c r="D9" s="121" t="s">
        <v>361</v>
      </c>
      <c r="E9" s="29">
        <v>1</v>
      </c>
      <c r="F9" s="51" t="s">
        <v>256</v>
      </c>
      <c r="G9" s="27">
        <v>0</v>
      </c>
      <c r="H9" s="78">
        <v>1993.32</v>
      </c>
      <c r="I9" s="76">
        <v>7973.3</v>
      </c>
      <c r="J9" s="28">
        <f t="shared" si="0"/>
        <v>9966.6200000000008</v>
      </c>
      <c r="K9" s="13"/>
      <c r="L9" s="13"/>
      <c r="M9" s="13"/>
      <c r="N9" s="13"/>
      <c r="O9" s="13"/>
      <c r="P9" s="13"/>
      <c r="Q9" s="13"/>
      <c r="R9" s="5"/>
      <c r="S9" s="5"/>
      <c r="T9" s="5"/>
      <c r="U9" s="5"/>
      <c r="V9" s="5"/>
      <c r="W9" s="5"/>
      <c r="X9" s="5"/>
      <c r="Y9" s="5"/>
      <c r="Z9" s="5"/>
      <c r="AA9" s="5"/>
      <c r="AB9" s="5"/>
      <c r="AC9" s="5"/>
      <c r="AD9" s="5"/>
    </row>
    <row r="10" spans="1:30" ht="16.5" x14ac:dyDescent="0.25">
      <c r="A10" s="50" t="s">
        <v>185</v>
      </c>
      <c r="B10" s="60" t="s">
        <v>65</v>
      </c>
      <c r="C10" s="36"/>
      <c r="D10" s="121" t="s">
        <v>360</v>
      </c>
      <c r="E10" s="29">
        <v>1</v>
      </c>
      <c r="F10" s="51" t="s">
        <v>257</v>
      </c>
      <c r="G10" s="27">
        <v>0</v>
      </c>
      <c r="H10" s="79" t="s">
        <v>331</v>
      </c>
      <c r="I10" s="76">
        <v>5847.08</v>
      </c>
      <c r="J10" s="28">
        <f t="shared" si="0"/>
        <v>5847.08</v>
      </c>
      <c r="K10" s="13"/>
      <c r="L10" s="13"/>
      <c r="M10" s="13"/>
      <c r="N10" s="13"/>
      <c r="O10" s="13"/>
      <c r="P10" s="13"/>
      <c r="Q10" s="13"/>
      <c r="R10" s="5"/>
      <c r="S10" s="5"/>
      <c r="T10" s="5"/>
      <c r="U10" s="5"/>
      <c r="V10" s="5"/>
      <c r="W10" s="5"/>
      <c r="X10" s="5"/>
      <c r="Y10" s="5"/>
      <c r="Z10" s="5"/>
      <c r="AA10" s="5"/>
      <c r="AB10" s="5"/>
      <c r="AC10" s="5"/>
      <c r="AD10" s="5"/>
    </row>
    <row r="11" spans="1:30" ht="16.5" x14ac:dyDescent="0.25">
      <c r="A11" s="51" t="s">
        <v>186</v>
      </c>
      <c r="B11" s="60" t="s">
        <v>28</v>
      </c>
      <c r="C11" s="36"/>
      <c r="D11" s="121" t="s">
        <v>361</v>
      </c>
      <c r="E11" s="29">
        <v>1</v>
      </c>
      <c r="F11" s="58" t="s">
        <v>258</v>
      </c>
      <c r="G11" s="27">
        <v>0</v>
      </c>
      <c r="H11" s="80">
        <v>1461.77</v>
      </c>
      <c r="I11" s="76">
        <v>5847.08</v>
      </c>
      <c r="J11" s="28">
        <f t="shared" si="0"/>
        <v>7308.85</v>
      </c>
      <c r="K11" s="13"/>
      <c r="L11" s="13"/>
      <c r="M11" s="13"/>
      <c r="N11" s="13"/>
      <c r="O11" s="13"/>
      <c r="P11" s="13"/>
      <c r="Q11" s="13"/>
      <c r="R11" s="5"/>
      <c r="S11" s="5"/>
      <c r="T11" s="5"/>
      <c r="U11" s="5"/>
      <c r="V11" s="5"/>
      <c r="W11" s="5"/>
      <c r="X11" s="5"/>
      <c r="Y11" s="5"/>
      <c r="Z11" s="5"/>
      <c r="AA11" s="5"/>
      <c r="AB11" s="5"/>
      <c r="AC11" s="5"/>
      <c r="AD11" s="5"/>
    </row>
    <row r="12" spans="1:30" ht="16.5" x14ac:dyDescent="0.25">
      <c r="A12" s="51" t="s">
        <v>187</v>
      </c>
      <c r="B12" s="60" t="s">
        <v>28</v>
      </c>
      <c r="C12" s="36"/>
      <c r="D12" s="121" t="s">
        <v>361</v>
      </c>
      <c r="E12" s="29">
        <v>1</v>
      </c>
      <c r="F12" s="58" t="s">
        <v>259</v>
      </c>
      <c r="G12" s="27">
        <v>0</v>
      </c>
      <c r="H12" s="80">
        <v>1461.77</v>
      </c>
      <c r="I12" s="76">
        <v>5847.08</v>
      </c>
      <c r="J12" s="28">
        <f t="shared" si="0"/>
        <v>7308.85</v>
      </c>
      <c r="K12" s="13"/>
      <c r="L12" s="13"/>
      <c r="M12" s="13"/>
      <c r="N12" s="13"/>
      <c r="O12" s="13"/>
      <c r="P12" s="13"/>
      <c r="Q12" s="13"/>
      <c r="R12" s="5"/>
      <c r="S12" s="5"/>
      <c r="T12" s="5"/>
      <c r="U12" s="5"/>
      <c r="V12" s="5"/>
      <c r="W12" s="5"/>
      <c r="X12" s="5"/>
      <c r="Y12" s="5"/>
      <c r="Z12" s="5"/>
      <c r="AA12" s="5"/>
      <c r="AB12" s="5"/>
      <c r="AC12" s="5"/>
      <c r="AD12" s="5"/>
    </row>
    <row r="13" spans="1:30" ht="16.5" x14ac:dyDescent="0.25">
      <c r="A13" s="50" t="s">
        <v>188</v>
      </c>
      <c r="B13" s="60" t="s">
        <v>28</v>
      </c>
      <c r="C13" s="36"/>
      <c r="D13" s="121" t="s">
        <v>361</v>
      </c>
      <c r="E13" s="29">
        <v>1</v>
      </c>
      <c r="F13" s="52" t="s">
        <v>260</v>
      </c>
      <c r="G13" s="27">
        <v>0</v>
      </c>
      <c r="H13" s="80">
        <v>1461.77</v>
      </c>
      <c r="I13" s="76">
        <v>5847.08</v>
      </c>
      <c r="J13" s="28">
        <f t="shared" si="0"/>
        <v>7308.85</v>
      </c>
      <c r="K13" s="13"/>
      <c r="L13" s="13"/>
      <c r="M13" s="13"/>
      <c r="N13" s="13"/>
      <c r="O13" s="13"/>
      <c r="P13" s="13"/>
      <c r="Q13" s="13"/>
      <c r="R13" s="5"/>
      <c r="S13" s="5"/>
      <c r="T13" s="5"/>
      <c r="U13" s="5"/>
      <c r="V13" s="5"/>
      <c r="W13" s="5"/>
      <c r="X13" s="5"/>
      <c r="Y13" s="5"/>
      <c r="Z13" s="5"/>
      <c r="AA13" s="5"/>
      <c r="AB13" s="5"/>
      <c r="AC13" s="5"/>
      <c r="AD13" s="5"/>
    </row>
    <row r="14" spans="1:30" ht="16.5" x14ac:dyDescent="0.25">
      <c r="A14" s="53" t="s">
        <v>370</v>
      </c>
      <c r="B14" s="60" t="s">
        <v>28</v>
      </c>
      <c r="C14" s="36"/>
      <c r="D14" s="121" t="s">
        <v>360</v>
      </c>
      <c r="E14" s="29">
        <v>1</v>
      </c>
      <c r="F14" s="69" t="s">
        <v>263</v>
      </c>
      <c r="G14" s="27">
        <v>0</v>
      </c>
      <c r="H14" s="83" t="s">
        <v>330</v>
      </c>
      <c r="I14" s="89">
        <v>5847.08</v>
      </c>
      <c r="J14" s="28">
        <f>SUM(G14:I14)</f>
        <v>5847.08</v>
      </c>
      <c r="K14" s="13"/>
      <c r="L14" s="13"/>
      <c r="M14" s="13"/>
      <c r="N14" s="13"/>
      <c r="O14" s="13"/>
      <c r="P14" s="13"/>
      <c r="Q14" s="13"/>
      <c r="R14" s="5"/>
      <c r="S14" s="5"/>
      <c r="T14" s="5"/>
      <c r="U14" s="5"/>
      <c r="V14" s="5"/>
      <c r="W14" s="5"/>
      <c r="X14" s="5"/>
      <c r="Y14" s="5"/>
      <c r="Z14" s="5"/>
      <c r="AA14" s="5"/>
      <c r="AB14" s="5"/>
      <c r="AC14" s="5"/>
      <c r="AD14" s="5"/>
    </row>
    <row r="15" spans="1:30" ht="16.5" x14ac:dyDescent="0.25">
      <c r="A15" s="50" t="s">
        <v>189</v>
      </c>
      <c r="B15" s="60" t="s">
        <v>67</v>
      </c>
      <c r="C15" s="36"/>
      <c r="D15" s="121" t="s">
        <v>360</v>
      </c>
      <c r="E15" s="29">
        <v>1</v>
      </c>
      <c r="F15" s="52" t="s">
        <v>261</v>
      </c>
      <c r="G15" s="27">
        <v>0</v>
      </c>
      <c r="H15" s="81" t="s">
        <v>332</v>
      </c>
      <c r="I15" s="76">
        <v>4916.8599999999997</v>
      </c>
      <c r="J15" s="28">
        <f t="shared" si="0"/>
        <v>4916.8599999999997</v>
      </c>
      <c r="K15" s="13"/>
      <c r="L15" s="13"/>
      <c r="M15" s="13"/>
      <c r="N15" s="13"/>
      <c r="O15" s="13"/>
      <c r="P15" s="13"/>
      <c r="Q15" s="13"/>
      <c r="R15" s="5"/>
      <c r="S15" s="5"/>
      <c r="T15" s="5"/>
      <c r="U15" s="5"/>
      <c r="V15" s="5"/>
      <c r="W15" s="5"/>
      <c r="X15" s="5"/>
      <c r="Y15" s="5"/>
      <c r="Z15" s="5"/>
      <c r="AA15" s="5"/>
      <c r="AB15" s="5"/>
      <c r="AC15" s="5"/>
      <c r="AD15" s="5"/>
    </row>
    <row r="16" spans="1:30" ht="16.5" x14ac:dyDescent="0.25">
      <c r="A16" s="52" t="s">
        <v>190</v>
      </c>
      <c r="B16" s="61" t="s">
        <v>30</v>
      </c>
      <c r="C16" s="36"/>
      <c r="D16" s="121" t="s">
        <v>361</v>
      </c>
      <c r="E16" s="29">
        <v>1</v>
      </c>
      <c r="F16" s="50" t="s">
        <v>262</v>
      </c>
      <c r="G16" s="27">
        <v>0</v>
      </c>
      <c r="H16" s="82">
        <v>1229.22</v>
      </c>
      <c r="I16" s="89">
        <v>4916.8599999999997</v>
      </c>
      <c r="J16" s="28">
        <f t="shared" si="0"/>
        <v>6146.08</v>
      </c>
      <c r="K16" s="13"/>
      <c r="L16" s="13"/>
      <c r="M16" s="13"/>
      <c r="N16" s="13"/>
      <c r="O16" s="13"/>
      <c r="P16" s="13"/>
      <c r="Q16" s="13"/>
      <c r="R16" s="5"/>
      <c r="S16" s="5"/>
      <c r="T16" s="5"/>
      <c r="U16" s="5"/>
      <c r="V16" s="5"/>
      <c r="W16" s="5"/>
      <c r="X16" s="5"/>
      <c r="Y16" s="5"/>
      <c r="Z16" s="5"/>
      <c r="AA16" s="5"/>
      <c r="AB16" s="5"/>
      <c r="AC16" s="5"/>
      <c r="AD16" s="5"/>
    </row>
    <row r="17" spans="1:30" ht="16.5" x14ac:dyDescent="0.25">
      <c r="A17" s="56" t="s">
        <v>191</v>
      </c>
      <c r="B17" s="63" t="s">
        <v>69</v>
      </c>
      <c r="C17" s="36"/>
      <c r="D17" s="121" t="s">
        <v>360</v>
      </c>
      <c r="E17" s="29">
        <v>1</v>
      </c>
      <c r="F17" s="72" t="s">
        <v>299</v>
      </c>
      <c r="G17" s="27">
        <v>0</v>
      </c>
      <c r="H17" s="87" t="s">
        <v>334</v>
      </c>
      <c r="I17" s="91">
        <v>4518.2</v>
      </c>
      <c r="J17" s="28">
        <f t="shared" si="0"/>
        <v>4518.2</v>
      </c>
      <c r="K17" s="13"/>
      <c r="L17" s="13"/>
      <c r="M17" s="13"/>
      <c r="N17" s="13"/>
      <c r="O17" s="13"/>
      <c r="P17" s="13"/>
      <c r="Q17" s="13"/>
      <c r="R17" s="5"/>
      <c r="S17" s="5"/>
      <c r="T17" s="5"/>
      <c r="U17" s="5"/>
      <c r="V17" s="5"/>
      <c r="W17" s="5"/>
      <c r="X17" s="5"/>
      <c r="Y17" s="5"/>
      <c r="Z17" s="5"/>
      <c r="AA17" s="5"/>
      <c r="AB17" s="5"/>
      <c r="AC17" s="5"/>
      <c r="AD17" s="5"/>
    </row>
    <row r="18" spans="1:30" ht="16.5" x14ac:dyDescent="0.25">
      <c r="A18" s="53" t="s">
        <v>192</v>
      </c>
      <c r="B18" s="61" t="s">
        <v>69</v>
      </c>
      <c r="C18" s="36"/>
      <c r="D18" s="121" t="s">
        <v>360</v>
      </c>
      <c r="E18" s="29">
        <v>1</v>
      </c>
      <c r="F18" s="69" t="s">
        <v>363</v>
      </c>
      <c r="G18" s="27">
        <v>0</v>
      </c>
      <c r="H18" s="83" t="s">
        <v>331</v>
      </c>
      <c r="I18" s="89">
        <v>4518.2</v>
      </c>
      <c r="J18" s="28">
        <f t="shared" si="0"/>
        <v>4518.2</v>
      </c>
      <c r="K18" s="13"/>
      <c r="L18" s="13"/>
      <c r="M18" s="13"/>
      <c r="N18" s="13"/>
      <c r="O18" s="13"/>
      <c r="P18" s="13"/>
      <c r="Q18" s="13"/>
      <c r="R18" s="5"/>
      <c r="S18" s="5"/>
      <c r="T18" s="5"/>
      <c r="U18" s="5"/>
      <c r="V18" s="5"/>
      <c r="W18" s="5"/>
      <c r="X18" s="5"/>
      <c r="Y18" s="5"/>
      <c r="Z18" s="5"/>
      <c r="AA18" s="5"/>
      <c r="AB18" s="5"/>
      <c r="AC18" s="5"/>
      <c r="AD18" s="5"/>
    </row>
    <row r="19" spans="1:30" ht="16.5" x14ac:dyDescent="0.25">
      <c r="A19" s="50" t="s">
        <v>193</v>
      </c>
      <c r="B19" s="60" t="s">
        <v>32</v>
      </c>
      <c r="C19" s="36"/>
      <c r="D19" s="121" t="s">
        <v>361</v>
      </c>
      <c r="E19" s="29">
        <v>1</v>
      </c>
      <c r="F19" s="69" t="s">
        <v>264</v>
      </c>
      <c r="G19" s="27">
        <v>0</v>
      </c>
      <c r="H19" s="80">
        <v>1129.55</v>
      </c>
      <c r="I19" s="76">
        <v>4518.2</v>
      </c>
      <c r="J19" s="28">
        <f t="shared" si="0"/>
        <v>5647.75</v>
      </c>
      <c r="K19" s="13"/>
      <c r="L19" s="13"/>
      <c r="M19" s="13"/>
      <c r="N19" s="13"/>
      <c r="O19" s="13"/>
      <c r="P19" s="13"/>
      <c r="Q19" s="13"/>
      <c r="R19" s="5"/>
      <c r="S19" s="5"/>
      <c r="T19" s="5"/>
      <c r="U19" s="5"/>
      <c r="V19" s="5"/>
      <c r="W19" s="5"/>
      <c r="X19" s="5"/>
      <c r="Y19" s="5"/>
      <c r="Z19" s="5"/>
      <c r="AA19" s="5"/>
      <c r="AB19" s="5"/>
      <c r="AC19" s="5"/>
      <c r="AD19" s="5"/>
    </row>
    <row r="20" spans="1:30" ht="16.5" x14ac:dyDescent="0.25">
      <c r="A20" s="52" t="s">
        <v>194</v>
      </c>
      <c r="B20" s="60" t="s">
        <v>32</v>
      </c>
      <c r="C20" s="36"/>
      <c r="D20" s="121" t="s">
        <v>361</v>
      </c>
      <c r="E20" s="29">
        <v>1</v>
      </c>
      <c r="F20" s="50" t="s">
        <v>265</v>
      </c>
      <c r="G20" s="27">
        <v>0</v>
      </c>
      <c r="H20" s="80">
        <v>1129.55</v>
      </c>
      <c r="I20" s="76">
        <v>4518.2</v>
      </c>
      <c r="J20" s="28">
        <f t="shared" si="0"/>
        <v>5647.75</v>
      </c>
      <c r="K20" s="13"/>
      <c r="L20" s="13"/>
      <c r="M20" s="13"/>
      <c r="N20" s="13"/>
      <c r="O20" s="13"/>
      <c r="P20" s="13"/>
      <c r="Q20" s="13"/>
      <c r="R20" s="5"/>
      <c r="S20" s="5"/>
      <c r="T20" s="5"/>
      <c r="U20" s="5"/>
      <c r="V20" s="5"/>
      <c r="W20" s="5"/>
      <c r="X20" s="5"/>
      <c r="Y20" s="5"/>
      <c r="Z20" s="5"/>
      <c r="AA20" s="5"/>
      <c r="AB20" s="5"/>
      <c r="AC20" s="5"/>
      <c r="AD20" s="5"/>
    </row>
    <row r="21" spans="1:30" ht="16.5" x14ac:dyDescent="0.25">
      <c r="A21" s="50" t="s">
        <v>195</v>
      </c>
      <c r="B21" s="60" t="s">
        <v>32</v>
      </c>
      <c r="C21" s="36"/>
      <c r="D21" s="121" t="s">
        <v>361</v>
      </c>
      <c r="E21" s="29">
        <v>1</v>
      </c>
      <c r="F21" s="70" t="s">
        <v>273</v>
      </c>
      <c r="G21" s="27">
        <v>0</v>
      </c>
      <c r="H21" s="80">
        <v>1129.55</v>
      </c>
      <c r="I21" s="76">
        <v>4518.2</v>
      </c>
      <c r="J21" s="28">
        <f t="shared" si="0"/>
        <v>5647.75</v>
      </c>
      <c r="K21" s="13"/>
      <c r="L21" s="13"/>
      <c r="M21" s="13"/>
      <c r="N21" s="13"/>
      <c r="O21" s="13"/>
      <c r="P21" s="13"/>
      <c r="Q21" s="13"/>
      <c r="R21" s="5"/>
      <c r="S21" s="5"/>
      <c r="T21" s="5"/>
      <c r="U21" s="5"/>
      <c r="V21" s="5"/>
      <c r="W21" s="5"/>
      <c r="X21" s="5"/>
      <c r="Y21" s="5"/>
      <c r="Z21" s="5"/>
      <c r="AA21" s="5"/>
      <c r="AB21" s="5"/>
      <c r="AC21" s="5"/>
      <c r="AD21" s="5"/>
    </row>
    <row r="22" spans="1:30" ht="16.5" x14ac:dyDescent="0.25">
      <c r="A22" s="52" t="s">
        <v>196</v>
      </c>
      <c r="B22" s="60" t="s">
        <v>32</v>
      </c>
      <c r="C22" s="36"/>
      <c r="D22" s="121" t="s">
        <v>361</v>
      </c>
      <c r="E22" s="29">
        <v>1</v>
      </c>
      <c r="F22" s="70" t="s">
        <v>266</v>
      </c>
      <c r="G22" s="27">
        <v>0</v>
      </c>
      <c r="H22" s="80">
        <v>1129.55</v>
      </c>
      <c r="I22" s="76">
        <v>4518.2</v>
      </c>
      <c r="J22" s="28">
        <f t="shared" si="0"/>
        <v>5647.75</v>
      </c>
      <c r="K22" s="13"/>
      <c r="L22" s="13"/>
      <c r="M22" s="13"/>
      <c r="N22" s="13"/>
      <c r="O22" s="13"/>
      <c r="P22" s="13"/>
      <c r="Q22" s="13"/>
      <c r="R22" s="5"/>
      <c r="S22" s="5"/>
      <c r="T22" s="5"/>
      <c r="U22" s="5"/>
      <c r="V22" s="5"/>
      <c r="W22" s="5"/>
      <c r="X22" s="5"/>
      <c r="Y22" s="5"/>
      <c r="Z22" s="5"/>
      <c r="AA22" s="5"/>
      <c r="AB22" s="5"/>
      <c r="AC22" s="5"/>
      <c r="AD22" s="5"/>
    </row>
    <row r="23" spans="1:30" ht="16.5" x14ac:dyDescent="0.25">
      <c r="A23" s="52" t="s">
        <v>197</v>
      </c>
      <c r="B23" s="60" t="s">
        <v>32</v>
      </c>
      <c r="C23" s="36"/>
      <c r="D23" s="121" t="s">
        <v>361</v>
      </c>
      <c r="E23" s="29">
        <v>1</v>
      </c>
      <c r="F23" s="50" t="s">
        <v>267</v>
      </c>
      <c r="G23" s="27">
        <v>0</v>
      </c>
      <c r="H23" s="80">
        <v>1129.55</v>
      </c>
      <c r="I23" s="76">
        <v>4518.2</v>
      </c>
      <c r="J23" s="28">
        <f t="shared" si="0"/>
        <v>5647.75</v>
      </c>
      <c r="K23" s="13"/>
      <c r="L23" s="13"/>
      <c r="M23" s="13"/>
      <c r="N23" s="13"/>
      <c r="O23" s="13"/>
      <c r="P23" s="13"/>
      <c r="Q23" s="13"/>
      <c r="R23" s="5"/>
      <c r="S23" s="5"/>
      <c r="T23" s="5"/>
      <c r="U23" s="5"/>
      <c r="V23" s="5"/>
      <c r="W23" s="5"/>
      <c r="X23" s="5"/>
      <c r="Y23" s="5"/>
      <c r="Z23" s="5"/>
      <c r="AA23" s="5"/>
      <c r="AB23" s="5"/>
      <c r="AC23" s="5"/>
      <c r="AD23" s="5"/>
    </row>
    <row r="24" spans="1:30" ht="16.5" x14ac:dyDescent="0.25">
      <c r="A24" s="50" t="s">
        <v>198</v>
      </c>
      <c r="B24" s="60" t="s">
        <v>32</v>
      </c>
      <c r="C24" s="36"/>
      <c r="D24" s="121" t="s">
        <v>361</v>
      </c>
      <c r="E24" s="29">
        <v>1</v>
      </c>
      <c r="F24" s="50" t="s">
        <v>268</v>
      </c>
      <c r="G24" s="27">
        <v>0</v>
      </c>
      <c r="H24" s="80">
        <v>1129.55</v>
      </c>
      <c r="I24" s="76">
        <v>4518.2</v>
      </c>
      <c r="J24" s="28">
        <f t="shared" si="0"/>
        <v>5647.75</v>
      </c>
      <c r="K24" s="13"/>
      <c r="L24" s="13"/>
      <c r="M24" s="13"/>
      <c r="N24" s="13"/>
      <c r="O24" s="13"/>
      <c r="P24" s="13"/>
      <c r="Q24" s="13"/>
      <c r="R24" s="5"/>
      <c r="S24" s="5"/>
      <c r="T24" s="5"/>
      <c r="U24" s="5"/>
      <c r="V24" s="5"/>
      <c r="W24" s="5"/>
      <c r="X24" s="5"/>
      <c r="Y24" s="5"/>
      <c r="Z24" s="5"/>
      <c r="AA24" s="5"/>
      <c r="AB24" s="5"/>
      <c r="AC24" s="5"/>
      <c r="AD24" s="5"/>
    </row>
    <row r="25" spans="1:30" ht="16.5" x14ac:dyDescent="0.25">
      <c r="A25" s="52" t="s">
        <v>199</v>
      </c>
      <c r="B25" s="60" t="s">
        <v>32</v>
      </c>
      <c r="C25" s="36"/>
      <c r="D25" s="121" t="s">
        <v>361</v>
      </c>
      <c r="E25" s="29">
        <v>1</v>
      </c>
      <c r="F25" s="52" t="s">
        <v>269</v>
      </c>
      <c r="G25" s="27">
        <v>0</v>
      </c>
      <c r="H25" s="80">
        <v>1129.55</v>
      </c>
      <c r="I25" s="76">
        <v>4518.2</v>
      </c>
      <c r="J25" s="28">
        <f t="shared" si="0"/>
        <v>5647.75</v>
      </c>
      <c r="K25" s="13"/>
      <c r="L25" s="13"/>
      <c r="M25" s="13"/>
      <c r="N25" s="13"/>
      <c r="O25" s="13"/>
      <c r="P25" s="13"/>
      <c r="Q25" s="13"/>
      <c r="R25" s="5"/>
      <c r="S25" s="5"/>
      <c r="T25" s="5"/>
      <c r="U25" s="5"/>
      <c r="V25" s="5"/>
      <c r="W25" s="5"/>
      <c r="X25" s="5"/>
      <c r="Y25" s="5"/>
      <c r="Z25" s="5"/>
      <c r="AA25" s="5"/>
      <c r="AB25" s="5"/>
      <c r="AC25" s="5"/>
      <c r="AD25" s="5"/>
    </row>
    <row r="26" spans="1:30" ht="16.5" x14ac:dyDescent="0.25">
      <c r="A26" s="52" t="s">
        <v>200</v>
      </c>
      <c r="B26" s="60" t="s">
        <v>34</v>
      </c>
      <c r="C26" s="36"/>
      <c r="D26" s="121" t="s">
        <v>361</v>
      </c>
      <c r="E26" s="29">
        <v>1</v>
      </c>
      <c r="F26" s="52" t="s">
        <v>270</v>
      </c>
      <c r="G26" s="27">
        <v>0</v>
      </c>
      <c r="H26" s="81" t="s">
        <v>333</v>
      </c>
      <c r="I26" s="76">
        <v>3720.87</v>
      </c>
      <c r="J26" s="28">
        <f t="shared" si="0"/>
        <v>3720.87</v>
      </c>
      <c r="K26" s="13"/>
      <c r="L26" s="13"/>
      <c r="M26" s="13"/>
      <c r="N26" s="13"/>
      <c r="O26" s="13"/>
      <c r="P26" s="13"/>
      <c r="Q26" s="13"/>
      <c r="R26" s="5"/>
      <c r="S26" s="5"/>
      <c r="T26" s="5"/>
      <c r="U26" s="5"/>
      <c r="V26" s="5"/>
      <c r="W26" s="5"/>
      <c r="X26" s="5"/>
      <c r="Y26" s="5"/>
      <c r="Z26" s="5"/>
      <c r="AA26" s="5"/>
      <c r="AB26" s="5"/>
      <c r="AC26" s="5"/>
      <c r="AD26" s="5"/>
    </row>
    <row r="27" spans="1:30" ht="16.5" x14ac:dyDescent="0.25">
      <c r="A27" s="50" t="s">
        <v>201</v>
      </c>
      <c r="B27" s="62" t="s">
        <v>71</v>
      </c>
      <c r="C27" s="36"/>
      <c r="D27" s="121" t="s">
        <v>360</v>
      </c>
      <c r="E27" s="29">
        <v>1</v>
      </c>
      <c r="F27" s="57" t="s">
        <v>271</v>
      </c>
      <c r="G27" s="27">
        <v>0</v>
      </c>
      <c r="H27" s="81" t="s">
        <v>334</v>
      </c>
      <c r="I27" s="76">
        <v>3720.87</v>
      </c>
      <c r="J27" s="28">
        <f t="shared" si="0"/>
        <v>3720.87</v>
      </c>
      <c r="K27" s="13"/>
      <c r="L27" s="13"/>
      <c r="M27" s="13"/>
      <c r="N27" s="13"/>
      <c r="O27" s="13"/>
      <c r="P27" s="13"/>
      <c r="Q27" s="13"/>
      <c r="R27" s="5"/>
      <c r="S27" s="5"/>
      <c r="T27" s="5"/>
      <c r="U27" s="5"/>
      <c r="V27" s="5"/>
      <c r="W27" s="5"/>
      <c r="X27" s="5"/>
      <c r="Y27" s="5"/>
      <c r="Z27" s="5"/>
      <c r="AA27" s="5"/>
      <c r="AB27" s="5"/>
      <c r="AC27" s="5"/>
      <c r="AD27" s="5"/>
    </row>
    <row r="28" spans="1:30" ht="16.5" x14ac:dyDescent="0.25">
      <c r="A28" s="50" t="s">
        <v>202</v>
      </c>
      <c r="B28" s="62" t="s">
        <v>34</v>
      </c>
      <c r="C28" s="36"/>
      <c r="D28" s="121" t="s">
        <v>361</v>
      </c>
      <c r="E28" s="29">
        <v>1</v>
      </c>
      <c r="F28" s="52" t="s">
        <v>272</v>
      </c>
      <c r="G28" s="27">
        <v>0</v>
      </c>
      <c r="H28" s="80">
        <v>930.22</v>
      </c>
      <c r="I28" s="76">
        <v>3720.87</v>
      </c>
      <c r="J28" s="28">
        <f t="shared" si="0"/>
        <v>4651.09</v>
      </c>
      <c r="K28" s="13"/>
      <c r="L28" s="13"/>
      <c r="M28" s="13"/>
      <c r="N28" s="13"/>
      <c r="O28" s="13"/>
      <c r="P28" s="13"/>
      <c r="Q28" s="13"/>
      <c r="R28" s="5"/>
      <c r="S28" s="5"/>
      <c r="T28" s="5"/>
      <c r="U28" s="5"/>
      <c r="V28" s="5"/>
      <c r="W28" s="5"/>
      <c r="X28" s="5"/>
      <c r="Y28" s="5"/>
      <c r="Z28" s="5"/>
      <c r="AA28" s="5"/>
      <c r="AB28" s="5"/>
      <c r="AC28" s="5"/>
      <c r="AD28" s="5"/>
    </row>
    <row r="29" spans="1:30" ht="16.5" x14ac:dyDescent="0.25">
      <c r="A29" s="52" t="s">
        <v>203</v>
      </c>
      <c r="B29" s="62" t="s">
        <v>34</v>
      </c>
      <c r="C29" s="36"/>
      <c r="D29" s="121" t="s">
        <v>361</v>
      </c>
      <c r="E29" s="29">
        <v>1</v>
      </c>
      <c r="F29" s="52" t="s">
        <v>319</v>
      </c>
      <c r="G29" s="27">
        <v>0</v>
      </c>
      <c r="H29" s="80">
        <v>930.22</v>
      </c>
      <c r="I29" s="76">
        <v>3720.87</v>
      </c>
      <c r="J29" s="28">
        <f t="shared" si="0"/>
        <v>4651.09</v>
      </c>
      <c r="K29" s="13"/>
      <c r="L29" s="13"/>
      <c r="M29" s="13"/>
      <c r="N29" s="13"/>
      <c r="O29" s="13"/>
      <c r="P29" s="13"/>
      <c r="Q29" s="13"/>
      <c r="R29" s="5"/>
      <c r="S29" s="5"/>
      <c r="T29" s="5"/>
      <c r="U29" s="5"/>
      <c r="V29" s="5"/>
      <c r="W29" s="5"/>
      <c r="X29" s="5"/>
      <c r="Y29" s="5"/>
      <c r="Z29" s="5"/>
      <c r="AA29" s="5"/>
      <c r="AB29" s="5"/>
      <c r="AC29" s="5"/>
      <c r="AD29" s="5"/>
    </row>
    <row r="30" spans="1:30" ht="16.5" x14ac:dyDescent="0.25">
      <c r="A30" s="54" t="s">
        <v>203</v>
      </c>
      <c r="B30" s="62" t="s">
        <v>34</v>
      </c>
      <c r="C30" s="36"/>
      <c r="D30" s="121" t="s">
        <v>361</v>
      </c>
      <c r="E30" s="29">
        <v>1</v>
      </c>
      <c r="F30" s="50" t="s">
        <v>274</v>
      </c>
      <c r="G30" s="27">
        <v>0</v>
      </c>
      <c r="H30" s="84">
        <v>930.22</v>
      </c>
      <c r="I30" s="84">
        <v>3720.87</v>
      </c>
      <c r="J30" s="28">
        <f t="shared" si="0"/>
        <v>4651.09</v>
      </c>
      <c r="K30" s="13"/>
      <c r="L30" s="13"/>
      <c r="M30" s="13"/>
      <c r="N30" s="13"/>
      <c r="O30" s="13"/>
      <c r="P30" s="13"/>
      <c r="Q30" s="13"/>
      <c r="R30" s="5"/>
      <c r="S30" s="5"/>
      <c r="T30" s="5"/>
      <c r="U30" s="5"/>
      <c r="V30" s="5"/>
      <c r="W30" s="5"/>
      <c r="X30" s="5"/>
      <c r="Y30" s="5"/>
      <c r="Z30" s="5"/>
      <c r="AA30" s="5"/>
      <c r="AB30" s="5"/>
      <c r="AC30" s="5"/>
      <c r="AD30" s="5"/>
    </row>
    <row r="31" spans="1:30" ht="16.5" x14ac:dyDescent="0.25">
      <c r="A31" s="54" t="s">
        <v>204</v>
      </c>
      <c r="B31" s="62" t="s">
        <v>34</v>
      </c>
      <c r="C31" s="36"/>
      <c r="D31" s="121" t="s">
        <v>361</v>
      </c>
      <c r="E31" s="29">
        <v>1</v>
      </c>
      <c r="F31" s="52" t="s">
        <v>275</v>
      </c>
      <c r="G31" s="27">
        <v>0</v>
      </c>
      <c r="H31" s="84">
        <v>930.22</v>
      </c>
      <c r="I31" s="84">
        <v>3720.87</v>
      </c>
      <c r="J31" s="28">
        <f t="shared" si="0"/>
        <v>4651.09</v>
      </c>
      <c r="K31" s="13"/>
      <c r="L31" s="13"/>
      <c r="M31" s="13"/>
      <c r="N31" s="13"/>
      <c r="O31" s="13"/>
      <c r="P31" s="13"/>
      <c r="Q31" s="13"/>
      <c r="R31" s="5"/>
      <c r="S31" s="5"/>
      <c r="T31" s="5"/>
      <c r="U31" s="5"/>
      <c r="V31" s="5"/>
      <c r="W31" s="5"/>
      <c r="X31" s="5"/>
      <c r="Y31" s="5"/>
      <c r="Z31" s="5"/>
      <c r="AA31" s="5"/>
      <c r="AB31" s="5"/>
      <c r="AC31" s="5"/>
      <c r="AD31" s="5"/>
    </row>
    <row r="32" spans="1:30" ht="16.5" x14ac:dyDescent="0.25">
      <c r="A32" s="50" t="s">
        <v>205</v>
      </c>
      <c r="B32" s="61" t="s">
        <v>36</v>
      </c>
      <c r="C32" s="36"/>
      <c r="D32" s="121" t="s">
        <v>361</v>
      </c>
      <c r="E32" s="29">
        <v>1</v>
      </c>
      <c r="F32" s="51" t="s">
        <v>276</v>
      </c>
      <c r="G32" s="27">
        <v>0</v>
      </c>
      <c r="H32" s="85">
        <v>807.29</v>
      </c>
      <c r="I32" s="90">
        <v>3229.18</v>
      </c>
      <c r="J32" s="28">
        <f t="shared" si="0"/>
        <v>4036.47</v>
      </c>
      <c r="K32" s="13"/>
      <c r="L32" s="13"/>
      <c r="M32" s="13"/>
      <c r="N32" s="13"/>
      <c r="O32" s="13"/>
      <c r="P32" s="13"/>
      <c r="Q32" s="13"/>
      <c r="R32" s="5"/>
      <c r="S32" s="5"/>
      <c r="T32" s="5"/>
      <c r="U32" s="5"/>
      <c r="V32" s="5"/>
      <c r="W32" s="5"/>
      <c r="X32" s="5"/>
      <c r="Y32" s="5"/>
      <c r="Z32" s="5"/>
      <c r="AA32" s="5"/>
      <c r="AB32" s="5"/>
      <c r="AC32" s="5"/>
      <c r="AD32" s="5"/>
    </row>
    <row r="33" spans="1:30" ht="16.5" x14ac:dyDescent="0.25">
      <c r="A33" s="50" t="s">
        <v>206</v>
      </c>
      <c r="B33" s="60" t="s">
        <v>38</v>
      </c>
      <c r="C33" s="36"/>
      <c r="D33" s="121" t="s">
        <v>361</v>
      </c>
      <c r="E33" s="29">
        <v>1</v>
      </c>
      <c r="F33" s="52" t="s">
        <v>277</v>
      </c>
      <c r="G33" s="27">
        <v>0</v>
      </c>
      <c r="H33" s="80">
        <v>664.44</v>
      </c>
      <c r="I33" s="76">
        <v>2657.77</v>
      </c>
      <c r="J33" s="28">
        <f t="shared" si="0"/>
        <v>3322.21</v>
      </c>
      <c r="K33" s="13"/>
      <c r="L33" s="13"/>
      <c r="M33" s="13"/>
      <c r="N33" s="13"/>
      <c r="O33" s="13"/>
      <c r="P33" s="13"/>
      <c r="Q33" s="13"/>
      <c r="R33" s="5"/>
      <c r="S33" s="5"/>
      <c r="T33" s="5"/>
      <c r="U33" s="5"/>
      <c r="V33" s="5"/>
      <c r="W33" s="5"/>
      <c r="X33" s="5"/>
      <c r="Y33" s="5"/>
      <c r="Z33" s="5"/>
      <c r="AA33" s="5"/>
      <c r="AB33" s="5"/>
      <c r="AC33" s="5"/>
      <c r="AD33" s="5"/>
    </row>
    <row r="34" spans="1:30" ht="16.5" x14ac:dyDescent="0.25">
      <c r="A34" s="53" t="s">
        <v>207</v>
      </c>
      <c r="B34" s="61" t="s">
        <v>38</v>
      </c>
      <c r="C34" s="36"/>
      <c r="D34" s="121" t="s">
        <v>361</v>
      </c>
      <c r="E34" s="29">
        <v>1</v>
      </c>
      <c r="F34" s="53" t="s">
        <v>278</v>
      </c>
      <c r="G34" s="27">
        <v>0</v>
      </c>
      <c r="H34" s="86">
        <v>664.44</v>
      </c>
      <c r="I34" s="89">
        <v>2657.77</v>
      </c>
      <c r="J34" s="28">
        <f t="shared" si="0"/>
        <v>3322.21</v>
      </c>
      <c r="K34" s="13"/>
      <c r="L34" s="13"/>
      <c r="M34" s="13"/>
      <c r="N34" s="13"/>
      <c r="O34" s="13"/>
      <c r="P34" s="13"/>
      <c r="Q34" s="13"/>
      <c r="R34" s="5"/>
      <c r="S34" s="5"/>
      <c r="T34" s="5"/>
      <c r="U34" s="5"/>
      <c r="V34" s="5"/>
      <c r="W34" s="5"/>
      <c r="X34" s="5"/>
      <c r="Y34" s="5"/>
      <c r="Z34" s="5"/>
      <c r="AA34" s="5"/>
      <c r="AB34" s="5"/>
      <c r="AC34" s="5"/>
      <c r="AD34" s="5"/>
    </row>
    <row r="35" spans="1:30" ht="16.5" x14ac:dyDescent="0.25">
      <c r="A35" s="53" t="s">
        <v>208</v>
      </c>
      <c r="B35" s="61" t="s">
        <v>38</v>
      </c>
      <c r="C35" s="36"/>
      <c r="D35" s="121" t="s">
        <v>361</v>
      </c>
      <c r="E35" s="29">
        <v>1</v>
      </c>
      <c r="F35" s="51" t="s">
        <v>279</v>
      </c>
      <c r="G35" s="27">
        <v>0</v>
      </c>
      <c r="H35" s="86">
        <v>664.44</v>
      </c>
      <c r="I35" s="89">
        <v>2657.77</v>
      </c>
      <c r="J35" s="28">
        <f t="shared" si="0"/>
        <v>3322.21</v>
      </c>
      <c r="K35" s="13"/>
      <c r="L35" s="13"/>
      <c r="M35" s="13"/>
      <c r="N35" s="13"/>
      <c r="O35" s="13"/>
      <c r="P35" s="13"/>
      <c r="Q35" s="13"/>
      <c r="R35" s="5"/>
      <c r="S35" s="5"/>
      <c r="T35" s="5"/>
      <c r="U35" s="5"/>
      <c r="V35" s="5"/>
      <c r="W35" s="5"/>
      <c r="X35" s="5"/>
      <c r="Y35" s="5"/>
      <c r="Z35" s="5"/>
      <c r="AA35" s="5"/>
      <c r="AB35" s="5"/>
      <c r="AC35" s="5"/>
      <c r="AD35" s="5"/>
    </row>
    <row r="36" spans="1:30" ht="16.5" x14ac:dyDescent="0.25">
      <c r="A36" s="52" t="s">
        <v>208</v>
      </c>
      <c r="B36" s="60" t="s">
        <v>38</v>
      </c>
      <c r="C36" s="36"/>
      <c r="D36" s="121" t="s">
        <v>361</v>
      </c>
      <c r="E36" s="29">
        <v>1</v>
      </c>
      <c r="F36" s="58" t="s">
        <v>280</v>
      </c>
      <c r="G36" s="27">
        <v>0</v>
      </c>
      <c r="H36" s="80">
        <v>664.44</v>
      </c>
      <c r="I36" s="80">
        <v>2657.77</v>
      </c>
      <c r="J36" s="28">
        <f t="shared" si="0"/>
        <v>3322.21</v>
      </c>
      <c r="K36" s="13"/>
      <c r="L36" s="13"/>
      <c r="M36" s="13"/>
      <c r="N36" s="13"/>
      <c r="O36" s="13"/>
      <c r="P36" s="13"/>
      <c r="Q36" s="13"/>
      <c r="R36" s="5"/>
      <c r="S36" s="5"/>
      <c r="T36" s="5"/>
      <c r="U36" s="5"/>
      <c r="V36" s="5"/>
      <c r="W36" s="5"/>
      <c r="X36" s="5"/>
      <c r="Y36" s="5"/>
      <c r="Z36" s="5"/>
      <c r="AA36" s="5"/>
      <c r="AB36" s="5"/>
      <c r="AC36" s="5"/>
      <c r="AD36" s="5"/>
    </row>
    <row r="37" spans="1:30" ht="16.5" x14ac:dyDescent="0.25">
      <c r="A37" s="50" t="s">
        <v>209</v>
      </c>
      <c r="B37" s="61" t="s">
        <v>38</v>
      </c>
      <c r="C37" s="36"/>
      <c r="D37" s="121" t="s">
        <v>361</v>
      </c>
      <c r="E37" s="29">
        <v>1</v>
      </c>
      <c r="F37" s="52" t="s">
        <v>281</v>
      </c>
      <c r="G37" s="27">
        <v>0</v>
      </c>
      <c r="H37" s="85">
        <v>664.44</v>
      </c>
      <c r="I37" s="90">
        <v>2657.77</v>
      </c>
      <c r="J37" s="28">
        <f t="shared" si="0"/>
        <v>3322.21</v>
      </c>
      <c r="K37" s="13"/>
      <c r="L37" s="13"/>
      <c r="M37" s="13"/>
      <c r="N37" s="13"/>
      <c r="O37" s="13"/>
      <c r="P37" s="13"/>
      <c r="Q37" s="13"/>
      <c r="R37" s="5"/>
      <c r="S37" s="5"/>
      <c r="T37" s="5"/>
      <c r="U37" s="5"/>
      <c r="V37" s="5"/>
      <c r="W37" s="5"/>
      <c r="X37" s="5"/>
      <c r="Y37" s="5"/>
      <c r="Z37" s="5"/>
      <c r="AA37" s="5"/>
      <c r="AB37" s="5"/>
      <c r="AC37" s="5"/>
      <c r="AD37" s="5"/>
    </row>
    <row r="38" spans="1:30" ht="16.5" x14ac:dyDescent="0.25">
      <c r="A38" s="53" t="s">
        <v>206</v>
      </c>
      <c r="B38" s="61" t="s">
        <v>38</v>
      </c>
      <c r="C38" s="36"/>
      <c r="D38" s="121" t="s">
        <v>361</v>
      </c>
      <c r="E38" s="29">
        <v>1</v>
      </c>
      <c r="F38" s="52" t="s">
        <v>282</v>
      </c>
      <c r="G38" s="27">
        <v>0</v>
      </c>
      <c r="H38" s="86">
        <v>664.44</v>
      </c>
      <c r="I38" s="89">
        <v>2657.77</v>
      </c>
      <c r="J38" s="28">
        <f t="shared" si="0"/>
        <v>3322.21</v>
      </c>
      <c r="K38" s="13"/>
      <c r="L38" s="13"/>
      <c r="M38" s="13"/>
      <c r="N38" s="13"/>
      <c r="O38" s="13"/>
      <c r="P38" s="13"/>
      <c r="Q38" s="13"/>
      <c r="R38" s="5"/>
      <c r="S38" s="5"/>
      <c r="T38" s="5"/>
      <c r="U38" s="5"/>
      <c r="V38" s="5"/>
      <c r="W38" s="5"/>
      <c r="X38" s="5"/>
      <c r="Y38" s="5"/>
      <c r="Z38" s="5"/>
      <c r="AA38" s="5"/>
      <c r="AB38" s="5"/>
      <c r="AC38" s="5"/>
      <c r="AD38" s="5"/>
    </row>
    <row r="39" spans="1:30" ht="16.5" x14ac:dyDescent="0.25">
      <c r="A39" s="55" t="s">
        <v>210</v>
      </c>
      <c r="B39" s="60" t="s">
        <v>38</v>
      </c>
      <c r="C39" s="36"/>
      <c r="D39" s="121" t="s">
        <v>361</v>
      </c>
      <c r="E39" s="29">
        <v>1</v>
      </c>
      <c r="F39" s="50" t="s">
        <v>283</v>
      </c>
      <c r="G39" s="27">
        <v>0</v>
      </c>
      <c r="H39" s="80">
        <v>664.44</v>
      </c>
      <c r="I39" s="80">
        <v>2657.77</v>
      </c>
      <c r="J39" s="28">
        <f t="shared" si="0"/>
        <v>3322.21</v>
      </c>
      <c r="K39" s="13"/>
      <c r="L39" s="13"/>
      <c r="M39" s="13"/>
      <c r="N39" s="13"/>
      <c r="O39" s="13"/>
      <c r="P39" s="13"/>
      <c r="Q39" s="13"/>
      <c r="R39" s="5"/>
      <c r="S39" s="5"/>
      <c r="T39" s="5"/>
      <c r="U39" s="5"/>
      <c r="V39" s="5"/>
      <c r="W39" s="5"/>
      <c r="X39" s="5"/>
      <c r="Y39" s="5"/>
      <c r="Z39" s="5"/>
      <c r="AA39" s="5"/>
      <c r="AB39" s="5"/>
      <c r="AC39" s="5"/>
      <c r="AD39" s="5"/>
    </row>
    <row r="40" spans="1:30" ht="16.5" x14ac:dyDescent="0.25">
      <c r="A40" s="55" t="s">
        <v>211</v>
      </c>
      <c r="B40" s="60" t="s">
        <v>38</v>
      </c>
      <c r="C40" s="36"/>
      <c r="D40" s="121" t="s">
        <v>361</v>
      </c>
      <c r="E40" s="29">
        <v>1</v>
      </c>
      <c r="F40" s="50" t="s">
        <v>284</v>
      </c>
      <c r="G40" s="27">
        <v>0</v>
      </c>
      <c r="H40" s="80">
        <v>664.44</v>
      </c>
      <c r="I40" s="80">
        <v>2657.77</v>
      </c>
      <c r="J40" s="28">
        <f t="shared" si="0"/>
        <v>3322.21</v>
      </c>
      <c r="K40" s="13"/>
      <c r="L40" s="13"/>
      <c r="M40" s="13"/>
      <c r="N40" s="13"/>
      <c r="O40" s="13"/>
      <c r="P40" s="13"/>
      <c r="Q40" s="13"/>
      <c r="R40" s="5"/>
      <c r="S40" s="5"/>
      <c r="T40" s="5"/>
      <c r="U40" s="5"/>
      <c r="V40" s="5"/>
      <c r="W40" s="5"/>
      <c r="X40" s="5"/>
      <c r="Y40" s="5"/>
      <c r="Z40" s="5"/>
      <c r="AA40" s="5"/>
      <c r="AB40" s="5"/>
      <c r="AC40" s="5"/>
      <c r="AD40" s="5"/>
    </row>
    <row r="41" spans="1:30" ht="16.5" x14ac:dyDescent="0.25">
      <c r="A41" s="50" t="s">
        <v>212</v>
      </c>
      <c r="B41" s="60" t="s">
        <v>38</v>
      </c>
      <c r="C41" s="36"/>
      <c r="D41" s="121" t="s">
        <v>361</v>
      </c>
      <c r="E41" s="29">
        <v>1</v>
      </c>
      <c r="F41" s="52" t="s">
        <v>285</v>
      </c>
      <c r="G41" s="27">
        <v>0</v>
      </c>
      <c r="H41" s="76">
        <v>664.44</v>
      </c>
      <c r="I41" s="80">
        <v>2657.77</v>
      </c>
      <c r="J41" s="28">
        <f t="shared" si="0"/>
        <v>3322.21</v>
      </c>
      <c r="K41" s="13"/>
      <c r="L41" s="13"/>
      <c r="M41" s="13"/>
      <c r="N41" s="13"/>
      <c r="O41" s="13"/>
      <c r="P41" s="13"/>
      <c r="Q41" s="13"/>
      <c r="R41" s="5"/>
      <c r="S41" s="5"/>
      <c r="T41" s="5"/>
      <c r="U41" s="5"/>
      <c r="V41" s="5"/>
      <c r="W41" s="5"/>
      <c r="X41" s="5"/>
      <c r="Y41" s="5"/>
      <c r="Z41" s="5"/>
      <c r="AA41" s="5"/>
      <c r="AB41" s="5"/>
      <c r="AC41" s="5"/>
      <c r="AD41" s="5"/>
    </row>
    <row r="42" spans="1:30" ht="16.5" x14ac:dyDescent="0.25">
      <c r="A42" s="50" t="s">
        <v>410</v>
      </c>
      <c r="B42" s="60" t="s">
        <v>38</v>
      </c>
      <c r="C42" s="36"/>
      <c r="D42" s="121" t="s">
        <v>361</v>
      </c>
      <c r="E42" s="29">
        <v>1</v>
      </c>
      <c r="F42" s="50" t="s">
        <v>286</v>
      </c>
      <c r="G42" s="27">
        <v>0</v>
      </c>
      <c r="H42" s="76">
        <v>664.44</v>
      </c>
      <c r="I42" s="80">
        <v>2657.77</v>
      </c>
      <c r="J42" s="28">
        <f t="shared" si="0"/>
        <v>3322.21</v>
      </c>
      <c r="K42" s="13"/>
      <c r="L42" s="13"/>
      <c r="M42" s="13"/>
      <c r="N42" s="13"/>
      <c r="O42" s="13"/>
      <c r="P42" s="13"/>
      <c r="Q42" s="13"/>
      <c r="R42" s="5"/>
      <c r="S42" s="5"/>
      <c r="T42" s="5"/>
      <c r="U42" s="5"/>
      <c r="V42" s="5"/>
      <c r="W42" s="5"/>
      <c r="X42" s="5"/>
      <c r="Y42" s="5"/>
      <c r="Z42" s="5"/>
      <c r="AA42" s="5"/>
      <c r="AB42" s="5"/>
      <c r="AC42" s="5"/>
      <c r="AD42" s="5"/>
    </row>
    <row r="43" spans="1:30" ht="16.5" x14ac:dyDescent="0.25">
      <c r="A43" s="50" t="s">
        <v>213</v>
      </c>
      <c r="B43" s="60" t="s">
        <v>38</v>
      </c>
      <c r="C43" s="36"/>
      <c r="D43" s="121" t="s">
        <v>361</v>
      </c>
      <c r="E43" s="29">
        <v>1</v>
      </c>
      <c r="F43" s="52" t="s">
        <v>287</v>
      </c>
      <c r="G43" s="27">
        <v>0</v>
      </c>
      <c r="H43" s="80">
        <v>664.44</v>
      </c>
      <c r="I43" s="80">
        <v>2657.77</v>
      </c>
      <c r="J43" s="28">
        <f t="shared" si="0"/>
        <v>3322.21</v>
      </c>
      <c r="K43" s="13"/>
      <c r="L43" s="13"/>
      <c r="M43" s="13"/>
      <c r="N43" s="13"/>
      <c r="O43" s="13"/>
      <c r="P43" s="13"/>
      <c r="Q43" s="13"/>
      <c r="R43" s="5"/>
      <c r="S43" s="5"/>
      <c r="T43" s="5"/>
      <c r="U43" s="5"/>
      <c r="V43" s="5"/>
      <c r="W43" s="5"/>
      <c r="X43" s="5"/>
      <c r="Y43" s="5"/>
      <c r="Z43" s="5"/>
      <c r="AA43" s="5"/>
      <c r="AB43" s="5"/>
      <c r="AC43" s="5"/>
      <c r="AD43" s="5"/>
    </row>
    <row r="44" spans="1:30" ht="16.5" x14ac:dyDescent="0.25">
      <c r="A44" s="50" t="s">
        <v>214</v>
      </c>
      <c r="B44" s="60" t="s">
        <v>38</v>
      </c>
      <c r="C44" s="36"/>
      <c r="D44" s="121" t="s">
        <v>361</v>
      </c>
      <c r="E44" s="29">
        <v>1</v>
      </c>
      <c r="F44" s="50" t="s">
        <v>288</v>
      </c>
      <c r="G44" s="27">
        <v>0</v>
      </c>
      <c r="H44" s="80">
        <v>664.44</v>
      </c>
      <c r="I44" s="80">
        <v>2657.77</v>
      </c>
      <c r="J44" s="28">
        <f t="shared" si="0"/>
        <v>3322.21</v>
      </c>
      <c r="K44" s="13"/>
      <c r="L44" s="13"/>
      <c r="M44" s="13"/>
      <c r="N44" s="13"/>
      <c r="O44" s="13"/>
      <c r="P44" s="13"/>
      <c r="Q44" s="13"/>
      <c r="R44" s="5"/>
      <c r="S44" s="5"/>
      <c r="T44" s="5"/>
      <c r="U44" s="5"/>
      <c r="V44" s="5"/>
      <c r="W44" s="5"/>
      <c r="X44" s="5"/>
      <c r="Y44" s="5"/>
      <c r="Z44" s="5"/>
      <c r="AA44" s="5"/>
      <c r="AB44" s="5"/>
      <c r="AC44" s="5"/>
      <c r="AD44" s="5"/>
    </row>
    <row r="45" spans="1:30" ht="16.5" x14ac:dyDescent="0.25">
      <c r="A45" s="50" t="s">
        <v>215</v>
      </c>
      <c r="B45" s="60" t="s">
        <v>40</v>
      </c>
      <c r="C45" s="36"/>
      <c r="D45" s="121" t="s">
        <v>361</v>
      </c>
      <c r="E45" s="29">
        <v>1</v>
      </c>
      <c r="F45" s="52" t="s">
        <v>289</v>
      </c>
      <c r="G45" s="27">
        <v>0</v>
      </c>
      <c r="H45" s="80">
        <v>431.89</v>
      </c>
      <c r="I45" s="76">
        <v>1727.55</v>
      </c>
      <c r="J45" s="28">
        <f t="shared" si="0"/>
        <v>2159.44</v>
      </c>
      <c r="K45" s="13"/>
      <c r="L45" s="13"/>
      <c r="M45" s="13"/>
      <c r="N45" s="13"/>
      <c r="O45" s="13"/>
      <c r="P45" s="13"/>
      <c r="Q45" s="13"/>
      <c r="R45" s="5"/>
      <c r="S45" s="5"/>
      <c r="T45" s="5"/>
      <c r="U45" s="5"/>
      <c r="V45" s="5"/>
      <c r="W45" s="5"/>
      <c r="X45" s="5"/>
      <c r="Y45" s="5"/>
      <c r="Z45" s="5"/>
      <c r="AA45" s="5"/>
      <c r="AB45" s="5"/>
      <c r="AC45" s="5"/>
      <c r="AD45" s="5"/>
    </row>
    <row r="46" spans="1:30" ht="16.5" x14ac:dyDescent="0.25">
      <c r="A46" s="50" t="s">
        <v>216</v>
      </c>
      <c r="B46" s="60" t="s">
        <v>40</v>
      </c>
      <c r="C46" s="36"/>
      <c r="D46" s="121" t="s">
        <v>361</v>
      </c>
      <c r="E46" s="29">
        <v>1</v>
      </c>
      <c r="F46" s="52" t="s">
        <v>290</v>
      </c>
      <c r="G46" s="27">
        <v>0</v>
      </c>
      <c r="H46" s="80">
        <v>431.89</v>
      </c>
      <c r="I46" s="76">
        <v>1727.55</v>
      </c>
      <c r="J46" s="28">
        <f t="shared" si="0"/>
        <v>2159.44</v>
      </c>
      <c r="K46" s="13"/>
      <c r="L46" s="13"/>
      <c r="M46" s="13"/>
      <c r="N46" s="13"/>
      <c r="O46" s="13"/>
      <c r="P46" s="13"/>
      <c r="Q46" s="13"/>
      <c r="R46" s="5"/>
      <c r="S46" s="5"/>
      <c r="T46" s="5"/>
      <c r="U46" s="5"/>
      <c r="V46" s="5"/>
      <c r="W46" s="5"/>
      <c r="X46" s="5"/>
      <c r="Y46" s="5"/>
      <c r="Z46" s="5"/>
      <c r="AA46" s="5"/>
      <c r="AB46" s="5"/>
      <c r="AC46" s="5"/>
      <c r="AD46" s="5"/>
    </row>
    <row r="47" spans="1:30" ht="16.5" x14ac:dyDescent="0.25">
      <c r="A47" s="50" t="s">
        <v>217</v>
      </c>
      <c r="B47" s="60" t="s">
        <v>40</v>
      </c>
      <c r="C47" s="36"/>
      <c r="D47" s="121" t="s">
        <v>361</v>
      </c>
      <c r="E47" s="29">
        <v>1</v>
      </c>
      <c r="F47" s="52" t="s">
        <v>291</v>
      </c>
      <c r="G47" s="27">
        <v>0</v>
      </c>
      <c r="H47" s="80">
        <v>431.89</v>
      </c>
      <c r="I47" s="76">
        <v>1727.55</v>
      </c>
      <c r="J47" s="28">
        <f t="shared" si="0"/>
        <v>2159.44</v>
      </c>
      <c r="K47" s="13"/>
      <c r="L47" s="13"/>
      <c r="M47" s="13"/>
      <c r="N47" s="13"/>
      <c r="O47" s="13"/>
      <c r="P47" s="13"/>
      <c r="Q47" s="13"/>
      <c r="R47" s="5"/>
      <c r="S47" s="5"/>
      <c r="T47" s="5"/>
      <c r="U47" s="5"/>
      <c r="V47" s="5"/>
      <c r="W47" s="5"/>
      <c r="X47" s="5"/>
      <c r="Y47" s="5"/>
      <c r="Z47" s="5"/>
      <c r="AA47" s="5"/>
      <c r="AB47" s="5"/>
      <c r="AC47" s="5"/>
      <c r="AD47" s="5"/>
    </row>
    <row r="48" spans="1:30" ht="16.5" x14ac:dyDescent="0.25">
      <c r="A48" s="50" t="s">
        <v>218</v>
      </c>
      <c r="B48" s="60" t="s">
        <v>40</v>
      </c>
      <c r="C48" s="36"/>
      <c r="D48" s="121" t="s">
        <v>361</v>
      </c>
      <c r="E48" s="29">
        <v>1</v>
      </c>
      <c r="F48" s="52" t="s">
        <v>364</v>
      </c>
      <c r="G48" s="27">
        <v>0</v>
      </c>
      <c r="H48" s="80">
        <v>431.89</v>
      </c>
      <c r="I48" s="76">
        <v>1727.55</v>
      </c>
      <c r="J48" s="28">
        <f t="shared" si="0"/>
        <v>2159.44</v>
      </c>
      <c r="K48" s="13"/>
      <c r="L48" s="13"/>
      <c r="M48" s="13"/>
      <c r="N48" s="13"/>
      <c r="O48" s="13"/>
      <c r="P48" s="13"/>
      <c r="Q48" s="13"/>
      <c r="R48" s="5"/>
      <c r="S48" s="5"/>
      <c r="T48" s="5"/>
      <c r="U48" s="5"/>
      <c r="V48" s="5"/>
      <c r="W48" s="5"/>
      <c r="X48" s="5"/>
      <c r="Y48" s="5"/>
      <c r="Z48" s="5"/>
      <c r="AA48" s="5"/>
      <c r="AB48" s="5"/>
      <c r="AC48" s="5"/>
      <c r="AD48" s="5"/>
    </row>
    <row r="49" spans="1:30" ht="16.5" x14ac:dyDescent="0.25">
      <c r="A49" s="50" t="s">
        <v>219</v>
      </c>
      <c r="B49" s="60" t="s">
        <v>40</v>
      </c>
      <c r="C49" s="36"/>
      <c r="D49" s="121" t="s">
        <v>361</v>
      </c>
      <c r="E49" s="29">
        <v>1</v>
      </c>
      <c r="F49" s="52" t="s">
        <v>292</v>
      </c>
      <c r="G49" s="27">
        <v>0</v>
      </c>
      <c r="H49" s="80">
        <v>431.89</v>
      </c>
      <c r="I49" s="76">
        <v>1727.55</v>
      </c>
      <c r="J49" s="28">
        <f t="shared" si="0"/>
        <v>2159.44</v>
      </c>
      <c r="K49" s="13"/>
      <c r="L49" s="13"/>
      <c r="M49" s="13"/>
      <c r="N49" s="13"/>
      <c r="O49" s="13"/>
      <c r="P49" s="13"/>
      <c r="Q49" s="13"/>
      <c r="R49" s="5"/>
      <c r="S49" s="5"/>
      <c r="T49" s="5"/>
      <c r="U49" s="5"/>
      <c r="V49" s="5"/>
      <c r="W49" s="5"/>
      <c r="X49" s="5"/>
      <c r="Y49" s="5"/>
      <c r="Z49" s="5"/>
      <c r="AA49" s="5"/>
      <c r="AB49" s="5"/>
      <c r="AC49" s="5"/>
      <c r="AD49" s="5"/>
    </row>
    <row r="50" spans="1:30" ht="16.5" x14ac:dyDescent="0.25">
      <c r="A50" s="50" t="s">
        <v>220</v>
      </c>
      <c r="B50" s="60" t="s">
        <v>40</v>
      </c>
      <c r="C50" s="36"/>
      <c r="D50" s="121" t="s">
        <v>361</v>
      </c>
      <c r="E50" s="29">
        <v>1</v>
      </c>
      <c r="F50" s="52" t="s">
        <v>293</v>
      </c>
      <c r="G50" s="27">
        <v>0</v>
      </c>
      <c r="H50" s="80">
        <v>431.89</v>
      </c>
      <c r="I50" s="76">
        <v>1727.55</v>
      </c>
      <c r="J50" s="28">
        <f t="shared" si="0"/>
        <v>2159.44</v>
      </c>
      <c r="K50" s="13"/>
      <c r="L50" s="13"/>
      <c r="M50" s="13"/>
      <c r="N50" s="13"/>
      <c r="O50" s="13"/>
      <c r="P50" s="13"/>
      <c r="Q50" s="13"/>
      <c r="R50" s="5"/>
      <c r="S50" s="5"/>
      <c r="T50" s="5"/>
      <c r="U50" s="5"/>
      <c r="V50" s="5"/>
      <c r="W50" s="5"/>
      <c r="X50" s="5"/>
      <c r="Y50" s="5"/>
      <c r="Z50" s="5"/>
      <c r="AA50" s="5"/>
      <c r="AB50" s="5"/>
      <c r="AC50" s="5"/>
      <c r="AD50" s="5"/>
    </row>
    <row r="51" spans="1:30" ht="16.5" x14ac:dyDescent="0.25">
      <c r="A51" s="50" t="s">
        <v>365</v>
      </c>
      <c r="B51" s="60" t="s">
        <v>40</v>
      </c>
      <c r="C51" s="36"/>
      <c r="D51" s="121" t="s">
        <v>361</v>
      </c>
      <c r="E51" s="29">
        <v>1</v>
      </c>
      <c r="F51" s="52" t="s">
        <v>366</v>
      </c>
      <c r="G51" s="27">
        <v>0</v>
      </c>
      <c r="H51" s="80">
        <v>431.89</v>
      </c>
      <c r="I51" s="76">
        <v>1727.55</v>
      </c>
      <c r="J51" s="28">
        <f t="shared" si="0"/>
        <v>2159.44</v>
      </c>
      <c r="K51" s="13"/>
      <c r="L51" s="13"/>
      <c r="M51" s="13"/>
      <c r="N51" s="13"/>
      <c r="O51" s="13"/>
      <c r="P51" s="13"/>
      <c r="Q51" s="13"/>
      <c r="R51" s="5"/>
      <c r="S51" s="5"/>
      <c r="T51" s="5"/>
      <c r="U51" s="5"/>
      <c r="V51" s="5"/>
      <c r="W51" s="5"/>
      <c r="X51" s="5"/>
      <c r="Y51" s="5"/>
      <c r="Z51" s="5"/>
      <c r="AA51" s="5"/>
      <c r="AB51" s="5"/>
      <c r="AC51" s="5"/>
      <c r="AD51" s="5"/>
    </row>
    <row r="52" spans="1:30" ht="16.5" x14ac:dyDescent="0.25">
      <c r="A52" s="50" t="s">
        <v>221</v>
      </c>
      <c r="B52" s="60" t="s">
        <v>40</v>
      </c>
      <c r="C52" s="36"/>
      <c r="D52" s="121" t="s">
        <v>361</v>
      </c>
      <c r="E52" s="29">
        <v>1</v>
      </c>
      <c r="F52" s="52" t="s">
        <v>367</v>
      </c>
      <c r="G52" s="27">
        <v>0</v>
      </c>
      <c r="H52" s="80">
        <v>431.89</v>
      </c>
      <c r="I52" s="76">
        <v>1727.55</v>
      </c>
      <c r="J52" s="28">
        <f t="shared" si="0"/>
        <v>2159.44</v>
      </c>
      <c r="K52" s="13"/>
      <c r="L52" s="13"/>
      <c r="M52" s="13"/>
      <c r="N52" s="13"/>
      <c r="O52" s="13"/>
      <c r="P52" s="13"/>
      <c r="Q52" s="13"/>
      <c r="R52" s="5"/>
      <c r="S52" s="5"/>
      <c r="T52" s="5"/>
      <c r="U52" s="5"/>
      <c r="V52" s="5"/>
      <c r="W52" s="5"/>
      <c r="X52" s="5"/>
      <c r="Y52" s="5"/>
      <c r="Z52" s="5"/>
      <c r="AA52" s="5"/>
      <c r="AB52" s="5"/>
      <c r="AC52" s="5"/>
      <c r="AD52" s="5"/>
    </row>
    <row r="53" spans="1:30" ht="16.5" x14ac:dyDescent="0.25">
      <c r="A53" s="50" t="s">
        <v>222</v>
      </c>
      <c r="B53" s="60" t="s">
        <v>42</v>
      </c>
      <c r="C53" s="36"/>
      <c r="D53" s="121" t="s">
        <v>361</v>
      </c>
      <c r="E53" s="29">
        <v>1</v>
      </c>
      <c r="F53" s="71" t="s">
        <v>294</v>
      </c>
      <c r="G53" s="27">
        <v>0</v>
      </c>
      <c r="H53" s="80">
        <v>265.77999999999997</v>
      </c>
      <c r="I53" s="76">
        <v>1063.1099999999999</v>
      </c>
      <c r="J53" s="28">
        <f t="shared" si="0"/>
        <v>1328.8899999999999</v>
      </c>
      <c r="K53" s="13"/>
      <c r="L53" s="13"/>
      <c r="M53" s="13"/>
      <c r="N53" s="13"/>
      <c r="O53" s="13"/>
      <c r="P53" s="13"/>
      <c r="Q53" s="13"/>
      <c r="R53" s="5"/>
      <c r="S53" s="5"/>
      <c r="T53" s="5"/>
      <c r="U53" s="5"/>
      <c r="V53" s="5"/>
      <c r="W53" s="5"/>
      <c r="X53" s="5"/>
      <c r="Y53" s="5"/>
      <c r="Z53" s="5"/>
      <c r="AA53" s="5"/>
      <c r="AB53" s="5"/>
      <c r="AC53" s="5"/>
      <c r="AD53" s="5"/>
    </row>
    <row r="54" spans="1:30" ht="16.5" x14ac:dyDescent="0.25">
      <c r="A54" s="50" t="s">
        <v>223</v>
      </c>
      <c r="B54" s="60" t="s">
        <v>42</v>
      </c>
      <c r="C54" s="36"/>
      <c r="D54" s="121" t="s">
        <v>361</v>
      </c>
      <c r="E54" s="29">
        <v>1</v>
      </c>
      <c r="F54" s="52" t="s">
        <v>295</v>
      </c>
      <c r="G54" s="27">
        <v>0</v>
      </c>
      <c r="H54" s="80">
        <v>265.77999999999997</v>
      </c>
      <c r="I54" s="76">
        <v>1063.1099999999999</v>
      </c>
      <c r="J54" s="28">
        <f t="shared" si="0"/>
        <v>1328.8899999999999</v>
      </c>
      <c r="K54" s="13"/>
      <c r="L54" s="13"/>
      <c r="M54" s="13"/>
      <c r="N54" s="13"/>
      <c r="O54" s="13"/>
      <c r="P54" s="13"/>
      <c r="Q54" s="13"/>
      <c r="R54" s="5"/>
      <c r="S54" s="5"/>
      <c r="T54" s="5"/>
      <c r="U54" s="5"/>
      <c r="V54" s="5"/>
      <c r="W54" s="5"/>
      <c r="X54" s="5"/>
      <c r="Y54" s="5"/>
      <c r="Z54" s="5"/>
      <c r="AA54" s="5"/>
      <c r="AB54" s="5"/>
      <c r="AC54" s="5"/>
      <c r="AD54" s="5"/>
    </row>
    <row r="55" spans="1:30" ht="16.5" x14ac:dyDescent="0.25">
      <c r="A55" s="50" t="s">
        <v>224</v>
      </c>
      <c r="B55" s="60" t="s">
        <v>44</v>
      </c>
      <c r="C55" s="36"/>
      <c r="D55" s="121" t="s">
        <v>361</v>
      </c>
      <c r="E55" s="29">
        <v>1</v>
      </c>
      <c r="F55" s="52" t="s">
        <v>296</v>
      </c>
      <c r="G55" s="27">
        <v>0</v>
      </c>
      <c r="H55" s="80">
        <v>232.56</v>
      </c>
      <c r="I55" s="76">
        <v>930.22</v>
      </c>
      <c r="J55" s="28">
        <f t="shared" si="0"/>
        <v>1162.78</v>
      </c>
      <c r="K55" s="13"/>
      <c r="L55" s="13"/>
      <c r="M55" s="13"/>
      <c r="N55" s="13"/>
      <c r="O55" s="13"/>
      <c r="P55" s="13"/>
      <c r="Q55" s="13"/>
      <c r="R55" s="5"/>
      <c r="S55" s="5"/>
      <c r="T55" s="5"/>
      <c r="U55" s="5"/>
      <c r="V55" s="5"/>
      <c r="W55" s="5"/>
      <c r="X55" s="5"/>
      <c r="Y55" s="5"/>
      <c r="Z55" s="5"/>
      <c r="AA55" s="5"/>
      <c r="AB55" s="5"/>
      <c r="AC55" s="5"/>
      <c r="AD55" s="5"/>
    </row>
    <row r="56" spans="1:30" ht="16.5" x14ac:dyDescent="0.25">
      <c r="A56" s="50" t="s">
        <v>224</v>
      </c>
      <c r="B56" s="60" t="s">
        <v>44</v>
      </c>
      <c r="C56" s="36"/>
      <c r="D56" s="121" t="s">
        <v>361</v>
      </c>
      <c r="E56" s="29">
        <v>1</v>
      </c>
      <c r="F56" s="52" t="s">
        <v>297</v>
      </c>
      <c r="G56" s="27">
        <v>0</v>
      </c>
      <c r="H56" s="80">
        <v>232.56</v>
      </c>
      <c r="I56" s="76">
        <v>930.22</v>
      </c>
      <c r="J56" s="28">
        <f t="shared" si="0"/>
        <v>1162.78</v>
      </c>
      <c r="K56" s="13"/>
      <c r="L56" s="13"/>
      <c r="M56" s="13"/>
      <c r="N56" s="13"/>
      <c r="O56" s="13"/>
      <c r="P56" s="13"/>
      <c r="Q56" s="13"/>
      <c r="R56" s="5"/>
      <c r="S56" s="5"/>
      <c r="T56" s="5"/>
      <c r="U56" s="5"/>
      <c r="V56" s="5"/>
      <c r="W56" s="5"/>
      <c r="X56" s="5"/>
      <c r="Y56" s="5"/>
      <c r="Z56" s="5"/>
      <c r="AA56" s="5"/>
      <c r="AB56" s="5"/>
      <c r="AC56" s="5"/>
      <c r="AD56" s="5"/>
    </row>
    <row r="57" spans="1:30" ht="16.5" x14ac:dyDescent="0.25">
      <c r="A57" s="50" t="s">
        <v>225</v>
      </c>
      <c r="B57" s="60" t="s">
        <v>44</v>
      </c>
      <c r="C57" s="36"/>
      <c r="D57" s="121" t="s">
        <v>361</v>
      </c>
      <c r="E57" s="29">
        <v>1</v>
      </c>
      <c r="F57" s="52" t="s">
        <v>298</v>
      </c>
      <c r="G57" s="27">
        <v>0</v>
      </c>
      <c r="H57" s="80">
        <v>232.56</v>
      </c>
      <c r="I57" s="76">
        <v>930.22</v>
      </c>
      <c r="J57" s="28">
        <f t="shared" si="0"/>
        <v>1162.78</v>
      </c>
      <c r="K57" s="13"/>
      <c r="L57" s="13"/>
      <c r="M57" s="13"/>
      <c r="N57" s="13"/>
      <c r="O57" s="13"/>
      <c r="P57" s="13"/>
      <c r="Q57" s="13"/>
      <c r="R57" s="5"/>
      <c r="S57" s="5"/>
      <c r="T57" s="5"/>
      <c r="U57" s="5"/>
      <c r="V57" s="5"/>
      <c r="W57" s="5"/>
      <c r="X57" s="5"/>
      <c r="Y57" s="5"/>
      <c r="Z57" s="5"/>
      <c r="AA57" s="5"/>
      <c r="AB57" s="5"/>
      <c r="AC57" s="5"/>
      <c r="AD57" s="5"/>
    </row>
    <row r="58" spans="1:30" ht="16.5" x14ac:dyDescent="0.25">
      <c r="A58" s="49" t="s">
        <v>226</v>
      </c>
      <c r="B58" s="64" t="s">
        <v>26</v>
      </c>
      <c r="C58" s="36"/>
      <c r="D58" s="121" t="s">
        <v>361</v>
      </c>
      <c r="E58" s="29">
        <v>1</v>
      </c>
      <c r="F58" s="50" t="s">
        <v>300</v>
      </c>
      <c r="G58" s="27">
        <v>0</v>
      </c>
      <c r="H58" s="80">
        <v>1993.32</v>
      </c>
      <c r="I58" s="76">
        <v>7973.3</v>
      </c>
      <c r="J58" s="28">
        <f t="shared" si="0"/>
        <v>9966.6200000000008</v>
      </c>
      <c r="K58" s="13"/>
      <c r="L58" s="13"/>
      <c r="M58" s="13"/>
      <c r="N58" s="13"/>
      <c r="O58" s="13"/>
      <c r="P58" s="13"/>
      <c r="Q58" s="13"/>
      <c r="R58" s="5"/>
      <c r="S58" s="5"/>
      <c r="T58" s="5"/>
      <c r="U58" s="5"/>
      <c r="V58" s="5"/>
      <c r="W58" s="5"/>
      <c r="X58" s="5"/>
      <c r="Y58" s="5"/>
      <c r="Z58" s="5"/>
      <c r="AA58" s="5"/>
      <c r="AB58" s="5"/>
      <c r="AC58" s="5"/>
      <c r="AD58" s="5"/>
    </row>
    <row r="59" spans="1:30" ht="16.5" x14ac:dyDescent="0.25">
      <c r="A59" s="50" t="s">
        <v>375</v>
      </c>
      <c r="B59" s="65" t="s">
        <v>28</v>
      </c>
      <c r="C59" s="36"/>
      <c r="D59" s="121" t="s">
        <v>361</v>
      </c>
      <c r="E59" s="29">
        <v>1</v>
      </c>
      <c r="F59" s="73" t="s">
        <v>314</v>
      </c>
      <c r="G59" s="27">
        <v>0</v>
      </c>
      <c r="H59" s="80">
        <v>1461.77</v>
      </c>
      <c r="I59" s="76">
        <v>5847.08</v>
      </c>
      <c r="J59" s="28">
        <f t="shared" si="0"/>
        <v>7308.85</v>
      </c>
      <c r="K59" s="13"/>
      <c r="L59" s="13"/>
      <c r="M59" s="13"/>
      <c r="N59" s="13"/>
      <c r="O59" s="13"/>
      <c r="P59" s="13"/>
      <c r="Q59" s="13"/>
      <c r="R59" s="5"/>
      <c r="S59" s="5"/>
      <c r="T59" s="5"/>
      <c r="U59" s="5"/>
      <c r="V59" s="5"/>
      <c r="W59" s="5"/>
      <c r="X59" s="5"/>
      <c r="Y59" s="5"/>
      <c r="Z59" s="5"/>
      <c r="AA59" s="5"/>
      <c r="AB59" s="5"/>
      <c r="AC59" s="5"/>
      <c r="AD59" s="5"/>
    </row>
    <row r="60" spans="1:30" ht="16.5" x14ac:dyDescent="0.25">
      <c r="A60" s="50" t="s">
        <v>228</v>
      </c>
      <c r="B60" s="65" t="s">
        <v>28</v>
      </c>
      <c r="C60" s="36"/>
      <c r="D60" s="121" t="s">
        <v>361</v>
      </c>
      <c r="E60" s="29">
        <v>1</v>
      </c>
      <c r="F60" s="73" t="s">
        <v>301</v>
      </c>
      <c r="G60" s="27">
        <v>0</v>
      </c>
      <c r="H60" s="80">
        <v>1461.77</v>
      </c>
      <c r="I60" s="76">
        <v>5847.08</v>
      </c>
      <c r="J60" s="28">
        <f t="shared" si="0"/>
        <v>7308.85</v>
      </c>
      <c r="K60" s="13"/>
      <c r="L60" s="13"/>
      <c r="M60" s="13"/>
      <c r="N60" s="13"/>
      <c r="O60" s="13"/>
      <c r="P60" s="13"/>
      <c r="Q60" s="13"/>
      <c r="R60" s="5"/>
      <c r="S60" s="5"/>
      <c r="T60" s="5"/>
      <c r="U60" s="5"/>
      <c r="V60" s="5"/>
      <c r="W60" s="5"/>
      <c r="X60" s="5"/>
      <c r="Y60" s="5"/>
      <c r="Z60" s="5"/>
      <c r="AA60" s="5"/>
      <c r="AB60" s="5"/>
      <c r="AC60" s="5"/>
      <c r="AD60" s="5"/>
    </row>
    <row r="61" spans="1:30" ht="16.5" x14ac:dyDescent="0.25">
      <c r="A61" s="49" t="s">
        <v>229</v>
      </c>
      <c r="B61" s="65" t="s">
        <v>28</v>
      </c>
      <c r="C61" s="36"/>
      <c r="D61" s="121" t="s">
        <v>361</v>
      </c>
      <c r="E61" s="29">
        <v>1</v>
      </c>
      <c r="F61" s="50" t="s">
        <v>302</v>
      </c>
      <c r="G61" s="27">
        <v>0</v>
      </c>
      <c r="H61" s="80">
        <v>1461.77</v>
      </c>
      <c r="I61" s="76">
        <v>5847.08</v>
      </c>
      <c r="J61" s="28">
        <f t="shared" si="0"/>
        <v>7308.85</v>
      </c>
      <c r="K61" s="13"/>
      <c r="L61" s="13"/>
      <c r="M61" s="13"/>
      <c r="N61" s="13"/>
      <c r="O61" s="13"/>
      <c r="P61" s="13"/>
      <c r="Q61" s="13"/>
      <c r="R61" s="5"/>
      <c r="S61" s="5"/>
      <c r="T61" s="5"/>
      <c r="U61" s="5"/>
      <c r="V61" s="5"/>
      <c r="W61" s="5"/>
      <c r="X61" s="5"/>
      <c r="Y61" s="5"/>
      <c r="Z61" s="5"/>
      <c r="AA61" s="5"/>
      <c r="AB61" s="5"/>
      <c r="AC61" s="5"/>
      <c r="AD61" s="5"/>
    </row>
    <row r="62" spans="1:30" ht="16.5" x14ac:dyDescent="0.25">
      <c r="A62" s="51" t="s">
        <v>230</v>
      </c>
      <c r="B62" s="64" t="s">
        <v>32</v>
      </c>
      <c r="C62" s="36"/>
      <c r="D62" s="121" t="s">
        <v>361</v>
      </c>
      <c r="E62" s="29">
        <v>1</v>
      </c>
      <c r="F62" s="50" t="s">
        <v>303</v>
      </c>
      <c r="G62" s="27">
        <v>0</v>
      </c>
      <c r="H62" s="80">
        <v>1129.55</v>
      </c>
      <c r="I62" s="76">
        <v>4518.2</v>
      </c>
      <c r="J62" s="28">
        <f t="shared" si="0"/>
        <v>5647.75</v>
      </c>
      <c r="K62" s="13"/>
      <c r="L62" s="13"/>
      <c r="M62" s="13"/>
      <c r="N62" s="13"/>
      <c r="O62" s="13"/>
      <c r="P62" s="13"/>
      <c r="Q62" s="13"/>
      <c r="R62" s="5"/>
      <c r="S62" s="5"/>
      <c r="T62" s="5"/>
      <c r="U62" s="5"/>
      <c r="V62" s="5"/>
      <c r="W62" s="5"/>
      <c r="X62" s="5"/>
      <c r="Y62" s="5"/>
      <c r="Z62" s="5"/>
      <c r="AA62" s="5"/>
      <c r="AB62" s="5"/>
      <c r="AC62" s="5"/>
      <c r="AD62" s="5"/>
    </row>
    <row r="63" spans="1:30" ht="16.5" x14ac:dyDescent="0.25">
      <c r="A63" s="52" t="s">
        <v>231</v>
      </c>
      <c r="B63" s="64" t="s">
        <v>32</v>
      </c>
      <c r="C63" s="36"/>
      <c r="D63" s="121" t="s">
        <v>361</v>
      </c>
      <c r="E63" s="29">
        <v>1</v>
      </c>
      <c r="F63" s="52" t="s">
        <v>304</v>
      </c>
      <c r="G63" s="27">
        <v>0</v>
      </c>
      <c r="H63" s="80">
        <v>1129.55</v>
      </c>
      <c r="I63" s="76">
        <v>4518.2</v>
      </c>
      <c r="J63" s="28">
        <f t="shared" si="0"/>
        <v>5647.75</v>
      </c>
      <c r="K63" s="13"/>
      <c r="L63" s="13"/>
      <c r="M63" s="13"/>
      <c r="N63" s="13"/>
      <c r="O63" s="13"/>
      <c r="P63" s="13"/>
      <c r="Q63" s="13"/>
      <c r="R63" s="5"/>
      <c r="S63" s="5"/>
      <c r="T63" s="5"/>
      <c r="U63" s="5"/>
      <c r="V63" s="5"/>
      <c r="W63" s="5"/>
      <c r="X63" s="5"/>
      <c r="Y63" s="5"/>
      <c r="Z63" s="5"/>
      <c r="AA63" s="5"/>
      <c r="AB63" s="5"/>
      <c r="AC63" s="5"/>
      <c r="AD63" s="5"/>
    </row>
    <row r="64" spans="1:30" ht="16.5" x14ac:dyDescent="0.25">
      <c r="A64" s="57" t="s">
        <v>232</v>
      </c>
      <c r="B64" s="64" t="s">
        <v>32</v>
      </c>
      <c r="C64" s="36"/>
      <c r="D64" s="121" t="s">
        <v>361</v>
      </c>
      <c r="E64" s="29">
        <v>1</v>
      </c>
      <c r="F64" s="73" t="s">
        <v>305</v>
      </c>
      <c r="G64" s="27">
        <v>0</v>
      </c>
      <c r="H64" s="80">
        <v>1129.55</v>
      </c>
      <c r="I64" s="76">
        <v>4518.2</v>
      </c>
      <c r="J64" s="28">
        <f t="shared" si="0"/>
        <v>5647.75</v>
      </c>
      <c r="K64" s="13"/>
      <c r="L64" s="13"/>
      <c r="M64" s="13"/>
      <c r="N64" s="13"/>
      <c r="O64" s="13"/>
      <c r="P64" s="13"/>
      <c r="Q64" s="13"/>
      <c r="R64" s="5"/>
      <c r="S64" s="5"/>
      <c r="T64" s="5"/>
      <c r="U64" s="5"/>
      <c r="V64" s="5"/>
      <c r="W64" s="5"/>
      <c r="X64" s="5"/>
      <c r="Y64" s="5"/>
      <c r="Z64" s="5"/>
      <c r="AA64" s="5"/>
      <c r="AB64" s="5"/>
      <c r="AC64" s="5"/>
      <c r="AD64" s="5"/>
    </row>
    <row r="65" spans="1:30" ht="16.5" x14ac:dyDescent="0.25">
      <c r="A65" s="50" t="s">
        <v>233</v>
      </c>
      <c r="B65" s="64" t="s">
        <v>32</v>
      </c>
      <c r="C65" s="36"/>
      <c r="D65" s="121" t="s">
        <v>361</v>
      </c>
      <c r="E65" s="29">
        <v>1</v>
      </c>
      <c r="F65" s="50" t="s">
        <v>306</v>
      </c>
      <c r="G65" s="27">
        <v>0</v>
      </c>
      <c r="H65" s="80">
        <v>1129.55</v>
      </c>
      <c r="I65" s="76">
        <v>4518.2</v>
      </c>
      <c r="J65" s="28">
        <f t="shared" si="0"/>
        <v>5647.75</v>
      </c>
      <c r="K65" s="13"/>
      <c r="L65" s="13"/>
      <c r="M65" s="13"/>
      <c r="N65" s="13"/>
      <c r="O65" s="13"/>
      <c r="P65" s="13"/>
      <c r="Q65" s="13"/>
      <c r="R65" s="5"/>
      <c r="S65" s="5"/>
      <c r="T65" s="5"/>
      <c r="U65" s="5"/>
      <c r="V65" s="5"/>
      <c r="W65" s="5"/>
      <c r="X65" s="5"/>
      <c r="Y65" s="5"/>
      <c r="Z65" s="5"/>
      <c r="AA65" s="5"/>
      <c r="AB65" s="5"/>
      <c r="AC65" s="5"/>
      <c r="AD65" s="5"/>
    </row>
    <row r="66" spans="1:30" ht="16.5" x14ac:dyDescent="0.25">
      <c r="A66" s="50" t="s">
        <v>234</v>
      </c>
      <c r="B66" s="64" t="s">
        <v>32</v>
      </c>
      <c r="C66" s="36"/>
      <c r="D66" s="121" t="s">
        <v>361</v>
      </c>
      <c r="E66" s="29">
        <v>1</v>
      </c>
      <c r="F66" s="51" t="s">
        <v>307</v>
      </c>
      <c r="G66" s="27">
        <v>0</v>
      </c>
      <c r="H66" s="80">
        <v>1129.55</v>
      </c>
      <c r="I66" s="76">
        <v>4518.2</v>
      </c>
      <c r="J66" s="28">
        <f t="shared" si="0"/>
        <v>5647.75</v>
      </c>
      <c r="K66" s="13"/>
      <c r="L66" s="13"/>
      <c r="M66" s="13"/>
      <c r="N66" s="13"/>
      <c r="O66" s="13"/>
      <c r="P66" s="13"/>
      <c r="Q66" s="13"/>
      <c r="R66" s="5"/>
      <c r="S66" s="5"/>
      <c r="T66" s="5"/>
      <c r="U66" s="5"/>
      <c r="V66" s="5"/>
      <c r="W66" s="5"/>
      <c r="X66" s="5"/>
      <c r="Y66" s="5"/>
      <c r="Z66" s="5"/>
      <c r="AA66" s="5"/>
      <c r="AB66" s="5"/>
      <c r="AC66" s="5"/>
      <c r="AD66" s="5"/>
    </row>
    <row r="67" spans="1:30" ht="16.5" x14ac:dyDescent="0.25">
      <c r="A67" s="50" t="s">
        <v>235</v>
      </c>
      <c r="B67" s="64" t="s">
        <v>32</v>
      </c>
      <c r="C67" s="36"/>
      <c r="D67" s="121" t="s">
        <v>361</v>
      </c>
      <c r="E67" s="29">
        <v>1</v>
      </c>
      <c r="F67" s="51" t="s">
        <v>308</v>
      </c>
      <c r="G67" s="27">
        <v>0</v>
      </c>
      <c r="H67" s="80">
        <v>1129.55</v>
      </c>
      <c r="I67" s="76">
        <v>4518.2</v>
      </c>
      <c r="J67" s="28">
        <f t="shared" si="0"/>
        <v>5647.75</v>
      </c>
      <c r="K67" s="13"/>
      <c r="L67" s="13"/>
      <c r="M67" s="13"/>
      <c r="N67" s="13"/>
      <c r="O67" s="13"/>
      <c r="P67" s="13"/>
      <c r="Q67" s="13"/>
      <c r="R67" s="5"/>
      <c r="S67" s="5"/>
      <c r="T67" s="5"/>
      <c r="U67" s="5"/>
      <c r="V67" s="5"/>
      <c r="W67" s="5"/>
      <c r="X67" s="5"/>
      <c r="Y67" s="5"/>
      <c r="Z67" s="5"/>
      <c r="AA67" s="5"/>
      <c r="AB67" s="5"/>
      <c r="AC67" s="5"/>
      <c r="AD67" s="5"/>
    </row>
    <row r="68" spans="1:30" ht="16.5" x14ac:dyDescent="0.25">
      <c r="A68" s="50" t="s">
        <v>236</v>
      </c>
      <c r="B68" s="64" t="s">
        <v>32</v>
      </c>
      <c r="C68" s="36"/>
      <c r="D68" s="121" t="s">
        <v>361</v>
      </c>
      <c r="E68" s="29">
        <v>1</v>
      </c>
      <c r="F68" s="54" t="s">
        <v>309</v>
      </c>
      <c r="G68" s="27">
        <v>0</v>
      </c>
      <c r="H68" s="80">
        <v>1129.55</v>
      </c>
      <c r="I68" s="76">
        <v>4518.2</v>
      </c>
      <c r="J68" s="28">
        <f t="shared" si="0"/>
        <v>5647.75</v>
      </c>
      <c r="K68" s="13"/>
      <c r="L68" s="13"/>
      <c r="M68" s="13"/>
      <c r="N68" s="13"/>
      <c r="O68" s="13"/>
      <c r="P68" s="13"/>
      <c r="Q68" s="13"/>
      <c r="R68" s="5"/>
      <c r="S68" s="5"/>
      <c r="T68" s="5"/>
      <c r="U68" s="5"/>
      <c r="V68" s="5"/>
      <c r="W68" s="5"/>
      <c r="X68" s="5"/>
      <c r="Y68" s="5"/>
      <c r="Z68" s="5"/>
      <c r="AA68" s="5"/>
      <c r="AB68" s="5"/>
      <c r="AC68" s="5"/>
      <c r="AD68" s="5"/>
    </row>
    <row r="69" spans="1:30" ht="16.5" x14ac:dyDescent="0.25">
      <c r="A69" s="50" t="s">
        <v>237</v>
      </c>
      <c r="B69" s="64" t="s">
        <v>32</v>
      </c>
      <c r="C69" s="36"/>
      <c r="D69" s="121" t="s">
        <v>361</v>
      </c>
      <c r="E69" s="29">
        <v>1</v>
      </c>
      <c r="F69" s="52" t="s">
        <v>310</v>
      </c>
      <c r="G69" s="27">
        <v>0</v>
      </c>
      <c r="H69" s="80">
        <v>1129.55</v>
      </c>
      <c r="I69" s="76">
        <v>4518.2</v>
      </c>
      <c r="J69" s="28">
        <f t="shared" si="0"/>
        <v>5647.75</v>
      </c>
      <c r="K69" s="13"/>
      <c r="L69" s="13"/>
      <c r="M69" s="13"/>
      <c r="N69" s="13"/>
      <c r="O69" s="13"/>
      <c r="P69" s="13"/>
      <c r="Q69" s="13"/>
      <c r="R69" s="5"/>
      <c r="S69" s="5"/>
      <c r="T69" s="5"/>
      <c r="U69" s="5"/>
      <c r="V69" s="5"/>
      <c r="W69" s="5"/>
      <c r="X69" s="5"/>
      <c r="Y69" s="5"/>
      <c r="Z69" s="5"/>
      <c r="AA69" s="5"/>
      <c r="AB69" s="5"/>
      <c r="AC69" s="5"/>
      <c r="AD69" s="5"/>
    </row>
    <row r="70" spans="1:30" ht="16.5" x14ac:dyDescent="0.25">
      <c r="A70" s="50" t="s">
        <v>238</v>
      </c>
      <c r="B70" s="64" t="s">
        <v>34</v>
      </c>
      <c r="C70" s="36"/>
      <c r="D70" s="121" t="s">
        <v>361</v>
      </c>
      <c r="E70" s="29">
        <v>1</v>
      </c>
      <c r="F70" s="52" t="s">
        <v>311</v>
      </c>
      <c r="G70" s="27">
        <v>0</v>
      </c>
      <c r="H70" s="80">
        <v>930.22</v>
      </c>
      <c r="I70" s="76">
        <v>3720.87</v>
      </c>
      <c r="J70" s="28">
        <f t="shared" si="0"/>
        <v>4651.09</v>
      </c>
      <c r="K70" s="13"/>
      <c r="L70" s="13"/>
      <c r="M70" s="13"/>
      <c r="N70" s="13"/>
      <c r="O70" s="13"/>
      <c r="P70" s="13"/>
      <c r="Q70" s="13"/>
      <c r="R70" s="5"/>
      <c r="S70" s="5"/>
      <c r="T70" s="5"/>
      <c r="U70" s="5"/>
      <c r="V70" s="5"/>
      <c r="W70" s="5"/>
      <c r="X70" s="5"/>
      <c r="Y70" s="5"/>
      <c r="Z70" s="5"/>
      <c r="AA70" s="5"/>
      <c r="AB70" s="5"/>
      <c r="AC70" s="5"/>
      <c r="AD70" s="5"/>
    </row>
    <row r="71" spans="1:30" ht="16.5" x14ac:dyDescent="0.25">
      <c r="A71" s="50" t="s">
        <v>239</v>
      </c>
      <c r="B71" s="64" t="s">
        <v>34</v>
      </c>
      <c r="C71" s="36"/>
      <c r="D71" s="121" t="s">
        <v>361</v>
      </c>
      <c r="E71" s="29">
        <v>1</v>
      </c>
      <c r="F71" s="52" t="s">
        <v>318</v>
      </c>
      <c r="G71" s="27">
        <v>0</v>
      </c>
      <c r="H71" s="80">
        <v>930.22</v>
      </c>
      <c r="I71" s="76">
        <v>3720.87</v>
      </c>
      <c r="J71" s="28">
        <f t="shared" si="0"/>
        <v>4651.09</v>
      </c>
      <c r="K71" s="13"/>
      <c r="L71" s="13"/>
      <c r="M71" s="13"/>
      <c r="N71" s="13"/>
      <c r="O71" s="13"/>
      <c r="P71" s="13"/>
      <c r="Q71" s="13"/>
      <c r="R71" s="5"/>
      <c r="S71" s="5"/>
      <c r="T71" s="5"/>
      <c r="U71" s="5"/>
      <c r="V71" s="5"/>
      <c r="W71" s="5"/>
      <c r="X71" s="5"/>
      <c r="Y71" s="5"/>
      <c r="Z71" s="5"/>
      <c r="AA71" s="5"/>
      <c r="AB71" s="5"/>
      <c r="AC71" s="5"/>
      <c r="AD71" s="5"/>
    </row>
    <row r="72" spans="1:30" ht="16.5" x14ac:dyDescent="0.25">
      <c r="A72" s="52" t="s">
        <v>240</v>
      </c>
      <c r="B72" s="64" t="s">
        <v>34</v>
      </c>
      <c r="C72" s="36"/>
      <c r="D72" s="121" t="s">
        <v>361</v>
      </c>
      <c r="E72" s="29">
        <v>1</v>
      </c>
      <c r="F72" s="58" t="s">
        <v>313</v>
      </c>
      <c r="G72" s="27">
        <v>0</v>
      </c>
      <c r="H72" s="80">
        <v>930.22</v>
      </c>
      <c r="I72" s="76">
        <v>3720.87</v>
      </c>
      <c r="J72" s="28">
        <f t="shared" si="0"/>
        <v>4651.09</v>
      </c>
      <c r="K72" s="13"/>
      <c r="L72" s="13"/>
      <c r="M72" s="13"/>
      <c r="N72" s="13"/>
      <c r="O72" s="13"/>
      <c r="P72" s="13"/>
      <c r="Q72" s="13"/>
      <c r="R72" s="5"/>
      <c r="S72" s="5"/>
      <c r="T72" s="5"/>
      <c r="U72" s="5"/>
      <c r="V72" s="5"/>
      <c r="W72" s="5"/>
      <c r="X72" s="5"/>
      <c r="Y72" s="5"/>
      <c r="Z72" s="5"/>
      <c r="AA72" s="5"/>
      <c r="AB72" s="5"/>
      <c r="AC72" s="5"/>
      <c r="AD72" s="5"/>
    </row>
    <row r="73" spans="1:30" ht="16.5" x14ac:dyDescent="0.25">
      <c r="A73" s="52" t="s">
        <v>374</v>
      </c>
      <c r="B73" s="64" t="s">
        <v>34</v>
      </c>
      <c r="C73" s="36"/>
      <c r="D73" s="121" t="s">
        <v>361</v>
      </c>
      <c r="E73" s="29">
        <v>1</v>
      </c>
      <c r="F73" s="50" t="s">
        <v>316</v>
      </c>
      <c r="G73" s="27">
        <v>0</v>
      </c>
      <c r="H73" s="80">
        <v>930.22</v>
      </c>
      <c r="I73" s="76">
        <v>3720.87</v>
      </c>
      <c r="J73" s="28">
        <f t="shared" si="0"/>
        <v>4651.09</v>
      </c>
      <c r="K73" s="13"/>
      <c r="L73" s="13"/>
      <c r="M73" s="13"/>
      <c r="N73" s="13"/>
      <c r="O73" s="13"/>
      <c r="P73" s="13"/>
      <c r="Q73" s="13"/>
      <c r="R73" s="5"/>
      <c r="S73" s="5"/>
      <c r="T73" s="5"/>
      <c r="U73" s="5"/>
      <c r="V73" s="5"/>
      <c r="W73" s="5"/>
      <c r="X73" s="5"/>
      <c r="Y73" s="5"/>
      <c r="Z73" s="5"/>
      <c r="AA73" s="5"/>
      <c r="AB73" s="5"/>
      <c r="AC73" s="5"/>
      <c r="AD73" s="5"/>
    </row>
    <row r="74" spans="1:30" ht="16.5" x14ac:dyDescent="0.25">
      <c r="A74" s="52" t="s">
        <v>242</v>
      </c>
      <c r="B74" s="64" t="s">
        <v>34</v>
      </c>
      <c r="C74" s="36"/>
      <c r="D74" s="121" t="s">
        <v>361</v>
      </c>
      <c r="E74" s="29">
        <v>1</v>
      </c>
      <c r="F74" s="52" t="s">
        <v>315</v>
      </c>
      <c r="G74" s="27">
        <v>0</v>
      </c>
      <c r="H74" s="80">
        <v>930.22</v>
      </c>
      <c r="I74" s="76">
        <v>3720.87</v>
      </c>
      <c r="J74" s="28">
        <f t="shared" si="0"/>
        <v>4651.09</v>
      </c>
      <c r="K74" s="13"/>
      <c r="L74" s="13"/>
      <c r="M74" s="13"/>
      <c r="N74" s="13"/>
      <c r="O74" s="13"/>
      <c r="P74" s="13"/>
      <c r="Q74" s="13"/>
      <c r="R74" s="5"/>
      <c r="S74" s="5"/>
      <c r="T74" s="5"/>
      <c r="U74" s="5"/>
      <c r="V74" s="5"/>
      <c r="W74" s="5"/>
      <c r="X74" s="5"/>
      <c r="Y74" s="5"/>
      <c r="Z74" s="5"/>
      <c r="AA74" s="5"/>
      <c r="AB74" s="5"/>
      <c r="AC74" s="5"/>
      <c r="AD74" s="5"/>
    </row>
    <row r="75" spans="1:30" ht="16.5" x14ac:dyDescent="0.25">
      <c r="A75" s="52" t="s">
        <v>243</v>
      </c>
      <c r="B75" s="64" t="s">
        <v>38</v>
      </c>
      <c r="C75" s="36"/>
      <c r="D75" s="121" t="s">
        <v>362</v>
      </c>
      <c r="E75" s="29">
        <v>1</v>
      </c>
      <c r="F75" s="52"/>
      <c r="G75" s="27">
        <v>0</v>
      </c>
      <c r="H75" s="80">
        <v>664.44</v>
      </c>
      <c r="I75" s="76">
        <v>2657.77</v>
      </c>
      <c r="J75" s="28">
        <f t="shared" si="0"/>
        <v>3322.21</v>
      </c>
      <c r="K75" s="13"/>
      <c r="L75" s="13"/>
      <c r="M75" s="13"/>
      <c r="N75" s="13"/>
      <c r="O75" s="13"/>
      <c r="P75" s="13"/>
      <c r="Q75" s="13"/>
      <c r="R75" s="5"/>
      <c r="S75" s="5"/>
      <c r="T75" s="5"/>
      <c r="U75" s="5"/>
      <c r="V75" s="5"/>
      <c r="W75" s="5"/>
      <c r="X75" s="5"/>
      <c r="Y75" s="5"/>
      <c r="Z75" s="5"/>
      <c r="AA75" s="5"/>
      <c r="AB75" s="5"/>
      <c r="AC75" s="5"/>
      <c r="AD75" s="5"/>
    </row>
    <row r="76" spans="1:30" ht="16.5" x14ac:dyDescent="0.25">
      <c r="A76" s="52" t="s">
        <v>244</v>
      </c>
      <c r="B76" s="64" t="s">
        <v>38</v>
      </c>
      <c r="C76" s="36"/>
      <c r="D76" s="121" t="s">
        <v>361</v>
      </c>
      <c r="E76" s="29">
        <v>1</v>
      </c>
      <c r="F76" s="52" t="s">
        <v>317</v>
      </c>
      <c r="G76" s="27">
        <v>0</v>
      </c>
      <c r="H76" s="80">
        <v>664.44</v>
      </c>
      <c r="I76" s="76">
        <v>2657.77</v>
      </c>
      <c r="J76" s="28">
        <f t="shared" si="0"/>
        <v>3322.21</v>
      </c>
      <c r="K76" s="13"/>
      <c r="L76" s="13"/>
      <c r="M76" s="13"/>
      <c r="N76" s="13"/>
      <c r="O76" s="13"/>
      <c r="P76" s="13"/>
      <c r="Q76" s="13"/>
      <c r="R76" s="5"/>
      <c r="S76" s="5"/>
      <c r="T76" s="5"/>
      <c r="U76" s="5"/>
      <c r="V76" s="5"/>
      <c r="W76" s="5"/>
      <c r="X76" s="5"/>
      <c r="Y76" s="5"/>
      <c r="Z76" s="5"/>
      <c r="AA76" s="5"/>
      <c r="AB76" s="5"/>
      <c r="AC76" s="5"/>
      <c r="AD76" s="5"/>
    </row>
    <row r="77" spans="1:30" ht="16.5" x14ac:dyDescent="0.25">
      <c r="A77" s="52" t="s">
        <v>245</v>
      </c>
      <c r="B77" s="64" t="s">
        <v>38</v>
      </c>
      <c r="C77" s="36"/>
      <c r="D77" s="121" t="s">
        <v>362</v>
      </c>
      <c r="E77" s="29">
        <v>1</v>
      </c>
      <c r="F77" s="52"/>
      <c r="G77" s="27">
        <v>0</v>
      </c>
      <c r="H77" s="80">
        <v>664.44</v>
      </c>
      <c r="I77" s="76">
        <v>2657.77</v>
      </c>
      <c r="J77" s="28">
        <f t="shared" si="0"/>
        <v>3322.21</v>
      </c>
      <c r="K77" s="13"/>
      <c r="L77" s="13"/>
      <c r="M77" s="13"/>
      <c r="N77" s="13"/>
      <c r="O77" s="13"/>
      <c r="P77" s="13"/>
      <c r="Q77" s="13"/>
      <c r="R77" s="5"/>
      <c r="S77" s="5"/>
      <c r="T77" s="5"/>
      <c r="U77" s="5"/>
      <c r="V77" s="5"/>
      <c r="W77" s="5"/>
      <c r="X77" s="5"/>
      <c r="Y77" s="5"/>
      <c r="Z77" s="5"/>
      <c r="AA77" s="5"/>
      <c r="AB77" s="5"/>
      <c r="AC77" s="5"/>
      <c r="AD77" s="5"/>
    </row>
    <row r="78" spans="1:30" ht="16.5" x14ac:dyDescent="0.25">
      <c r="A78" s="50" t="s">
        <v>246</v>
      </c>
      <c r="B78" s="64" t="s">
        <v>40</v>
      </c>
      <c r="C78" s="36"/>
      <c r="D78" s="121" t="s">
        <v>361</v>
      </c>
      <c r="E78" s="29">
        <v>1</v>
      </c>
      <c r="F78" s="52" t="s">
        <v>371</v>
      </c>
      <c r="G78" s="27">
        <v>0</v>
      </c>
      <c r="H78" s="80">
        <v>431.89</v>
      </c>
      <c r="I78" s="76">
        <v>1727.55</v>
      </c>
      <c r="J78" s="28">
        <f t="shared" si="0"/>
        <v>2159.44</v>
      </c>
      <c r="K78" s="13"/>
      <c r="L78" s="13"/>
      <c r="M78" s="13"/>
      <c r="N78" s="13"/>
      <c r="O78" s="13"/>
      <c r="P78" s="13"/>
      <c r="Q78" s="13"/>
      <c r="R78" s="5"/>
      <c r="S78" s="5"/>
      <c r="T78" s="5"/>
      <c r="U78" s="5"/>
      <c r="V78" s="5"/>
      <c r="W78" s="5"/>
      <c r="X78" s="5"/>
      <c r="Y78" s="5"/>
      <c r="Z78" s="5"/>
      <c r="AA78" s="5"/>
      <c r="AB78" s="5"/>
      <c r="AC78" s="5"/>
      <c r="AD78" s="5"/>
    </row>
    <row r="79" spans="1:30" ht="16.5" x14ac:dyDescent="0.25">
      <c r="A79" s="54" t="s">
        <v>247</v>
      </c>
      <c r="B79" s="65" t="s">
        <v>30</v>
      </c>
      <c r="C79" s="36"/>
      <c r="D79" s="121" t="s">
        <v>361</v>
      </c>
      <c r="E79" s="29">
        <v>1</v>
      </c>
      <c r="F79" s="52" t="s">
        <v>320</v>
      </c>
      <c r="G79" s="27">
        <v>0</v>
      </c>
      <c r="H79" s="80">
        <v>1229.22</v>
      </c>
      <c r="I79" s="90">
        <v>4916.8599999999997</v>
      </c>
      <c r="J79" s="28">
        <f t="shared" si="0"/>
        <v>6146.08</v>
      </c>
      <c r="K79" s="13"/>
      <c r="L79" s="13"/>
      <c r="M79" s="13"/>
      <c r="N79" s="13"/>
      <c r="O79" s="13"/>
      <c r="P79" s="13"/>
      <c r="Q79" s="13"/>
      <c r="R79" s="5"/>
      <c r="S79" s="5"/>
      <c r="T79" s="5"/>
      <c r="U79" s="5"/>
      <c r="V79" s="5"/>
      <c r="W79" s="5"/>
      <c r="X79" s="5"/>
      <c r="Y79" s="5"/>
      <c r="Z79" s="5"/>
      <c r="AA79" s="5"/>
      <c r="AB79" s="5"/>
      <c r="AC79" s="5"/>
      <c r="AD79" s="5"/>
    </row>
    <row r="80" spans="1:30" ht="16.5" x14ac:dyDescent="0.25">
      <c r="A80" s="58" t="s">
        <v>248</v>
      </c>
      <c r="B80" s="66" t="s">
        <v>30</v>
      </c>
      <c r="C80" s="36"/>
      <c r="D80" s="121" t="s">
        <v>361</v>
      </c>
      <c r="E80" s="29">
        <v>1</v>
      </c>
      <c r="F80" s="52" t="s">
        <v>321</v>
      </c>
      <c r="G80" s="27">
        <v>0</v>
      </c>
      <c r="H80" s="82">
        <v>1229.22</v>
      </c>
      <c r="I80" s="89">
        <v>4916.8599999999997</v>
      </c>
      <c r="J80" s="28">
        <f t="shared" si="0"/>
        <v>6146.08</v>
      </c>
      <c r="K80" s="13"/>
      <c r="L80" s="13"/>
      <c r="M80" s="13"/>
      <c r="N80" s="13"/>
      <c r="O80" s="13"/>
      <c r="P80" s="13"/>
      <c r="Q80" s="13"/>
      <c r="R80" s="5"/>
      <c r="S80" s="5"/>
      <c r="T80" s="5"/>
      <c r="U80" s="5"/>
      <c r="V80" s="5"/>
      <c r="W80" s="5"/>
      <c r="X80" s="5"/>
      <c r="Y80" s="5"/>
      <c r="Z80" s="5"/>
      <c r="AA80" s="5"/>
      <c r="AB80" s="5"/>
      <c r="AC80" s="5"/>
      <c r="AD80" s="5"/>
    </row>
    <row r="81" spans="1:30" ht="16.5" x14ac:dyDescent="0.25">
      <c r="A81" s="50" t="s">
        <v>249</v>
      </c>
      <c r="B81" s="65" t="s">
        <v>30</v>
      </c>
      <c r="C81" s="36"/>
      <c r="D81" s="121" t="s">
        <v>361</v>
      </c>
      <c r="E81" s="29">
        <v>1</v>
      </c>
      <c r="F81" s="71" t="s">
        <v>322</v>
      </c>
      <c r="G81" s="27">
        <v>0</v>
      </c>
      <c r="H81" s="82">
        <v>1229.22</v>
      </c>
      <c r="I81" s="89">
        <v>4916.8599999999997</v>
      </c>
      <c r="J81" s="28">
        <f t="shared" si="0"/>
        <v>6146.08</v>
      </c>
      <c r="K81" s="13"/>
      <c r="L81" s="13"/>
      <c r="M81" s="13"/>
      <c r="N81" s="13"/>
      <c r="O81" s="13"/>
      <c r="P81" s="13"/>
      <c r="Q81" s="13"/>
      <c r="R81" s="5"/>
      <c r="S81" s="5"/>
      <c r="T81" s="5"/>
      <c r="U81" s="5"/>
      <c r="V81" s="5"/>
      <c r="W81" s="5"/>
      <c r="X81" s="5"/>
      <c r="Y81" s="5"/>
      <c r="Z81" s="5"/>
      <c r="AA81" s="5"/>
      <c r="AB81" s="5"/>
      <c r="AC81" s="5"/>
      <c r="AD81" s="5"/>
    </row>
    <row r="82" spans="1:30" ht="16.5" x14ac:dyDescent="0.25">
      <c r="A82" s="50" t="s">
        <v>250</v>
      </c>
      <c r="B82" s="65" t="s">
        <v>38</v>
      </c>
      <c r="C82" s="36"/>
      <c r="D82" s="121" t="s">
        <v>361</v>
      </c>
      <c r="E82" s="29">
        <v>1</v>
      </c>
      <c r="F82" s="74" t="s">
        <v>323</v>
      </c>
      <c r="G82" s="27">
        <v>0</v>
      </c>
      <c r="H82" s="80">
        <v>664.44</v>
      </c>
      <c r="I82" s="76">
        <v>2657.77</v>
      </c>
      <c r="J82" s="28">
        <f t="shared" si="0"/>
        <v>3322.21</v>
      </c>
      <c r="K82" s="13"/>
      <c r="L82" s="13"/>
      <c r="M82" s="13"/>
      <c r="N82" s="13"/>
      <c r="O82" s="13"/>
      <c r="P82" s="13"/>
      <c r="Q82" s="13"/>
      <c r="R82" s="5"/>
      <c r="S82" s="5"/>
      <c r="T82" s="5"/>
      <c r="U82" s="5"/>
      <c r="V82" s="5"/>
      <c r="W82" s="5"/>
      <c r="X82" s="5"/>
      <c r="Y82" s="5"/>
      <c r="Z82" s="5"/>
      <c r="AA82" s="5"/>
      <c r="AB82" s="5"/>
      <c r="AC82" s="5"/>
      <c r="AD82" s="5"/>
    </row>
    <row r="83" spans="1:30" ht="16.5" x14ac:dyDescent="0.25">
      <c r="A83" s="50" t="s">
        <v>251</v>
      </c>
      <c r="B83" s="65" t="s">
        <v>38</v>
      </c>
      <c r="C83" s="36"/>
      <c r="D83" s="121" t="s">
        <v>361</v>
      </c>
      <c r="E83" s="29">
        <v>1</v>
      </c>
      <c r="F83" s="71" t="s">
        <v>324</v>
      </c>
      <c r="G83" s="27">
        <v>0</v>
      </c>
      <c r="H83" s="80">
        <v>664.44</v>
      </c>
      <c r="I83" s="76">
        <v>2657.77</v>
      </c>
      <c r="J83" s="28">
        <f t="shared" si="0"/>
        <v>3322.21</v>
      </c>
      <c r="K83" s="13"/>
      <c r="L83" s="13"/>
      <c r="M83" s="13"/>
      <c r="N83" s="13"/>
      <c r="O83" s="13"/>
      <c r="P83" s="13"/>
      <c r="Q83" s="13"/>
      <c r="R83" s="5"/>
      <c r="S83" s="5"/>
      <c r="T83" s="5"/>
      <c r="U83" s="5"/>
      <c r="V83" s="5"/>
      <c r="W83" s="5"/>
      <c r="X83" s="5"/>
      <c r="Y83" s="5"/>
      <c r="Z83" s="5"/>
      <c r="AA83" s="5"/>
      <c r="AB83" s="5"/>
      <c r="AC83" s="5"/>
      <c r="AD83" s="5"/>
    </row>
    <row r="84" spans="1:30" ht="16.5" x14ac:dyDescent="0.25">
      <c r="A84" s="50" t="s">
        <v>252</v>
      </c>
      <c r="B84" s="64" t="s">
        <v>40</v>
      </c>
      <c r="C84" s="36"/>
      <c r="D84" s="121" t="s">
        <v>361</v>
      </c>
      <c r="E84" s="29">
        <v>1</v>
      </c>
      <c r="F84" s="71" t="s">
        <v>325</v>
      </c>
      <c r="G84" s="27">
        <v>0</v>
      </c>
      <c r="H84" s="80">
        <v>431.89</v>
      </c>
      <c r="I84" s="76">
        <v>1727.55</v>
      </c>
      <c r="J84" s="28">
        <f t="shared" si="0"/>
        <v>2159.44</v>
      </c>
      <c r="K84" s="13"/>
      <c r="L84" s="13"/>
      <c r="M84" s="13"/>
      <c r="N84" s="13"/>
      <c r="O84" s="13"/>
      <c r="P84" s="13"/>
      <c r="Q84" s="13"/>
      <c r="R84" s="5"/>
      <c r="S84" s="5"/>
      <c r="T84" s="5"/>
      <c r="U84" s="5"/>
      <c r="V84" s="5"/>
      <c r="W84" s="5"/>
      <c r="X84" s="5"/>
      <c r="Y84" s="5"/>
      <c r="Z84" s="5"/>
      <c r="AA84" s="5"/>
      <c r="AB84" s="5"/>
      <c r="AC84" s="5"/>
      <c r="AD84" s="5"/>
    </row>
    <row r="85" spans="1:30" ht="16.5" x14ac:dyDescent="0.25">
      <c r="A85" s="50" t="s">
        <v>253</v>
      </c>
      <c r="B85" s="64" t="s">
        <v>40</v>
      </c>
      <c r="C85" s="36"/>
      <c r="D85" s="121" t="s">
        <v>361</v>
      </c>
      <c r="E85" s="29">
        <v>1</v>
      </c>
      <c r="F85" s="52" t="s">
        <v>326</v>
      </c>
      <c r="G85" s="27">
        <v>0</v>
      </c>
      <c r="H85" s="80">
        <v>431.89</v>
      </c>
      <c r="I85" s="76">
        <v>1727.55</v>
      </c>
      <c r="J85" s="28">
        <f t="shared" si="0"/>
        <v>2159.44</v>
      </c>
      <c r="K85" s="13"/>
      <c r="L85" s="13"/>
      <c r="M85" s="13"/>
      <c r="N85" s="13"/>
      <c r="O85" s="13"/>
      <c r="P85" s="13"/>
      <c r="Q85" s="13"/>
      <c r="R85" s="5"/>
      <c r="S85" s="5"/>
      <c r="T85" s="5"/>
      <c r="U85" s="5"/>
      <c r="V85" s="5"/>
      <c r="W85" s="5"/>
      <c r="X85" s="5"/>
      <c r="Y85" s="5"/>
      <c r="Z85" s="5"/>
      <c r="AA85" s="5"/>
      <c r="AB85" s="5"/>
      <c r="AC85" s="5"/>
      <c r="AD85" s="5"/>
    </row>
    <row r="86" spans="1:30" ht="16.5" x14ac:dyDescent="0.25">
      <c r="A86" s="50" t="s">
        <v>222</v>
      </c>
      <c r="B86" s="64" t="s">
        <v>40</v>
      </c>
      <c r="C86" s="36"/>
      <c r="D86" s="121" t="s">
        <v>361</v>
      </c>
      <c r="E86" s="29">
        <v>1</v>
      </c>
      <c r="F86" s="71" t="s">
        <v>327</v>
      </c>
      <c r="G86" s="27">
        <v>0</v>
      </c>
      <c r="H86" s="80">
        <v>431.89</v>
      </c>
      <c r="I86" s="76">
        <v>1727.55</v>
      </c>
      <c r="J86" s="28">
        <f t="shared" si="0"/>
        <v>2159.44</v>
      </c>
      <c r="K86" s="13"/>
      <c r="L86" s="13"/>
      <c r="M86" s="13"/>
      <c r="N86" s="13"/>
      <c r="O86" s="13"/>
      <c r="P86" s="13"/>
      <c r="Q86" s="13"/>
      <c r="R86" s="5"/>
      <c r="S86" s="5"/>
      <c r="T86" s="5"/>
      <c r="U86" s="5"/>
      <c r="V86" s="5"/>
      <c r="W86" s="5"/>
      <c r="X86" s="5"/>
      <c r="Y86" s="5"/>
      <c r="Z86" s="5"/>
      <c r="AA86" s="5"/>
      <c r="AB86" s="5"/>
      <c r="AC86" s="5"/>
      <c r="AD86" s="5"/>
    </row>
    <row r="87" spans="1:30" ht="17.25" thickBot="1" x14ac:dyDescent="0.3">
      <c r="A87" s="59" t="s">
        <v>252</v>
      </c>
      <c r="B87" s="67" t="s">
        <v>40</v>
      </c>
      <c r="C87" s="36"/>
      <c r="D87" s="121" t="s">
        <v>361</v>
      </c>
      <c r="E87" s="29">
        <v>1</v>
      </c>
      <c r="F87" s="75" t="s">
        <v>328</v>
      </c>
      <c r="G87" s="27">
        <v>0</v>
      </c>
      <c r="H87" s="88">
        <v>431.89</v>
      </c>
      <c r="I87" s="92">
        <v>1727.55</v>
      </c>
      <c r="J87" s="28">
        <f t="shared" si="0"/>
        <v>2159.44</v>
      </c>
      <c r="K87" s="13"/>
      <c r="L87" s="13"/>
      <c r="M87" s="13"/>
      <c r="N87" s="13"/>
      <c r="O87" s="13"/>
      <c r="P87" s="13"/>
      <c r="Q87" s="13"/>
      <c r="R87" s="5"/>
      <c r="S87" s="5"/>
      <c r="T87" s="5"/>
      <c r="U87" s="5"/>
      <c r="V87" s="5"/>
      <c r="W87" s="5"/>
      <c r="X87" s="5"/>
      <c r="Y87" s="5"/>
      <c r="Z87" s="5"/>
      <c r="AA87" s="5"/>
      <c r="AB87" s="5"/>
      <c r="AC87" s="5"/>
      <c r="AD87" s="5"/>
    </row>
    <row r="88" spans="1:30" ht="45" x14ac:dyDescent="0.2">
      <c r="A88" s="42" t="s">
        <v>14</v>
      </c>
      <c r="B88" s="42" t="s">
        <v>15</v>
      </c>
      <c r="C88" s="21" t="s">
        <v>16</v>
      </c>
      <c r="D88" s="21" t="s">
        <v>17</v>
      </c>
      <c r="E88" s="21" t="s">
        <v>18</v>
      </c>
      <c r="F88" s="15"/>
      <c r="G88" s="21" t="s">
        <v>19</v>
      </c>
      <c r="H88" s="21" t="s">
        <v>20</v>
      </c>
      <c r="I88" s="21" t="s">
        <v>21</v>
      </c>
      <c r="J88" s="21" t="s">
        <v>22</v>
      </c>
      <c r="K88" s="13"/>
      <c r="L88" s="13"/>
      <c r="M88" s="13"/>
      <c r="N88" s="13"/>
      <c r="O88" s="13"/>
      <c r="P88" s="13"/>
      <c r="Q88" s="13"/>
      <c r="R88" s="5"/>
      <c r="S88" s="5"/>
      <c r="T88" s="5"/>
      <c r="U88" s="5"/>
      <c r="V88" s="5"/>
      <c r="W88" s="5"/>
      <c r="X88" s="5"/>
      <c r="Y88" s="5"/>
      <c r="Z88" s="5"/>
      <c r="AA88" s="5"/>
      <c r="AB88" s="5"/>
      <c r="AC88" s="5"/>
      <c r="AD88" s="5"/>
    </row>
    <row r="89" spans="1:30" x14ac:dyDescent="0.2">
      <c r="A89" s="37" t="s">
        <v>23</v>
      </c>
      <c r="B89" s="29" t="s">
        <v>24</v>
      </c>
      <c r="C89" s="16">
        <f>SUMIFS($E$7:$E$87,$B$7:$B$87,"DAS",$D$7:$D$87,"&lt;&gt;VAGO")</f>
        <v>1</v>
      </c>
      <c r="D89" s="16">
        <f>SUMIFS($E$7:$E$87,$B$7:$B$87,"DAS",$D$7:$D$87,"VAGO")</f>
        <v>0</v>
      </c>
      <c r="E89" s="16">
        <f t="shared" ref="E89:E99" si="1">C89+D89</f>
        <v>1</v>
      </c>
      <c r="F89" s="17"/>
      <c r="G89" s="18">
        <f>SUMIF($B$7:$B$87,"DAS",$G$7:$G$87)</f>
        <v>0</v>
      </c>
      <c r="H89" s="18">
        <f>SUMIF($B$7:$B$87,"DAS",$H$7:$H$87)</f>
        <v>0</v>
      </c>
      <c r="I89" s="18">
        <f>SUMIF($B$7:$B$87,"DAS",$I$7:$I$87)</f>
        <v>0</v>
      </c>
      <c r="J89" s="18">
        <f>SUMIF($B$7:$B$87,"DAS",$J$7:$J$87)</f>
        <v>0</v>
      </c>
      <c r="K89" s="23"/>
      <c r="L89" s="23"/>
      <c r="M89" s="23"/>
      <c r="N89" s="23"/>
      <c r="O89" s="23"/>
      <c r="P89" s="23"/>
      <c r="Q89" s="23"/>
    </row>
    <row r="90" spans="1:30" x14ac:dyDescent="0.2">
      <c r="A90" s="37" t="s">
        <v>25</v>
      </c>
      <c r="B90" s="29" t="s">
        <v>26</v>
      </c>
      <c r="C90" s="16">
        <f>SUMIFS($E$7:$E$87,$B$7:$B$87,"DAS-1",$D$7:$D$87,"&lt;&gt;VAGO")</f>
        <v>3</v>
      </c>
      <c r="D90" s="16">
        <f>SUMIFS($E$7:$E$87,$B$7:$B$87,"DAS-1",$D$7:$D$87,"VAGO")</f>
        <v>0</v>
      </c>
      <c r="E90" s="16">
        <f t="shared" si="1"/>
        <v>3</v>
      </c>
      <c r="F90" s="19"/>
      <c r="G90" s="18">
        <f>SUMIF($B$7:$B$87,"DAS-1",$G$7:$G$87)</f>
        <v>0</v>
      </c>
      <c r="H90" s="18">
        <f>SUMIF($B$7:$B$87,"DAS-1",$H$7:$H$87)</f>
        <v>3986.64</v>
      </c>
      <c r="I90" s="18">
        <f>SUMIF($B$7:$B$87,"DAS-1",$I$7:$I$87)</f>
        <v>23919.9</v>
      </c>
      <c r="J90" s="18">
        <f>SUMIF($B$7:$B$87,"DAS-1",$J$7:$J$87)</f>
        <v>27906.54</v>
      </c>
      <c r="K90" s="23"/>
      <c r="L90" s="23"/>
      <c r="M90" s="23"/>
      <c r="N90" s="23"/>
      <c r="O90" s="23"/>
      <c r="P90" s="23"/>
      <c r="Q90" s="23"/>
    </row>
    <row r="91" spans="1:30" x14ac:dyDescent="0.2">
      <c r="A91" s="37" t="s">
        <v>27</v>
      </c>
      <c r="B91" s="29" t="s">
        <v>28</v>
      </c>
      <c r="C91" s="16">
        <f>SUMIFS($E$7:$E$87,$B$7:$B$87,"DAS-2",$D$7:$D$87,"&lt;&gt;VAGO")</f>
        <v>7</v>
      </c>
      <c r="D91" s="16">
        <f>SUMIFS($E$7:$E$87,$B$7:$B$87,"DAS-2",$D$7:$D$87,"VAGO")</f>
        <v>0</v>
      </c>
      <c r="E91" s="16">
        <f t="shared" si="1"/>
        <v>7</v>
      </c>
      <c r="F91" s="19"/>
      <c r="G91" s="18">
        <f>SUMIF($B$7:$B$87,"DAS-2",$G$7:$G$87)</f>
        <v>0</v>
      </c>
      <c r="H91" s="18">
        <f>SUMIF($B$7:$B$87,"DAS-2",$H$7:$H$87)</f>
        <v>8770.6200000000008</v>
      </c>
      <c r="I91" s="18">
        <f>SUMIF($B$7:$B$87,"DAS-2",$I$7:$I$87)</f>
        <v>40929.560000000005</v>
      </c>
      <c r="J91" s="18">
        <f>SUMIF($B$7:$B$87,"DAS-2",$J$7:$J$87)</f>
        <v>49700.18</v>
      </c>
      <c r="K91" s="23"/>
      <c r="L91" s="23"/>
      <c r="M91" s="23"/>
      <c r="N91" s="23"/>
      <c r="O91" s="23"/>
      <c r="P91" s="23"/>
      <c r="Q91" s="23"/>
    </row>
    <row r="92" spans="1:30" x14ac:dyDescent="0.2">
      <c r="A92" s="37" t="s">
        <v>29</v>
      </c>
      <c r="B92" s="29" t="s">
        <v>30</v>
      </c>
      <c r="C92" s="16">
        <f>SUMIFS($E$7:$E$87,$B$7:$B$87,"DAS-3",$D$7:$D$87,"&lt;&gt;VAGO")</f>
        <v>4</v>
      </c>
      <c r="D92" s="16">
        <f>SUMIFS($E$7:$E$87,$B$7:$B$87,"DAS-3",$D$7:$D$87,"VAGO")</f>
        <v>0</v>
      </c>
      <c r="E92" s="16">
        <f t="shared" si="1"/>
        <v>4</v>
      </c>
      <c r="F92" s="19"/>
      <c r="G92" s="18">
        <f>SUMIF($B$7:$B$87,"DAS-3",$G$7:$G$87)</f>
        <v>0</v>
      </c>
      <c r="H92" s="18">
        <f>SUMIF($B$7:$B$87,"DAS-3",$H$7:$H$87)</f>
        <v>4916.88</v>
      </c>
      <c r="I92" s="18">
        <f>SUMIF($B$7:$B$87,"DAS-3",$I$7:$I$87)</f>
        <v>19667.439999999999</v>
      </c>
      <c r="J92" s="18">
        <f>SUMIF($B$7:$B$87,"DAS-3",$J$7:$J$87)</f>
        <v>24584.32</v>
      </c>
      <c r="K92" s="23"/>
      <c r="L92" s="23"/>
      <c r="M92" s="23"/>
      <c r="N92" s="23"/>
      <c r="O92" s="23"/>
      <c r="P92" s="23"/>
      <c r="Q92" s="23"/>
    </row>
    <row r="93" spans="1:30" x14ac:dyDescent="0.2">
      <c r="A93" s="39" t="s">
        <v>31</v>
      </c>
      <c r="B93" s="29" t="s">
        <v>32</v>
      </c>
      <c r="C93" s="16">
        <f>SUMIFS($E$7:$E$87,$B$7:$B$87,"DAS-4",$D$7:$D$87,"&lt;&gt;VAGO")</f>
        <v>15</v>
      </c>
      <c r="D93" s="16">
        <f>SUMIFS($E$7:$E$87,$B$7:$B$87,"DAS-4",$D$7:$D$87,"VAGO")</f>
        <v>0</v>
      </c>
      <c r="E93" s="16">
        <f t="shared" si="1"/>
        <v>15</v>
      </c>
      <c r="F93" s="20"/>
      <c r="G93" s="18">
        <f>SUMIF($B$7:$B$87,"DAS-4",$G$7:$G$87)</f>
        <v>0</v>
      </c>
      <c r="H93" s="18">
        <f>SUMIF($B$7:$B$87,"DAS-4",$H$7:$H$87)</f>
        <v>16943.249999999996</v>
      </c>
      <c r="I93" s="18">
        <f>SUMIF($B$7:$B$87,"DAS-4",$I$7:$I$87)</f>
        <v>67772.999999999985</v>
      </c>
      <c r="J93" s="18">
        <f>SUMIF($B$7:$B$87,"DAS-4",$J$7:$J$87)</f>
        <v>84716.25</v>
      </c>
      <c r="K93" s="23"/>
      <c r="L93" s="23"/>
      <c r="M93" s="23"/>
      <c r="N93" s="23"/>
      <c r="O93" s="23"/>
      <c r="P93" s="23"/>
      <c r="Q93" s="23"/>
    </row>
    <row r="94" spans="1:30" x14ac:dyDescent="0.2">
      <c r="A94" s="39" t="s">
        <v>33</v>
      </c>
      <c r="B94" s="29" t="s">
        <v>34</v>
      </c>
      <c r="C94" s="16">
        <f>SUMIFS($E$7:$E$87,$B$7:$B$87,"DAS-5",$D$7:$D$87,"&lt;&gt;VAGO")</f>
        <v>10</v>
      </c>
      <c r="D94" s="16">
        <f>SUMIFS($E$7:$E$87,$B$7:$B$87,"DAS-5",$D$7:$D$87,"VAGO")</f>
        <v>0</v>
      </c>
      <c r="E94" s="16">
        <f t="shared" si="1"/>
        <v>10</v>
      </c>
      <c r="F94" s="20"/>
      <c r="G94" s="18">
        <f>SUMIF($B$7:$B$87,"DAS-5",$G$7:$G$87)</f>
        <v>0</v>
      </c>
      <c r="H94" s="18">
        <f>SUMIF($B$7:$B$87,"DAS-5",$H$7:$H$87)</f>
        <v>8371.9800000000014</v>
      </c>
      <c r="I94" s="18">
        <f>SUMIF($B$7:$B$87,"DAS-5",$I$7:$I$87)</f>
        <v>37208.699999999997</v>
      </c>
      <c r="J94" s="18">
        <f>SUMIF($B$7:$B$87,"DAS-5",$J$7:$J$87)</f>
        <v>45580.679999999993</v>
      </c>
      <c r="K94" s="23"/>
      <c r="L94" s="23"/>
      <c r="M94" s="23"/>
      <c r="N94" s="23"/>
      <c r="O94" s="23"/>
      <c r="P94" s="23"/>
      <c r="Q94" s="23"/>
    </row>
    <row r="95" spans="1:30" x14ac:dyDescent="0.2">
      <c r="A95" s="39" t="s">
        <v>35</v>
      </c>
      <c r="B95" s="29" t="s">
        <v>36</v>
      </c>
      <c r="C95" s="16">
        <f>SUMIFS($E$7:$E$87,$B$7:$B$87,"CAA-1",$D$7:$D$87,"&lt;&gt;VAGO")</f>
        <v>1</v>
      </c>
      <c r="D95" s="16">
        <f>SUMIFS($E$7:$E$87,$B$7:$B$87,"CAA-1",$D$7:$D$87,"VAGO")</f>
        <v>0</v>
      </c>
      <c r="E95" s="16">
        <f t="shared" si="1"/>
        <v>1</v>
      </c>
      <c r="F95" s="20"/>
      <c r="G95" s="18">
        <f>SUMIF($B$7:$B$87,"CAA-1",$G$7:$G$87)</f>
        <v>0</v>
      </c>
      <c r="H95" s="18">
        <f>SUMIF($B$7:$B$87,"CAA-1",$H$7:$H$87)</f>
        <v>807.29</v>
      </c>
      <c r="I95" s="18">
        <f>SUMIF($B$7:$B$87,"CAA-1",$I$7:$I$87)</f>
        <v>3229.18</v>
      </c>
      <c r="J95" s="18">
        <f>SUMIF($B$7:$B$87,"CAA-1",$J$7:$J$87)</f>
        <v>4036.47</v>
      </c>
      <c r="K95" s="23"/>
      <c r="L95" s="23"/>
      <c r="M95" s="23"/>
      <c r="N95" s="23"/>
      <c r="O95" s="23"/>
      <c r="P95" s="23"/>
      <c r="Q95" s="23"/>
    </row>
    <row r="96" spans="1:30" x14ac:dyDescent="0.2">
      <c r="A96" s="39" t="s">
        <v>37</v>
      </c>
      <c r="B96" s="29" t="s">
        <v>38</v>
      </c>
      <c r="C96" s="16">
        <f>SUMIFS($E$7:$E$87,$B$7:$B$87,"CAA-2",$D$7:$D$87,"&lt;&gt;VAGO")</f>
        <v>15</v>
      </c>
      <c r="D96" s="16">
        <f>SUMIFS($E$7:$E$87,$B$7:$B$87,"CAA-2",$D$7:$D$87,"VAGO")</f>
        <v>2</v>
      </c>
      <c r="E96" s="16">
        <f t="shared" si="1"/>
        <v>17</v>
      </c>
      <c r="F96" s="20"/>
      <c r="G96" s="18">
        <f>SUMIF($B$7:$B$87,"CAA-2",$G$7:$G$87)</f>
        <v>0</v>
      </c>
      <c r="H96" s="18">
        <f>SUMIF($B$7:$B$87,"CAA-2",$H$7:$H$87)</f>
        <v>11295.480000000005</v>
      </c>
      <c r="I96" s="18">
        <f>SUMIF($B$7:$B$87,"CAA-2",$I$7:$I$87)</f>
        <v>45182.089999999989</v>
      </c>
      <c r="J96" s="18">
        <f>SUMIF($B$7:$B$87,"CAA-2",$J$7:$J$87)</f>
        <v>56477.569999999992</v>
      </c>
      <c r="K96" s="23"/>
      <c r="L96" s="23"/>
      <c r="M96" s="23"/>
      <c r="N96" s="23"/>
      <c r="O96" s="23"/>
      <c r="P96" s="23"/>
      <c r="Q96" s="23"/>
    </row>
    <row r="97" spans="1:30" x14ac:dyDescent="0.2">
      <c r="A97" s="39" t="s">
        <v>39</v>
      </c>
      <c r="B97" s="29" t="s">
        <v>40</v>
      </c>
      <c r="C97" s="16">
        <f>SUMIFS($E$7:$E$87,$B$7:$B$87,"CAA-3",$D$7:$D$87,"&lt;&gt;VAGO")</f>
        <v>13</v>
      </c>
      <c r="D97" s="16">
        <f>SUMIFS($E$7:$E$87,$B$7:$B$87,"CAA-3",$D$7:$D$87,"VAGO")</f>
        <v>0</v>
      </c>
      <c r="E97" s="16">
        <f t="shared" si="1"/>
        <v>13</v>
      </c>
      <c r="F97" s="19"/>
      <c r="G97" s="18">
        <f>SUMIF($B$7:$B$87,"CAA-3",$G$7:$G$87)</f>
        <v>0</v>
      </c>
      <c r="H97" s="18">
        <f>SUMIF($B$7:$B$87,"CAA-3",$H$7:$H$87)</f>
        <v>5614.5700000000006</v>
      </c>
      <c r="I97" s="18">
        <f>SUMIF($B$7:$B$87,"CAA-3",$I$7:$I$87)</f>
        <v>22458.149999999994</v>
      </c>
      <c r="J97" s="18">
        <f>SUMIF($B$7:$B$87,"CAA-3",$J$7:$J$87)</f>
        <v>28072.719999999994</v>
      </c>
      <c r="K97" s="23"/>
      <c r="L97" s="23"/>
      <c r="M97" s="23"/>
      <c r="N97" s="23"/>
      <c r="O97" s="23"/>
      <c r="P97" s="23"/>
      <c r="Q97" s="23"/>
    </row>
    <row r="98" spans="1:30" x14ac:dyDescent="0.2">
      <c r="A98" s="39" t="s">
        <v>41</v>
      </c>
      <c r="B98" s="29" t="s">
        <v>42</v>
      </c>
      <c r="C98" s="16">
        <f>SUMIFS($E$7:$E$87,$B$7:$B$87,"CAA-4",$D$7:$D$87,"&lt;&gt;VAGO")</f>
        <v>2</v>
      </c>
      <c r="D98" s="16">
        <f>SUMIFS($E$7:$E$87,$B$7:$B$87,"CAA-4",$D$7:$D$87,"VAGO")</f>
        <v>0</v>
      </c>
      <c r="E98" s="16">
        <f t="shared" si="1"/>
        <v>2</v>
      </c>
      <c r="F98" s="19"/>
      <c r="G98" s="18">
        <f>SUMIF($B$7:$B$87,"CAA-4",$G$7:$G$87)</f>
        <v>0</v>
      </c>
      <c r="H98" s="18">
        <f>SUMIF($B$7:$B$87,"CAA-4",$H$7:$H$87)</f>
        <v>531.55999999999995</v>
      </c>
      <c r="I98" s="18">
        <f>SUMIF($B$7:$B$87,"CAA-4",$I$7:$I$87)</f>
        <v>2126.2199999999998</v>
      </c>
      <c r="J98" s="18">
        <f>SUMIF($B$7:$B$87,"CAA-4",$J$7:$J$87)</f>
        <v>2657.7799999999997</v>
      </c>
      <c r="K98" s="23"/>
      <c r="L98" s="23"/>
      <c r="M98" s="23"/>
      <c r="N98" s="23"/>
      <c r="O98" s="23"/>
      <c r="P98" s="23"/>
      <c r="Q98" s="23"/>
    </row>
    <row r="99" spans="1:30" x14ac:dyDescent="0.2">
      <c r="A99" s="39" t="s">
        <v>43</v>
      </c>
      <c r="B99" s="29" t="s">
        <v>44</v>
      </c>
      <c r="C99" s="16">
        <f>SUMIFS($E$7:$E$87,$B$7:$B$87,"CAA-5",$D$7:$D$87,"&lt;&gt;VAGO")</f>
        <v>3</v>
      </c>
      <c r="D99" s="16">
        <f>SUMIFS($E$7:$E$87,$B$7:$B$87,"CAA-5",$D$7:$D$87,"VAGO")</f>
        <v>0</v>
      </c>
      <c r="E99" s="16">
        <f t="shared" si="1"/>
        <v>3</v>
      </c>
      <c r="F99" s="19"/>
      <c r="G99" s="18">
        <f>SUMIF($B$7:$B$87,"CAA-5",$G$7:$G$87)</f>
        <v>0</v>
      </c>
      <c r="H99" s="18">
        <f>SUMIF($B$7:$B$87,"CAA-5",$H$7:$H$87)</f>
        <v>697.68000000000006</v>
      </c>
      <c r="I99" s="18">
        <f>SUMIF($B$7:$B$87,"CAA-5",$I$7:$I$87)</f>
        <v>2790.66</v>
      </c>
      <c r="J99" s="18">
        <f>SUMIF($B$7:$B$87,"CAA-5",$J$7:$J$87)</f>
        <v>3488.34</v>
      </c>
      <c r="K99" s="23"/>
      <c r="L99" s="23"/>
      <c r="M99" s="23"/>
      <c r="N99" s="23"/>
      <c r="O99" s="23"/>
      <c r="P99" s="23"/>
      <c r="Q99" s="23"/>
    </row>
    <row r="100" spans="1:30" ht="30" x14ac:dyDescent="0.2">
      <c r="A100" s="42" t="s">
        <v>45</v>
      </c>
      <c r="B100" s="15"/>
      <c r="C100" s="21">
        <f>SUM(C89:C99)</f>
        <v>74</v>
      </c>
      <c r="D100" s="21">
        <f>SUM(D89:D99)</f>
        <v>2</v>
      </c>
      <c r="E100" s="21">
        <f>SUM(E89:E99)</f>
        <v>76</v>
      </c>
      <c r="F100" s="15"/>
      <c r="G100" s="22">
        <f t="shared" ref="G100:J100" si="2">SUM(G89:G99)</f>
        <v>0</v>
      </c>
      <c r="H100" s="22">
        <f t="shared" si="2"/>
        <v>61935.950000000004</v>
      </c>
      <c r="I100" s="22">
        <f t="shared" si="2"/>
        <v>265284.89999999991</v>
      </c>
      <c r="J100" s="22">
        <f t="shared" si="2"/>
        <v>327220.85000000003</v>
      </c>
      <c r="K100" s="23"/>
      <c r="L100" s="23"/>
      <c r="M100" s="23"/>
      <c r="N100" s="23"/>
      <c r="O100" s="23"/>
      <c r="P100" s="23"/>
      <c r="Q100" s="23"/>
    </row>
    <row r="101" spans="1:30" ht="45.75" customHeight="1" x14ac:dyDescent="0.2">
      <c r="A101" s="23"/>
      <c r="B101" s="23"/>
      <c r="C101" s="23"/>
      <c r="D101" s="23"/>
      <c r="E101" s="23"/>
      <c r="F101" s="23"/>
      <c r="G101" s="23"/>
      <c r="H101" s="13"/>
      <c r="I101" s="13"/>
      <c r="J101" s="24"/>
      <c r="K101" s="23"/>
      <c r="L101" s="23"/>
      <c r="M101" s="23"/>
      <c r="N101" s="23"/>
      <c r="O101" s="23"/>
      <c r="P101" s="23"/>
      <c r="Q101" s="23"/>
    </row>
    <row r="102" spans="1:30" x14ac:dyDescent="0.2">
      <c r="A102" s="178" t="s">
        <v>46</v>
      </c>
      <c r="B102" s="179"/>
      <c r="C102" s="179"/>
      <c r="D102" s="179"/>
      <c r="E102" s="179"/>
      <c r="F102" s="179"/>
      <c r="G102" s="179"/>
      <c r="H102" s="179"/>
      <c r="I102" s="180"/>
      <c r="J102" s="23"/>
      <c r="K102" s="6"/>
      <c r="L102" s="23"/>
      <c r="M102" s="23"/>
      <c r="N102" s="23"/>
      <c r="O102" s="23"/>
      <c r="P102" s="23"/>
      <c r="Q102" s="23"/>
    </row>
    <row r="103" spans="1:30" ht="30" x14ac:dyDescent="0.2">
      <c r="A103" s="9" t="s">
        <v>47</v>
      </c>
      <c r="B103" s="9" t="s">
        <v>48</v>
      </c>
      <c r="C103" s="9" t="s">
        <v>49</v>
      </c>
      <c r="D103" s="9" t="s">
        <v>50</v>
      </c>
      <c r="E103" s="9" t="s">
        <v>51</v>
      </c>
      <c r="F103" s="9" t="s">
        <v>52</v>
      </c>
      <c r="G103" s="9" t="s">
        <v>53</v>
      </c>
      <c r="H103" s="9" t="s">
        <v>54</v>
      </c>
      <c r="I103" s="9" t="s">
        <v>55</v>
      </c>
      <c r="J103" s="41"/>
      <c r="K103" s="6"/>
      <c r="L103" s="41"/>
      <c r="M103" s="41"/>
      <c r="N103" s="41"/>
      <c r="O103" s="41"/>
      <c r="P103" s="41"/>
      <c r="Q103" s="41"/>
      <c r="R103" s="25"/>
      <c r="S103" s="12"/>
      <c r="T103" s="12"/>
      <c r="U103" s="12"/>
      <c r="V103" s="12"/>
      <c r="W103" s="12"/>
      <c r="X103" s="12"/>
      <c r="Y103" s="12"/>
      <c r="Z103" s="12"/>
      <c r="AA103" s="12"/>
      <c r="AB103" s="12"/>
      <c r="AC103" s="12"/>
      <c r="AD103" s="12"/>
    </row>
    <row r="104" spans="1:30" ht="16.5" x14ac:dyDescent="0.25">
      <c r="A104" s="50" t="s">
        <v>185</v>
      </c>
      <c r="B104" s="93" t="s">
        <v>65</v>
      </c>
      <c r="C104" s="36"/>
      <c r="D104" s="121" t="s">
        <v>360</v>
      </c>
      <c r="E104" s="29">
        <v>1</v>
      </c>
      <c r="F104" s="51" t="s">
        <v>257</v>
      </c>
      <c r="G104" s="79" t="s">
        <v>331</v>
      </c>
      <c r="H104" s="76">
        <v>5847.08</v>
      </c>
      <c r="I104" s="28">
        <f t="shared" ref="I104:I109" si="3">SUM(G104:H104)</f>
        <v>5847.08</v>
      </c>
      <c r="J104" s="23"/>
      <c r="K104" s="13"/>
      <c r="L104" s="13"/>
      <c r="M104" s="13"/>
      <c r="N104" s="13"/>
      <c r="O104" s="13"/>
      <c r="P104" s="13"/>
      <c r="Q104" s="13"/>
      <c r="R104" s="5"/>
      <c r="S104" s="5"/>
      <c r="T104" s="5"/>
      <c r="U104" s="5"/>
      <c r="V104" s="5"/>
      <c r="W104" s="5"/>
      <c r="X104" s="5"/>
      <c r="Y104" s="5"/>
      <c r="Z104" s="5"/>
      <c r="AA104" s="5"/>
      <c r="AB104" s="5"/>
      <c r="AC104" s="5"/>
      <c r="AD104" s="5"/>
    </row>
    <row r="105" spans="1:30" ht="16.5" x14ac:dyDescent="0.25">
      <c r="A105" s="50" t="s">
        <v>189</v>
      </c>
      <c r="B105" s="93" t="s">
        <v>67</v>
      </c>
      <c r="C105" s="36"/>
      <c r="D105" s="121" t="s">
        <v>360</v>
      </c>
      <c r="E105" s="29">
        <v>1</v>
      </c>
      <c r="F105" s="52" t="s">
        <v>261</v>
      </c>
      <c r="G105" s="81" t="s">
        <v>332</v>
      </c>
      <c r="H105" s="76">
        <v>4916.8599999999997</v>
      </c>
      <c r="I105" s="28">
        <f t="shared" si="3"/>
        <v>4916.8599999999997</v>
      </c>
      <c r="J105" s="23"/>
      <c r="K105" s="13"/>
      <c r="L105" s="13"/>
      <c r="M105" s="13"/>
      <c r="N105" s="13"/>
      <c r="O105" s="13"/>
      <c r="P105" s="13"/>
      <c r="Q105" s="13"/>
      <c r="R105" s="5"/>
      <c r="S105" s="5"/>
      <c r="T105" s="5"/>
      <c r="U105" s="5"/>
      <c r="V105" s="5"/>
      <c r="W105" s="5"/>
      <c r="X105" s="5"/>
      <c r="Y105" s="5"/>
      <c r="Z105" s="5"/>
      <c r="AA105" s="5"/>
      <c r="AB105" s="5"/>
      <c r="AC105" s="5"/>
      <c r="AD105" s="5"/>
    </row>
    <row r="106" spans="1:30" ht="16.5" x14ac:dyDescent="0.2">
      <c r="A106" s="56" t="s">
        <v>191</v>
      </c>
      <c r="B106" s="93" t="s">
        <v>69</v>
      </c>
      <c r="C106" s="36"/>
      <c r="D106" s="121" t="s">
        <v>360</v>
      </c>
      <c r="E106" s="29">
        <v>1</v>
      </c>
      <c r="F106" s="72" t="s">
        <v>299</v>
      </c>
      <c r="G106" s="83" t="s">
        <v>334</v>
      </c>
      <c r="H106" s="89">
        <v>4518.2</v>
      </c>
      <c r="I106" s="28">
        <f t="shared" si="3"/>
        <v>4518.2</v>
      </c>
      <c r="J106" s="23"/>
      <c r="K106" s="13"/>
      <c r="L106" s="13"/>
      <c r="M106" s="13"/>
      <c r="N106" s="13"/>
      <c r="O106" s="13"/>
      <c r="P106" s="13"/>
      <c r="Q106" s="13"/>
      <c r="R106" s="5"/>
      <c r="S106" s="5"/>
      <c r="T106" s="5"/>
      <c r="U106" s="5"/>
      <c r="V106" s="5"/>
      <c r="W106" s="5"/>
      <c r="X106" s="5"/>
      <c r="Y106" s="5"/>
      <c r="Z106" s="5"/>
      <c r="AA106" s="5"/>
      <c r="AB106" s="5"/>
      <c r="AC106" s="5"/>
      <c r="AD106" s="5"/>
    </row>
    <row r="107" spans="1:30" ht="16.5" x14ac:dyDescent="0.2">
      <c r="A107" s="53" t="s">
        <v>192</v>
      </c>
      <c r="B107" s="93" t="s">
        <v>69</v>
      </c>
      <c r="C107" s="36"/>
      <c r="D107" s="121" t="s">
        <v>360</v>
      </c>
      <c r="E107" s="29">
        <v>1</v>
      </c>
      <c r="F107" s="69" t="s">
        <v>363</v>
      </c>
      <c r="G107" s="83" t="s">
        <v>331</v>
      </c>
      <c r="H107" s="89">
        <v>4518.2</v>
      </c>
      <c r="I107" s="28">
        <f t="shared" si="3"/>
        <v>4518.2</v>
      </c>
      <c r="J107" s="23"/>
      <c r="K107" s="13"/>
      <c r="L107" s="13"/>
      <c r="M107" s="13"/>
      <c r="N107" s="13"/>
      <c r="O107" s="13"/>
      <c r="P107" s="13"/>
      <c r="Q107" s="13"/>
      <c r="R107" s="5"/>
      <c r="S107" s="5"/>
      <c r="T107" s="5"/>
      <c r="U107" s="5"/>
      <c r="V107" s="5"/>
      <c r="W107" s="5"/>
      <c r="X107" s="5"/>
      <c r="Y107" s="5"/>
      <c r="Z107" s="5"/>
      <c r="AA107" s="5"/>
      <c r="AB107" s="5"/>
      <c r="AC107" s="5"/>
      <c r="AD107" s="5"/>
    </row>
    <row r="108" spans="1:30" ht="16.5" x14ac:dyDescent="0.25">
      <c r="A108" s="52" t="s">
        <v>368</v>
      </c>
      <c r="B108" s="93" t="s">
        <v>71</v>
      </c>
      <c r="C108" s="36"/>
      <c r="D108" s="121" t="s">
        <v>360</v>
      </c>
      <c r="E108" s="29">
        <v>1</v>
      </c>
      <c r="F108" s="52" t="s">
        <v>271</v>
      </c>
      <c r="G108" s="81" t="s">
        <v>334</v>
      </c>
      <c r="H108" s="76">
        <v>3720.87</v>
      </c>
      <c r="I108" s="28">
        <f t="shared" si="3"/>
        <v>3720.87</v>
      </c>
      <c r="J108" s="23"/>
      <c r="K108" s="13"/>
      <c r="L108" s="13"/>
      <c r="M108" s="13"/>
      <c r="N108" s="13"/>
      <c r="O108" s="13"/>
      <c r="P108" s="13"/>
      <c r="Q108" s="13"/>
      <c r="R108" s="5"/>
      <c r="S108" s="5"/>
      <c r="T108" s="5"/>
      <c r="U108" s="5"/>
      <c r="V108" s="5"/>
      <c r="W108" s="5"/>
      <c r="X108" s="5"/>
      <c r="Y108" s="5"/>
      <c r="Z108" s="5"/>
      <c r="AA108" s="5"/>
      <c r="AB108" s="5"/>
      <c r="AC108" s="5"/>
      <c r="AD108" s="5"/>
    </row>
    <row r="109" spans="1:30" x14ac:dyDescent="0.2">
      <c r="A109" s="30"/>
      <c r="B109" s="26"/>
      <c r="C109" s="36"/>
      <c r="D109" s="36"/>
      <c r="E109" s="29"/>
      <c r="F109" s="30"/>
      <c r="G109" s="27">
        <v>0</v>
      </c>
      <c r="H109" s="27">
        <v>0</v>
      </c>
      <c r="I109" s="28">
        <f t="shared" si="3"/>
        <v>0</v>
      </c>
      <c r="J109" s="23"/>
      <c r="K109" s="13"/>
      <c r="L109" s="13"/>
      <c r="M109" s="13"/>
      <c r="N109" s="13"/>
      <c r="O109" s="13"/>
      <c r="P109" s="13"/>
      <c r="Q109" s="13"/>
      <c r="R109" s="5"/>
      <c r="S109" s="5"/>
      <c r="T109" s="5"/>
      <c r="U109" s="5"/>
      <c r="V109" s="5"/>
      <c r="W109" s="5"/>
      <c r="X109" s="5"/>
      <c r="Y109" s="5"/>
      <c r="Z109" s="5"/>
      <c r="AA109" s="5"/>
      <c r="AB109" s="5"/>
      <c r="AC109" s="5"/>
      <c r="AD109" s="5"/>
    </row>
    <row r="110" spans="1:30" ht="45" x14ac:dyDescent="0.2">
      <c r="A110" s="42" t="s">
        <v>56</v>
      </c>
      <c r="B110" s="42" t="s">
        <v>57</v>
      </c>
      <c r="C110" s="21" t="s">
        <v>58</v>
      </c>
      <c r="D110" s="21" t="s">
        <v>59</v>
      </c>
      <c r="E110" s="21" t="s">
        <v>60</v>
      </c>
      <c r="F110" s="31"/>
      <c r="G110" s="21" t="s">
        <v>61</v>
      </c>
      <c r="H110" s="21" t="s">
        <v>62</v>
      </c>
      <c r="I110" s="21" t="s">
        <v>63</v>
      </c>
      <c r="J110" s="23"/>
      <c r="K110" s="6"/>
      <c r="L110" s="6"/>
      <c r="M110" s="6"/>
      <c r="N110" s="6"/>
      <c r="O110" s="6"/>
      <c r="P110" s="6"/>
      <c r="Q110" s="6"/>
      <c r="R110" s="32"/>
      <c r="S110" s="14"/>
      <c r="T110" s="14"/>
      <c r="U110" s="14"/>
      <c r="V110" s="14"/>
      <c r="W110" s="14"/>
      <c r="X110" s="14"/>
      <c r="Y110" s="14"/>
      <c r="Z110" s="14"/>
      <c r="AA110" s="14"/>
      <c r="AB110" s="14"/>
      <c r="AC110" s="14"/>
      <c r="AD110" s="14"/>
    </row>
    <row r="111" spans="1:30" x14ac:dyDescent="0.2">
      <c r="A111" s="37" t="s">
        <v>64</v>
      </c>
      <c r="B111" s="38" t="s">
        <v>65</v>
      </c>
      <c r="C111" s="16">
        <f>SUMIFS($E$104:$E$109,$B$104:$B$109,"FDA",$D$104:$D$109,"&lt;&gt;VAGO")</f>
        <v>1</v>
      </c>
      <c r="D111" s="16">
        <f>SUMIFS($E$104:$E$109,$B$104:$B$109,"FDA",$D$104:$D$109,"VAGO")</f>
        <v>0</v>
      </c>
      <c r="E111" s="16">
        <f t="shared" ref="E111:E115" si="4">C111+D111</f>
        <v>1</v>
      </c>
      <c r="F111" s="17"/>
      <c r="G111" s="28">
        <f>SUMIF($B$104:$B$109,"FDA",$G$104:$G$109)</f>
        <v>0</v>
      </c>
      <c r="H111" s="28">
        <f>SUMIF($B$104:$B$109,"FDA",$H$104:$H$109)</f>
        <v>5847.08</v>
      </c>
      <c r="I111" s="28">
        <f>SUMIF($B$104:$B$109,"FDA",$I$104:$I$109)</f>
        <v>5847.08</v>
      </c>
      <c r="J111" s="13"/>
      <c r="K111" s="6"/>
      <c r="L111" s="13"/>
      <c r="M111" s="13"/>
      <c r="N111" s="13"/>
      <c r="O111" s="13"/>
      <c r="P111" s="13"/>
      <c r="Q111" s="13"/>
      <c r="R111" s="5"/>
      <c r="S111" s="5"/>
      <c r="T111" s="5"/>
      <c r="U111" s="5"/>
      <c r="V111" s="5"/>
      <c r="W111" s="5"/>
      <c r="X111" s="5"/>
      <c r="Y111" s="5"/>
      <c r="Z111" s="5"/>
      <c r="AA111" s="5"/>
      <c r="AB111" s="5"/>
      <c r="AC111" s="5"/>
      <c r="AD111" s="5"/>
    </row>
    <row r="112" spans="1:30" x14ac:dyDescent="0.2">
      <c r="A112" s="37" t="s">
        <v>66</v>
      </c>
      <c r="B112" s="38" t="s">
        <v>67</v>
      </c>
      <c r="C112" s="16">
        <f>SUMIFS($E$104:$E$109,$B$104:$B$109,"FDA-1",$D$104:$D$109,"&lt;&gt;VAGO")</f>
        <v>1</v>
      </c>
      <c r="D112" s="16">
        <f>SUMIFS($E$104:$E$109,$B$104:$B$109,"FDA-1",$D$104:$D$109,"VAGO")</f>
        <v>0</v>
      </c>
      <c r="E112" s="16">
        <f t="shared" si="4"/>
        <v>1</v>
      </c>
      <c r="F112" s="17"/>
      <c r="G112" s="28">
        <f>SUMIF($B$104:$B$109,"FDA-1",$G$104:$G$109)</f>
        <v>0</v>
      </c>
      <c r="H112" s="28">
        <f>SUMIF($B$104:$B$109,"FDA-1",$H$104:$H$109)</f>
        <v>4916.8599999999997</v>
      </c>
      <c r="I112" s="28">
        <f>SUMIF($B$104:$B$109,"FDA-1",$I$104:$I$109)</f>
        <v>4916.8599999999997</v>
      </c>
      <c r="J112" s="13"/>
      <c r="K112" s="6"/>
      <c r="L112" s="13"/>
      <c r="M112" s="13"/>
      <c r="N112" s="13"/>
      <c r="O112" s="13"/>
      <c r="P112" s="13"/>
      <c r="Q112" s="13"/>
      <c r="R112" s="5"/>
      <c r="S112" s="5"/>
      <c r="T112" s="5"/>
      <c r="U112" s="5"/>
      <c r="V112" s="5"/>
      <c r="W112" s="5"/>
      <c r="X112" s="5"/>
      <c r="Y112" s="5"/>
      <c r="Z112" s="5"/>
      <c r="AA112" s="5"/>
      <c r="AB112" s="5"/>
      <c r="AC112" s="5"/>
      <c r="AD112" s="5"/>
    </row>
    <row r="113" spans="1:30" x14ac:dyDescent="0.2">
      <c r="A113" s="37" t="s">
        <v>68</v>
      </c>
      <c r="B113" s="38" t="s">
        <v>69</v>
      </c>
      <c r="C113" s="16">
        <f>SUMIFS($E$104:$E$109,$B$104:$B$109,"FDA-2",$D$104:$D$109,"&lt;&gt;VAGO")</f>
        <v>2</v>
      </c>
      <c r="D113" s="16">
        <f>SUMIFS($E$104:$E$109,$B$104:$B$109,"FDA-2",$D$104:$D$109,"VAGO")</f>
        <v>0</v>
      </c>
      <c r="E113" s="16">
        <f t="shared" si="4"/>
        <v>2</v>
      </c>
      <c r="F113" s="19"/>
      <c r="G113" s="28">
        <f>SUMIF($B$104:$B$109,"FDA-2",$G$104:$G$109)</f>
        <v>0</v>
      </c>
      <c r="H113" s="28">
        <f>SUMIF($B$104:$B$109,"FDA-2",$H$104:$H$109)</f>
        <v>9036.4</v>
      </c>
      <c r="I113" s="28">
        <f>SUMIF($B$104:$B$109,"FDA-2",$I$104:$I$109)</f>
        <v>9036.4</v>
      </c>
      <c r="J113" s="13"/>
      <c r="K113" s="6"/>
      <c r="L113" s="13"/>
      <c r="M113" s="13"/>
      <c r="N113" s="13"/>
      <c r="O113" s="13"/>
      <c r="P113" s="13"/>
      <c r="Q113" s="13"/>
      <c r="R113" s="5"/>
      <c r="S113" s="5"/>
      <c r="T113" s="5"/>
      <c r="U113" s="5"/>
      <c r="V113" s="5"/>
      <c r="W113" s="5"/>
      <c r="X113" s="5"/>
      <c r="Y113" s="5"/>
      <c r="Z113" s="5"/>
      <c r="AA113" s="5"/>
      <c r="AB113" s="5"/>
      <c r="AC113" s="5"/>
      <c r="AD113" s="5"/>
    </row>
    <row r="114" spans="1:30" x14ac:dyDescent="0.2">
      <c r="A114" s="37" t="s">
        <v>70</v>
      </c>
      <c r="B114" s="38" t="s">
        <v>71</v>
      </c>
      <c r="C114" s="16">
        <f>SUMIFS($E$104:$E$109,$B$104:$B$109,"FDA-3",$D$104:$D$109,"&lt;&gt;VAGO")</f>
        <v>1</v>
      </c>
      <c r="D114" s="16">
        <f>SUMIFS($E$104:$E$109,$B$104:$B$109,"FDA-3",$D$104:$D$109,"VAGO")</f>
        <v>0</v>
      </c>
      <c r="E114" s="16">
        <f t="shared" si="4"/>
        <v>1</v>
      </c>
      <c r="F114" s="20"/>
      <c r="G114" s="28">
        <f>SUMIF($B$104:$B$109,"FDA-3",$G$104:$G$109)</f>
        <v>0</v>
      </c>
      <c r="H114" s="28">
        <f>SUMIF($B$104:$B$109,"FDA-3",$H$104:$H$109)</f>
        <v>3720.87</v>
      </c>
      <c r="I114" s="28">
        <f>SUMIF($B$104:$B$109,"FDA-3",$I$104:$I$109)</f>
        <v>3720.87</v>
      </c>
      <c r="J114" s="13"/>
      <c r="K114" s="6"/>
      <c r="L114" s="13"/>
      <c r="M114" s="13"/>
      <c r="N114" s="13"/>
      <c r="O114" s="13"/>
      <c r="P114" s="13"/>
      <c r="Q114" s="13"/>
      <c r="R114" s="5"/>
      <c r="S114" s="5"/>
      <c r="T114" s="5"/>
      <c r="U114" s="5"/>
      <c r="V114" s="5"/>
      <c r="W114" s="5"/>
      <c r="X114" s="5"/>
      <c r="Y114" s="5"/>
      <c r="Z114" s="5"/>
      <c r="AA114" s="5"/>
      <c r="AB114" s="5"/>
      <c r="AC114" s="5"/>
      <c r="AD114" s="5"/>
    </row>
    <row r="115" spans="1:30" x14ac:dyDescent="0.2">
      <c r="A115" s="37" t="s">
        <v>72</v>
      </c>
      <c r="B115" s="38" t="s">
        <v>73</v>
      </c>
      <c r="C115" s="16">
        <f>SUMIFS($E$104:$E$109,$B$104:$B$109,"FDA-4",$D$104:$D$109,"&lt;&gt;VAGO")</f>
        <v>0</v>
      </c>
      <c r="D115" s="16">
        <f>SUMIFS($E$104:$E$109,$B$104:$B$109,"FDA-4",$D$104:$D$109,"VAGO")</f>
        <v>0</v>
      </c>
      <c r="E115" s="16">
        <f t="shared" si="4"/>
        <v>0</v>
      </c>
      <c r="F115" s="19"/>
      <c r="G115" s="28">
        <f>SUMIF($B$104:$B$109,"FDA-4",$G$104:$G$109)</f>
        <v>0</v>
      </c>
      <c r="H115" s="28">
        <f>SUMIF($B$104:$B$109,"FDA-4",$H$104:$H$109)</f>
        <v>0</v>
      </c>
      <c r="I115" s="28">
        <f>SUMIF($B$104:$B$109,"FDA-4",$I$104:$I$109)</f>
        <v>0</v>
      </c>
      <c r="J115" s="13"/>
      <c r="K115" s="6"/>
      <c r="L115" s="13"/>
      <c r="M115" s="13"/>
      <c r="N115" s="13"/>
      <c r="O115" s="13"/>
      <c r="P115" s="13"/>
      <c r="Q115" s="13"/>
      <c r="R115" s="5"/>
      <c r="S115" s="5"/>
      <c r="T115" s="5"/>
      <c r="U115" s="5"/>
      <c r="V115" s="5"/>
      <c r="W115" s="5"/>
      <c r="X115" s="5"/>
      <c r="Y115" s="5"/>
      <c r="Z115" s="5"/>
      <c r="AA115" s="5"/>
      <c r="AB115" s="5"/>
      <c r="AC115" s="5"/>
      <c r="AD115" s="5"/>
    </row>
    <row r="116" spans="1:30" ht="30" x14ac:dyDescent="0.2">
      <c r="A116" s="42" t="s">
        <v>74</v>
      </c>
      <c r="B116" s="31"/>
      <c r="C116" s="21">
        <f>SUM(C111:C115)</f>
        <v>5</v>
      </c>
      <c r="D116" s="21">
        <f t="shared" ref="D116" si="5">SUM(D112:D115)</f>
        <v>0</v>
      </c>
      <c r="E116" s="21">
        <f>SUM(E111:E115)</f>
        <v>5</v>
      </c>
      <c r="F116" s="31"/>
      <c r="G116" s="33">
        <f t="shared" ref="G116:I116" si="6">SUM(G111:G115)</f>
        <v>0</v>
      </c>
      <c r="H116" s="33">
        <f t="shared" si="6"/>
        <v>23521.209999999995</v>
      </c>
      <c r="I116" s="33">
        <f t="shared" si="6"/>
        <v>23521.209999999995</v>
      </c>
      <c r="J116" s="13"/>
      <c r="K116" s="6"/>
      <c r="L116" s="13"/>
      <c r="M116" s="13"/>
      <c r="N116" s="13"/>
      <c r="O116" s="13"/>
      <c r="P116" s="13"/>
      <c r="Q116" s="13"/>
      <c r="R116" s="5"/>
      <c r="S116" s="5"/>
      <c r="T116" s="5"/>
      <c r="U116" s="5"/>
      <c r="V116" s="5"/>
      <c r="W116" s="5"/>
      <c r="X116" s="5"/>
      <c r="Y116" s="5"/>
      <c r="Z116" s="5"/>
      <c r="AA116" s="5"/>
      <c r="AB116" s="5"/>
      <c r="AC116" s="5"/>
      <c r="AD116" s="5"/>
    </row>
    <row r="117" spans="1:30" ht="45" customHeight="1" x14ac:dyDescent="0.2">
      <c r="A117" s="24"/>
      <c r="B117" s="24"/>
      <c r="C117" s="24"/>
      <c r="D117" s="24"/>
      <c r="E117" s="24"/>
      <c r="F117" s="24"/>
      <c r="G117" s="24"/>
      <c r="H117" s="24"/>
      <c r="I117" s="6"/>
      <c r="J117" s="13"/>
      <c r="K117" s="6"/>
      <c r="L117" s="13"/>
      <c r="M117" s="13"/>
      <c r="N117" s="13"/>
      <c r="O117" s="13"/>
      <c r="P117" s="13"/>
      <c r="Q117" s="13"/>
      <c r="R117" s="5"/>
      <c r="S117" s="5"/>
      <c r="T117" s="5"/>
      <c r="U117" s="5"/>
      <c r="V117" s="5"/>
      <c r="W117" s="5"/>
      <c r="X117" s="5"/>
      <c r="Y117" s="5"/>
      <c r="Z117" s="5"/>
      <c r="AA117" s="5"/>
      <c r="AB117" s="5"/>
      <c r="AC117" s="5"/>
      <c r="AD117" s="5"/>
    </row>
    <row r="118" spans="1:30" x14ac:dyDescent="0.2">
      <c r="A118" s="178" t="s">
        <v>75</v>
      </c>
      <c r="B118" s="179"/>
      <c r="C118" s="179"/>
      <c r="D118" s="179"/>
      <c r="E118" s="179"/>
      <c r="F118" s="179"/>
      <c r="G118" s="179"/>
      <c r="H118" s="179"/>
      <c r="I118" s="180"/>
      <c r="J118" s="13"/>
      <c r="K118" s="6"/>
      <c r="L118" s="13"/>
      <c r="M118" s="13"/>
      <c r="N118" s="13"/>
      <c r="O118" s="13"/>
      <c r="P118" s="13"/>
      <c r="Q118" s="13"/>
      <c r="R118" s="5"/>
      <c r="S118" s="5"/>
      <c r="T118" s="5"/>
      <c r="U118" s="5"/>
      <c r="V118" s="5"/>
      <c r="W118" s="5"/>
      <c r="X118" s="5"/>
      <c r="Y118" s="5"/>
      <c r="Z118" s="5"/>
      <c r="AA118" s="5"/>
      <c r="AB118" s="5"/>
      <c r="AC118" s="5"/>
      <c r="AD118" s="5"/>
    </row>
    <row r="119" spans="1:30" ht="30" x14ac:dyDescent="0.2">
      <c r="A119" s="34" t="s">
        <v>76</v>
      </c>
      <c r="B119" s="9" t="s">
        <v>77</v>
      </c>
      <c r="C119" s="9" t="s">
        <v>78</v>
      </c>
      <c r="D119" s="9" t="s">
        <v>79</v>
      </c>
      <c r="E119" s="9" t="s">
        <v>80</v>
      </c>
      <c r="F119" s="9" t="s">
        <v>81</v>
      </c>
      <c r="G119" s="9" t="s">
        <v>82</v>
      </c>
      <c r="H119" s="129" t="s">
        <v>83</v>
      </c>
      <c r="I119" s="9" t="s">
        <v>84</v>
      </c>
      <c r="J119" s="6"/>
      <c r="K119" s="6"/>
      <c r="L119" s="6"/>
      <c r="M119" s="6"/>
      <c r="N119" s="6"/>
      <c r="O119" s="6"/>
      <c r="P119" s="6"/>
      <c r="Q119" s="6"/>
      <c r="R119" s="25"/>
      <c r="S119" s="12"/>
      <c r="T119" s="12"/>
      <c r="U119" s="12"/>
      <c r="V119" s="12"/>
      <c r="W119" s="12"/>
      <c r="X119" s="12"/>
      <c r="Y119" s="12"/>
      <c r="Z119" s="12"/>
      <c r="AA119" s="12"/>
      <c r="AB119" s="12"/>
      <c r="AC119" s="12"/>
      <c r="AD119" s="12"/>
    </row>
    <row r="120" spans="1:30" ht="16.5" x14ac:dyDescent="0.25">
      <c r="A120" s="49" t="s">
        <v>341</v>
      </c>
      <c r="B120" s="105" t="s">
        <v>94</v>
      </c>
      <c r="C120" s="35"/>
      <c r="D120" s="121" t="s">
        <v>360</v>
      </c>
      <c r="E120" s="29">
        <v>1</v>
      </c>
      <c r="F120" s="52" t="s">
        <v>335</v>
      </c>
      <c r="G120" s="124">
        <v>0</v>
      </c>
      <c r="H120" s="130">
        <v>1200.69</v>
      </c>
      <c r="I120" s="127">
        <f t="shared" ref="I120:I128" si="7">SUM(G120:H120)</f>
        <v>1200.69</v>
      </c>
      <c r="J120" s="13"/>
      <c r="K120" s="13"/>
      <c r="L120" s="13"/>
      <c r="M120" s="13"/>
      <c r="N120" s="13"/>
      <c r="O120" s="13"/>
      <c r="P120" s="13"/>
      <c r="Q120" s="13"/>
      <c r="R120" s="5"/>
      <c r="S120" s="5"/>
      <c r="T120" s="5"/>
      <c r="U120" s="5"/>
      <c r="V120" s="5"/>
      <c r="W120" s="5"/>
      <c r="X120" s="5"/>
      <c r="Y120" s="5"/>
      <c r="Z120" s="5"/>
      <c r="AA120" s="5"/>
      <c r="AB120" s="5"/>
      <c r="AC120" s="5"/>
      <c r="AD120" s="5"/>
    </row>
    <row r="121" spans="1:30" ht="16.5" x14ac:dyDescent="0.25">
      <c r="A121" s="49" t="s">
        <v>341</v>
      </c>
      <c r="B121" s="105" t="s">
        <v>94</v>
      </c>
      <c r="C121" s="36"/>
      <c r="D121" s="121" t="s">
        <v>360</v>
      </c>
      <c r="E121" s="29">
        <v>1</v>
      </c>
      <c r="F121" s="52" t="s">
        <v>336</v>
      </c>
      <c r="G121" s="124">
        <v>0</v>
      </c>
      <c r="H121" s="130">
        <v>1200.69</v>
      </c>
      <c r="I121" s="127">
        <f t="shared" si="7"/>
        <v>1200.69</v>
      </c>
      <c r="J121" s="13"/>
      <c r="K121" s="13"/>
      <c r="L121" s="13"/>
      <c r="M121" s="13"/>
      <c r="N121" s="13"/>
      <c r="O121" s="13"/>
      <c r="P121" s="13"/>
      <c r="Q121" s="13"/>
      <c r="R121" s="5"/>
      <c r="S121" s="5"/>
      <c r="T121" s="5"/>
      <c r="U121" s="5"/>
      <c r="V121" s="5"/>
      <c r="W121" s="5"/>
      <c r="X121" s="5"/>
      <c r="Y121" s="5"/>
      <c r="Z121" s="5"/>
      <c r="AA121" s="5"/>
      <c r="AB121" s="5"/>
      <c r="AC121" s="5"/>
      <c r="AD121" s="5"/>
    </row>
    <row r="122" spans="1:30" ht="16.5" x14ac:dyDescent="0.25">
      <c r="A122" s="49" t="s">
        <v>341</v>
      </c>
      <c r="B122" s="105" t="s">
        <v>94</v>
      </c>
      <c r="C122" s="36"/>
      <c r="D122" s="121" t="s">
        <v>360</v>
      </c>
      <c r="E122" s="29">
        <v>1</v>
      </c>
      <c r="F122" s="94" t="s">
        <v>337</v>
      </c>
      <c r="G122" s="124">
        <v>0</v>
      </c>
      <c r="H122" s="130">
        <v>1200.69</v>
      </c>
      <c r="I122" s="127">
        <f t="shared" si="7"/>
        <v>1200.69</v>
      </c>
      <c r="J122" s="13"/>
      <c r="K122" s="13"/>
      <c r="L122" s="13"/>
      <c r="M122" s="13"/>
      <c r="N122" s="13"/>
      <c r="O122" s="13"/>
      <c r="P122" s="13"/>
      <c r="Q122" s="13"/>
      <c r="R122" s="5"/>
      <c r="S122" s="5"/>
      <c r="T122" s="5"/>
      <c r="U122" s="5"/>
      <c r="V122" s="5"/>
      <c r="W122" s="5"/>
      <c r="X122" s="5"/>
      <c r="Y122" s="5"/>
      <c r="Z122" s="5"/>
      <c r="AA122" s="5"/>
      <c r="AB122" s="5"/>
      <c r="AC122" s="5"/>
      <c r="AD122" s="5"/>
    </row>
    <row r="123" spans="1:30" ht="16.5" x14ac:dyDescent="0.25">
      <c r="A123" s="49" t="s">
        <v>341</v>
      </c>
      <c r="B123" s="105" t="s">
        <v>94</v>
      </c>
      <c r="C123" s="36"/>
      <c r="D123" s="121" t="s">
        <v>360</v>
      </c>
      <c r="E123" s="29">
        <v>1</v>
      </c>
      <c r="F123" s="69" t="s">
        <v>338</v>
      </c>
      <c r="G123" s="124">
        <v>0</v>
      </c>
      <c r="H123" s="130">
        <v>1200.69</v>
      </c>
      <c r="I123" s="127">
        <f t="shared" si="7"/>
        <v>1200.69</v>
      </c>
      <c r="J123" s="13"/>
      <c r="K123" s="13"/>
      <c r="L123" s="13"/>
      <c r="M123" s="13"/>
      <c r="N123" s="13"/>
      <c r="O123" s="13"/>
      <c r="P123" s="13"/>
      <c r="Q123" s="13"/>
      <c r="R123" s="5"/>
      <c r="S123" s="5"/>
      <c r="T123" s="5"/>
      <c r="U123" s="5"/>
      <c r="V123" s="5"/>
      <c r="W123" s="5"/>
      <c r="X123" s="5"/>
      <c r="Y123" s="5"/>
      <c r="Z123" s="5"/>
      <c r="AA123" s="5"/>
      <c r="AB123" s="5"/>
      <c r="AC123" s="5"/>
      <c r="AD123" s="5"/>
    </row>
    <row r="124" spans="1:30" ht="16.5" x14ac:dyDescent="0.25">
      <c r="A124" s="49" t="s">
        <v>341</v>
      </c>
      <c r="B124" s="105" t="s">
        <v>94</v>
      </c>
      <c r="C124" s="35"/>
      <c r="D124" s="121" t="s">
        <v>360</v>
      </c>
      <c r="E124" s="29">
        <v>1</v>
      </c>
      <c r="F124" s="50" t="s">
        <v>339</v>
      </c>
      <c r="G124" s="124">
        <v>0</v>
      </c>
      <c r="H124" s="130">
        <v>1200.69</v>
      </c>
      <c r="I124" s="127">
        <f t="shared" si="7"/>
        <v>1200.69</v>
      </c>
      <c r="J124" s="13"/>
      <c r="K124" s="13"/>
      <c r="L124" s="13"/>
      <c r="M124" s="13"/>
      <c r="N124" s="13"/>
      <c r="O124" s="13"/>
      <c r="P124" s="13"/>
      <c r="Q124" s="13"/>
      <c r="R124" s="5"/>
      <c r="S124" s="5"/>
      <c r="T124" s="5"/>
      <c r="U124" s="5"/>
      <c r="V124" s="5"/>
      <c r="W124" s="5"/>
      <c r="X124" s="5"/>
      <c r="Y124" s="5"/>
      <c r="Z124" s="5"/>
      <c r="AA124" s="5"/>
      <c r="AB124" s="5"/>
      <c r="AC124" s="5"/>
      <c r="AD124" s="5"/>
    </row>
    <row r="125" spans="1:30" ht="16.5" x14ac:dyDescent="0.25">
      <c r="A125" s="95" t="s">
        <v>341</v>
      </c>
      <c r="B125" s="105" t="s">
        <v>94</v>
      </c>
      <c r="C125" s="96"/>
      <c r="D125" s="121" t="s">
        <v>360</v>
      </c>
      <c r="E125" s="122">
        <v>1</v>
      </c>
      <c r="F125" s="52" t="s">
        <v>340</v>
      </c>
      <c r="G125" s="125">
        <v>0</v>
      </c>
      <c r="H125" s="130">
        <v>1200.69</v>
      </c>
      <c r="I125" s="128">
        <f t="shared" si="7"/>
        <v>1200.69</v>
      </c>
      <c r="J125" s="13"/>
      <c r="K125" s="13"/>
      <c r="L125" s="13"/>
      <c r="M125" s="13"/>
      <c r="N125" s="13"/>
      <c r="O125" s="13"/>
      <c r="P125" s="13"/>
      <c r="Q125" s="13"/>
      <c r="R125" s="5"/>
      <c r="S125" s="5"/>
      <c r="T125" s="5"/>
      <c r="U125" s="5"/>
      <c r="V125" s="5"/>
      <c r="W125" s="5"/>
      <c r="X125" s="5"/>
      <c r="Y125" s="5"/>
      <c r="Z125" s="5"/>
      <c r="AA125" s="5"/>
      <c r="AB125" s="5"/>
      <c r="AC125" s="5"/>
      <c r="AD125" s="5"/>
    </row>
    <row r="126" spans="1:30" ht="16.5" x14ac:dyDescent="0.25">
      <c r="A126" s="95" t="s">
        <v>341</v>
      </c>
      <c r="B126" s="105" t="s">
        <v>94</v>
      </c>
      <c r="C126" s="99"/>
      <c r="D126" s="121" t="s">
        <v>360</v>
      </c>
      <c r="E126" s="101">
        <v>1</v>
      </c>
      <c r="F126" s="123" t="s">
        <v>342</v>
      </c>
      <c r="G126" s="126">
        <v>0</v>
      </c>
      <c r="H126" s="130">
        <v>1200.69</v>
      </c>
      <c r="I126" s="128">
        <f t="shared" si="7"/>
        <v>1200.69</v>
      </c>
      <c r="J126" s="13"/>
      <c r="K126" s="13"/>
      <c r="L126" s="13"/>
      <c r="M126" s="13"/>
      <c r="N126" s="13"/>
      <c r="O126" s="13"/>
      <c r="P126" s="13"/>
      <c r="Q126" s="13"/>
      <c r="R126" s="5"/>
      <c r="S126" s="5"/>
      <c r="T126" s="5"/>
      <c r="U126" s="5"/>
      <c r="V126" s="5"/>
      <c r="W126" s="5"/>
      <c r="X126" s="5"/>
      <c r="Y126" s="5"/>
      <c r="Z126" s="5"/>
      <c r="AA126" s="5"/>
      <c r="AB126" s="5"/>
      <c r="AC126" s="5"/>
      <c r="AD126" s="5"/>
    </row>
    <row r="127" spans="1:30" ht="16.5" x14ac:dyDescent="0.25">
      <c r="A127" s="95" t="s">
        <v>341</v>
      </c>
      <c r="B127" s="105" t="s">
        <v>94</v>
      </c>
      <c r="C127" s="99"/>
      <c r="D127" s="121" t="s">
        <v>360</v>
      </c>
      <c r="E127" s="101">
        <v>1</v>
      </c>
      <c r="F127" s="74" t="s">
        <v>343</v>
      </c>
      <c r="G127" s="126">
        <v>0</v>
      </c>
      <c r="H127" s="130">
        <v>1200.69</v>
      </c>
      <c r="I127" s="128">
        <f t="shared" si="7"/>
        <v>1200.69</v>
      </c>
      <c r="J127" s="13"/>
      <c r="K127" s="13"/>
      <c r="L127" s="13"/>
      <c r="M127" s="13"/>
      <c r="N127" s="13"/>
      <c r="O127" s="13"/>
      <c r="P127" s="13"/>
      <c r="Q127" s="13"/>
      <c r="R127" s="5"/>
      <c r="S127" s="5"/>
      <c r="T127" s="5"/>
      <c r="U127" s="5"/>
      <c r="V127" s="5"/>
      <c r="W127" s="5"/>
      <c r="X127" s="5"/>
      <c r="Y127" s="5"/>
      <c r="Z127" s="5"/>
      <c r="AA127" s="5"/>
      <c r="AB127" s="5"/>
      <c r="AC127" s="5"/>
      <c r="AD127" s="5"/>
    </row>
    <row r="128" spans="1:30" ht="16.5" x14ac:dyDescent="0.25">
      <c r="A128" s="95" t="s">
        <v>341</v>
      </c>
      <c r="B128" s="105" t="s">
        <v>94</v>
      </c>
      <c r="C128" s="99"/>
      <c r="D128" s="121" t="s">
        <v>360</v>
      </c>
      <c r="E128" s="101">
        <v>1</v>
      </c>
      <c r="F128" s="104" t="s">
        <v>344</v>
      </c>
      <c r="G128" s="126">
        <v>0</v>
      </c>
      <c r="H128" s="130">
        <v>1200.69</v>
      </c>
      <c r="I128" s="128">
        <f t="shared" si="7"/>
        <v>1200.69</v>
      </c>
      <c r="J128" s="13"/>
      <c r="K128" s="13"/>
      <c r="L128" s="13"/>
      <c r="M128" s="13"/>
      <c r="N128" s="13"/>
      <c r="O128" s="13"/>
      <c r="P128" s="13"/>
      <c r="Q128" s="13"/>
      <c r="R128" s="5"/>
      <c r="S128" s="5"/>
      <c r="T128" s="5"/>
      <c r="U128" s="5"/>
      <c r="V128" s="5"/>
      <c r="W128" s="5"/>
      <c r="X128" s="5"/>
      <c r="Y128" s="5"/>
      <c r="Z128" s="5"/>
      <c r="AA128" s="5"/>
      <c r="AB128" s="5"/>
      <c r="AC128" s="5"/>
      <c r="AD128" s="5"/>
    </row>
    <row r="129" spans="1:30" ht="16.5" x14ac:dyDescent="0.25">
      <c r="A129" s="49" t="s">
        <v>347</v>
      </c>
      <c r="B129" s="105" t="s">
        <v>372</v>
      </c>
      <c r="C129" s="99"/>
      <c r="D129" s="121" t="s">
        <v>360</v>
      </c>
      <c r="E129" s="101">
        <v>1</v>
      </c>
      <c r="F129" s="52" t="s">
        <v>345</v>
      </c>
      <c r="G129" s="97">
        <v>0</v>
      </c>
      <c r="H129" s="117">
        <v>732.55</v>
      </c>
      <c r="I129" s="98">
        <f>SUM(G129:H129)</f>
        <v>732.55</v>
      </c>
      <c r="J129" s="13"/>
      <c r="K129" s="13"/>
      <c r="L129" s="13"/>
      <c r="M129" s="13"/>
      <c r="N129" s="13"/>
      <c r="O129" s="13"/>
      <c r="P129" s="13"/>
      <c r="Q129" s="13"/>
      <c r="R129" s="5"/>
      <c r="S129" s="5"/>
      <c r="T129" s="5"/>
      <c r="U129" s="5"/>
      <c r="V129" s="5"/>
      <c r="W129" s="5"/>
      <c r="X129" s="5"/>
      <c r="Y129" s="5"/>
      <c r="Z129" s="5"/>
      <c r="AA129" s="5"/>
      <c r="AB129" s="5"/>
      <c r="AC129" s="5"/>
      <c r="AD129" s="5"/>
    </row>
    <row r="130" spans="1:30" ht="16.5" x14ac:dyDescent="0.25">
      <c r="A130" s="49" t="s">
        <v>347</v>
      </c>
      <c r="B130" s="105" t="s">
        <v>372</v>
      </c>
      <c r="C130" s="99"/>
      <c r="D130" s="121" t="s">
        <v>360</v>
      </c>
      <c r="E130" s="101">
        <v>1</v>
      </c>
      <c r="F130" s="52" t="s">
        <v>346</v>
      </c>
      <c r="G130" s="97">
        <v>0</v>
      </c>
      <c r="H130" s="117">
        <v>732.55</v>
      </c>
      <c r="I130" s="98">
        <f>SUM(G130:H130)</f>
        <v>732.55</v>
      </c>
      <c r="J130" s="13"/>
      <c r="K130" s="13"/>
      <c r="L130" s="13"/>
      <c r="M130" s="13"/>
      <c r="N130" s="13"/>
      <c r="O130" s="13"/>
      <c r="P130" s="13"/>
      <c r="Q130" s="13"/>
      <c r="R130" s="5"/>
      <c r="S130" s="5"/>
      <c r="T130" s="5"/>
      <c r="U130" s="5"/>
      <c r="V130" s="5"/>
      <c r="W130" s="5"/>
      <c r="X130" s="5"/>
      <c r="Y130" s="5"/>
      <c r="Z130" s="5"/>
      <c r="AA130" s="5"/>
      <c r="AB130" s="5"/>
      <c r="AC130" s="5"/>
      <c r="AD130" s="5"/>
    </row>
    <row r="131" spans="1:30" ht="16.5" x14ac:dyDescent="0.25">
      <c r="A131" s="49" t="s">
        <v>347</v>
      </c>
      <c r="B131" s="105" t="s">
        <v>372</v>
      </c>
      <c r="C131" s="99"/>
      <c r="D131" s="121" t="s">
        <v>360</v>
      </c>
      <c r="E131" s="101">
        <v>1</v>
      </c>
      <c r="F131" s="106" t="s">
        <v>348</v>
      </c>
      <c r="G131" s="97">
        <v>0</v>
      </c>
      <c r="H131" s="117">
        <v>732.55</v>
      </c>
      <c r="I131" s="98">
        <f>SUM(G131:H131)</f>
        <v>732.55</v>
      </c>
      <c r="J131" s="13"/>
      <c r="K131" s="13"/>
      <c r="L131" s="13"/>
      <c r="M131" s="13"/>
      <c r="N131" s="13"/>
      <c r="O131" s="13"/>
      <c r="P131" s="13"/>
      <c r="Q131" s="13"/>
      <c r="R131" s="5"/>
      <c r="S131" s="5"/>
      <c r="T131" s="5"/>
      <c r="U131" s="5"/>
      <c r="V131" s="5"/>
      <c r="W131" s="5"/>
      <c r="X131" s="5"/>
      <c r="Y131" s="5"/>
      <c r="Z131" s="5"/>
      <c r="AA131" s="5"/>
      <c r="AB131" s="5"/>
      <c r="AC131" s="5"/>
      <c r="AD131" s="5"/>
    </row>
    <row r="132" spans="1:30" ht="16.5" x14ac:dyDescent="0.25">
      <c r="A132" s="49" t="s">
        <v>347</v>
      </c>
      <c r="B132" s="105" t="s">
        <v>372</v>
      </c>
      <c r="C132" s="99"/>
      <c r="D132" s="121" t="s">
        <v>360</v>
      </c>
      <c r="E132" s="101">
        <v>1</v>
      </c>
      <c r="F132" s="58" t="s">
        <v>349</v>
      </c>
      <c r="G132" s="102">
        <v>0</v>
      </c>
      <c r="H132" s="117">
        <v>732.55</v>
      </c>
      <c r="I132" s="103">
        <f>SUM(G132:H132)</f>
        <v>732.55</v>
      </c>
      <c r="J132" s="13"/>
      <c r="K132" s="13"/>
      <c r="L132" s="13"/>
      <c r="M132" s="13"/>
      <c r="N132" s="13"/>
      <c r="O132" s="13"/>
      <c r="P132" s="13"/>
      <c r="Q132" s="13"/>
      <c r="R132" s="5"/>
      <c r="S132" s="5"/>
      <c r="T132" s="5"/>
      <c r="U132" s="5"/>
      <c r="V132" s="5"/>
      <c r="W132" s="5"/>
      <c r="X132" s="5"/>
      <c r="Y132" s="5"/>
      <c r="Z132" s="5"/>
      <c r="AA132" s="5"/>
      <c r="AB132" s="5"/>
      <c r="AC132" s="5"/>
      <c r="AD132" s="5"/>
    </row>
    <row r="133" spans="1:30" ht="16.5" x14ac:dyDescent="0.25">
      <c r="A133" s="49" t="s">
        <v>347</v>
      </c>
      <c r="B133" s="105" t="s">
        <v>372</v>
      </c>
      <c r="C133" s="108"/>
      <c r="D133" s="121" t="s">
        <v>360</v>
      </c>
      <c r="E133" s="109">
        <v>1</v>
      </c>
      <c r="F133" s="94" t="s">
        <v>350</v>
      </c>
      <c r="G133" s="102">
        <v>0</v>
      </c>
      <c r="H133" s="118">
        <v>732.55</v>
      </c>
      <c r="I133" s="103">
        <f>SUM(G133:H133)</f>
        <v>732.55</v>
      </c>
      <c r="J133" s="13"/>
      <c r="K133" s="13"/>
      <c r="L133" s="13"/>
      <c r="M133" s="13"/>
      <c r="N133" s="13"/>
      <c r="O133" s="13"/>
      <c r="P133" s="13"/>
      <c r="Q133" s="13"/>
      <c r="R133" s="5"/>
      <c r="S133" s="5"/>
      <c r="T133" s="5"/>
      <c r="U133" s="5"/>
      <c r="V133" s="5"/>
      <c r="W133" s="5"/>
      <c r="X133" s="5"/>
      <c r="Y133" s="5"/>
      <c r="Z133" s="5"/>
      <c r="AA133" s="5"/>
      <c r="AB133" s="5"/>
      <c r="AC133" s="5"/>
      <c r="AD133" s="5"/>
    </row>
    <row r="134" spans="1:30" ht="16.5" x14ac:dyDescent="0.25">
      <c r="A134" s="49" t="s">
        <v>354</v>
      </c>
      <c r="B134" s="107" t="s">
        <v>98</v>
      </c>
      <c r="C134" s="99"/>
      <c r="D134" s="121" t="s">
        <v>360</v>
      </c>
      <c r="E134" s="101">
        <v>1</v>
      </c>
      <c r="F134" s="52" t="s">
        <v>351</v>
      </c>
      <c r="G134" s="102">
        <v>0</v>
      </c>
      <c r="H134" s="119">
        <v>488.36</v>
      </c>
      <c r="I134" s="103">
        <f t="shared" ref="I134:I140" si="8">SUM(G134:H134)</f>
        <v>488.36</v>
      </c>
      <c r="J134" s="13"/>
      <c r="K134" s="13"/>
      <c r="L134" s="13"/>
      <c r="M134" s="13"/>
      <c r="N134" s="13"/>
      <c r="O134" s="13"/>
      <c r="P134" s="13"/>
      <c r="Q134" s="13"/>
      <c r="R134" s="5"/>
      <c r="S134" s="5"/>
      <c r="T134" s="5"/>
      <c r="U134" s="5"/>
      <c r="V134" s="5"/>
      <c r="W134" s="5"/>
      <c r="X134" s="5"/>
      <c r="Y134" s="5"/>
      <c r="Z134" s="5"/>
      <c r="AA134" s="5"/>
      <c r="AB134" s="5"/>
      <c r="AC134" s="5"/>
      <c r="AD134" s="5"/>
    </row>
    <row r="135" spans="1:30" ht="16.5" x14ac:dyDescent="0.25">
      <c r="A135" s="49" t="s">
        <v>354</v>
      </c>
      <c r="B135" s="107" t="s">
        <v>98</v>
      </c>
      <c r="C135" s="99"/>
      <c r="D135" s="121" t="s">
        <v>360</v>
      </c>
      <c r="E135" s="101">
        <v>1</v>
      </c>
      <c r="F135" s="114" t="s">
        <v>352</v>
      </c>
      <c r="G135" s="102">
        <v>0</v>
      </c>
      <c r="H135" s="119">
        <v>488.36</v>
      </c>
      <c r="I135" s="103">
        <f t="shared" si="8"/>
        <v>488.36</v>
      </c>
      <c r="J135" s="13"/>
      <c r="K135" s="13"/>
      <c r="L135" s="13"/>
      <c r="M135" s="13"/>
      <c r="N135" s="13"/>
      <c r="O135" s="13"/>
      <c r="P135" s="13"/>
      <c r="Q135" s="13"/>
      <c r="R135" s="5"/>
      <c r="S135" s="5"/>
      <c r="T135" s="5"/>
      <c r="U135" s="5"/>
      <c r="V135" s="5"/>
      <c r="W135" s="5"/>
      <c r="X135" s="5"/>
      <c r="Y135" s="5"/>
      <c r="Z135" s="5"/>
      <c r="AA135" s="5"/>
      <c r="AB135" s="5"/>
      <c r="AC135" s="5"/>
      <c r="AD135" s="5"/>
    </row>
    <row r="136" spans="1:30" ht="16.5" x14ac:dyDescent="0.25">
      <c r="A136" s="49" t="s">
        <v>354</v>
      </c>
      <c r="B136" s="107" t="s">
        <v>98</v>
      </c>
      <c r="C136" s="99"/>
      <c r="D136" s="121" t="s">
        <v>360</v>
      </c>
      <c r="E136" s="101">
        <v>1</v>
      </c>
      <c r="F136" s="52" t="s">
        <v>353</v>
      </c>
      <c r="G136" s="102">
        <v>0</v>
      </c>
      <c r="H136" s="119">
        <v>488.36</v>
      </c>
      <c r="I136" s="103">
        <f t="shared" si="8"/>
        <v>488.36</v>
      </c>
      <c r="J136" s="13"/>
      <c r="K136" s="13"/>
      <c r="L136" s="13"/>
      <c r="M136" s="13"/>
      <c r="N136" s="13"/>
      <c r="O136" s="13"/>
      <c r="P136" s="13"/>
      <c r="Q136" s="13"/>
      <c r="R136" s="5"/>
      <c r="S136" s="5"/>
      <c r="T136" s="5"/>
      <c r="U136" s="5"/>
      <c r="V136" s="5"/>
      <c r="W136" s="5"/>
      <c r="X136" s="5"/>
      <c r="Y136" s="5"/>
      <c r="Z136" s="5"/>
      <c r="AA136" s="5"/>
      <c r="AB136" s="5"/>
      <c r="AC136" s="5"/>
      <c r="AD136" s="5"/>
    </row>
    <row r="137" spans="1:30" ht="16.5" x14ac:dyDescent="0.25">
      <c r="A137" s="52" t="s">
        <v>355</v>
      </c>
      <c r="B137" s="107" t="s">
        <v>356</v>
      </c>
      <c r="C137" s="99"/>
      <c r="D137" s="100" t="s">
        <v>360</v>
      </c>
      <c r="E137" s="101">
        <v>1</v>
      </c>
      <c r="F137" s="58" t="s">
        <v>358</v>
      </c>
      <c r="G137" s="102">
        <v>0</v>
      </c>
      <c r="H137" s="120">
        <v>436.04</v>
      </c>
      <c r="I137" s="103">
        <f t="shared" si="8"/>
        <v>436.04</v>
      </c>
      <c r="J137" s="13"/>
      <c r="K137" s="13"/>
      <c r="L137" s="13"/>
      <c r="M137" s="13"/>
      <c r="N137" s="13"/>
      <c r="O137" s="13"/>
      <c r="P137" s="13"/>
      <c r="Q137" s="13"/>
      <c r="R137" s="5"/>
      <c r="S137" s="5"/>
      <c r="T137" s="5"/>
      <c r="U137" s="5"/>
      <c r="V137" s="5"/>
      <c r="W137" s="5"/>
      <c r="X137" s="5"/>
      <c r="Y137" s="5"/>
      <c r="Z137" s="5"/>
      <c r="AA137" s="5"/>
      <c r="AB137" s="5"/>
      <c r="AC137" s="5"/>
      <c r="AD137" s="5"/>
    </row>
    <row r="138" spans="1:30" ht="16.5" x14ac:dyDescent="0.25">
      <c r="A138" s="52" t="s">
        <v>357</v>
      </c>
      <c r="B138" s="107" t="s">
        <v>104</v>
      </c>
      <c r="C138" s="110"/>
      <c r="D138" s="111" t="s">
        <v>362</v>
      </c>
      <c r="E138" s="112">
        <v>1</v>
      </c>
      <c r="F138" s="115"/>
      <c r="G138" s="102">
        <v>0</v>
      </c>
      <c r="H138" s="120">
        <v>313.94</v>
      </c>
      <c r="I138" s="103">
        <f t="shared" si="8"/>
        <v>313.94</v>
      </c>
      <c r="J138" s="13"/>
      <c r="K138" s="13"/>
      <c r="L138" s="13"/>
      <c r="M138" s="13"/>
      <c r="N138" s="13"/>
      <c r="O138" s="13"/>
      <c r="P138" s="13"/>
      <c r="Q138" s="13"/>
      <c r="R138" s="5"/>
      <c r="S138" s="5"/>
      <c r="T138" s="5"/>
      <c r="U138" s="5"/>
      <c r="V138" s="5"/>
      <c r="W138" s="5"/>
      <c r="X138" s="5"/>
      <c r="Y138" s="5"/>
      <c r="Z138" s="5"/>
      <c r="AA138" s="5"/>
      <c r="AB138" s="5"/>
      <c r="AC138" s="5"/>
      <c r="AD138" s="5"/>
    </row>
    <row r="139" spans="1:30" ht="16.5" x14ac:dyDescent="0.25">
      <c r="A139" s="52" t="s">
        <v>357</v>
      </c>
      <c r="B139" s="107" t="s">
        <v>104</v>
      </c>
      <c r="C139" s="110"/>
      <c r="D139" s="111" t="s">
        <v>362</v>
      </c>
      <c r="E139" s="112">
        <v>1</v>
      </c>
      <c r="F139" s="115"/>
      <c r="G139" s="102">
        <v>0</v>
      </c>
      <c r="H139" s="120">
        <v>313.94</v>
      </c>
      <c r="I139" s="103">
        <f t="shared" si="8"/>
        <v>313.94</v>
      </c>
      <c r="J139" s="13"/>
      <c r="K139" s="13"/>
      <c r="L139" s="13"/>
      <c r="M139" s="13"/>
      <c r="N139" s="13"/>
      <c r="O139" s="13"/>
      <c r="P139" s="13"/>
      <c r="Q139" s="13"/>
      <c r="R139" s="5"/>
      <c r="S139" s="5"/>
      <c r="T139" s="5"/>
      <c r="U139" s="5"/>
      <c r="V139" s="5"/>
      <c r="W139" s="5"/>
      <c r="X139" s="5"/>
      <c r="Y139" s="5"/>
      <c r="Z139" s="5"/>
      <c r="AA139" s="5"/>
      <c r="AB139" s="5"/>
      <c r="AC139" s="5"/>
      <c r="AD139" s="5"/>
    </row>
    <row r="140" spans="1:30" ht="16.5" x14ac:dyDescent="0.25">
      <c r="A140" s="52" t="s">
        <v>357</v>
      </c>
      <c r="B140" s="107" t="s">
        <v>104</v>
      </c>
      <c r="C140" s="110"/>
      <c r="D140" s="111" t="s">
        <v>362</v>
      </c>
      <c r="E140" s="112">
        <v>1</v>
      </c>
      <c r="F140" s="115"/>
      <c r="G140" s="102">
        <v>0</v>
      </c>
      <c r="H140" s="120">
        <v>313.94</v>
      </c>
      <c r="I140" s="103">
        <f t="shared" si="8"/>
        <v>313.94</v>
      </c>
      <c r="J140" s="13"/>
      <c r="K140" s="13"/>
      <c r="L140" s="13"/>
      <c r="M140" s="13"/>
      <c r="N140" s="13"/>
      <c r="O140" s="13"/>
      <c r="P140" s="13"/>
      <c r="Q140" s="13"/>
      <c r="R140" s="5"/>
      <c r="S140" s="5"/>
      <c r="T140" s="5"/>
      <c r="U140" s="5"/>
      <c r="V140" s="5"/>
      <c r="W140" s="5"/>
      <c r="X140" s="5"/>
      <c r="Y140" s="5"/>
      <c r="Z140" s="5"/>
      <c r="AA140" s="5"/>
      <c r="AB140" s="5"/>
      <c r="AC140" s="5"/>
      <c r="AD140" s="5"/>
    </row>
    <row r="141" spans="1:30" ht="16.5" x14ac:dyDescent="0.25">
      <c r="A141" s="95"/>
      <c r="B141" s="105"/>
      <c r="C141" s="110"/>
      <c r="D141" s="111"/>
      <c r="E141" s="112"/>
      <c r="F141" s="113"/>
      <c r="G141" s="102"/>
      <c r="H141" s="90"/>
      <c r="I141" s="103"/>
      <c r="J141" s="13"/>
      <c r="K141" s="13"/>
      <c r="L141" s="13"/>
      <c r="M141" s="13"/>
      <c r="N141" s="13"/>
      <c r="O141" s="13"/>
      <c r="P141" s="13"/>
      <c r="Q141" s="13"/>
      <c r="R141" s="5"/>
      <c r="S141" s="5"/>
      <c r="T141" s="5"/>
      <c r="U141" s="5"/>
      <c r="V141" s="5"/>
      <c r="W141" s="5"/>
      <c r="X141" s="5"/>
      <c r="Y141" s="5"/>
      <c r="Z141" s="5"/>
      <c r="AA141" s="5"/>
      <c r="AB141" s="5"/>
      <c r="AC141" s="5"/>
      <c r="AD141" s="5"/>
    </row>
    <row r="142" spans="1:30" ht="45" x14ac:dyDescent="0.2">
      <c r="A142" s="42" t="s">
        <v>85</v>
      </c>
      <c r="B142" s="42" t="s">
        <v>86</v>
      </c>
      <c r="C142" s="21" t="s">
        <v>87</v>
      </c>
      <c r="D142" s="21" t="s">
        <v>88</v>
      </c>
      <c r="E142" s="21" t="s">
        <v>89</v>
      </c>
      <c r="F142" s="31"/>
      <c r="G142" s="116" t="s">
        <v>90</v>
      </c>
      <c r="H142" s="116" t="s">
        <v>91</v>
      </c>
      <c r="I142" s="116" t="s">
        <v>92</v>
      </c>
      <c r="J142" s="13"/>
      <c r="K142" s="13"/>
      <c r="L142" s="13"/>
      <c r="M142" s="13"/>
      <c r="N142" s="13"/>
      <c r="O142" s="13"/>
      <c r="P142" s="13"/>
      <c r="Q142" s="13"/>
      <c r="R142" s="14"/>
      <c r="S142" s="14"/>
      <c r="T142" s="14"/>
      <c r="U142" s="14"/>
      <c r="V142" s="14"/>
      <c r="W142" s="14"/>
      <c r="X142" s="14"/>
      <c r="Y142" s="14"/>
      <c r="Z142" s="14"/>
      <c r="AA142" s="14"/>
      <c r="AB142" s="14"/>
      <c r="AC142" s="14"/>
      <c r="AD142" s="14"/>
    </row>
    <row r="143" spans="1:30" x14ac:dyDescent="0.2">
      <c r="A143" s="37" t="s">
        <v>93</v>
      </c>
      <c r="B143" s="38" t="s">
        <v>94</v>
      </c>
      <c r="C143" s="16">
        <f>SUMIFS($E$120:$E$141,$B$120:$B$141,"FGS-1",$D$120:$D$141,"&lt;&gt;VAGO")</f>
        <v>9</v>
      </c>
      <c r="D143" s="16">
        <f>SUMIFS($E$120:$E$141,$B$120:$B$141,"FGS-1",$D$120:$D$141,"VAGO")</f>
        <v>0</v>
      </c>
      <c r="E143" s="16">
        <f t="shared" ref="E143:E148" si="9">C143+D143</f>
        <v>9</v>
      </c>
      <c r="F143" s="17"/>
      <c r="G143" s="28">
        <f>SUMIF($B$120:$B$141,"FGS-1",$G$120:$G$141)</f>
        <v>0</v>
      </c>
      <c r="H143" s="28">
        <f>SUMIF($B$120:$B$141,"FGS-1",$H$120:$H$141)</f>
        <v>10806.210000000003</v>
      </c>
      <c r="I143" s="28">
        <f>SUMIF($B$120:$B$141,"FGS-1",$I$120:$I$141)</f>
        <v>10806.210000000003</v>
      </c>
      <c r="J143" s="13"/>
      <c r="K143" s="13"/>
      <c r="L143" s="13"/>
      <c r="M143" s="13"/>
      <c r="N143" s="13"/>
      <c r="O143" s="13"/>
      <c r="P143" s="13"/>
      <c r="Q143" s="13"/>
      <c r="R143" s="12"/>
      <c r="S143" s="12"/>
      <c r="T143" s="12"/>
      <c r="U143" s="12"/>
      <c r="V143" s="12"/>
      <c r="W143" s="12"/>
      <c r="X143" s="12"/>
      <c r="Y143" s="12"/>
      <c r="Z143" s="12"/>
      <c r="AA143" s="12"/>
      <c r="AB143" s="12"/>
      <c r="AC143" s="12"/>
      <c r="AD143" s="12"/>
    </row>
    <row r="144" spans="1:30" x14ac:dyDescent="0.2">
      <c r="A144" s="37" t="s">
        <v>95</v>
      </c>
      <c r="B144" s="38" t="s">
        <v>96</v>
      </c>
      <c r="C144" s="16">
        <f>SUMIFS($E$120:$E$141,$B$120:$B$141,"FGS-2",$D$120:$D$141,"&lt;&gt;VAGO")</f>
        <v>5</v>
      </c>
      <c r="D144" s="16">
        <f>SUMIFS($E$120:$E$141,$B$120:$B$141,"FGS-2",$D$120:$D$141,"VAGO")</f>
        <v>0</v>
      </c>
      <c r="E144" s="16">
        <f t="shared" si="9"/>
        <v>5</v>
      </c>
      <c r="F144" s="19"/>
      <c r="G144" s="28">
        <f>SUMIF($B$120:$B$141,"FGS-2",$G$120:$G$141)</f>
        <v>0</v>
      </c>
      <c r="H144" s="28">
        <f>SUMIF($B$120:$B$141,"FGS-2",$H$120:$H$141)</f>
        <v>3662.75</v>
      </c>
      <c r="I144" s="28">
        <f>SUMIF($B$120:$B$141,"FGS-2",$I$120:$I$141)</f>
        <v>3662.75</v>
      </c>
      <c r="J144" s="13"/>
      <c r="K144" s="13"/>
      <c r="L144" s="13"/>
      <c r="M144" s="13"/>
      <c r="N144" s="13"/>
      <c r="O144" s="13"/>
      <c r="P144" s="13"/>
      <c r="Q144" s="13"/>
      <c r="R144" s="12"/>
      <c r="S144" s="12"/>
      <c r="T144" s="12"/>
      <c r="U144" s="12"/>
      <c r="V144" s="12"/>
      <c r="W144" s="12"/>
      <c r="X144" s="12"/>
      <c r="Y144" s="12"/>
      <c r="Z144" s="12"/>
      <c r="AA144" s="12"/>
      <c r="AB144" s="12"/>
      <c r="AC144" s="12"/>
      <c r="AD144" s="12"/>
    </row>
    <row r="145" spans="1:30" x14ac:dyDescent="0.2">
      <c r="A145" s="37" t="s">
        <v>97</v>
      </c>
      <c r="B145" s="38" t="s">
        <v>98</v>
      </c>
      <c r="C145" s="16">
        <f>SUMIFS($E$120:$E$141,$B$120:$B$141,"FGS-3",$D$120:$D$141,"&lt;&gt;VAGO")</f>
        <v>3</v>
      </c>
      <c r="D145" s="16">
        <f>SUMIFS($E$120:$E$141,$B$120:$B$141,"FGS-3",$D$120:$D$141,"VAGO")</f>
        <v>0</v>
      </c>
      <c r="E145" s="16">
        <f t="shared" si="9"/>
        <v>3</v>
      </c>
      <c r="F145" s="19"/>
      <c r="G145" s="28">
        <f>SUMIF($B$120:$B$141,"FGS-3",$G$120:$G$141)</f>
        <v>0</v>
      </c>
      <c r="H145" s="28">
        <f>SUMIF($B$120:$B$141,"FGS-3",$H$120:$H$141)</f>
        <v>1465.08</v>
      </c>
      <c r="I145" s="28">
        <f>SUMIF($B$120:$B$141,"FGS-3",$I$120:$I$141)</f>
        <v>1465.08</v>
      </c>
      <c r="J145" s="13"/>
      <c r="K145" s="13"/>
      <c r="L145" s="13"/>
      <c r="M145" s="13"/>
      <c r="N145" s="13"/>
      <c r="O145" s="13"/>
      <c r="P145" s="13"/>
      <c r="Q145" s="13"/>
      <c r="R145" s="12"/>
      <c r="S145" s="12"/>
      <c r="T145" s="12"/>
      <c r="U145" s="12"/>
      <c r="V145" s="12"/>
      <c r="W145" s="12"/>
      <c r="X145" s="12"/>
      <c r="Y145" s="12"/>
      <c r="Z145" s="12"/>
      <c r="AA145" s="12"/>
      <c r="AB145" s="12"/>
      <c r="AC145" s="12"/>
      <c r="AD145" s="12"/>
    </row>
    <row r="146" spans="1:30" x14ac:dyDescent="0.2">
      <c r="A146" s="39" t="s">
        <v>99</v>
      </c>
      <c r="B146" s="40" t="s">
        <v>100</v>
      </c>
      <c r="C146" s="16">
        <f>SUMIFS($E$120:$E$141,$B$120:$B$141,"FGA-1",$D$120:$D$141,"&lt;&gt;VAGO")</f>
        <v>1</v>
      </c>
      <c r="D146" s="16">
        <f>SUMIFS($E$120:$E$141,$B$120:$B$141,"FGA-1",$D$120:$D$141,"VAGO")</f>
        <v>0</v>
      </c>
      <c r="E146" s="16">
        <f t="shared" si="9"/>
        <v>1</v>
      </c>
      <c r="F146" s="20"/>
      <c r="G146" s="28">
        <f>SUMIF($B$120:$B$141,"FGA-1",$G$120:$G$141)</f>
        <v>0</v>
      </c>
      <c r="H146" s="28">
        <f>SUMIF($B$120:$B$141,"FGA-1",$H$120:$H$141)</f>
        <v>436.04</v>
      </c>
      <c r="I146" s="28">
        <f>SUMIF($B$120:$B$141,"FGA-1",$I$120:$I$141)</f>
        <v>436.04</v>
      </c>
      <c r="J146" s="13"/>
      <c r="K146" s="13"/>
      <c r="L146" s="13"/>
      <c r="M146" s="13"/>
      <c r="N146" s="13"/>
      <c r="O146" s="13"/>
      <c r="P146" s="13"/>
      <c r="Q146" s="13"/>
      <c r="R146" s="12"/>
      <c r="S146" s="12"/>
      <c r="T146" s="12"/>
      <c r="U146" s="12"/>
      <c r="V146" s="12"/>
      <c r="W146" s="12"/>
      <c r="X146" s="12"/>
      <c r="Y146" s="12"/>
      <c r="Z146" s="12"/>
      <c r="AA146" s="12"/>
      <c r="AB146" s="12"/>
      <c r="AC146" s="12"/>
      <c r="AD146" s="12"/>
    </row>
    <row r="147" spans="1:30" x14ac:dyDescent="0.2">
      <c r="A147" s="37" t="s">
        <v>101</v>
      </c>
      <c r="B147" s="38" t="s">
        <v>102</v>
      </c>
      <c r="C147" s="16">
        <f>SUMIFS($E$120:$E$141,$B$120:$B$141,"FGA-2",$D$120:$D$141,"&lt;&gt;VAGO")</f>
        <v>0</v>
      </c>
      <c r="D147" s="16">
        <f>SUMIFS($E$120:$E$141,$B$120:$B$141,"FGA-2",$D$120:$D$141,"VAGO")</f>
        <v>0</v>
      </c>
      <c r="E147" s="16">
        <f t="shared" si="9"/>
        <v>0</v>
      </c>
      <c r="F147" s="20"/>
      <c r="G147" s="28">
        <f>SUMIF($B$120:$B$141,"FGA-2",$G$120:$G$141)</f>
        <v>0</v>
      </c>
      <c r="H147" s="28">
        <f>SUMIF($B$120:$B$141,"FGA-2",$H$120:$H$141)</f>
        <v>0</v>
      </c>
      <c r="I147" s="28">
        <f>SUMIF($B$120:$B$141,"FGA-2",$I$120:$I$141)</f>
        <v>0</v>
      </c>
      <c r="J147" s="13"/>
      <c r="K147" s="13"/>
      <c r="L147" s="13"/>
      <c r="M147" s="13"/>
      <c r="N147" s="13"/>
      <c r="O147" s="13"/>
      <c r="P147" s="13"/>
      <c r="Q147" s="13"/>
      <c r="R147" s="25"/>
      <c r="S147" s="12"/>
      <c r="T147" s="12"/>
      <c r="U147" s="12"/>
      <c r="V147" s="12"/>
      <c r="W147" s="12"/>
      <c r="X147" s="12"/>
      <c r="Y147" s="12"/>
      <c r="Z147" s="12"/>
      <c r="AA147" s="12"/>
      <c r="AB147" s="12"/>
      <c r="AC147" s="12"/>
      <c r="AD147" s="12"/>
    </row>
    <row r="148" spans="1:30" x14ac:dyDescent="0.2">
      <c r="A148" s="37" t="s">
        <v>103</v>
      </c>
      <c r="B148" s="38" t="s">
        <v>104</v>
      </c>
      <c r="C148" s="16">
        <f>SUMIFS($E$120:$E$141,$B$120:$B$141,"FGA-3",$D$120:$D$141,"&lt;&gt;VAGO")</f>
        <v>0</v>
      </c>
      <c r="D148" s="16">
        <f>SUMIFS($E$120:$E$141,$B$120:$B$141,"FGA-3",$D$120:$D$141,"VAGO")</f>
        <v>3</v>
      </c>
      <c r="E148" s="16">
        <f t="shared" si="9"/>
        <v>3</v>
      </c>
      <c r="F148" s="19"/>
      <c r="G148" s="28">
        <f>SUMIF($B$120:$B$141,"FGA-3",$G$120:$G$141)</f>
        <v>0</v>
      </c>
      <c r="H148" s="28">
        <f>SUMIF($B$120:$B$141,"FGA-3",$H$120:$H$141)</f>
        <v>941.81999999999994</v>
      </c>
      <c r="I148" s="28">
        <f>SUMIF($B$120:$B$141,"FGA-3",$I$120:$I$141)</f>
        <v>941.81999999999994</v>
      </c>
      <c r="J148" s="13"/>
      <c r="K148" s="13"/>
      <c r="L148" s="13"/>
      <c r="M148" s="13"/>
      <c r="N148" s="13"/>
      <c r="O148" s="13"/>
      <c r="P148" s="13"/>
      <c r="Q148" s="13"/>
      <c r="R148" s="32"/>
      <c r="S148" s="14"/>
      <c r="T148" s="14"/>
      <c r="U148" s="14"/>
      <c r="V148" s="14"/>
      <c r="W148" s="14"/>
      <c r="X148" s="14"/>
      <c r="Y148" s="14"/>
      <c r="Z148" s="14"/>
      <c r="AA148" s="14"/>
      <c r="AB148" s="14"/>
      <c r="AC148" s="14"/>
      <c r="AD148" s="14"/>
    </row>
    <row r="149" spans="1:30" ht="30" x14ac:dyDescent="0.2">
      <c r="A149" s="42" t="s">
        <v>105</v>
      </c>
      <c r="B149" s="31"/>
      <c r="C149" s="21">
        <f t="shared" ref="C149:E149" si="10">SUM(C143:C148)</f>
        <v>18</v>
      </c>
      <c r="D149" s="21">
        <f t="shared" si="10"/>
        <v>3</v>
      </c>
      <c r="E149" s="21">
        <f t="shared" si="10"/>
        <v>21</v>
      </c>
      <c r="F149" s="31"/>
      <c r="G149" s="33">
        <f t="shared" ref="G149:I149" si="11">SUM(G143:G148)</f>
        <v>0</v>
      </c>
      <c r="H149" s="33">
        <f t="shared" si="11"/>
        <v>17311.900000000005</v>
      </c>
      <c r="I149" s="33">
        <f t="shared" si="11"/>
        <v>17311.900000000005</v>
      </c>
      <c r="J149" s="13"/>
      <c r="K149" s="13"/>
      <c r="L149" s="13"/>
      <c r="M149" s="13"/>
      <c r="N149" s="13"/>
      <c r="O149" s="13"/>
      <c r="P149" s="13"/>
      <c r="Q149" s="13"/>
      <c r="R149" s="32"/>
      <c r="S149" s="14"/>
      <c r="T149" s="14"/>
      <c r="U149" s="14"/>
      <c r="V149" s="14"/>
      <c r="W149" s="14"/>
      <c r="X149" s="14"/>
      <c r="Y149" s="14"/>
      <c r="Z149" s="14"/>
      <c r="AA149" s="14"/>
      <c r="AB149" s="14"/>
      <c r="AC149" s="14"/>
      <c r="AD149" s="14"/>
    </row>
    <row r="150" spans="1:30" ht="33" customHeight="1" x14ac:dyDescent="0.2">
      <c r="A150" s="23"/>
      <c r="B150" s="23"/>
      <c r="C150" s="23"/>
      <c r="D150" s="23"/>
      <c r="E150" s="23"/>
      <c r="F150" s="23"/>
      <c r="G150" s="23"/>
      <c r="H150" s="23"/>
      <c r="I150" s="41"/>
      <c r="J150" s="41"/>
      <c r="K150" s="6"/>
      <c r="L150" s="41"/>
      <c r="M150" s="41"/>
      <c r="N150" s="41"/>
      <c r="O150" s="41"/>
      <c r="P150" s="41"/>
      <c r="Q150" s="41"/>
      <c r="R150" s="25"/>
      <c r="S150" s="12"/>
      <c r="T150" s="12"/>
      <c r="U150" s="12"/>
      <c r="V150" s="12"/>
      <c r="W150" s="12"/>
      <c r="X150" s="12"/>
      <c r="Y150" s="12"/>
      <c r="Z150" s="12"/>
      <c r="AA150" s="12"/>
      <c r="AB150" s="12"/>
      <c r="AC150" s="12"/>
      <c r="AD150" s="12"/>
    </row>
    <row r="151" spans="1:30" ht="45" x14ac:dyDescent="0.2">
      <c r="A151" s="42"/>
      <c r="B151" s="42"/>
      <c r="C151" s="21" t="s">
        <v>106</v>
      </c>
      <c r="D151" s="21" t="s">
        <v>107</v>
      </c>
      <c r="E151" s="21" t="s">
        <v>108</v>
      </c>
      <c r="F151" s="15"/>
      <c r="G151" s="21" t="s">
        <v>109</v>
      </c>
      <c r="H151" s="21" t="s">
        <v>110</v>
      </c>
      <c r="I151" s="21" t="s">
        <v>111</v>
      </c>
      <c r="J151" s="41"/>
      <c r="K151" s="6"/>
      <c r="L151" s="41"/>
      <c r="M151" s="41"/>
      <c r="N151" s="41"/>
      <c r="O151" s="41"/>
      <c r="P151" s="41"/>
      <c r="Q151" s="41"/>
      <c r="R151" s="25"/>
      <c r="S151" s="12"/>
      <c r="T151" s="12"/>
      <c r="U151" s="12"/>
      <c r="V151" s="12"/>
      <c r="W151" s="12"/>
      <c r="X151" s="12"/>
      <c r="Y151" s="12"/>
      <c r="Z151" s="12"/>
      <c r="AA151" s="12"/>
      <c r="AB151" s="12"/>
      <c r="AC151" s="12"/>
      <c r="AD151" s="12"/>
    </row>
    <row r="152" spans="1:30" ht="45" x14ac:dyDescent="0.2">
      <c r="A152" s="42" t="s">
        <v>112</v>
      </c>
      <c r="B152" s="15"/>
      <c r="C152" s="21">
        <f>SUM(C100+C116+C149)</f>
        <v>97</v>
      </c>
      <c r="D152" s="21">
        <f>SUM(D100+D116+D149)</f>
        <v>5</v>
      </c>
      <c r="E152" s="21">
        <f>SUM(E100+E116+E149)</f>
        <v>102</v>
      </c>
      <c r="F152" s="15"/>
      <c r="G152" s="33">
        <f>SUM(H100+G116+G149)</f>
        <v>61935.950000000004</v>
      </c>
      <c r="H152" s="33">
        <f>SUM(I100+H116+H149)</f>
        <v>306118.00999999995</v>
      </c>
      <c r="I152" s="33">
        <f>SUM(J100+I116+I149)</f>
        <v>368053.96000000008</v>
      </c>
      <c r="J152" s="41"/>
      <c r="K152" s="6"/>
      <c r="L152" s="41"/>
      <c r="M152" s="41"/>
      <c r="N152" s="41"/>
      <c r="O152" s="41"/>
      <c r="P152" s="41"/>
      <c r="Q152" s="41"/>
      <c r="R152" s="25"/>
      <c r="S152" s="12"/>
      <c r="T152" s="12"/>
      <c r="U152" s="12"/>
      <c r="V152" s="12"/>
      <c r="W152" s="12"/>
      <c r="X152" s="12"/>
      <c r="Y152" s="12"/>
      <c r="Z152" s="12"/>
      <c r="AA152" s="12"/>
      <c r="AB152" s="12"/>
      <c r="AC152" s="12"/>
      <c r="AD152" s="12"/>
    </row>
    <row r="153" spans="1:30" ht="30" customHeight="1" x14ac:dyDescent="0.2">
      <c r="A153" s="23"/>
      <c r="B153" s="23"/>
      <c r="C153" s="23"/>
      <c r="D153" s="23"/>
      <c r="E153" s="23"/>
      <c r="F153" s="23"/>
      <c r="G153" s="23"/>
      <c r="H153" s="23"/>
      <c r="I153" s="41"/>
      <c r="J153" s="41"/>
      <c r="K153" s="6"/>
      <c r="L153" s="41"/>
      <c r="M153" s="41"/>
      <c r="N153" s="41"/>
      <c r="O153" s="41"/>
      <c r="P153" s="41"/>
      <c r="Q153" s="41"/>
      <c r="R153" s="25"/>
      <c r="S153" s="12"/>
      <c r="T153" s="12"/>
      <c r="U153" s="12"/>
      <c r="V153" s="12"/>
      <c r="W153" s="12"/>
      <c r="X153" s="12"/>
      <c r="Y153" s="12"/>
      <c r="Z153" s="12"/>
      <c r="AA153" s="12"/>
      <c r="AB153" s="12"/>
      <c r="AC153" s="12"/>
      <c r="AD153" s="12"/>
    </row>
    <row r="154" spans="1:30" x14ac:dyDescent="0.2">
      <c r="A154" s="186" t="s">
        <v>113</v>
      </c>
      <c r="B154" s="179"/>
      <c r="C154" s="179"/>
      <c r="D154" s="179"/>
      <c r="E154" s="179"/>
      <c r="F154" s="180"/>
      <c r="G154" s="13"/>
      <c r="H154" s="23"/>
      <c r="I154" s="23"/>
      <c r="J154" s="23"/>
      <c r="K154" s="13"/>
      <c r="L154" s="23"/>
      <c r="M154" s="41"/>
      <c r="N154" s="41"/>
      <c r="O154" s="41"/>
      <c r="P154" s="41"/>
      <c r="Q154" s="41"/>
      <c r="R154" s="25"/>
      <c r="S154" s="12"/>
      <c r="T154" s="12"/>
      <c r="U154" s="12"/>
      <c r="V154" s="12"/>
      <c r="W154" s="12"/>
      <c r="X154" s="12"/>
      <c r="Y154" s="12"/>
      <c r="Z154" s="12"/>
      <c r="AA154" s="12"/>
      <c r="AB154" s="12"/>
      <c r="AC154" s="12"/>
      <c r="AD154" s="12"/>
    </row>
    <row r="155" spans="1:30" x14ac:dyDescent="0.2">
      <c r="A155" s="187" t="s">
        <v>114</v>
      </c>
      <c r="B155" s="179"/>
      <c r="C155" s="179"/>
      <c r="D155" s="179"/>
      <c r="E155" s="179"/>
      <c r="F155" s="180"/>
      <c r="G155" s="13"/>
      <c r="H155" s="23"/>
      <c r="I155" s="23"/>
      <c r="J155" s="23"/>
      <c r="K155" s="23"/>
      <c r="L155" s="23"/>
      <c r="M155" s="41"/>
      <c r="N155" s="41"/>
      <c r="O155" s="41"/>
      <c r="P155" s="41"/>
      <c r="Q155" s="41"/>
      <c r="R155" s="25"/>
      <c r="S155" s="12"/>
      <c r="T155" s="12"/>
      <c r="U155" s="12"/>
      <c r="V155" s="12"/>
      <c r="W155" s="12"/>
      <c r="X155" s="12"/>
      <c r="Y155" s="12"/>
      <c r="Z155" s="12"/>
      <c r="AA155" s="12"/>
      <c r="AB155" s="12"/>
      <c r="AC155" s="12"/>
      <c r="AD155" s="12"/>
    </row>
    <row r="156" spans="1:30" x14ac:dyDescent="0.2">
      <c r="A156" s="187" t="s">
        <v>115</v>
      </c>
      <c r="B156" s="179"/>
      <c r="C156" s="179"/>
      <c r="D156" s="179"/>
      <c r="E156" s="179"/>
      <c r="F156" s="180"/>
      <c r="G156" s="13"/>
      <c r="H156" s="23"/>
      <c r="I156" s="23"/>
      <c r="J156" s="23"/>
      <c r="K156" s="23"/>
      <c r="L156" s="23"/>
      <c r="M156" s="41"/>
      <c r="N156" s="41"/>
      <c r="O156" s="41"/>
      <c r="P156" s="41"/>
      <c r="Q156" s="41"/>
      <c r="R156" s="25"/>
      <c r="S156" s="12"/>
      <c r="T156" s="12"/>
      <c r="U156" s="12"/>
      <c r="V156" s="12"/>
      <c r="W156" s="12"/>
      <c r="X156" s="12"/>
      <c r="Y156" s="12"/>
      <c r="Z156" s="12"/>
      <c r="AA156" s="12"/>
      <c r="AB156" s="12"/>
      <c r="AC156" s="12"/>
      <c r="AD156" s="12"/>
    </row>
    <row r="157" spans="1:30" x14ac:dyDescent="0.2">
      <c r="A157" s="188" t="s">
        <v>116</v>
      </c>
      <c r="B157" s="179"/>
      <c r="C157" s="179"/>
      <c r="D157" s="179"/>
      <c r="E157" s="179"/>
      <c r="F157" s="180"/>
      <c r="G157" s="13"/>
      <c r="H157" s="23"/>
      <c r="I157" s="23"/>
      <c r="J157" s="23"/>
      <c r="K157" s="23"/>
      <c r="L157" s="23"/>
      <c r="M157" s="41"/>
      <c r="N157" s="41"/>
      <c r="O157" s="41"/>
      <c r="P157" s="41"/>
      <c r="Q157" s="41"/>
      <c r="R157" s="25"/>
      <c r="S157" s="12"/>
      <c r="T157" s="12"/>
      <c r="U157" s="12"/>
      <c r="V157" s="12"/>
      <c r="W157" s="12"/>
      <c r="X157" s="12"/>
      <c r="Y157" s="12"/>
      <c r="Z157" s="12"/>
      <c r="AA157" s="12"/>
      <c r="AB157" s="12"/>
      <c r="AC157" s="12"/>
      <c r="AD157" s="12"/>
    </row>
    <row r="158" spans="1:30" x14ac:dyDescent="0.2">
      <c r="A158" s="188" t="s">
        <v>117</v>
      </c>
      <c r="B158" s="179"/>
      <c r="C158" s="179"/>
      <c r="D158" s="179"/>
      <c r="E158" s="179"/>
      <c r="F158" s="180"/>
      <c r="G158" s="13"/>
      <c r="H158" s="23"/>
      <c r="I158" s="23"/>
      <c r="J158" s="23"/>
      <c r="K158" s="23"/>
      <c r="L158" s="23"/>
      <c r="M158" s="41"/>
      <c r="N158" s="41"/>
      <c r="O158" s="41"/>
      <c r="P158" s="41"/>
      <c r="Q158" s="41"/>
      <c r="R158" s="25"/>
      <c r="S158" s="12"/>
      <c r="T158" s="12"/>
      <c r="U158" s="12"/>
      <c r="V158" s="12"/>
      <c r="W158" s="12"/>
      <c r="X158" s="12"/>
      <c r="Y158" s="12"/>
      <c r="Z158" s="12"/>
      <c r="AA158" s="12"/>
      <c r="AB158" s="12"/>
      <c r="AC158" s="12"/>
      <c r="AD158" s="12"/>
    </row>
    <row r="159" spans="1:30" x14ac:dyDescent="0.2">
      <c r="A159" s="188" t="s">
        <v>118</v>
      </c>
      <c r="B159" s="179"/>
      <c r="C159" s="179"/>
      <c r="D159" s="179"/>
      <c r="E159" s="179"/>
      <c r="F159" s="180"/>
      <c r="G159" s="13"/>
      <c r="H159" s="23"/>
      <c r="I159" s="23"/>
      <c r="J159" s="23"/>
      <c r="K159" s="23"/>
      <c r="L159" s="23"/>
      <c r="M159" s="41"/>
      <c r="N159" s="41"/>
      <c r="O159" s="41"/>
      <c r="P159" s="41"/>
      <c r="Q159" s="41"/>
      <c r="R159" s="25"/>
      <c r="S159" s="12"/>
      <c r="T159" s="12"/>
      <c r="U159" s="12"/>
      <c r="V159" s="12"/>
      <c r="W159" s="12"/>
      <c r="X159" s="12"/>
      <c r="Y159" s="12"/>
      <c r="Z159" s="12"/>
      <c r="AA159" s="12"/>
      <c r="AB159" s="12"/>
      <c r="AC159" s="12"/>
      <c r="AD159" s="12"/>
    </row>
    <row r="160" spans="1:30" ht="32.25" customHeight="1" x14ac:dyDescent="0.2">
      <c r="A160" s="189"/>
      <c r="B160" s="182"/>
      <c r="C160" s="182"/>
      <c r="D160" s="182"/>
      <c r="E160" s="182"/>
      <c r="F160" s="182"/>
      <c r="G160" s="13"/>
      <c r="H160" s="23"/>
      <c r="I160" s="23"/>
      <c r="J160" s="23"/>
      <c r="K160" s="23"/>
      <c r="L160" s="23"/>
      <c r="M160" s="41"/>
      <c r="N160" s="41"/>
      <c r="O160" s="41"/>
      <c r="P160" s="41"/>
      <c r="Q160" s="41"/>
      <c r="R160" s="25"/>
      <c r="S160" s="12"/>
      <c r="T160" s="12"/>
      <c r="U160" s="12"/>
      <c r="V160" s="12"/>
      <c r="W160" s="12"/>
      <c r="X160" s="12"/>
      <c r="Y160" s="12"/>
      <c r="Z160" s="12"/>
      <c r="AA160" s="12"/>
      <c r="AB160" s="12"/>
      <c r="AC160" s="12"/>
      <c r="AD160" s="12"/>
    </row>
    <row r="161" spans="1:30" x14ac:dyDescent="0.2">
      <c r="A161" s="186" t="s">
        <v>119</v>
      </c>
      <c r="B161" s="179"/>
      <c r="C161" s="179"/>
      <c r="D161" s="179"/>
      <c r="E161" s="179"/>
      <c r="F161" s="180"/>
      <c r="G161" s="13"/>
      <c r="H161" s="23"/>
      <c r="I161" s="23"/>
      <c r="J161" s="23"/>
      <c r="K161" s="23"/>
      <c r="L161" s="23"/>
      <c r="M161" s="41"/>
      <c r="N161" s="41"/>
      <c r="O161" s="41"/>
      <c r="P161" s="41"/>
      <c r="Q161" s="41"/>
      <c r="R161" s="25"/>
      <c r="S161" s="12"/>
      <c r="T161" s="12"/>
      <c r="U161" s="12"/>
      <c r="V161" s="12"/>
      <c r="W161" s="12"/>
      <c r="X161" s="12"/>
      <c r="Y161" s="12"/>
      <c r="Z161" s="12"/>
      <c r="AA161" s="12"/>
      <c r="AB161" s="12"/>
      <c r="AC161" s="12"/>
      <c r="AD161" s="12"/>
    </row>
    <row r="162" spans="1:30" x14ac:dyDescent="0.2">
      <c r="A162" s="190" t="s">
        <v>120</v>
      </c>
      <c r="B162" s="179"/>
      <c r="C162" s="179"/>
      <c r="D162" s="179"/>
      <c r="E162" s="179"/>
      <c r="F162" s="180"/>
      <c r="G162" s="13"/>
      <c r="H162" s="23"/>
      <c r="I162" s="23"/>
      <c r="J162" s="23"/>
      <c r="K162" s="23"/>
      <c r="L162" s="23"/>
      <c r="M162" s="41"/>
      <c r="N162" s="41"/>
      <c r="O162" s="41"/>
      <c r="P162" s="41"/>
      <c r="Q162" s="41"/>
      <c r="R162" s="25"/>
      <c r="S162" s="12"/>
      <c r="T162" s="12"/>
      <c r="U162" s="12"/>
      <c r="V162" s="12"/>
      <c r="W162" s="12"/>
      <c r="X162" s="12"/>
      <c r="Y162" s="12"/>
      <c r="Z162" s="12"/>
      <c r="AA162" s="12"/>
      <c r="AB162" s="12"/>
      <c r="AC162" s="12"/>
      <c r="AD162" s="12"/>
    </row>
    <row r="163" spans="1:30" x14ac:dyDescent="0.2">
      <c r="A163" s="185" t="s">
        <v>121</v>
      </c>
      <c r="B163" s="179"/>
      <c r="C163" s="179"/>
      <c r="D163" s="179"/>
      <c r="E163" s="179"/>
      <c r="F163" s="180"/>
      <c r="G163" s="13"/>
      <c r="H163" s="23"/>
      <c r="I163" s="23"/>
      <c r="J163" s="23"/>
      <c r="K163" s="23"/>
      <c r="L163" s="23"/>
      <c r="M163" s="41"/>
      <c r="N163" s="41"/>
      <c r="O163" s="41"/>
      <c r="P163" s="41"/>
      <c r="Q163" s="41"/>
      <c r="R163" s="25"/>
      <c r="S163" s="12"/>
      <c r="T163" s="12"/>
      <c r="U163" s="12"/>
      <c r="V163" s="12"/>
      <c r="W163" s="12"/>
      <c r="X163" s="12"/>
      <c r="Y163" s="12"/>
      <c r="Z163" s="12"/>
      <c r="AA163" s="12"/>
      <c r="AB163" s="12"/>
      <c r="AC163" s="12"/>
      <c r="AD163" s="12"/>
    </row>
    <row r="164" spans="1:30" ht="31.5" customHeight="1" x14ac:dyDescent="0.2">
      <c r="A164" s="185" t="s">
        <v>122</v>
      </c>
      <c r="B164" s="179"/>
      <c r="C164" s="179"/>
      <c r="D164" s="179"/>
      <c r="E164" s="179"/>
      <c r="F164" s="180"/>
      <c r="G164" s="13"/>
      <c r="H164" s="23"/>
      <c r="I164" s="23"/>
      <c r="J164" s="23"/>
      <c r="K164" s="23"/>
      <c r="L164" s="23"/>
      <c r="M164" s="41"/>
      <c r="N164" s="41"/>
      <c r="O164" s="41"/>
      <c r="P164" s="41"/>
      <c r="Q164" s="41"/>
      <c r="R164" s="25"/>
      <c r="S164" s="12"/>
      <c r="T164" s="12"/>
      <c r="U164" s="12"/>
      <c r="V164" s="12"/>
      <c r="W164" s="12"/>
      <c r="X164" s="12"/>
      <c r="Y164" s="12"/>
      <c r="Z164" s="12"/>
      <c r="AA164" s="12"/>
      <c r="AB164" s="12"/>
      <c r="AC164" s="12"/>
      <c r="AD164" s="12"/>
    </row>
    <row r="165" spans="1:30" ht="29.25" customHeight="1" x14ac:dyDescent="0.2">
      <c r="A165" s="185" t="s">
        <v>123</v>
      </c>
      <c r="B165" s="179"/>
      <c r="C165" s="179"/>
      <c r="D165" s="179"/>
      <c r="E165" s="179"/>
      <c r="F165" s="180"/>
      <c r="G165" s="13"/>
      <c r="H165" s="23"/>
      <c r="I165" s="23"/>
      <c r="J165" s="23"/>
      <c r="K165" s="23"/>
      <c r="L165" s="23"/>
      <c r="M165" s="41"/>
      <c r="N165" s="41"/>
      <c r="O165" s="41"/>
      <c r="P165" s="41"/>
      <c r="Q165" s="41"/>
      <c r="R165" s="25"/>
      <c r="S165" s="12"/>
      <c r="T165" s="12"/>
      <c r="U165" s="12"/>
      <c r="V165" s="12"/>
      <c r="W165" s="12"/>
      <c r="X165" s="12"/>
      <c r="Y165" s="12"/>
      <c r="Z165" s="12"/>
      <c r="AA165" s="12"/>
      <c r="AB165" s="12"/>
      <c r="AC165" s="12"/>
      <c r="AD165" s="12"/>
    </row>
    <row r="166" spans="1:30" x14ac:dyDescent="0.2">
      <c r="A166" s="185" t="s">
        <v>124</v>
      </c>
      <c r="B166" s="179"/>
      <c r="C166" s="179"/>
      <c r="D166" s="179"/>
      <c r="E166" s="179"/>
      <c r="F166" s="180"/>
      <c r="G166" s="13"/>
      <c r="H166" s="23"/>
      <c r="I166" s="23"/>
      <c r="J166" s="23"/>
      <c r="K166" s="23"/>
      <c r="L166" s="23"/>
      <c r="M166" s="41"/>
      <c r="N166" s="41"/>
      <c r="O166" s="41"/>
      <c r="P166" s="41"/>
      <c r="Q166" s="41"/>
      <c r="R166" s="25"/>
      <c r="S166" s="12"/>
      <c r="T166" s="12"/>
      <c r="U166" s="12"/>
      <c r="V166" s="12"/>
      <c r="W166" s="12"/>
      <c r="X166" s="12"/>
      <c r="Y166" s="12"/>
      <c r="Z166" s="12"/>
      <c r="AA166" s="12"/>
      <c r="AB166" s="12"/>
      <c r="AC166" s="12"/>
      <c r="AD166" s="12"/>
    </row>
    <row r="167" spans="1:30" ht="58.5" customHeight="1" x14ac:dyDescent="0.2">
      <c r="A167" s="185" t="s">
        <v>125</v>
      </c>
      <c r="B167" s="179"/>
      <c r="C167" s="179"/>
      <c r="D167" s="179"/>
      <c r="E167" s="179"/>
      <c r="F167" s="180"/>
      <c r="G167" s="13"/>
      <c r="H167" s="23"/>
      <c r="I167" s="23"/>
      <c r="J167" s="23"/>
      <c r="K167" s="23"/>
      <c r="L167" s="23"/>
      <c r="M167" s="41"/>
      <c r="N167" s="41"/>
      <c r="O167" s="41"/>
      <c r="P167" s="41"/>
      <c r="Q167" s="41"/>
      <c r="R167" s="25"/>
      <c r="S167" s="12"/>
      <c r="T167" s="12"/>
      <c r="U167" s="12"/>
      <c r="V167" s="12"/>
      <c r="W167" s="12"/>
      <c r="X167" s="12"/>
      <c r="Y167" s="12"/>
      <c r="Z167" s="12"/>
      <c r="AA167" s="12"/>
      <c r="AB167" s="12"/>
      <c r="AC167" s="12"/>
      <c r="AD167" s="12"/>
    </row>
    <row r="168" spans="1:30" ht="29.25" customHeight="1" x14ac:dyDescent="0.2">
      <c r="A168" s="185" t="s">
        <v>126</v>
      </c>
      <c r="B168" s="179"/>
      <c r="C168" s="179"/>
      <c r="D168" s="179"/>
      <c r="E168" s="179"/>
      <c r="F168" s="180"/>
      <c r="G168" s="13"/>
      <c r="H168" s="23"/>
      <c r="I168" s="23"/>
      <c r="J168" s="23"/>
      <c r="K168" s="23"/>
      <c r="L168" s="23"/>
      <c r="M168" s="41"/>
      <c r="N168" s="41"/>
      <c r="O168" s="41"/>
      <c r="P168" s="41"/>
      <c r="Q168" s="41"/>
      <c r="R168" s="25"/>
      <c r="S168" s="12"/>
      <c r="T168" s="12"/>
      <c r="U168" s="12"/>
      <c r="V168" s="12"/>
      <c r="W168" s="12"/>
      <c r="X168" s="12"/>
      <c r="Y168" s="12"/>
      <c r="Z168" s="12"/>
      <c r="AA168" s="12"/>
      <c r="AB168" s="12"/>
      <c r="AC168" s="12"/>
      <c r="AD168" s="12"/>
    </row>
    <row r="169" spans="1:30" x14ac:dyDescent="0.2">
      <c r="A169" s="185" t="s">
        <v>127</v>
      </c>
      <c r="B169" s="179"/>
      <c r="C169" s="179"/>
      <c r="D169" s="179"/>
      <c r="E169" s="179"/>
      <c r="F169" s="180"/>
      <c r="G169" s="13"/>
      <c r="H169" s="23"/>
      <c r="I169" s="23"/>
      <c r="J169" s="23"/>
      <c r="K169" s="23"/>
      <c r="L169" s="23"/>
      <c r="M169" s="41"/>
      <c r="N169" s="41"/>
      <c r="O169" s="41"/>
      <c r="P169" s="41"/>
      <c r="Q169" s="41"/>
      <c r="R169" s="25"/>
      <c r="S169" s="12"/>
      <c r="T169" s="12"/>
      <c r="U169" s="12"/>
      <c r="V169" s="12"/>
      <c r="W169" s="12"/>
      <c r="X169" s="12"/>
      <c r="Y169" s="12"/>
      <c r="Z169" s="12"/>
      <c r="AA169" s="12"/>
      <c r="AB169" s="12"/>
      <c r="AC169" s="12"/>
      <c r="AD169" s="12"/>
    </row>
    <row r="170" spans="1:30" x14ac:dyDescent="0.2">
      <c r="A170" s="185" t="s">
        <v>128</v>
      </c>
      <c r="B170" s="179"/>
      <c r="C170" s="179"/>
      <c r="D170" s="179"/>
      <c r="E170" s="179"/>
      <c r="F170" s="180"/>
      <c r="G170" s="13"/>
      <c r="H170" s="23"/>
      <c r="I170" s="23"/>
      <c r="J170" s="23"/>
      <c r="K170" s="23"/>
      <c r="L170" s="23"/>
      <c r="M170" s="41"/>
      <c r="N170" s="41"/>
      <c r="O170" s="41"/>
      <c r="P170" s="41"/>
      <c r="Q170" s="41"/>
      <c r="R170" s="25"/>
      <c r="S170" s="12"/>
      <c r="T170" s="12"/>
      <c r="U170" s="12"/>
      <c r="V170" s="12"/>
      <c r="W170" s="12"/>
      <c r="X170" s="12"/>
      <c r="Y170" s="12"/>
      <c r="Z170" s="12"/>
      <c r="AA170" s="12"/>
      <c r="AB170" s="12"/>
      <c r="AC170" s="12"/>
      <c r="AD170" s="12"/>
    </row>
    <row r="171" spans="1:30" x14ac:dyDescent="0.2">
      <c r="A171" s="185" t="s">
        <v>129</v>
      </c>
      <c r="B171" s="179"/>
      <c r="C171" s="179"/>
      <c r="D171" s="179"/>
      <c r="E171" s="179"/>
      <c r="F171" s="180"/>
      <c r="G171" s="13"/>
      <c r="H171" s="23"/>
      <c r="I171" s="23"/>
      <c r="J171" s="23"/>
      <c r="K171" s="23"/>
      <c r="L171" s="23"/>
      <c r="M171" s="41"/>
      <c r="N171" s="41"/>
      <c r="O171" s="41"/>
      <c r="P171" s="41"/>
      <c r="Q171" s="41"/>
      <c r="R171" s="25"/>
      <c r="S171" s="12"/>
      <c r="T171" s="12"/>
      <c r="U171" s="12"/>
      <c r="V171" s="12"/>
      <c r="W171" s="12"/>
      <c r="X171" s="12"/>
      <c r="Y171" s="12"/>
      <c r="Z171" s="12"/>
      <c r="AA171" s="12"/>
      <c r="AB171" s="12"/>
      <c r="AC171" s="12"/>
      <c r="AD171" s="12"/>
    </row>
    <row r="172" spans="1:30" x14ac:dyDescent="0.2">
      <c r="A172" s="185" t="s">
        <v>130</v>
      </c>
      <c r="B172" s="179"/>
      <c r="C172" s="179"/>
      <c r="D172" s="179"/>
      <c r="E172" s="179"/>
      <c r="F172" s="180"/>
      <c r="G172" s="13"/>
      <c r="H172" s="23"/>
      <c r="I172" s="23"/>
      <c r="J172" s="23"/>
      <c r="K172" s="23"/>
      <c r="L172" s="23"/>
      <c r="M172" s="41"/>
      <c r="N172" s="41"/>
      <c r="O172" s="41"/>
      <c r="P172" s="41"/>
      <c r="Q172" s="41"/>
      <c r="R172" s="25"/>
      <c r="S172" s="12"/>
      <c r="T172" s="12"/>
      <c r="U172" s="12"/>
      <c r="V172" s="12"/>
      <c r="W172" s="12"/>
      <c r="X172" s="12"/>
      <c r="Y172" s="12"/>
      <c r="Z172" s="12"/>
      <c r="AA172" s="12"/>
      <c r="AB172" s="12"/>
      <c r="AC172" s="12"/>
      <c r="AD172" s="12"/>
    </row>
    <row r="173" spans="1:30" x14ac:dyDescent="0.2">
      <c r="A173" s="185" t="s">
        <v>131</v>
      </c>
      <c r="B173" s="179"/>
      <c r="C173" s="179"/>
      <c r="D173" s="179"/>
      <c r="E173" s="179"/>
      <c r="F173" s="180"/>
      <c r="G173" s="13"/>
      <c r="H173" s="23"/>
      <c r="I173" s="23"/>
      <c r="J173" s="23"/>
      <c r="K173" s="23"/>
      <c r="L173" s="23"/>
      <c r="M173" s="41"/>
      <c r="N173" s="41"/>
      <c r="O173" s="41"/>
      <c r="P173" s="41"/>
      <c r="Q173" s="41"/>
      <c r="R173" s="25"/>
      <c r="S173" s="12"/>
      <c r="T173" s="12"/>
      <c r="U173" s="12"/>
      <c r="V173" s="12"/>
      <c r="W173" s="12"/>
      <c r="X173" s="12"/>
      <c r="Y173" s="12"/>
      <c r="Z173" s="12"/>
      <c r="AA173" s="12"/>
      <c r="AB173" s="12"/>
      <c r="AC173" s="12"/>
      <c r="AD173" s="12"/>
    </row>
    <row r="174" spans="1:30" x14ac:dyDescent="0.2">
      <c r="A174" s="185" t="s">
        <v>132</v>
      </c>
      <c r="B174" s="179"/>
      <c r="C174" s="179"/>
      <c r="D174" s="179"/>
      <c r="E174" s="179"/>
      <c r="F174" s="180"/>
      <c r="G174" s="13"/>
      <c r="H174" s="23"/>
      <c r="I174" s="23"/>
      <c r="J174" s="23"/>
      <c r="K174" s="23"/>
      <c r="L174" s="23"/>
      <c r="M174" s="41"/>
      <c r="N174" s="41"/>
      <c r="O174" s="41"/>
      <c r="P174" s="41"/>
      <c r="Q174" s="41"/>
      <c r="R174" s="25"/>
      <c r="S174" s="12"/>
      <c r="T174" s="12"/>
      <c r="U174" s="12"/>
      <c r="V174" s="12"/>
      <c r="W174" s="12"/>
      <c r="X174" s="12"/>
      <c r="Y174" s="12"/>
      <c r="Z174" s="12"/>
      <c r="AA174" s="12"/>
      <c r="AB174" s="12"/>
      <c r="AC174" s="12"/>
      <c r="AD174" s="12"/>
    </row>
    <row r="175" spans="1:30" x14ac:dyDescent="0.2">
      <c r="A175" s="185" t="s">
        <v>133</v>
      </c>
      <c r="B175" s="179"/>
      <c r="C175" s="179"/>
      <c r="D175" s="179"/>
      <c r="E175" s="179"/>
      <c r="F175" s="180"/>
      <c r="G175" s="13"/>
      <c r="H175" s="23"/>
      <c r="I175" s="23"/>
      <c r="J175" s="23"/>
      <c r="K175" s="23"/>
      <c r="L175" s="23"/>
      <c r="M175" s="41"/>
      <c r="N175" s="41"/>
      <c r="O175" s="41"/>
      <c r="P175" s="41"/>
      <c r="Q175" s="41"/>
      <c r="R175" s="25"/>
      <c r="S175" s="12"/>
      <c r="T175" s="12"/>
      <c r="U175" s="12"/>
      <c r="V175" s="12"/>
      <c r="W175" s="12"/>
      <c r="X175" s="12"/>
      <c r="Y175" s="12"/>
      <c r="Z175" s="12"/>
      <c r="AA175" s="12"/>
      <c r="AB175" s="12"/>
      <c r="AC175" s="12"/>
      <c r="AD175" s="12"/>
    </row>
    <row r="176" spans="1:30" x14ac:dyDescent="0.2">
      <c r="A176" s="185" t="s">
        <v>134</v>
      </c>
      <c r="B176" s="179"/>
      <c r="C176" s="179"/>
      <c r="D176" s="179"/>
      <c r="E176" s="179"/>
      <c r="F176" s="180"/>
      <c r="G176" s="13"/>
      <c r="H176" s="23"/>
      <c r="I176" s="23"/>
      <c r="J176" s="23"/>
      <c r="K176" s="23"/>
      <c r="L176" s="23"/>
      <c r="M176" s="41"/>
      <c r="N176" s="41"/>
      <c r="O176" s="41"/>
      <c r="P176" s="41"/>
      <c r="Q176" s="41"/>
      <c r="R176" s="25"/>
      <c r="S176" s="12"/>
      <c r="T176" s="12"/>
      <c r="U176" s="12"/>
      <c r="V176" s="12"/>
      <c r="W176" s="12"/>
      <c r="X176" s="12"/>
      <c r="Y176" s="12"/>
      <c r="Z176" s="12"/>
      <c r="AA176" s="12"/>
      <c r="AB176" s="12"/>
      <c r="AC176" s="12"/>
      <c r="AD176" s="12"/>
    </row>
    <row r="177" spans="1:30" x14ac:dyDescent="0.2">
      <c r="A177" s="185" t="s">
        <v>135</v>
      </c>
      <c r="B177" s="179"/>
      <c r="C177" s="179"/>
      <c r="D177" s="179"/>
      <c r="E177" s="179"/>
      <c r="F177" s="180"/>
      <c r="G177" s="13"/>
      <c r="H177" s="23"/>
      <c r="I177" s="23"/>
      <c r="J177" s="23"/>
      <c r="K177" s="23"/>
      <c r="L177" s="23"/>
      <c r="M177" s="41"/>
      <c r="N177" s="41"/>
      <c r="O177" s="41"/>
      <c r="P177" s="41"/>
      <c r="Q177" s="41"/>
      <c r="R177" s="25"/>
      <c r="S177" s="12"/>
      <c r="T177" s="12"/>
      <c r="U177" s="12"/>
      <c r="V177" s="12"/>
      <c r="W177" s="12"/>
      <c r="X177" s="12"/>
      <c r="Y177" s="12"/>
      <c r="Z177" s="12"/>
      <c r="AA177" s="12"/>
      <c r="AB177" s="12"/>
      <c r="AC177" s="12"/>
      <c r="AD177" s="12"/>
    </row>
    <row r="178" spans="1:30" x14ac:dyDescent="0.2">
      <c r="A178" s="185" t="s">
        <v>136</v>
      </c>
      <c r="B178" s="179"/>
      <c r="C178" s="179"/>
      <c r="D178" s="179"/>
      <c r="E178" s="179"/>
      <c r="F178" s="180"/>
      <c r="G178" s="13"/>
      <c r="H178" s="23"/>
      <c r="I178" s="23"/>
      <c r="J178" s="23"/>
      <c r="K178" s="23"/>
      <c r="L178" s="23"/>
      <c r="M178" s="41"/>
      <c r="N178" s="41"/>
      <c r="O178" s="41"/>
      <c r="P178" s="41"/>
      <c r="Q178" s="41"/>
      <c r="R178" s="25"/>
      <c r="S178" s="12"/>
      <c r="T178" s="12"/>
      <c r="U178" s="12"/>
      <c r="V178" s="12"/>
      <c r="W178" s="12"/>
      <c r="X178" s="12"/>
      <c r="Y178" s="12"/>
      <c r="Z178" s="12"/>
      <c r="AA178" s="12"/>
      <c r="AB178" s="12"/>
      <c r="AC178" s="12"/>
      <c r="AD178" s="12"/>
    </row>
    <row r="179" spans="1:30" x14ac:dyDescent="0.2">
      <c r="A179" s="185" t="s">
        <v>137</v>
      </c>
      <c r="B179" s="179"/>
      <c r="C179" s="179"/>
      <c r="D179" s="179"/>
      <c r="E179" s="179"/>
      <c r="F179" s="180"/>
      <c r="G179" s="13"/>
      <c r="H179" s="23"/>
      <c r="I179" s="23"/>
      <c r="J179" s="23"/>
      <c r="K179" s="23"/>
      <c r="L179" s="23"/>
      <c r="M179" s="41"/>
      <c r="N179" s="41"/>
      <c r="O179" s="41"/>
      <c r="P179" s="41"/>
      <c r="Q179" s="41"/>
      <c r="R179" s="25"/>
      <c r="S179" s="12"/>
      <c r="T179" s="12"/>
      <c r="U179" s="12"/>
      <c r="V179" s="12"/>
      <c r="W179" s="12"/>
      <c r="X179" s="12"/>
      <c r="Y179" s="12"/>
      <c r="Z179" s="12"/>
      <c r="AA179" s="12"/>
      <c r="AB179" s="12"/>
      <c r="AC179" s="12"/>
      <c r="AD179" s="12"/>
    </row>
    <row r="180" spans="1:30" x14ac:dyDescent="0.2">
      <c r="A180" s="185" t="s">
        <v>138</v>
      </c>
      <c r="B180" s="179"/>
      <c r="C180" s="179"/>
      <c r="D180" s="179"/>
      <c r="E180" s="179"/>
      <c r="F180" s="180"/>
      <c r="G180" s="13"/>
      <c r="H180" s="23"/>
      <c r="I180" s="23"/>
      <c r="J180" s="23"/>
      <c r="K180" s="23"/>
      <c r="L180" s="23"/>
      <c r="M180" s="41"/>
      <c r="N180" s="41"/>
      <c r="O180" s="41"/>
      <c r="P180" s="41"/>
      <c r="Q180" s="41"/>
      <c r="R180" s="25"/>
      <c r="S180" s="12"/>
      <c r="T180" s="12"/>
      <c r="U180" s="12"/>
      <c r="V180" s="12"/>
      <c r="W180" s="12"/>
      <c r="X180" s="12"/>
      <c r="Y180" s="12"/>
      <c r="Z180" s="12"/>
      <c r="AA180" s="12"/>
      <c r="AB180" s="12"/>
      <c r="AC180" s="12"/>
      <c r="AD180" s="12"/>
    </row>
    <row r="181" spans="1:30" x14ac:dyDescent="0.2">
      <c r="A181" s="185" t="s">
        <v>139</v>
      </c>
      <c r="B181" s="179"/>
      <c r="C181" s="179"/>
      <c r="D181" s="179"/>
      <c r="E181" s="179"/>
      <c r="F181" s="180"/>
      <c r="G181" s="13"/>
      <c r="H181" s="23"/>
      <c r="I181" s="23"/>
      <c r="J181" s="23"/>
      <c r="K181" s="23"/>
      <c r="L181" s="23"/>
      <c r="M181" s="41"/>
      <c r="N181" s="41"/>
      <c r="O181" s="41"/>
      <c r="P181" s="41"/>
      <c r="Q181" s="41"/>
      <c r="R181" s="25"/>
      <c r="S181" s="12"/>
      <c r="T181" s="12"/>
      <c r="U181" s="12"/>
      <c r="V181" s="12"/>
      <c r="W181" s="12"/>
      <c r="X181" s="12"/>
      <c r="Y181" s="12"/>
      <c r="Z181" s="12"/>
      <c r="AA181" s="12"/>
      <c r="AB181" s="12"/>
      <c r="AC181" s="12"/>
      <c r="AD181" s="12"/>
    </row>
    <row r="182" spans="1:30" x14ac:dyDescent="0.2">
      <c r="A182" s="185" t="s">
        <v>140</v>
      </c>
      <c r="B182" s="179"/>
      <c r="C182" s="179"/>
      <c r="D182" s="179"/>
      <c r="E182" s="179"/>
      <c r="F182" s="180"/>
      <c r="G182" s="13"/>
      <c r="H182" s="23"/>
      <c r="I182" s="23"/>
      <c r="J182" s="23"/>
      <c r="K182" s="23"/>
      <c r="L182" s="23"/>
      <c r="M182" s="41"/>
      <c r="N182" s="41"/>
      <c r="O182" s="41"/>
      <c r="P182" s="41"/>
      <c r="Q182" s="41"/>
      <c r="R182" s="25"/>
      <c r="S182" s="12"/>
      <c r="T182" s="12"/>
      <c r="U182" s="12"/>
      <c r="V182" s="12"/>
      <c r="W182" s="12"/>
      <c r="X182" s="12"/>
      <c r="Y182" s="12"/>
      <c r="Z182" s="12"/>
      <c r="AA182" s="12"/>
      <c r="AB182" s="12"/>
      <c r="AC182" s="12"/>
      <c r="AD182" s="12"/>
    </row>
    <row r="183" spans="1:30" ht="30.75" customHeight="1" x14ac:dyDescent="0.2">
      <c r="A183" s="185" t="s">
        <v>141</v>
      </c>
      <c r="B183" s="179"/>
      <c r="C183" s="179"/>
      <c r="D183" s="179"/>
      <c r="E183" s="179"/>
      <c r="F183" s="180"/>
      <c r="G183" s="13"/>
      <c r="H183" s="23"/>
      <c r="I183" s="23"/>
      <c r="J183" s="23"/>
      <c r="K183" s="23"/>
      <c r="L183" s="23"/>
      <c r="M183" s="41"/>
      <c r="N183" s="41"/>
      <c r="O183" s="41"/>
      <c r="P183" s="41"/>
      <c r="Q183" s="41"/>
      <c r="R183" s="25"/>
      <c r="S183" s="12"/>
      <c r="T183" s="12"/>
      <c r="U183" s="12"/>
      <c r="V183" s="12"/>
      <c r="W183" s="12"/>
      <c r="X183" s="12"/>
      <c r="Y183" s="12"/>
      <c r="Z183" s="12"/>
      <c r="AA183" s="12"/>
      <c r="AB183" s="12"/>
      <c r="AC183" s="12"/>
      <c r="AD183" s="12"/>
    </row>
    <row r="184" spans="1:30" ht="33.75" customHeight="1" x14ac:dyDescent="0.2">
      <c r="A184" s="185" t="s">
        <v>142</v>
      </c>
      <c r="B184" s="179"/>
      <c r="C184" s="179"/>
      <c r="D184" s="179"/>
      <c r="E184" s="179"/>
      <c r="F184" s="180"/>
      <c r="G184" s="13"/>
      <c r="H184" s="23"/>
      <c r="I184" s="23"/>
      <c r="J184" s="23"/>
      <c r="K184" s="23"/>
      <c r="L184" s="23"/>
      <c r="M184" s="41"/>
      <c r="N184" s="41"/>
      <c r="O184" s="41"/>
      <c r="P184" s="41"/>
      <c r="Q184" s="41"/>
      <c r="R184" s="25"/>
      <c r="S184" s="12"/>
      <c r="T184" s="12"/>
      <c r="U184" s="12"/>
      <c r="V184" s="12"/>
      <c r="W184" s="12"/>
      <c r="X184" s="12"/>
      <c r="Y184" s="12"/>
      <c r="Z184" s="12"/>
      <c r="AA184" s="12"/>
      <c r="AB184" s="12"/>
      <c r="AC184" s="12"/>
      <c r="AD184" s="12"/>
    </row>
    <row r="185" spans="1:30" x14ac:dyDescent="0.2">
      <c r="A185" s="185" t="s">
        <v>143</v>
      </c>
      <c r="B185" s="179"/>
      <c r="C185" s="179"/>
      <c r="D185" s="179"/>
      <c r="E185" s="179"/>
      <c r="F185" s="180"/>
      <c r="G185" s="13"/>
      <c r="H185" s="23"/>
      <c r="I185" s="23"/>
      <c r="J185" s="23"/>
      <c r="K185" s="23"/>
      <c r="L185" s="23"/>
      <c r="M185" s="41"/>
      <c r="N185" s="41"/>
      <c r="O185" s="41"/>
      <c r="P185" s="41"/>
      <c r="Q185" s="41"/>
      <c r="R185" s="43"/>
      <c r="S185" s="44"/>
      <c r="T185" s="44"/>
      <c r="U185" s="44"/>
      <c r="V185" s="44"/>
      <c r="W185" s="44"/>
      <c r="X185" s="44"/>
      <c r="Y185" s="44"/>
      <c r="Z185" s="44"/>
      <c r="AA185" s="44"/>
      <c r="AB185" s="44"/>
      <c r="AC185" s="44"/>
      <c r="AD185" s="44"/>
    </row>
    <row r="186" spans="1:30" ht="61.5" customHeight="1" x14ac:dyDescent="0.2">
      <c r="A186" s="185" t="s">
        <v>144</v>
      </c>
      <c r="B186" s="179"/>
      <c r="C186" s="179"/>
      <c r="D186" s="179"/>
      <c r="E186" s="179"/>
      <c r="F186" s="180"/>
      <c r="G186" s="13"/>
      <c r="H186" s="23"/>
      <c r="I186" s="23"/>
      <c r="J186" s="23"/>
      <c r="K186" s="23"/>
      <c r="L186" s="23"/>
      <c r="M186" s="41"/>
      <c r="N186" s="41"/>
      <c r="O186" s="41"/>
      <c r="P186" s="41"/>
      <c r="Q186" s="41"/>
      <c r="R186" s="43"/>
      <c r="S186" s="44"/>
      <c r="T186" s="44"/>
      <c r="U186" s="44"/>
      <c r="V186" s="44"/>
      <c r="W186" s="44"/>
      <c r="X186" s="44"/>
      <c r="Y186" s="44"/>
      <c r="Z186" s="44"/>
      <c r="AA186" s="44"/>
      <c r="AB186" s="44"/>
      <c r="AC186" s="44"/>
      <c r="AD186" s="44"/>
    </row>
    <row r="187" spans="1:30" ht="29.25" customHeight="1" x14ac:dyDescent="0.2">
      <c r="A187" s="185" t="s">
        <v>145</v>
      </c>
      <c r="B187" s="179"/>
      <c r="C187" s="179"/>
      <c r="D187" s="179"/>
      <c r="E187" s="179"/>
      <c r="F187" s="180"/>
      <c r="G187" s="13"/>
      <c r="H187" s="23"/>
      <c r="I187" s="23"/>
      <c r="J187" s="23"/>
      <c r="K187" s="23"/>
      <c r="L187" s="23"/>
      <c r="M187" s="41"/>
      <c r="N187" s="41"/>
      <c r="O187" s="41"/>
      <c r="P187" s="41"/>
      <c r="Q187" s="41"/>
      <c r="R187" s="43"/>
      <c r="S187" s="44"/>
      <c r="T187" s="44"/>
      <c r="U187" s="44"/>
      <c r="V187" s="44"/>
      <c r="W187" s="44"/>
      <c r="X187" s="44"/>
      <c r="Y187" s="44"/>
      <c r="Z187" s="44"/>
      <c r="AA187" s="44"/>
      <c r="AB187" s="44"/>
      <c r="AC187" s="44"/>
      <c r="AD187" s="44"/>
    </row>
    <row r="188" spans="1:30" ht="31.5" customHeight="1" x14ac:dyDescent="0.2">
      <c r="A188" s="185" t="s">
        <v>146</v>
      </c>
      <c r="B188" s="179"/>
      <c r="C188" s="179"/>
      <c r="D188" s="179"/>
      <c r="E188" s="179"/>
      <c r="F188" s="180"/>
      <c r="G188" s="13"/>
      <c r="H188" s="23"/>
      <c r="I188" s="23"/>
      <c r="J188" s="23"/>
      <c r="K188" s="23"/>
      <c r="L188" s="23"/>
      <c r="M188" s="41"/>
      <c r="N188" s="41"/>
      <c r="O188" s="41"/>
      <c r="P188" s="41"/>
      <c r="Q188" s="41"/>
      <c r="R188" s="43"/>
      <c r="S188" s="44"/>
      <c r="T188" s="44"/>
      <c r="U188" s="44"/>
      <c r="V188" s="44"/>
      <c r="W188" s="44"/>
      <c r="X188" s="44"/>
      <c r="Y188" s="44"/>
      <c r="Z188" s="44"/>
      <c r="AA188" s="44"/>
      <c r="AB188" s="44"/>
      <c r="AC188" s="44"/>
      <c r="AD188" s="44"/>
    </row>
    <row r="189" spans="1:30" x14ac:dyDescent="0.2">
      <c r="A189" s="185" t="s">
        <v>147</v>
      </c>
      <c r="B189" s="179"/>
      <c r="C189" s="179"/>
      <c r="D189" s="179"/>
      <c r="E189" s="179"/>
      <c r="F189" s="180"/>
      <c r="G189" s="13"/>
      <c r="H189" s="23"/>
      <c r="I189" s="23"/>
      <c r="J189" s="23"/>
      <c r="K189" s="23"/>
      <c r="L189" s="23"/>
      <c r="M189" s="41"/>
      <c r="N189" s="41"/>
      <c r="O189" s="41"/>
      <c r="P189" s="41"/>
      <c r="Q189" s="41"/>
      <c r="R189" s="43"/>
      <c r="S189" s="44"/>
      <c r="T189" s="44"/>
      <c r="U189" s="44"/>
      <c r="V189" s="44"/>
      <c r="W189" s="44"/>
      <c r="X189" s="44"/>
      <c r="Y189" s="44"/>
      <c r="Z189" s="44"/>
      <c r="AA189" s="44"/>
      <c r="AB189" s="44"/>
      <c r="AC189" s="44"/>
      <c r="AD189" s="44"/>
    </row>
    <row r="190" spans="1:30" x14ac:dyDescent="0.2">
      <c r="A190" s="185" t="s">
        <v>148</v>
      </c>
      <c r="B190" s="179"/>
      <c r="C190" s="179"/>
      <c r="D190" s="179"/>
      <c r="E190" s="179"/>
      <c r="F190" s="180"/>
      <c r="G190" s="13"/>
      <c r="H190" s="23"/>
      <c r="I190" s="23"/>
      <c r="J190" s="23"/>
      <c r="K190" s="23"/>
      <c r="L190" s="23"/>
      <c r="M190" s="41"/>
      <c r="N190" s="41"/>
      <c r="O190" s="41"/>
      <c r="P190" s="41"/>
      <c r="Q190" s="41"/>
      <c r="R190" s="43"/>
      <c r="S190" s="44"/>
      <c r="T190" s="44"/>
      <c r="U190" s="44"/>
      <c r="V190" s="44"/>
      <c r="W190" s="44"/>
      <c r="X190" s="44"/>
      <c r="Y190" s="44"/>
      <c r="Z190" s="44"/>
      <c r="AA190" s="44"/>
      <c r="AB190" s="44"/>
      <c r="AC190" s="44"/>
      <c r="AD190" s="44"/>
    </row>
    <row r="191" spans="1:30" x14ac:dyDescent="0.2">
      <c r="A191" s="185" t="s">
        <v>149</v>
      </c>
      <c r="B191" s="179"/>
      <c r="C191" s="179"/>
      <c r="D191" s="179"/>
      <c r="E191" s="179"/>
      <c r="F191" s="180"/>
      <c r="G191" s="13"/>
      <c r="H191" s="23"/>
      <c r="I191" s="23"/>
      <c r="J191" s="23"/>
      <c r="K191" s="23"/>
      <c r="L191" s="23"/>
      <c r="M191" s="41"/>
      <c r="N191" s="41"/>
      <c r="O191" s="41"/>
      <c r="P191" s="41"/>
      <c r="Q191" s="41"/>
      <c r="R191" s="43"/>
      <c r="S191" s="44"/>
      <c r="T191" s="44"/>
      <c r="U191" s="44"/>
      <c r="V191" s="44"/>
      <c r="W191" s="44"/>
      <c r="X191" s="44"/>
      <c r="Y191" s="44"/>
      <c r="Z191" s="44"/>
      <c r="AA191" s="44"/>
      <c r="AB191" s="44"/>
      <c r="AC191" s="44"/>
      <c r="AD191" s="44"/>
    </row>
    <row r="192" spans="1:30" x14ac:dyDescent="0.2">
      <c r="A192" s="185" t="s">
        <v>150</v>
      </c>
      <c r="B192" s="179"/>
      <c r="C192" s="179"/>
      <c r="D192" s="179"/>
      <c r="E192" s="179"/>
      <c r="F192" s="180"/>
      <c r="G192" s="13"/>
      <c r="H192" s="23"/>
      <c r="I192" s="23"/>
      <c r="J192" s="23"/>
      <c r="K192" s="23"/>
      <c r="L192" s="23"/>
      <c r="M192" s="41"/>
      <c r="N192" s="41"/>
      <c r="O192" s="41"/>
      <c r="P192" s="41"/>
      <c r="Q192" s="41"/>
      <c r="R192" s="43"/>
      <c r="S192" s="44"/>
      <c r="T192" s="44"/>
      <c r="U192" s="44"/>
      <c r="V192" s="44"/>
      <c r="W192" s="44"/>
      <c r="X192" s="44"/>
      <c r="Y192" s="44"/>
      <c r="Z192" s="44"/>
      <c r="AA192" s="44"/>
      <c r="AB192" s="44"/>
      <c r="AC192" s="44"/>
      <c r="AD192" s="44"/>
    </row>
    <row r="193" spans="1:30" x14ac:dyDescent="0.2">
      <c r="A193" s="185" t="s">
        <v>151</v>
      </c>
      <c r="B193" s="179"/>
      <c r="C193" s="179"/>
      <c r="D193" s="179"/>
      <c r="E193" s="179"/>
      <c r="F193" s="180"/>
      <c r="G193" s="13"/>
      <c r="H193" s="23"/>
      <c r="I193" s="23"/>
      <c r="J193" s="23"/>
      <c r="K193" s="23"/>
      <c r="L193" s="23"/>
      <c r="M193" s="41"/>
      <c r="N193" s="41"/>
      <c r="O193" s="41"/>
      <c r="P193" s="41"/>
      <c r="Q193" s="41"/>
      <c r="R193" s="43"/>
      <c r="S193" s="44"/>
      <c r="T193" s="44"/>
      <c r="U193" s="44"/>
      <c r="V193" s="44"/>
      <c r="W193" s="44"/>
      <c r="X193" s="44"/>
      <c r="Y193" s="44"/>
      <c r="Z193" s="44"/>
      <c r="AA193" s="44"/>
      <c r="AB193" s="44"/>
      <c r="AC193" s="44"/>
      <c r="AD193" s="44"/>
    </row>
    <row r="194" spans="1:30" x14ac:dyDescent="0.2">
      <c r="A194" s="185" t="s">
        <v>152</v>
      </c>
      <c r="B194" s="179"/>
      <c r="C194" s="179"/>
      <c r="D194" s="179"/>
      <c r="E194" s="179"/>
      <c r="F194" s="180"/>
      <c r="G194" s="13"/>
      <c r="H194" s="23"/>
      <c r="I194" s="23"/>
      <c r="J194" s="23"/>
      <c r="K194" s="23"/>
      <c r="L194" s="23"/>
      <c r="M194" s="41"/>
      <c r="N194" s="41"/>
      <c r="O194" s="41"/>
      <c r="P194" s="41"/>
      <c r="Q194" s="41"/>
      <c r="R194" s="43"/>
      <c r="S194" s="44"/>
      <c r="T194" s="44"/>
      <c r="U194" s="44"/>
      <c r="V194" s="44"/>
      <c r="W194" s="44"/>
      <c r="X194" s="44"/>
      <c r="Y194" s="44"/>
      <c r="Z194" s="44"/>
      <c r="AA194" s="44"/>
      <c r="AB194" s="44"/>
      <c r="AC194" s="44"/>
      <c r="AD194" s="44"/>
    </row>
    <row r="195" spans="1:30" x14ac:dyDescent="0.2">
      <c r="A195" s="185" t="s">
        <v>153</v>
      </c>
      <c r="B195" s="179"/>
      <c r="C195" s="179"/>
      <c r="D195" s="179"/>
      <c r="E195" s="179"/>
      <c r="F195" s="180"/>
      <c r="G195" s="13"/>
      <c r="H195" s="23"/>
      <c r="I195" s="23"/>
      <c r="J195" s="23"/>
      <c r="K195" s="23"/>
      <c r="L195" s="23"/>
      <c r="M195" s="41"/>
      <c r="N195" s="41"/>
      <c r="O195" s="41"/>
      <c r="P195" s="41"/>
      <c r="Q195" s="41"/>
      <c r="R195" s="43"/>
      <c r="S195" s="44"/>
      <c r="T195" s="44"/>
      <c r="U195" s="44"/>
      <c r="V195" s="44"/>
      <c r="W195" s="44"/>
      <c r="X195" s="44"/>
      <c r="Y195" s="44"/>
      <c r="Z195" s="44"/>
      <c r="AA195" s="44"/>
      <c r="AB195" s="44"/>
      <c r="AC195" s="44"/>
      <c r="AD195" s="44"/>
    </row>
    <row r="196" spans="1:30" x14ac:dyDescent="0.2">
      <c r="A196" s="185" t="s">
        <v>154</v>
      </c>
      <c r="B196" s="179"/>
      <c r="C196" s="179"/>
      <c r="D196" s="179"/>
      <c r="E196" s="179"/>
      <c r="F196" s="180"/>
      <c r="G196" s="13"/>
      <c r="H196" s="23"/>
      <c r="I196" s="23"/>
      <c r="J196" s="23"/>
      <c r="K196" s="23"/>
      <c r="L196" s="23"/>
      <c r="M196" s="41"/>
      <c r="N196" s="41"/>
      <c r="O196" s="41"/>
      <c r="P196" s="41"/>
      <c r="Q196" s="41"/>
      <c r="R196" s="43"/>
      <c r="S196" s="44"/>
      <c r="T196" s="44"/>
      <c r="U196" s="44"/>
      <c r="V196" s="44"/>
      <c r="W196" s="44"/>
      <c r="X196" s="44"/>
      <c r="Y196" s="44"/>
      <c r="Z196" s="44"/>
      <c r="AA196" s="44"/>
      <c r="AB196" s="44"/>
      <c r="AC196" s="44"/>
      <c r="AD196" s="44"/>
    </row>
    <row r="197" spans="1:30" x14ac:dyDescent="0.2">
      <c r="A197" s="185" t="s">
        <v>155</v>
      </c>
      <c r="B197" s="179"/>
      <c r="C197" s="179"/>
      <c r="D197" s="179"/>
      <c r="E197" s="179"/>
      <c r="F197" s="180"/>
      <c r="G197" s="13"/>
      <c r="H197" s="23"/>
      <c r="I197" s="23"/>
      <c r="J197" s="23"/>
      <c r="K197" s="23"/>
      <c r="L197" s="23"/>
      <c r="M197" s="41"/>
      <c r="N197" s="41"/>
      <c r="O197" s="41"/>
      <c r="P197" s="41"/>
      <c r="Q197" s="41"/>
      <c r="R197" s="43"/>
      <c r="S197" s="44"/>
      <c r="T197" s="44"/>
      <c r="U197" s="44"/>
      <c r="V197" s="44"/>
      <c r="W197" s="44"/>
      <c r="X197" s="44"/>
      <c r="Y197" s="44"/>
      <c r="Z197" s="44"/>
      <c r="AA197" s="44"/>
      <c r="AB197" s="44"/>
      <c r="AC197" s="44"/>
      <c r="AD197" s="44"/>
    </row>
    <row r="198" spans="1:30" x14ac:dyDescent="0.2">
      <c r="A198" s="185" t="s">
        <v>156</v>
      </c>
      <c r="B198" s="179"/>
      <c r="C198" s="179"/>
      <c r="D198" s="179"/>
      <c r="E198" s="179"/>
      <c r="F198" s="180"/>
      <c r="G198" s="13"/>
      <c r="H198" s="23"/>
      <c r="I198" s="23"/>
      <c r="J198" s="23"/>
      <c r="K198" s="23"/>
      <c r="L198" s="23"/>
      <c r="M198" s="41"/>
      <c r="N198" s="41"/>
      <c r="O198" s="41"/>
      <c r="P198" s="41"/>
      <c r="Q198" s="41"/>
      <c r="R198" s="43"/>
      <c r="S198" s="44"/>
      <c r="T198" s="44"/>
      <c r="U198" s="44"/>
      <c r="V198" s="44"/>
      <c r="W198" s="44"/>
      <c r="X198" s="44"/>
      <c r="Y198" s="44"/>
      <c r="Z198" s="44"/>
      <c r="AA198" s="44"/>
      <c r="AB198" s="44"/>
      <c r="AC198" s="44"/>
      <c r="AD198" s="44"/>
    </row>
    <row r="199" spans="1:30" x14ac:dyDescent="0.2">
      <c r="A199" s="185" t="s">
        <v>157</v>
      </c>
      <c r="B199" s="179"/>
      <c r="C199" s="179"/>
      <c r="D199" s="179"/>
      <c r="E199" s="179"/>
      <c r="F199" s="180"/>
      <c r="G199" s="13"/>
      <c r="H199" s="23"/>
      <c r="I199" s="23"/>
      <c r="J199" s="23"/>
      <c r="K199" s="23"/>
      <c r="L199" s="23"/>
      <c r="M199" s="41"/>
      <c r="N199" s="41"/>
      <c r="O199" s="41"/>
      <c r="P199" s="41"/>
      <c r="Q199" s="41"/>
      <c r="R199" s="43"/>
      <c r="S199" s="44"/>
      <c r="T199" s="44"/>
      <c r="U199" s="44"/>
      <c r="V199" s="44"/>
      <c r="W199" s="44"/>
      <c r="X199" s="44"/>
      <c r="Y199" s="44"/>
      <c r="Z199" s="44"/>
      <c r="AA199" s="44"/>
      <c r="AB199" s="44"/>
      <c r="AC199" s="44"/>
      <c r="AD199" s="44"/>
    </row>
    <row r="200" spans="1:30" ht="30.75" customHeight="1" x14ac:dyDescent="0.2">
      <c r="A200" s="185" t="s">
        <v>158</v>
      </c>
      <c r="B200" s="179"/>
      <c r="C200" s="179"/>
      <c r="D200" s="179"/>
      <c r="E200" s="179"/>
      <c r="F200" s="180"/>
      <c r="G200" s="13"/>
      <c r="H200" s="23"/>
      <c r="I200" s="23"/>
      <c r="J200" s="23"/>
      <c r="K200" s="23"/>
      <c r="L200" s="23"/>
      <c r="M200" s="41"/>
      <c r="N200" s="41"/>
      <c r="O200" s="41"/>
      <c r="P200" s="41"/>
      <c r="Q200" s="41"/>
      <c r="R200" s="43"/>
      <c r="S200" s="44"/>
      <c r="T200" s="44"/>
      <c r="U200" s="44"/>
      <c r="V200" s="44"/>
      <c r="W200" s="44"/>
      <c r="X200" s="44"/>
      <c r="Y200" s="44"/>
      <c r="Z200" s="44"/>
      <c r="AA200" s="44"/>
      <c r="AB200" s="44"/>
      <c r="AC200" s="44"/>
      <c r="AD200" s="44"/>
    </row>
    <row r="201" spans="1:30" ht="30" customHeight="1" x14ac:dyDescent="0.2">
      <c r="A201" s="185" t="s">
        <v>159</v>
      </c>
      <c r="B201" s="179"/>
      <c r="C201" s="179"/>
      <c r="D201" s="179"/>
      <c r="E201" s="179"/>
      <c r="F201" s="180"/>
      <c r="G201" s="13"/>
      <c r="H201" s="23"/>
      <c r="I201" s="23"/>
      <c r="J201" s="23"/>
      <c r="K201" s="23"/>
      <c r="L201" s="23"/>
      <c r="M201" s="41"/>
      <c r="N201" s="41"/>
      <c r="O201" s="41"/>
      <c r="P201" s="41"/>
      <c r="Q201" s="41"/>
      <c r="R201" s="43"/>
      <c r="S201" s="44"/>
      <c r="T201" s="44"/>
      <c r="U201" s="44"/>
      <c r="V201" s="44"/>
      <c r="W201" s="44"/>
      <c r="X201" s="44"/>
      <c r="Y201" s="44"/>
      <c r="Z201" s="44"/>
      <c r="AA201" s="44"/>
      <c r="AB201" s="44"/>
      <c r="AC201" s="44"/>
      <c r="AD201" s="44"/>
    </row>
    <row r="202" spans="1:30" x14ac:dyDescent="0.2">
      <c r="A202" s="185" t="s">
        <v>160</v>
      </c>
      <c r="B202" s="179"/>
      <c r="C202" s="179"/>
      <c r="D202" s="179"/>
      <c r="E202" s="179"/>
      <c r="F202" s="180"/>
      <c r="G202" s="13"/>
      <c r="H202" s="23"/>
      <c r="I202" s="23"/>
      <c r="J202" s="23"/>
      <c r="K202" s="23"/>
      <c r="L202" s="23"/>
      <c r="M202" s="41"/>
      <c r="N202" s="41"/>
      <c r="O202" s="41"/>
      <c r="P202" s="41"/>
      <c r="Q202" s="41"/>
      <c r="R202" s="43"/>
      <c r="S202" s="44"/>
      <c r="T202" s="44"/>
      <c r="U202" s="44"/>
      <c r="V202" s="44"/>
      <c r="W202" s="44"/>
      <c r="X202" s="44"/>
      <c r="Y202" s="44"/>
      <c r="Z202" s="44"/>
      <c r="AA202" s="44"/>
      <c r="AB202" s="44"/>
      <c r="AC202" s="44"/>
      <c r="AD202" s="44"/>
    </row>
    <row r="203" spans="1:30" ht="60" customHeight="1" x14ac:dyDescent="0.2">
      <c r="A203" s="185" t="s">
        <v>161</v>
      </c>
      <c r="B203" s="179"/>
      <c r="C203" s="179"/>
      <c r="D203" s="179"/>
      <c r="E203" s="179"/>
      <c r="F203" s="180"/>
      <c r="G203" s="45"/>
      <c r="H203" s="45"/>
      <c r="I203" s="45"/>
      <c r="J203" s="45"/>
      <c r="K203" s="45"/>
      <c r="L203" s="45"/>
      <c r="M203" s="45"/>
      <c r="N203" s="45"/>
      <c r="O203" s="45"/>
      <c r="P203" s="45"/>
      <c r="Q203" s="45"/>
      <c r="R203" s="44"/>
      <c r="S203" s="44"/>
      <c r="T203" s="44"/>
      <c r="U203" s="44"/>
      <c r="V203" s="44"/>
      <c r="W203" s="44"/>
      <c r="X203" s="44"/>
      <c r="Y203" s="44"/>
      <c r="Z203" s="44"/>
      <c r="AA203" s="44"/>
      <c r="AB203" s="44"/>
      <c r="AC203" s="44"/>
      <c r="AD203" s="44"/>
    </row>
    <row r="204" spans="1:30" ht="28.5" customHeight="1" x14ac:dyDescent="0.2">
      <c r="A204" s="185" t="s">
        <v>162</v>
      </c>
      <c r="B204" s="179"/>
      <c r="C204" s="179"/>
      <c r="D204" s="179"/>
      <c r="E204" s="179"/>
      <c r="F204" s="180"/>
      <c r="G204" s="46"/>
      <c r="H204" s="46"/>
      <c r="I204" s="46"/>
      <c r="J204" s="46"/>
      <c r="K204" s="46"/>
      <c r="L204" s="46"/>
      <c r="M204" s="46"/>
      <c r="N204" s="46"/>
      <c r="O204" s="46"/>
      <c r="P204" s="46"/>
      <c r="Q204" s="46"/>
      <c r="R204" s="44"/>
      <c r="S204" s="44"/>
      <c r="T204" s="44"/>
      <c r="U204" s="44"/>
      <c r="V204" s="44"/>
      <c r="W204" s="44"/>
      <c r="X204" s="44"/>
      <c r="Y204" s="44"/>
      <c r="Z204" s="44"/>
      <c r="AA204" s="44"/>
      <c r="AB204" s="44"/>
      <c r="AC204" s="44"/>
      <c r="AD204" s="44"/>
    </row>
    <row r="205" spans="1:30" ht="30" customHeight="1" x14ac:dyDescent="0.2">
      <c r="A205" s="185" t="s">
        <v>163</v>
      </c>
      <c r="B205" s="179"/>
      <c r="C205" s="179"/>
      <c r="D205" s="179"/>
      <c r="E205" s="179"/>
      <c r="F205" s="180"/>
      <c r="G205" s="46"/>
      <c r="H205" s="46"/>
      <c r="I205" s="46"/>
      <c r="J205" s="46"/>
      <c r="K205" s="46"/>
      <c r="L205" s="46"/>
      <c r="M205" s="46"/>
      <c r="N205" s="46"/>
      <c r="O205" s="46"/>
      <c r="P205" s="46"/>
      <c r="Q205" s="46"/>
      <c r="R205" s="44"/>
      <c r="S205" s="44"/>
      <c r="T205" s="44"/>
      <c r="U205" s="44"/>
      <c r="V205" s="44"/>
      <c r="W205" s="44"/>
      <c r="X205" s="44"/>
      <c r="Y205" s="44"/>
      <c r="Z205" s="44"/>
      <c r="AA205" s="44"/>
      <c r="AB205" s="44"/>
      <c r="AC205" s="44"/>
      <c r="AD205" s="44"/>
    </row>
    <row r="206" spans="1:30" ht="14.25" x14ac:dyDescent="0.2">
      <c r="A206" s="185" t="s">
        <v>164</v>
      </c>
      <c r="B206" s="179"/>
      <c r="C206" s="179"/>
      <c r="D206" s="179"/>
      <c r="E206" s="179"/>
      <c r="F206" s="180"/>
      <c r="G206" s="46"/>
      <c r="H206" s="46"/>
      <c r="I206" s="46"/>
      <c r="J206" s="46"/>
      <c r="K206" s="46"/>
      <c r="L206" s="46"/>
      <c r="M206" s="46"/>
      <c r="N206" s="46"/>
      <c r="O206" s="46"/>
      <c r="P206" s="46"/>
      <c r="Q206" s="46"/>
      <c r="R206" s="44"/>
      <c r="S206" s="44"/>
      <c r="T206" s="44"/>
      <c r="U206" s="44"/>
      <c r="V206" s="44"/>
      <c r="W206" s="44"/>
      <c r="X206" s="44"/>
      <c r="Y206" s="44"/>
      <c r="Z206" s="44"/>
      <c r="AA206" s="44"/>
      <c r="AB206" s="44"/>
      <c r="AC206" s="44"/>
      <c r="AD206" s="44"/>
    </row>
    <row r="207" spans="1:30" ht="14.25" x14ac:dyDescent="0.2">
      <c r="A207" s="185" t="s">
        <v>165</v>
      </c>
      <c r="B207" s="179"/>
      <c r="C207" s="179"/>
      <c r="D207" s="179"/>
      <c r="E207" s="179"/>
      <c r="F207" s="180"/>
      <c r="G207" s="46"/>
      <c r="H207" s="46"/>
      <c r="I207" s="46"/>
      <c r="J207" s="46"/>
      <c r="K207" s="46"/>
      <c r="L207" s="46"/>
      <c r="M207" s="46"/>
      <c r="N207" s="46"/>
      <c r="O207" s="46"/>
      <c r="P207" s="46"/>
      <c r="Q207" s="46"/>
      <c r="R207" s="44"/>
      <c r="S207" s="44"/>
      <c r="T207" s="44"/>
      <c r="U207" s="44"/>
      <c r="V207" s="44"/>
      <c r="W207" s="44"/>
      <c r="X207" s="44"/>
      <c r="Y207" s="44"/>
      <c r="Z207" s="44"/>
      <c r="AA207" s="44"/>
      <c r="AB207" s="44"/>
      <c r="AC207" s="44"/>
      <c r="AD207" s="44"/>
    </row>
    <row r="208" spans="1:30" ht="14.25" x14ac:dyDescent="0.2">
      <c r="A208" s="185" t="s">
        <v>166</v>
      </c>
      <c r="B208" s="179"/>
      <c r="C208" s="179"/>
      <c r="D208" s="179"/>
      <c r="E208" s="179"/>
      <c r="F208" s="180"/>
      <c r="G208" s="46"/>
      <c r="H208" s="46"/>
      <c r="I208" s="46"/>
      <c r="J208" s="46"/>
      <c r="K208" s="46"/>
      <c r="L208" s="46"/>
      <c r="M208" s="46"/>
      <c r="N208" s="46"/>
      <c r="O208" s="46"/>
      <c r="P208" s="46"/>
      <c r="Q208" s="46"/>
      <c r="R208" s="44"/>
      <c r="S208" s="44"/>
      <c r="T208" s="44"/>
      <c r="U208" s="44"/>
      <c r="V208" s="44"/>
      <c r="W208" s="44"/>
      <c r="X208" s="44"/>
      <c r="Y208" s="44"/>
      <c r="Z208" s="44"/>
      <c r="AA208" s="44"/>
      <c r="AB208" s="44"/>
      <c r="AC208" s="44"/>
      <c r="AD208" s="44"/>
    </row>
    <row r="209" spans="1:30" ht="14.25" x14ac:dyDescent="0.2">
      <c r="A209" s="185" t="s">
        <v>167</v>
      </c>
      <c r="B209" s="179"/>
      <c r="C209" s="179"/>
      <c r="D209" s="179"/>
      <c r="E209" s="179"/>
      <c r="F209" s="180"/>
      <c r="G209" s="46"/>
      <c r="H209" s="46"/>
      <c r="I209" s="46"/>
      <c r="J209" s="46"/>
      <c r="K209" s="46"/>
      <c r="L209" s="46"/>
      <c r="M209" s="46"/>
      <c r="N209" s="46"/>
      <c r="O209" s="46"/>
      <c r="P209" s="46"/>
      <c r="Q209" s="46"/>
      <c r="R209" s="44"/>
      <c r="S209" s="44"/>
      <c r="T209" s="44"/>
      <c r="U209" s="44"/>
      <c r="V209" s="44"/>
      <c r="W209" s="44"/>
      <c r="X209" s="44"/>
      <c r="Y209" s="44"/>
      <c r="Z209" s="44"/>
      <c r="AA209" s="44"/>
      <c r="AB209" s="44"/>
      <c r="AC209" s="44"/>
      <c r="AD209" s="44"/>
    </row>
    <row r="210" spans="1:30" ht="14.25" x14ac:dyDescent="0.2">
      <c r="A210" s="185" t="s">
        <v>168</v>
      </c>
      <c r="B210" s="179"/>
      <c r="C210" s="179"/>
      <c r="D210" s="179"/>
      <c r="E210" s="179"/>
      <c r="F210" s="180"/>
      <c r="G210" s="46"/>
      <c r="H210" s="46"/>
      <c r="I210" s="46"/>
      <c r="J210" s="46"/>
      <c r="K210" s="46"/>
      <c r="L210" s="46"/>
      <c r="M210" s="46"/>
      <c r="N210" s="46"/>
      <c r="O210" s="46"/>
      <c r="P210" s="46"/>
      <c r="Q210" s="46"/>
      <c r="R210" s="44"/>
      <c r="S210" s="44"/>
      <c r="T210" s="44"/>
      <c r="U210" s="44"/>
      <c r="V210" s="44"/>
      <c r="W210" s="44"/>
      <c r="X210" s="44"/>
      <c r="Y210" s="44"/>
      <c r="Z210" s="44"/>
      <c r="AA210" s="44"/>
      <c r="AB210" s="44"/>
      <c r="AC210" s="44"/>
      <c r="AD210" s="44"/>
    </row>
    <row r="211" spans="1:30" ht="14.25" x14ac:dyDescent="0.2">
      <c r="A211" s="185" t="s">
        <v>169</v>
      </c>
      <c r="B211" s="179"/>
      <c r="C211" s="179"/>
      <c r="D211" s="179"/>
      <c r="E211" s="179"/>
      <c r="F211" s="180"/>
      <c r="G211" s="46"/>
      <c r="H211" s="46"/>
      <c r="I211" s="46"/>
      <c r="J211" s="46"/>
      <c r="K211" s="46"/>
      <c r="L211" s="46"/>
      <c r="M211" s="46"/>
      <c r="N211" s="46"/>
      <c r="O211" s="46"/>
      <c r="P211" s="46"/>
      <c r="Q211" s="46"/>
      <c r="R211" s="44"/>
      <c r="S211" s="44"/>
      <c r="T211" s="44"/>
      <c r="U211" s="44"/>
      <c r="V211" s="44"/>
      <c r="W211" s="44"/>
      <c r="X211" s="44"/>
      <c r="Y211" s="44"/>
      <c r="Z211" s="44"/>
      <c r="AA211" s="44"/>
      <c r="AB211" s="44"/>
      <c r="AC211" s="44"/>
      <c r="AD211" s="44"/>
    </row>
    <row r="212" spans="1:30" ht="14.25" x14ac:dyDescent="0.2">
      <c r="A212" s="185" t="s">
        <v>170</v>
      </c>
      <c r="B212" s="179"/>
      <c r="C212" s="179"/>
      <c r="D212" s="179"/>
      <c r="E212" s="179"/>
      <c r="F212" s="180"/>
      <c r="G212" s="46"/>
      <c r="H212" s="46"/>
      <c r="I212" s="46"/>
      <c r="J212" s="46"/>
      <c r="K212" s="46"/>
      <c r="L212" s="46"/>
      <c r="M212" s="46"/>
      <c r="N212" s="46"/>
      <c r="O212" s="46"/>
      <c r="P212" s="46"/>
      <c r="Q212" s="46"/>
      <c r="R212" s="44"/>
      <c r="S212" s="44"/>
      <c r="T212" s="44"/>
      <c r="U212" s="44"/>
      <c r="V212" s="44"/>
      <c r="W212" s="44"/>
      <c r="X212" s="44"/>
      <c r="Y212" s="44"/>
      <c r="Z212" s="44"/>
      <c r="AA212" s="44"/>
      <c r="AB212" s="44"/>
      <c r="AC212" s="44"/>
      <c r="AD212" s="44"/>
    </row>
    <row r="213" spans="1:30" ht="14.25" x14ac:dyDescent="0.2">
      <c r="A213" s="185" t="s">
        <v>171</v>
      </c>
      <c r="B213" s="179"/>
      <c r="C213" s="179"/>
      <c r="D213" s="179"/>
      <c r="E213" s="179"/>
      <c r="F213" s="180"/>
      <c r="G213" s="46"/>
      <c r="H213" s="46"/>
      <c r="I213" s="46"/>
      <c r="J213" s="46"/>
      <c r="K213" s="46"/>
      <c r="L213" s="46"/>
      <c r="M213" s="46"/>
      <c r="N213" s="46"/>
      <c r="O213" s="46"/>
      <c r="P213" s="46"/>
      <c r="Q213" s="46"/>
      <c r="R213" s="44"/>
      <c r="S213" s="44"/>
      <c r="T213" s="44"/>
      <c r="U213" s="44"/>
      <c r="V213" s="44"/>
      <c r="W213" s="44"/>
      <c r="X213" s="44"/>
      <c r="Y213" s="44"/>
      <c r="Z213" s="44"/>
      <c r="AA213" s="44"/>
      <c r="AB213" s="44"/>
      <c r="AC213" s="44"/>
      <c r="AD213" s="44"/>
    </row>
    <row r="214" spans="1:30" ht="14.25" x14ac:dyDescent="0.2">
      <c r="A214" s="185" t="s">
        <v>172</v>
      </c>
      <c r="B214" s="179"/>
      <c r="C214" s="179"/>
      <c r="D214" s="179"/>
      <c r="E214" s="179"/>
      <c r="F214" s="180"/>
      <c r="G214" s="46"/>
      <c r="H214" s="46"/>
      <c r="I214" s="46"/>
      <c r="J214" s="46"/>
      <c r="K214" s="46"/>
      <c r="L214" s="46"/>
      <c r="M214" s="46"/>
      <c r="N214" s="46"/>
      <c r="O214" s="46"/>
      <c r="P214" s="46"/>
      <c r="Q214" s="46"/>
      <c r="R214" s="44"/>
      <c r="S214" s="44"/>
      <c r="T214" s="44"/>
      <c r="U214" s="44"/>
      <c r="V214" s="44"/>
      <c r="W214" s="44"/>
      <c r="X214" s="44"/>
      <c r="Y214" s="44"/>
      <c r="Z214" s="44"/>
      <c r="AA214" s="44"/>
      <c r="AB214" s="44"/>
      <c r="AC214" s="44"/>
      <c r="AD214" s="44"/>
    </row>
    <row r="215" spans="1:30" ht="14.25" x14ac:dyDescent="0.2">
      <c r="A215" s="185" t="s">
        <v>173</v>
      </c>
      <c r="B215" s="179"/>
      <c r="C215" s="179"/>
      <c r="D215" s="179"/>
      <c r="E215" s="179"/>
      <c r="F215" s="180"/>
      <c r="G215" s="46"/>
      <c r="H215" s="46"/>
      <c r="I215" s="46"/>
      <c r="J215" s="46"/>
      <c r="K215" s="46"/>
      <c r="L215" s="46"/>
      <c r="M215" s="46"/>
      <c r="N215" s="46"/>
      <c r="O215" s="46"/>
      <c r="P215" s="46"/>
      <c r="Q215" s="46"/>
      <c r="R215" s="44"/>
      <c r="S215" s="44"/>
      <c r="T215" s="44"/>
      <c r="U215" s="44"/>
      <c r="V215" s="44"/>
      <c r="W215" s="44"/>
      <c r="X215" s="44"/>
      <c r="Y215" s="44"/>
      <c r="Z215" s="44"/>
      <c r="AA215" s="44"/>
      <c r="AB215" s="44"/>
      <c r="AC215" s="44"/>
      <c r="AD215" s="44"/>
    </row>
    <row r="216" spans="1:30" ht="14.25" x14ac:dyDescent="0.2">
      <c r="A216" s="185" t="s">
        <v>174</v>
      </c>
      <c r="B216" s="179"/>
      <c r="C216" s="179"/>
      <c r="D216" s="179"/>
      <c r="E216" s="179"/>
      <c r="F216" s="180"/>
      <c r="G216" s="46"/>
      <c r="H216" s="46"/>
      <c r="I216" s="46"/>
      <c r="J216" s="46"/>
      <c r="K216" s="46"/>
      <c r="L216" s="46"/>
      <c r="M216" s="46"/>
      <c r="N216" s="46"/>
      <c r="O216" s="46"/>
      <c r="P216" s="46"/>
      <c r="Q216" s="46"/>
      <c r="R216" s="44"/>
      <c r="S216" s="44"/>
      <c r="T216" s="44"/>
      <c r="U216" s="44"/>
      <c r="V216" s="44"/>
      <c r="W216" s="44"/>
      <c r="X216" s="44"/>
      <c r="Y216" s="44"/>
      <c r="Z216" s="44"/>
      <c r="AA216" s="44"/>
      <c r="AB216" s="44"/>
      <c r="AC216" s="44"/>
      <c r="AD216" s="44"/>
    </row>
    <row r="217" spans="1:30" ht="14.25" x14ac:dyDescent="0.2">
      <c r="A217" s="185" t="s">
        <v>175</v>
      </c>
      <c r="B217" s="179"/>
      <c r="C217" s="179"/>
      <c r="D217" s="179"/>
      <c r="E217" s="179"/>
      <c r="F217" s="180"/>
      <c r="G217" s="46"/>
      <c r="H217" s="46"/>
      <c r="I217" s="46"/>
      <c r="J217" s="46"/>
      <c r="K217" s="46"/>
      <c r="L217" s="46"/>
      <c r="M217" s="46"/>
      <c r="N217" s="46"/>
      <c r="O217" s="46"/>
      <c r="P217" s="46"/>
      <c r="Q217" s="46"/>
      <c r="R217" s="44"/>
      <c r="S217" s="44"/>
      <c r="T217" s="44"/>
      <c r="U217" s="44"/>
      <c r="V217" s="44"/>
      <c r="W217" s="44"/>
      <c r="X217" s="44"/>
      <c r="Y217" s="44"/>
      <c r="Z217" s="44"/>
      <c r="AA217" s="44"/>
      <c r="AB217" s="44"/>
      <c r="AC217" s="44"/>
      <c r="AD217" s="44"/>
    </row>
    <row r="218" spans="1:30" ht="14.25" x14ac:dyDescent="0.2">
      <c r="A218" s="185" t="s">
        <v>176</v>
      </c>
      <c r="B218" s="179"/>
      <c r="C218" s="179"/>
      <c r="D218" s="179"/>
      <c r="E218" s="179"/>
      <c r="F218" s="180"/>
      <c r="G218" s="46"/>
      <c r="H218" s="46"/>
      <c r="I218" s="46"/>
      <c r="J218" s="46"/>
      <c r="K218" s="46"/>
      <c r="L218" s="46"/>
      <c r="M218" s="46"/>
      <c r="N218" s="46"/>
      <c r="O218" s="46"/>
      <c r="P218" s="46"/>
      <c r="Q218" s="46"/>
      <c r="R218" s="44"/>
      <c r="S218" s="44"/>
      <c r="T218" s="44"/>
      <c r="U218" s="44"/>
      <c r="V218" s="44"/>
      <c r="W218" s="44"/>
      <c r="X218" s="44"/>
      <c r="Y218" s="44"/>
      <c r="Z218" s="44"/>
      <c r="AA218" s="44"/>
      <c r="AB218" s="44"/>
      <c r="AC218" s="44"/>
      <c r="AD218" s="44"/>
    </row>
    <row r="219" spans="1:30" ht="14.25" x14ac:dyDescent="0.2">
      <c r="A219" s="185" t="s">
        <v>177</v>
      </c>
      <c r="B219" s="179"/>
      <c r="C219" s="179"/>
      <c r="D219" s="179"/>
      <c r="E219" s="179"/>
      <c r="F219" s="180"/>
      <c r="G219" s="46"/>
      <c r="H219" s="46"/>
      <c r="I219" s="46"/>
      <c r="J219" s="46"/>
      <c r="K219" s="46"/>
      <c r="L219" s="46"/>
      <c r="M219" s="46"/>
      <c r="N219" s="46"/>
      <c r="O219" s="46"/>
      <c r="P219" s="46"/>
      <c r="Q219" s="46"/>
      <c r="R219" s="44"/>
      <c r="S219" s="44"/>
      <c r="T219" s="44"/>
      <c r="U219" s="44"/>
      <c r="V219" s="44"/>
      <c r="W219" s="44"/>
      <c r="X219" s="44"/>
      <c r="Y219" s="44"/>
      <c r="Z219" s="44"/>
      <c r="AA219" s="44"/>
      <c r="AB219" s="44"/>
      <c r="AC219" s="44"/>
      <c r="AD219" s="44"/>
    </row>
    <row r="220" spans="1:30" ht="14.25" x14ac:dyDescent="0.2">
      <c r="A220" s="185" t="s">
        <v>178</v>
      </c>
      <c r="B220" s="179"/>
      <c r="C220" s="179"/>
      <c r="D220" s="179"/>
      <c r="E220" s="179"/>
      <c r="F220" s="180"/>
      <c r="G220" s="46"/>
      <c r="H220" s="46"/>
      <c r="I220" s="46"/>
      <c r="J220" s="46"/>
      <c r="K220" s="46"/>
      <c r="L220" s="46"/>
      <c r="M220" s="46"/>
      <c r="N220" s="46"/>
      <c r="O220" s="46"/>
      <c r="P220" s="46"/>
      <c r="Q220" s="46"/>
      <c r="R220" s="44"/>
      <c r="S220" s="44"/>
      <c r="T220" s="44"/>
      <c r="U220" s="44"/>
      <c r="V220" s="44"/>
      <c r="W220" s="44"/>
      <c r="X220" s="44"/>
      <c r="Y220" s="44"/>
      <c r="Z220" s="44"/>
      <c r="AA220" s="44"/>
      <c r="AB220" s="44"/>
      <c r="AC220" s="44"/>
      <c r="AD220" s="44"/>
    </row>
    <row r="221" spans="1:30" ht="14.25" x14ac:dyDescent="0.2">
      <c r="A221" s="185" t="s">
        <v>179</v>
      </c>
      <c r="B221" s="179"/>
      <c r="C221" s="179"/>
      <c r="D221" s="179"/>
      <c r="E221" s="179"/>
      <c r="F221" s="180"/>
      <c r="G221" s="46"/>
      <c r="H221" s="46"/>
      <c r="I221" s="46"/>
      <c r="J221" s="46"/>
      <c r="K221" s="46"/>
      <c r="L221" s="46"/>
      <c r="M221" s="46"/>
      <c r="N221" s="46"/>
      <c r="O221" s="46"/>
      <c r="P221" s="46"/>
      <c r="Q221" s="46"/>
      <c r="R221" s="44"/>
      <c r="S221" s="44"/>
      <c r="T221" s="44"/>
      <c r="U221" s="44"/>
      <c r="V221" s="44"/>
      <c r="W221" s="44"/>
      <c r="X221" s="44"/>
      <c r="Y221" s="44"/>
      <c r="Z221" s="44"/>
      <c r="AA221" s="44"/>
      <c r="AB221" s="44"/>
      <c r="AC221" s="44"/>
      <c r="AD221" s="44"/>
    </row>
    <row r="222" spans="1:30" ht="27.75" customHeight="1" x14ac:dyDescent="0.2">
      <c r="A222" s="185" t="s">
        <v>180</v>
      </c>
      <c r="B222" s="179"/>
      <c r="C222" s="179"/>
      <c r="D222" s="179"/>
      <c r="E222" s="179"/>
      <c r="F222" s="180"/>
      <c r="G222" s="47"/>
      <c r="H222" s="46"/>
      <c r="I222" s="46"/>
      <c r="J222" s="46"/>
      <c r="K222" s="46"/>
      <c r="L222" s="46"/>
      <c r="M222" s="46"/>
      <c r="N222" s="46"/>
      <c r="O222" s="46"/>
      <c r="P222" s="46"/>
      <c r="Q222" s="46"/>
      <c r="R222" s="44"/>
      <c r="S222" s="44"/>
      <c r="T222" s="44"/>
      <c r="U222" s="44"/>
      <c r="V222" s="44"/>
      <c r="W222" s="44"/>
      <c r="X222" s="44"/>
      <c r="Y222" s="44"/>
      <c r="Z222" s="44"/>
      <c r="AA222" s="44"/>
      <c r="AB222" s="44"/>
      <c r="AC222" s="44"/>
      <c r="AD222" s="44"/>
    </row>
    <row r="223" spans="1:30" ht="14.25" x14ac:dyDescent="0.2">
      <c r="A223" s="48"/>
      <c r="B223" s="48"/>
      <c r="C223" s="48"/>
      <c r="D223" s="48"/>
      <c r="E223" s="48"/>
      <c r="F223" s="48"/>
      <c r="G223" s="48"/>
      <c r="H223" s="48"/>
      <c r="I223" s="48"/>
      <c r="J223" s="48"/>
      <c r="K223" s="48"/>
      <c r="L223" s="48"/>
      <c r="M223" s="48"/>
      <c r="N223" s="48"/>
      <c r="O223" s="48"/>
      <c r="P223" s="48"/>
      <c r="Q223" s="48"/>
    </row>
    <row r="224" spans="1:30" ht="14.25" x14ac:dyDescent="0.2">
      <c r="A224" s="48"/>
      <c r="B224" s="48"/>
      <c r="C224" s="48"/>
      <c r="D224" s="48"/>
      <c r="E224" s="48"/>
      <c r="F224" s="48"/>
      <c r="G224" s="48"/>
      <c r="H224" s="48"/>
      <c r="I224" s="48"/>
      <c r="J224" s="48"/>
      <c r="K224" s="48"/>
      <c r="L224" s="48"/>
      <c r="M224" s="48"/>
      <c r="N224" s="48"/>
      <c r="O224" s="48"/>
      <c r="P224" s="48"/>
      <c r="Q224" s="48"/>
    </row>
    <row r="225" spans="1:17" ht="14.25" x14ac:dyDescent="0.2">
      <c r="A225" s="48"/>
      <c r="B225" s="48"/>
      <c r="C225" s="48"/>
      <c r="D225" s="48"/>
      <c r="E225" s="48"/>
      <c r="F225" s="48"/>
      <c r="G225" s="48"/>
      <c r="H225" s="48"/>
      <c r="I225" s="48"/>
      <c r="J225" s="48"/>
      <c r="K225" s="48"/>
      <c r="L225" s="48"/>
      <c r="M225" s="48"/>
      <c r="N225" s="48"/>
      <c r="O225" s="48"/>
      <c r="P225" s="48"/>
      <c r="Q225" s="48"/>
    </row>
    <row r="226" spans="1:17" ht="14.25" x14ac:dyDescent="0.2">
      <c r="A226" s="48"/>
      <c r="B226" s="48"/>
      <c r="C226" s="48"/>
      <c r="D226" s="48"/>
      <c r="E226" s="48"/>
      <c r="F226" s="48"/>
      <c r="G226" s="48"/>
      <c r="H226" s="48"/>
      <c r="I226" s="48"/>
      <c r="J226" s="48"/>
      <c r="K226" s="48"/>
      <c r="L226" s="48"/>
      <c r="M226" s="48"/>
      <c r="N226" s="48"/>
      <c r="O226" s="48"/>
      <c r="P226" s="48"/>
      <c r="Q226" s="48"/>
    </row>
    <row r="227" spans="1:17" ht="14.25" x14ac:dyDescent="0.2"/>
    <row r="228" spans="1:17" ht="14.25" x14ac:dyDescent="0.2"/>
    <row r="229" spans="1:17" ht="14.25" x14ac:dyDescent="0.2"/>
    <row r="230" spans="1:17" ht="14.25" x14ac:dyDescent="0.2"/>
    <row r="231" spans="1:17" ht="14.25" x14ac:dyDescent="0.2"/>
    <row r="232" spans="1:17" ht="14.25" x14ac:dyDescent="0.2"/>
    <row r="233" spans="1:17" ht="14.25" x14ac:dyDescent="0.2"/>
    <row r="234" spans="1:17" ht="14.25" x14ac:dyDescent="0.2"/>
    <row r="235" spans="1:17" ht="14.25" x14ac:dyDescent="0.2"/>
    <row r="236" spans="1:17" ht="14.25" x14ac:dyDescent="0.2"/>
    <row r="237" spans="1:17" ht="14.25" x14ac:dyDescent="0.2"/>
    <row r="238" spans="1:17" ht="14.25" x14ac:dyDescent="0.2"/>
    <row r="239" spans="1:17" ht="14.25" x14ac:dyDescent="0.2"/>
    <row r="240" spans="1:17" ht="14.25" x14ac:dyDescent="0.2"/>
    <row r="241" ht="14.25" x14ac:dyDescent="0.2"/>
    <row r="242" ht="14.25" x14ac:dyDescent="0.2"/>
    <row r="243" ht="14.25" x14ac:dyDescent="0.2"/>
    <row r="244" ht="14.25" x14ac:dyDescent="0.2"/>
    <row r="245" ht="14.25" x14ac:dyDescent="0.2"/>
    <row r="246" ht="14.25" x14ac:dyDescent="0.2"/>
    <row r="247" ht="14.25" x14ac:dyDescent="0.2"/>
    <row r="248" ht="14.25" x14ac:dyDescent="0.2"/>
    <row r="249" ht="14.25" x14ac:dyDescent="0.2"/>
    <row r="250" ht="14.25" x14ac:dyDescent="0.2"/>
    <row r="251" ht="14.25" x14ac:dyDescent="0.2"/>
    <row r="252" ht="14.25" x14ac:dyDescent="0.2"/>
    <row r="253" ht="14.25" x14ac:dyDescent="0.2"/>
    <row r="254" ht="14.25" x14ac:dyDescent="0.2"/>
    <row r="255" ht="14.25" x14ac:dyDescent="0.2"/>
    <row r="256" ht="14.25" x14ac:dyDescent="0.2"/>
    <row r="257" ht="14.25" x14ac:dyDescent="0.2"/>
    <row r="258" ht="14.25" x14ac:dyDescent="0.2"/>
    <row r="259" ht="14.25" x14ac:dyDescent="0.2"/>
    <row r="260" ht="14.25" x14ac:dyDescent="0.2"/>
    <row r="261" ht="14.25" x14ac:dyDescent="0.2"/>
    <row r="262" ht="14.25" x14ac:dyDescent="0.2"/>
    <row r="263" ht="14.25" x14ac:dyDescent="0.2"/>
    <row r="264" ht="14.25" x14ac:dyDescent="0.2"/>
    <row r="265" ht="14.25" x14ac:dyDescent="0.2"/>
    <row r="266" ht="14.25" x14ac:dyDescent="0.2"/>
    <row r="267" ht="14.25" x14ac:dyDescent="0.2"/>
    <row r="268" ht="14.25" x14ac:dyDescent="0.2"/>
    <row r="269" ht="14.25" x14ac:dyDescent="0.2"/>
    <row r="270" ht="14.25" x14ac:dyDescent="0.2"/>
    <row r="271" ht="14.25" x14ac:dyDescent="0.2"/>
    <row r="272" ht="14.25" x14ac:dyDescent="0.2"/>
    <row r="273" ht="14.25" x14ac:dyDescent="0.2"/>
    <row r="274" ht="14.25" x14ac:dyDescent="0.2"/>
    <row r="275" ht="14.25" x14ac:dyDescent="0.2"/>
    <row r="276" ht="14.25" x14ac:dyDescent="0.2"/>
    <row r="277" ht="14.25" x14ac:dyDescent="0.2"/>
    <row r="278" ht="14.25" x14ac:dyDescent="0.2"/>
    <row r="279" ht="14.25" x14ac:dyDescent="0.2"/>
    <row r="280" ht="14.25" x14ac:dyDescent="0.2"/>
    <row r="281" ht="14.25" x14ac:dyDescent="0.2"/>
    <row r="282" ht="14.25" x14ac:dyDescent="0.2"/>
    <row r="283" ht="14.25" x14ac:dyDescent="0.2"/>
    <row r="284" ht="14.25" x14ac:dyDescent="0.2"/>
    <row r="285" ht="14.25" x14ac:dyDescent="0.2"/>
    <row r="286" ht="14.25" x14ac:dyDescent="0.2"/>
    <row r="287" ht="14.25" x14ac:dyDescent="0.2"/>
    <row r="288" ht="14.25" x14ac:dyDescent="0.2"/>
    <row r="289" ht="14.25" x14ac:dyDescent="0.2"/>
    <row r="290" ht="14.25" x14ac:dyDescent="0.2"/>
    <row r="291" ht="14.25" x14ac:dyDescent="0.2"/>
    <row r="292" ht="14.25" x14ac:dyDescent="0.2"/>
    <row r="293" ht="14.25" x14ac:dyDescent="0.2"/>
    <row r="294" ht="14.25" x14ac:dyDescent="0.2"/>
    <row r="295" ht="14.25" x14ac:dyDescent="0.2"/>
    <row r="296" ht="14.25" x14ac:dyDescent="0.2"/>
    <row r="297" ht="14.25" x14ac:dyDescent="0.2"/>
    <row r="298" ht="14.25" x14ac:dyDescent="0.2"/>
    <row r="299" ht="14.25" x14ac:dyDescent="0.2"/>
    <row r="300" ht="14.25" x14ac:dyDescent="0.2"/>
    <row r="301" ht="14.25" x14ac:dyDescent="0.2"/>
    <row r="302" ht="14.25" x14ac:dyDescent="0.2"/>
    <row r="303" ht="14.25" x14ac:dyDescent="0.2"/>
    <row r="304" ht="14.25" x14ac:dyDescent="0.2"/>
    <row r="305" ht="14.25" x14ac:dyDescent="0.2"/>
    <row r="306" ht="14.25" x14ac:dyDescent="0.2"/>
    <row r="307" ht="14.25" x14ac:dyDescent="0.2"/>
    <row r="308" ht="14.25" x14ac:dyDescent="0.2"/>
    <row r="309" ht="14.25" x14ac:dyDescent="0.2"/>
    <row r="310" ht="14.25" x14ac:dyDescent="0.2"/>
    <row r="311" ht="14.25" x14ac:dyDescent="0.2"/>
    <row r="312" ht="14.25" x14ac:dyDescent="0.2"/>
    <row r="313" ht="14.25" x14ac:dyDescent="0.2"/>
    <row r="314" ht="14.25" x14ac:dyDescent="0.2"/>
    <row r="315" ht="14.25" x14ac:dyDescent="0.2"/>
    <row r="316" ht="14.25" x14ac:dyDescent="0.2"/>
    <row r="317" ht="14.25" x14ac:dyDescent="0.2"/>
    <row r="318" ht="14.25" x14ac:dyDescent="0.2"/>
    <row r="319" ht="14.25" x14ac:dyDescent="0.2"/>
    <row r="320" ht="14.25" x14ac:dyDescent="0.2"/>
    <row r="321" ht="14.25" x14ac:dyDescent="0.2"/>
    <row r="322" ht="14.25" x14ac:dyDescent="0.2"/>
    <row r="323" ht="14.25" x14ac:dyDescent="0.2"/>
    <row r="324" ht="14.25" x14ac:dyDescent="0.2"/>
    <row r="325" ht="14.25" x14ac:dyDescent="0.2"/>
    <row r="326" ht="14.25" x14ac:dyDescent="0.2"/>
    <row r="327" ht="14.25" x14ac:dyDescent="0.2"/>
    <row r="328" ht="14.25" x14ac:dyDescent="0.2"/>
    <row r="329" ht="14.25" x14ac:dyDescent="0.2"/>
    <row r="330" ht="14.25" x14ac:dyDescent="0.2"/>
    <row r="331" ht="14.25" x14ac:dyDescent="0.2"/>
    <row r="332" ht="14.25" x14ac:dyDescent="0.2"/>
    <row r="333" ht="14.25" x14ac:dyDescent="0.2"/>
    <row r="334" ht="14.25" x14ac:dyDescent="0.2"/>
    <row r="335" ht="14.25" x14ac:dyDescent="0.2"/>
    <row r="336" ht="14.25" x14ac:dyDescent="0.2"/>
    <row r="337" ht="14.25" x14ac:dyDescent="0.2"/>
    <row r="338" ht="14.25" x14ac:dyDescent="0.2"/>
    <row r="339" ht="14.25" x14ac:dyDescent="0.2"/>
    <row r="340" ht="14.25" x14ac:dyDescent="0.2"/>
    <row r="341" ht="14.25" x14ac:dyDescent="0.2"/>
    <row r="342" ht="14.25" x14ac:dyDescent="0.2"/>
    <row r="343" ht="14.25" x14ac:dyDescent="0.2"/>
    <row r="344" ht="14.25" x14ac:dyDescent="0.2"/>
    <row r="345" ht="14.25" x14ac:dyDescent="0.2"/>
    <row r="346" ht="14.25" x14ac:dyDescent="0.2"/>
    <row r="347" ht="14.25" x14ac:dyDescent="0.2"/>
    <row r="348" ht="14.25" x14ac:dyDescent="0.2"/>
    <row r="349" ht="14.25" x14ac:dyDescent="0.2"/>
    <row r="350" ht="14.25" x14ac:dyDescent="0.2"/>
    <row r="351" ht="14.25" x14ac:dyDescent="0.2"/>
    <row r="352" ht="14.25" x14ac:dyDescent="0.2"/>
    <row r="353" ht="14.25" x14ac:dyDescent="0.2"/>
    <row r="354" ht="14.25" x14ac:dyDescent="0.2"/>
    <row r="355" ht="14.25" x14ac:dyDescent="0.2"/>
    <row r="356" ht="14.25" x14ac:dyDescent="0.2"/>
    <row r="357" ht="14.25" x14ac:dyDescent="0.2"/>
    <row r="358" ht="14.25" x14ac:dyDescent="0.2"/>
    <row r="359" ht="14.25" x14ac:dyDescent="0.2"/>
    <row r="360" ht="14.25" x14ac:dyDescent="0.2"/>
    <row r="361" ht="14.25" x14ac:dyDescent="0.2"/>
    <row r="362" ht="14.25" x14ac:dyDescent="0.2"/>
    <row r="363" ht="14.25" x14ac:dyDescent="0.2"/>
    <row r="364" ht="14.25" x14ac:dyDescent="0.2"/>
    <row r="365" ht="14.25" x14ac:dyDescent="0.2"/>
    <row r="366" ht="14.25" x14ac:dyDescent="0.2"/>
    <row r="367" ht="14.25" x14ac:dyDescent="0.2"/>
    <row r="368" ht="14.25" x14ac:dyDescent="0.2"/>
    <row r="369" ht="14.25" x14ac:dyDescent="0.2"/>
    <row r="370" ht="14.25" x14ac:dyDescent="0.2"/>
    <row r="371" ht="14.25" x14ac:dyDescent="0.2"/>
    <row r="372" ht="14.25" x14ac:dyDescent="0.2"/>
    <row r="373" ht="14.25" x14ac:dyDescent="0.2"/>
    <row r="374" ht="14.25" x14ac:dyDescent="0.2"/>
    <row r="375" ht="14.25" x14ac:dyDescent="0.2"/>
    <row r="376" ht="14.25" x14ac:dyDescent="0.2"/>
    <row r="377" ht="14.25" x14ac:dyDescent="0.2"/>
    <row r="378" ht="14.25" x14ac:dyDescent="0.2"/>
    <row r="379" ht="14.25" x14ac:dyDescent="0.2"/>
    <row r="380" ht="14.25" x14ac:dyDescent="0.2"/>
    <row r="381" ht="14.25" x14ac:dyDescent="0.2"/>
    <row r="382" ht="14.25" x14ac:dyDescent="0.2"/>
    <row r="383" ht="14.25" x14ac:dyDescent="0.2"/>
    <row r="384" ht="14.25" x14ac:dyDescent="0.2"/>
    <row r="385" ht="14.25" x14ac:dyDescent="0.2"/>
    <row r="386" ht="14.25" x14ac:dyDescent="0.2"/>
    <row r="387" ht="14.25" x14ac:dyDescent="0.2"/>
    <row r="388" ht="14.25" x14ac:dyDescent="0.2"/>
    <row r="389" ht="14.25" x14ac:dyDescent="0.2"/>
    <row r="390" ht="14.25" x14ac:dyDescent="0.2"/>
    <row r="391" ht="14.25" x14ac:dyDescent="0.2"/>
    <row r="392" ht="14.25" x14ac:dyDescent="0.2"/>
    <row r="393" ht="14.25" x14ac:dyDescent="0.2"/>
    <row r="394" ht="14.25" x14ac:dyDescent="0.2"/>
    <row r="395" ht="14.25" x14ac:dyDescent="0.2"/>
    <row r="396" ht="14.25" x14ac:dyDescent="0.2"/>
    <row r="397" ht="14.25" x14ac:dyDescent="0.2"/>
    <row r="398" ht="14.25" x14ac:dyDescent="0.2"/>
    <row r="399" ht="14.25" x14ac:dyDescent="0.2"/>
    <row r="400" ht="14.25" x14ac:dyDescent="0.2"/>
    <row r="401" ht="14.25" x14ac:dyDescent="0.2"/>
    <row r="402" ht="14.25" x14ac:dyDescent="0.2"/>
    <row r="403" ht="14.25" x14ac:dyDescent="0.2"/>
    <row r="404" ht="14.25" x14ac:dyDescent="0.2"/>
    <row r="405" ht="14.25" x14ac:dyDescent="0.2"/>
    <row r="406" ht="14.25" x14ac:dyDescent="0.2"/>
    <row r="407" ht="14.25" x14ac:dyDescent="0.2"/>
    <row r="408" ht="14.25" x14ac:dyDescent="0.2"/>
    <row r="409" ht="14.25" x14ac:dyDescent="0.2"/>
    <row r="410" ht="14.25" x14ac:dyDescent="0.2"/>
    <row r="411" ht="14.25" x14ac:dyDescent="0.2"/>
    <row r="412" ht="14.25" x14ac:dyDescent="0.2"/>
    <row r="413" ht="14.25" x14ac:dyDescent="0.2"/>
    <row r="414" ht="14.25" x14ac:dyDescent="0.2"/>
    <row r="415" ht="14.25" x14ac:dyDescent="0.2"/>
    <row r="416" ht="14.25" x14ac:dyDescent="0.2"/>
    <row r="417" ht="14.25" x14ac:dyDescent="0.2"/>
    <row r="418" ht="14.25" x14ac:dyDescent="0.2"/>
    <row r="419" ht="14.25" x14ac:dyDescent="0.2"/>
    <row r="420" ht="14.25" x14ac:dyDescent="0.2"/>
    <row r="421" ht="14.25" x14ac:dyDescent="0.2"/>
    <row r="422" ht="14.25" x14ac:dyDescent="0.2"/>
    <row r="423" ht="14.25" x14ac:dyDescent="0.2"/>
    <row r="424" ht="14.25" x14ac:dyDescent="0.2"/>
    <row r="425" ht="14.25" x14ac:dyDescent="0.2"/>
    <row r="426" ht="14.25" x14ac:dyDescent="0.2"/>
    <row r="427" ht="14.25" x14ac:dyDescent="0.2"/>
    <row r="428" ht="14.25" x14ac:dyDescent="0.2"/>
    <row r="429" ht="14.25" x14ac:dyDescent="0.2"/>
    <row r="430" ht="14.25" x14ac:dyDescent="0.2"/>
    <row r="431" ht="14.25" x14ac:dyDescent="0.2"/>
    <row r="432" ht="14.25" x14ac:dyDescent="0.2"/>
    <row r="433" ht="14.25" x14ac:dyDescent="0.2"/>
    <row r="434" ht="14.25" x14ac:dyDescent="0.2"/>
    <row r="435" ht="14.25" x14ac:dyDescent="0.2"/>
    <row r="436" ht="14.25" x14ac:dyDescent="0.2"/>
    <row r="437" ht="14.25" x14ac:dyDescent="0.2"/>
    <row r="438" ht="14.25" x14ac:dyDescent="0.2"/>
    <row r="439" ht="14.25" x14ac:dyDescent="0.2"/>
    <row r="440" ht="14.25" x14ac:dyDescent="0.2"/>
    <row r="441" ht="14.25" x14ac:dyDescent="0.2"/>
    <row r="442" ht="14.25" x14ac:dyDescent="0.2"/>
    <row r="443" ht="14.25" x14ac:dyDescent="0.2"/>
    <row r="444" ht="14.25" x14ac:dyDescent="0.2"/>
    <row r="445" ht="14.25" x14ac:dyDescent="0.2"/>
    <row r="446" ht="14.25" x14ac:dyDescent="0.2"/>
    <row r="447" ht="14.25" x14ac:dyDescent="0.2"/>
    <row r="448" ht="14.25" x14ac:dyDescent="0.2"/>
    <row r="449" ht="14.25" x14ac:dyDescent="0.2"/>
    <row r="450" ht="14.25" x14ac:dyDescent="0.2"/>
    <row r="451" ht="14.25" x14ac:dyDescent="0.2"/>
    <row r="452" ht="14.25" x14ac:dyDescent="0.2"/>
    <row r="453" ht="14.25" x14ac:dyDescent="0.2"/>
    <row r="454" ht="14.25" x14ac:dyDescent="0.2"/>
    <row r="455" ht="14.25" x14ac:dyDescent="0.2"/>
    <row r="456" ht="14.25" x14ac:dyDescent="0.2"/>
    <row r="457" ht="14.25" x14ac:dyDescent="0.2"/>
    <row r="458" ht="14.25" x14ac:dyDescent="0.2"/>
    <row r="459" ht="14.25" x14ac:dyDescent="0.2"/>
    <row r="460" ht="14.25" x14ac:dyDescent="0.2"/>
    <row r="461" ht="14.25" x14ac:dyDescent="0.2"/>
    <row r="462" ht="14.25" x14ac:dyDescent="0.2"/>
    <row r="463" ht="14.25" x14ac:dyDescent="0.2"/>
    <row r="464" ht="14.25" x14ac:dyDescent="0.2"/>
    <row r="465" ht="14.25" x14ac:dyDescent="0.2"/>
    <row r="466" ht="14.25" x14ac:dyDescent="0.2"/>
    <row r="467" ht="14.25" x14ac:dyDescent="0.2"/>
    <row r="468" ht="14.25" x14ac:dyDescent="0.2"/>
    <row r="469" ht="14.25" x14ac:dyDescent="0.2"/>
    <row r="470" ht="14.25" x14ac:dyDescent="0.2"/>
    <row r="471" ht="14.25" x14ac:dyDescent="0.2"/>
    <row r="472" ht="14.25" x14ac:dyDescent="0.2"/>
    <row r="473" ht="14.25" x14ac:dyDescent="0.2"/>
    <row r="474" ht="14.25" x14ac:dyDescent="0.2"/>
    <row r="475" ht="14.25" x14ac:dyDescent="0.2"/>
    <row r="476" ht="14.25" x14ac:dyDescent="0.2"/>
    <row r="477" ht="14.25" x14ac:dyDescent="0.2"/>
    <row r="478" ht="14.25" x14ac:dyDescent="0.2"/>
    <row r="479" ht="14.25" x14ac:dyDescent="0.2"/>
    <row r="480" ht="14.25" x14ac:dyDescent="0.2"/>
    <row r="481" ht="14.25" x14ac:dyDescent="0.2"/>
    <row r="482" ht="14.25" x14ac:dyDescent="0.2"/>
    <row r="483" ht="14.25" x14ac:dyDescent="0.2"/>
    <row r="484" ht="14.25" x14ac:dyDescent="0.2"/>
    <row r="485" ht="14.25" x14ac:dyDescent="0.2"/>
    <row r="486" ht="14.25" x14ac:dyDescent="0.2"/>
    <row r="487" ht="14.25" x14ac:dyDescent="0.2"/>
    <row r="488" ht="14.25" x14ac:dyDescent="0.2"/>
    <row r="489" ht="14.25" x14ac:dyDescent="0.2"/>
    <row r="490" ht="14.25" x14ac:dyDescent="0.2"/>
    <row r="491" ht="14.25" x14ac:dyDescent="0.2"/>
    <row r="492" ht="14.25" x14ac:dyDescent="0.2"/>
    <row r="493" ht="14.25" x14ac:dyDescent="0.2"/>
    <row r="494" ht="14.25" x14ac:dyDescent="0.2"/>
    <row r="495" ht="14.25" x14ac:dyDescent="0.2"/>
    <row r="496" ht="14.25" x14ac:dyDescent="0.2"/>
    <row r="497" ht="14.25" x14ac:dyDescent="0.2"/>
    <row r="498" ht="14.25" x14ac:dyDescent="0.2"/>
    <row r="499" ht="14.25" x14ac:dyDescent="0.2"/>
    <row r="500" ht="14.25" x14ac:dyDescent="0.2"/>
    <row r="501" ht="14.25" x14ac:dyDescent="0.2"/>
    <row r="502" ht="14.25" x14ac:dyDescent="0.2"/>
    <row r="503" ht="14.25" x14ac:dyDescent="0.2"/>
    <row r="504" ht="14.25" x14ac:dyDescent="0.2"/>
    <row r="505" ht="14.25" x14ac:dyDescent="0.2"/>
    <row r="506" ht="14.25" x14ac:dyDescent="0.2"/>
    <row r="507" ht="14.25" x14ac:dyDescent="0.2"/>
    <row r="508" ht="14.25" x14ac:dyDescent="0.2"/>
    <row r="509" ht="14.25" x14ac:dyDescent="0.2"/>
    <row r="510" ht="14.25" x14ac:dyDescent="0.2"/>
    <row r="511" ht="14.25" x14ac:dyDescent="0.2"/>
    <row r="512" ht="14.25" x14ac:dyDescent="0.2"/>
    <row r="513" ht="14.25" x14ac:dyDescent="0.2"/>
    <row r="514" ht="14.25" x14ac:dyDescent="0.2"/>
    <row r="515" ht="14.25" x14ac:dyDescent="0.2"/>
    <row r="516" ht="14.25" x14ac:dyDescent="0.2"/>
    <row r="517" ht="14.25" x14ac:dyDescent="0.2"/>
    <row r="518" ht="14.25" x14ac:dyDescent="0.2"/>
    <row r="519" ht="14.25" x14ac:dyDescent="0.2"/>
    <row r="520" ht="14.25" x14ac:dyDescent="0.2"/>
    <row r="521" ht="14.25" x14ac:dyDescent="0.2"/>
    <row r="522" ht="14.25" x14ac:dyDescent="0.2"/>
    <row r="523" ht="14.25" x14ac:dyDescent="0.2"/>
    <row r="524" ht="14.25" x14ac:dyDescent="0.2"/>
    <row r="525" ht="14.25" x14ac:dyDescent="0.2"/>
    <row r="526" ht="14.25" x14ac:dyDescent="0.2"/>
    <row r="527" ht="14.25" x14ac:dyDescent="0.2"/>
    <row r="528" ht="14.25" x14ac:dyDescent="0.2"/>
    <row r="529" ht="14.25" x14ac:dyDescent="0.2"/>
    <row r="530" ht="14.25" x14ac:dyDescent="0.2"/>
    <row r="531" ht="14.25" x14ac:dyDescent="0.2"/>
    <row r="532" ht="14.25" x14ac:dyDescent="0.2"/>
    <row r="533" ht="14.25" x14ac:dyDescent="0.2"/>
    <row r="534" ht="14.25" x14ac:dyDescent="0.2"/>
    <row r="535" ht="14.25" x14ac:dyDescent="0.2"/>
    <row r="536" ht="14.25" x14ac:dyDescent="0.2"/>
    <row r="537" ht="14.25" x14ac:dyDescent="0.2"/>
    <row r="538" ht="14.25" x14ac:dyDescent="0.2"/>
    <row r="539" ht="14.25" x14ac:dyDescent="0.2"/>
    <row r="540" ht="14.25" x14ac:dyDescent="0.2"/>
    <row r="541" ht="14.25" x14ac:dyDescent="0.2"/>
    <row r="542" ht="14.25" x14ac:dyDescent="0.2"/>
    <row r="543" ht="14.25" x14ac:dyDescent="0.2"/>
    <row r="544" ht="14.25" x14ac:dyDescent="0.2"/>
    <row r="545" ht="14.25" x14ac:dyDescent="0.2"/>
    <row r="546" ht="14.25" x14ac:dyDescent="0.2"/>
    <row r="547" ht="14.25" x14ac:dyDescent="0.2"/>
    <row r="548" ht="14.25" x14ac:dyDescent="0.2"/>
    <row r="549" ht="14.25" x14ac:dyDescent="0.2"/>
    <row r="550" ht="14.25" x14ac:dyDescent="0.2"/>
    <row r="551" ht="14.25" x14ac:dyDescent="0.2"/>
    <row r="552" ht="14.25" x14ac:dyDescent="0.2"/>
    <row r="553" ht="14.25" x14ac:dyDescent="0.2"/>
    <row r="554" ht="14.25" x14ac:dyDescent="0.2"/>
    <row r="555" ht="14.25" x14ac:dyDescent="0.2"/>
    <row r="556" ht="14.25" x14ac:dyDescent="0.2"/>
    <row r="557" ht="14.25" x14ac:dyDescent="0.2"/>
    <row r="558" ht="14.25" x14ac:dyDescent="0.2"/>
    <row r="559" ht="14.25" x14ac:dyDescent="0.2"/>
    <row r="560" ht="14.25" x14ac:dyDescent="0.2"/>
    <row r="561" ht="14.25" x14ac:dyDescent="0.2"/>
    <row r="562" ht="14.25" x14ac:dyDescent="0.2"/>
    <row r="563" ht="14.25" x14ac:dyDescent="0.2"/>
    <row r="564" ht="14.25" x14ac:dyDescent="0.2"/>
    <row r="565" ht="14.25" x14ac:dyDescent="0.2"/>
    <row r="566" ht="14.25" x14ac:dyDescent="0.2"/>
    <row r="567" ht="14.25" x14ac:dyDescent="0.2"/>
    <row r="568" ht="14.25" x14ac:dyDescent="0.2"/>
    <row r="569" ht="14.25" x14ac:dyDescent="0.2"/>
    <row r="570" ht="14.25" x14ac:dyDescent="0.2"/>
    <row r="571" ht="14.25" x14ac:dyDescent="0.2"/>
    <row r="572" ht="14.25" x14ac:dyDescent="0.2"/>
    <row r="573" ht="14.25" x14ac:dyDescent="0.2"/>
    <row r="574" ht="14.25" x14ac:dyDescent="0.2"/>
    <row r="575" ht="14.25" x14ac:dyDescent="0.2"/>
    <row r="576" ht="14.25" x14ac:dyDescent="0.2"/>
    <row r="577" ht="14.25" x14ac:dyDescent="0.2"/>
    <row r="578" ht="14.25" x14ac:dyDescent="0.2"/>
    <row r="579" ht="14.25" x14ac:dyDescent="0.2"/>
    <row r="580" ht="14.25" x14ac:dyDescent="0.2"/>
    <row r="581" ht="14.25" x14ac:dyDescent="0.2"/>
    <row r="582" ht="14.25" x14ac:dyDescent="0.2"/>
    <row r="583" ht="14.25" x14ac:dyDescent="0.2"/>
    <row r="584" ht="14.25" x14ac:dyDescent="0.2"/>
    <row r="585" ht="14.25" x14ac:dyDescent="0.2"/>
    <row r="586" ht="14.25" x14ac:dyDescent="0.2"/>
    <row r="587" ht="14.25" x14ac:dyDescent="0.2"/>
    <row r="588" ht="14.25" x14ac:dyDescent="0.2"/>
    <row r="589" ht="14.25" x14ac:dyDescent="0.2"/>
    <row r="590" ht="14.25" x14ac:dyDescent="0.2"/>
    <row r="591" ht="14.25" x14ac:dyDescent="0.2"/>
    <row r="592" ht="14.25" x14ac:dyDescent="0.2"/>
    <row r="593" ht="14.25" x14ac:dyDescent="0.2"/>
    <row r="594" ht="14.25" x14ac:dyDescent="0.2"/>
    <row r="595" ht="14.25" x14ac:dyDescent="0.2"/>
    <row r="596" ht="14.25" x14ac:dyDescent="0.2"/>
    <row r="597" ht="14.25" x14ac:dyDescent="0.2"/>
    <row r="598" ht="14.25" x14ac:dyDescent="0.2"/>
    <row r="599" ht="14.25" x14ac:dyDescent="0.2"/>
    <row r="600" ht="14.25" x14ac:dyDescent="0.2"/>
    <row r="601" ht="14.25" x14ac:dyDescent="0.2"/>
    <row r="602" ht="14.25" x14ac:dyDescent="0.2"/>
    <row r="603" ht="14.25" x14ac:dyDescent="0.2"/>
    <row r="604" ht="14.25" x14ac:dyDescent="0.2"/>
    <row r="605" ht="14.25" x14ac:dyDescent="0.2"/>
    <row r="606" ht="14.25" x14ac:dyDescent="0.2"/>
    <row r="607" ht="14.25" x14ac:dyDescent="0.2"/>
    <row r="608" ht="14.25" x14ac:dyDescent="0.2"/>
    <row r="609" ht="14.25" x14ac:dyDescent="0.2"/>
    <row r="610" ht="14.25" x14ac:dyDescent="0.2"/>
    <row r="611" ht="14.25" x14ac:dyDescent="0.2"/>
    <row r="612" ht="14.25" x14ac:dyDescent="0.2"/>
    <row r="613" ht="14.25" x14ac:dyDescent="0.2"/>
    <row r="614" ht="14.25" x14ac:dyDescent="0.2"/>
    <row r="615" ht="14.25" x14ac:dyDescent="0.2"/>
    <row r="616" ht="14.25" x14ac:dyDescent="0.2"/>
    <row r="617" ht="14.25" x14ac:dyDescent="0.2"/>
    <row r="618" ht="14.25" x14ac:dyDescent="0.2"/>
    <row r="619" ht="14.25" x14ac:dyDescent="0.2"/>
    <row r="620" ht="14.25" x14ac:dyDescent="0.2"/>
    <row r="621" ht="14.25" x14ac:dyDescent="0.2"/>
    <row r="622" ht="14.25" x14ac:dyDescent="0.2"/>
    <row r="623" ht="14.25" x14ac:dyDescent="0.2"/>
    <row r="624" ht="14.25" x14ac:dyDescent="0.2"/>
    <row r="625" ht="14.25" x14ac:dyDescent="0.2"/>
    <row r="626" ht="14.25" x14ac:dyDescent="0.2"/>
    <row r="627" ht="14.25" x14ac:dyDescent="0.2"/>
    <row r="628" ht="14.25" x14ac:dyDescent="0.2"/>
    <row r="629" ht="14.25" x14ac:dyDescent="0.2"/>
    <row r="630" ht="14.25" x14ac:dyDescent="0.2"/>
    <row r="631" ht="14.25" x14ac:dyDescent="0.2"/>
    <row r="632" ht="14.25" x14ac:dyDescent="0.2"/>
    <row r="633" ht="14.25" x14ac:dyDescent="0.2"/>
    <row r="634" ht="14.25" x14ac:dyDescent="0.2"/>
    <row r="635" ht="14.25" x14ac:dyDescent="0.2"/>
    <row r="636" ht="14.25" x14ac:dyDescent="0.2"/>
    <row r="637" ht="14.25" x14ac:dyDescent="0.2"/>
    <row r="638" ht="14.25" x14ac:dyDescent="0.2"/>
    <row r="639" ht="14.25" x14ac:dyDescent="0.2"/>
    <row r="640" ht="14.25" x14ac:dyDescent="0.2"/>
    <row r="641" ht="14.25" x14ac:dyDescent="0.2"/>
    <row r="642" ht="14.25" x14ac:dyDescent="0.2"/>
    <row r="643" ht="14.25" x14ac:dyDescent="0.2"/>
    <row r="644" ht="14.25" x14ac:dyDescent="0.2"/>
    <row r="645" ht="14.25" x14ac:dyDescent="0.2"/>
    <row r="646" ht="14.25" x14ac:dyDescent="0.2"/>
    <row r="647" ht="14.25" x14ac:dyDescent="0.2"/>
    <row r="648" ht="14.25" x14ac:dyDescent="0.2"/>
    <row r="649" ht="14.25" x14ac:dyDescent="0.2"/>
    <row r="650" ht="14.25" x14ac:dyDescent="0.2"/>
    <row r="651" ht="14.25" x14ac:dyDescent="0.2"/>
    <row r="652" ht="14.25" x14ac:dyDescent="0.2"/>
    <row r="653" ht="14.25" x14ac:dyDescent="0.2"/>
    <row r="654" ht="14.25" x14ac:dyDescent="0.2"/>
    <row r="655" ht="14.25" x14ac:dyDescent="0.2"/>
    <row r="656" ht="14.25" x14ac:dyDescent="0.2"/>
    <row r="657" ht="14.25" x14ac:dyDescent="0.2"/>
    <row r="658" ht="14.25" x14ac:dyDescent="0.2"/>
    <row r="659" ht="14.25" x14ac:dyDescent="0.2"/>
    <row r="660" ht="14.25" x14ac:dyDescent="0.2"/>
    <row r="661" ht="14.25" x14ac:dyDescent="0.2"/>
    <row r="662" ht="14.25" x14ac:dyDescent="0.2"/>
    <row r="663" ht="14.25" x14ac:dyDescent="0.2"/>
    <row r="664" ht="14.25" x14ac:dyDescent="0.2"/>
    <row r="665" ht="14.25" x14ac:dyDescent="0.2"/>
    <row r="666" ht="14.25" x14ac:dyDescent="0.2"/>
    <row r="667" ht="14.25" x14ac:dyDescent="0.2"/>
    <row r="668" ht="14.25" x14ac:dyDescent="0.2"/>
    <row r="669" ht="14.25" x14ac:dyDescent="0.2"/>
    <row r="670" ht="14.25" x14ac:dyDescent="0.2"/>
    <row r="671" ht="14.25" x14ac:dyDescent="0.2"/>
    <row r="672" ht="14.25" x14ac:dyDescent="0.2"/>
    <row r="673" ht="14.25" x14ac:dyDescent="0.2"/>
    <row r="674" ht="14.25" x14ac:dyDescent="0.2"/>
    <row r="675" ht="14.25" x14ac:dyDescent="0.2"/>
    <row r="676" ht="14.25" x14ac:dyDescent="0.2"/>
    <row r="677" ht="14.25" x14ac:dyDescent="0.2"/>
    <row r="678" ht="14.25" x14ac:dyDescent="0.2"/>
    <row r="679" ht="14.25" x14ac:dyDescent="0.2"/>
    <row r="680" ht="14.25" x14ac:dyDescent="0.2"/>
    <row r="681" ht="14.25" x14ac:dyDescent="0.2"/>
    <row r="682" ht="14.25" x14ac:dyDescent="0.2"/>
    <row r="683" ht="14.25" x14ac:dyDescent="0.2"/>
    <row r="684" ht="14.25" x14ac:dyDescent="0.2"/>
    <row r="685" ht="14.25" x14ac:dyDescent="0.2"/>
    <row r="686" ht="14.25" x14ac:dyDescent="0.2"/>
    <row r="687" ht="14.25" x14ac:dyDescent="0.2"/>
    <row r="688" ht="14.25" x14ac:dyDescent="0.2"/>
    <row r="689" ht="14.25" x14ac:dyDescent="0.2"/>
    <row r="690" ht="14.25" x14ac:dyDescent="0.2"/>
    <row r="691" ht="14.25" x14ac:dyDescent="0.2"/>
    <row r="692" ht="14.25" x14ac:dyDescent="0.2"/>
    <row r="693" ht="14.25" x14ac:dyDescent="0.2"/>
    <row r="694" ht="14.25" x14ac:dyDescent="0.2"/>
    <row r="695" ht="14.25" x14ac:dyDescent="0.2"/>
    <row r="696" ht="14.25" x14ac:dyDescent="0.2"/>
    <row r="697" ht="14.25" x14ac:dyDescent="0.2"/>
    <row r="698" ht="14.25" x14ac:dyDescent="0.2"/>
    <row r="699" ht="14.25" x14ac:dyDescent="0.2"/>
    <row r="700" ht="14.25" x14ac:dyDescent="0.2"/>
    <row r="701" ht="14.25" x14ac:dyDescent="0.2"/>
    <row r="702" ht="14.25" x14ac:dyDescent="0.2"/>
    <row r="703" ht="14.25" x14ac:dyDescent="0.2"/>
    <row r="704" ht="14.25" x14ac:dyDescent="0.2"/>
    <row r="705" ht="14.25" x14ac:dyDescent="0.2"/>
    <row r="706" ht="14.25" x14ac:dyDescent="0.2"/>
    <row r="707" ht="14.25" x14ac:dyDescent="0.2"/>
    <row r="708" ht="14.25" x14ac:dyDescent="0.2"/>
    <row r="709" ht="14.25" x14ac:dyDescent="0.2"/>
    <row r="710" ht="14.25" x14ac:dyDescent="0.2"/>
    <row r="711" ht="14.25" x14ac:dyDescent="0.2"/>
    <row r="712" ht="14.25" x14ac:dyDescent="0.2"/>
    <row r="713" ht="14.25" x14ac:dyDescent="0.2"/>
    <row r="714" ht="14.25" x14ac:dyDescent="0.2"/>
    <row r="715" ht="14.25" x14ac:dyDescent="0.2"/>
    <row r="716" ht="14.25" x14ac:dyDescent="0.2"/>
    <row r="717" ht="14.25" x14ac:dyDescent="0.2"/>
    <row r="718" ht="14.25" x14ac:dyDescent="0.2"/>
    <row r="719" ht="14.25" x14ac:dyDescent="0.2"/>
    <row r="720" ht="14.25" x14ac:dyDescent="0.2"/>
    <row r="721" ht="14.25" x14ac:dyDescent="0.2"/>
    <row r="722" ht="14.25" x14ac:dyDescent="0.2"/>
    <row r="723" ht="14.25" x14ac:dyDescent="0.2"/>
    <row r="724" ht="14.25" x14ac:dyDescent="0.2"/>
    <row r="725" ht="14.25" x14ac:dyDescent="0.2"/>
    <row r="726" ht="14.25" x14ac:dyDescent="0.2"/>
    <row r="727" ht="14.25" x14ac:dyDescent="0.2"/>
    <row r="728" ht="14.25" x14ac:dyDescent="0.2"/>
    <row r="729" ht="14.25" x14ac:dyDescent="0.2"/>
    <row r="730" ht="14.25" x14ac:dyDescent="0.2"/>
    <row r="731" ht="14.25" x14ac:dyDescent="0.2"/>
    <row r="732" ht="14.25" x14ac:dyDescent="0.2"/>
    <row r="733" ht="14.25" x14ac:dyDescent="0.2"/>
    <row r="734" ht="14.25" x14ac:dyDescent="0.2"/>
    <row r="735" ht="14.25" x14ac:dyDescent="0.2"/>
    <row r="736" ht="14.25" x14ac:dyDescent="0.2"/>
    <row r="737" ht="14.25" x14ac:dyDescent="0.2"/>
    <row r="738" ht="14.25" x14ac:dyDescent="0.2"/>
    <row r="739" ht="14.25" x14ac:dyDescent="0.2"/>
    <row r="740" ht="14.25" x14ac:dyDescent="0.2"/>
    <row r="741" ht="14.25" x14ac:dyDescent="0.2"/>
    <row r="742" ht="14.25" x14ac:dyDescent="0.2"/>
    <row r="743" ht="14.25" x14ac:dyDescent="0.2"/>
    <row r="744" ht="14.25" x14ac:dyDescent="0.2"/>
    <row r="745" ht="14.25" x14ac:dyDescent="0.2"/>
    <row r="746" ht="14.25" x14ac:dyDescent="0.2"/>
    <row r="747" ht="14.25" x14ac:dyDescent="0.2"/>
    <row r="748" ht="14.25" x14ac:dyDescent="0.2"/>
    <row r="749" ht="14.25" x14ac:dyDescent="0.2"/>
    <row r="750" ht="14.25" x14ac:dyDescent="0.2"/>
    <row r="751" ht="14.25" x14ac:dyDescent="0.2"/>
    <row r="752" ht="14.25" x14ac:dyDescent="0.2"/>
    <row r="753" ht="14.25" x14ac:dyDescent="0.2"/>
    <row r="754" ht="14.25" x14ac:dyDescent="0.2"/>
    <row r="755" ht="14.25" x14ac:dyDescent="0.2"/>
    <row r="756" ht="14.25" x14ac:dyDescent="0.2"/>
    <row r="757" ht="14.25" x14ac:dyDescent="0.2"/>
    <row r="758" ht="14.25" x14ac:dyDescent="0.2"/>
    <row r="759" ht="14.25" x14ac:dyDescent="0.2"/>
    <row r="760" ht="14.25" x14ac:dyDescent="0.2"/>
    <row r="761" ht="14.25" x14ac:dyDescent="0.2"/>
    <row r="762" ht="14.25" x14ac:dyDescent="0.2"/>
    <row r="763" ht="14.25" x14ac:dyDescent="0.2"/>
    <row r="764" ht="14.25" x14ac:dyDescent="0.2"/>
    <row r="765" ht="14.25" x14ac:dyDescent="0.2"/>
    <row r="766" ht="14.25" x14ac:dyDescent="0.2"/>
    <row r="767" ht="14.25" x14ac:dyDescent="0.2"/>
    <row r="768" ht="14.25" x14ac:dyDescent="0.2"/>
    <row r="769" ht="14.25" x14ac:dyDescent="0.2"/>
    <row r="770" ht="14.25" x14ac:dyDescent="0.2"/>
    <row r="771" ht="14.25" x14ac:dyDescent="0.2"/>
    <row r="772" ht="14.25" x14ac:dyDescent="0.2"/>
    <row r="773" ht="14.25" x14ac:dyDescent="0.2"/>
    <row r="774" ht="14.25" x14ac:dyDescent="0.2"/>
    <row r="775" ht="14.25" x14ac:dyDescent="0.2"/>
    <row r="776" ht="14.25" x14ac:dyDescent="0.2"/>
    <row r="777" ht="14.25" x14ac:dyDescent="0.2"/>
    <row r="778" ht="14.25" x14ac:dyDescent="0.2"/>
    <row r="779" ht="14.25" x14ac:dyDescent="0.2"/>
    <row r="780" ht="14.25" x14ac:dyDescent="0.2"/>
    <row r="781" ht="14.25" x14ac:dyDescent="0.2"/>
    <row r="782" ht="14.25" x14ac:dyDescent="0.2"/>
    <row r="783" ht="14.25" x14ac:dyDescent="0.2"/>
    <row r="784" ht="14.25" x14ac:dyDescent="0.2"/>
    <row r="785" ht="14.25" x14ac:dyDescent="0.2"/>
    <row r="786" ht="14.25" x14ac:dyDescent="0.2"/>
    <row r="787" ht="14.25" x14ac:dyDescent="0.2"/>
    <row r="788" ht="14.25" x14ac:dyDescent="0.2"/>
    <row r="789" ht="14.25" x14ac:dyDescent="0.2"/>
    <row r="790" ht="14.25" x14ac:dyDescent="0.2"/>
    <row r="791" ht="14.25" x14ac:dyDescent="0.2"/>
    <row r="792" ht="14.25" x14ac:dyDescent="0.2"/>
    <row r="793" ht="14.25" x14ac:dyDescent="0.2"/>
    <row r="794" ht="14.25" x14ac:dyDescent="0.2"/>
    <row r="795" ht="14.25" x14ac:dyDescent="0.2"/>
    <row r="796" ht="14.25" x14ac:dyDescent="0.2"/>
    <row r="797" ht="14.25" x14ac:dyDescent="0.2"/>
    <row r="798" ht="14.25" x14ac:dyDescent="0.2"/>
    <row r="799" ht="14.25" x14ac:dyDescent="0.2"/>
    <row r="800" ht="14.25" x14ac:dyDescent="0.2"/>
    <row r="801" ht="14.25" x14ac:dyDescent="0.2"/>
    <row r="802" ht="14.25" x14ac:dyDescent="0.2"/>
    <row r="803" ht="14.25" x14ac:dyDescent="0.2"/>
    <row r="804" ht="14.25" x14ac:dyDescent="0.2"/>
    <row r="805" ht="14.25" x14ac:dyDescent="0.2"/>
    <row r="806" ht="14.25" x14ac:dyDescent="0.2"/>
    <row r="807" ht="14.25" x14ac:dyDescent="0.2"/>
    <row r="808" ht="14.25" x14ac:dyDescent="0.2"/>
    <row r="809" ht="14.25" x14ac:dyDescent="0.2"/>
    <row r="810" ht="14.25" x14ac:dyDescent="0.2"/>
    <row r="811" ht="14.25" x14ac:dyDescent="0.2"/>
    <row r="812" ht="14.25" x14ac:dyDescent="0.2"/>
    <row r="813" ht="14.25" x14ac:dyDescent="0.2"/>
    <row r="814" ht="14.25" x14ac:dyDescent="0.2"/>
    <row r="815" ht="14.25" x14ac:dyDescent="0.2"/>
    <row r="816" ht="14.25" x14ac:dyDescent="0.2"/>
    <row r="817" ht="14.25" x14ac:dyDescent="0.2"/>
    <row r="818" ht="14.25" x14ac:dyDescent="0.2"/>
    <row r="819" ht="14.25" x14ac:dyDescent="0.2"/>
    <row r="820" ht="14.25" x14ac:dyDescent="0.2"/>
    <row r="821" ht="14.25" x14ac:dyDescent="0.2"/>
    <row r="822" ht="14.25" x14ac:dyDescent="0.2"/>
    <row r="823" ht="14.25" x14ac:dyDescent="0.2"/>
    <row r="824" ht="14.25" x14ac:dyDescent="0.2"/>
    <row r="825" ht="14.25" x14ac:dyDescent="0.2"/>
    <row r="826" ht="14.25" x14ac:dyDescent="0.2"/>
    <row r="827" ht="14.25" x14ac:dyDescent="0.2"/>
    <row r="828" ht="14.25" x14ac:dyDescent="0.2"/>
    <row r="829" ht="14.25" x14ac:dyDescent="0.2"/>
    <row r="830" ht="14.25" x14ac:dyDescent="0.2"/>
    <row r="831" ht="14.25" x14ac:dyDescent="0.2"/>
    <row r="832" ht="14.25" x14ac:dyDescent="0.2"/>
    <row r="833" ht="14.25" x14ac:dyDescent="0.2"/>
    <row r="834" ht="14.25" x14ac:dyDescent="0.2"/>
    <row r="835" ht="14.25" x14ac:dyDescent="0.2"/>
    <row r="836" ht="14.25" x14ac:dyDescent="0.2"/>
    <row r="837" ht="14.25" x14ac:dyDescent="0.2"/>
    <row r="838" ht="14.25" x14ac:dyDescent="0.2"/>
    <row r="839" ht="14.25" x14ac:dyDescent="0.2"/>
    <row r="840" ht="14.25" x14ac:dyDescent="0.2"/>
    <row r="841" ht="14.25" x14ac:dyDescent="0.2"/>
    <row r="842" ht="14.25" x14ac:dyDescent="0.2"/>
    <row r="843" ht="14.25" x14ac:dyDescent="0.2"/>
    <row r="844" ht="14.25" x14ac:dyDescent="0.2"/>
    <row r="845" ht="14.25" x14ac:dyDescent="0.2"/>
    <row r="846" ht="14.25" x14ac:dyDescent="0.2"/>
    <row r="847" ht="14.25" x14ac:dyDescent="0.2"/>
    <row r="848" ht="14.25" x14ac:dyDescent="0.2"/>
    <row r="849" ht="14.25" x14ac:dyDescent="0.2"/>
    <row r="850" ht="14.25" x14ac:dyDescent="0.2"/>
    <row r="851" ht="14.25" x14ac:dyDescent="0.2"/>
    <row r="852" ht="14.25" x14ac:dyDescent="0.2"/>
    <row r="853" ht="14.25" x14ac:dyDescent="0.2"/>
    <row r="854" ht="14.25" x14ac:dyDescent="0.2"/>
    <row r="855" ht="14.25" x14ac:dyDescent="0.2"/>
    <row r="856" ht="14.25" x14ac:dyDescent="0.2"/>
    <row r="857" ht="14.25" x14ac:dyDescent="0.2"/>
    <row r="858" ht="14.25" x14ac:dyDescent="0.2"/>
    <row r="859" ht="14.25" x14ac:dyDescent="0.2"/>
    <row r="860" ht="14.25" x14ac:dyDescent="0.2"/>
    <row r="861" ht="14.25" x14ac:dyDescent="0.2"/>
    <row r="862" ht="14.25" x14ac:dyDescent="0.2"/>
    <row r="863" ht="14.25" x14ac:dyDescent="0.2"/>
    <row r="864" ht="14.25" x14ac:dyDescent="0.2"/>
    <row r="865" ht="14.25" x14ac:dyDescent="0.2"/>
    <row r="866" ht="14.25" x14ac:dyDescent="0.2"/>
    <row r="867" ht="14.25" x14ac:dyDescent="0.2"/>
    <row r="868" ht="14.25" x14ac:dyDescent="0.2"/>
    <row r="869" ht="14.25" x14ac:dyDescent="0.2"/>
    <row r="870" ht="14.25" x14ac:dyDescent="0.2"/>
    <row r="871" ht="14.25" x14ac:dyDescent="0.2"/>
    <row r="872" ht="14.25" x14ac:dyDescent="0.2"/>
    <row r="873" ht="14.25" x14ac:dyDescent="0.2"/>
    <row r="874" ht="14.25" x14ac:dyDescent="0.2"/>
    <row r="875" ht="14.25" x14ac:dyDescent="0.2"/>
    <row r="876" ht="14.25" x14ac:dyDescent="0.2"/>
    <row r="877" ht="14.25" x14ac:dyDescent="0.2"/>
    <row r="878" ht="14.25" x14ac:dyDescent="0.2"/>
    <row r="879" ht="14.25" x14ac:dyDescent="0.2"/>
    <row r="880" ht="14.25" x14ac:dyDescent="0.2"/>
    <row r="881" ht="14.25" x14ac:dyDescent="0.2"/>
    <row r="882" ht="14.25" x14ac:dyDescent="0.2"/>
    <row r="883" ht="14.25" x14ac:dyDescent="0.2"/>
    <row r="884" ht="14.25" x14ac:dyDescent="0.2"/>
    <row r="885" ht="14.25" x14ac:dyDescent="0.2"/>
    <row r="886" ht="14.25" x14ac:dyDescent="0.2"/>
    <row r="887" ht="14.25" x14ac:dyDescent="0.2"/>
    <row r="888" ht="14.25" x14ac:dyDescent="0.2"/>
    <row r="889" ht="14.25" x14ac:dyDescent="0.2"/>
    <row r="890" ht="14.25" x14ac:dyDescent="0.2"/>
    <row r="891" ht="14.25" x14ac:dyDescent="0.2"/>
    <row r="892" ht="14.25" x14ac:dyDescent="0.2"/>
    <row r="893" ht="14.25" x14ac:dyDescent="0.2"/>
    <row r="894" ht="14.25" x14ac:dyDescent="0.2"/>
    <row r="895" ht="14.25" x14ac:dyDescent="0.2"/>
    <row r="896" ht="14.25" x14ac:dyDescent="0.2"/>
    <row r="897" ht="14.25" x14ac:dyDescent="0.2"/>
    <row r="898" ht="14.25" x14ac:dyDescent="0.2"/>
    <row r="899" ht="14.25" x14ac:dyDescent="0.2"/>
    <row r="900" ht="14.25" x14ac:dyDescent="0.2"/>
    <row r="901" ht="14.25" x14ac:dyDescent="0.2"/>
    <row r="902" ht="14.25" x14ac:dyDescent="0.2"/>
    <row r="903" ht="14.25" x14ac:dyDescent="0.2"/>
    <row r="904" ht="14.25" x14ac:dyDescent="0.2"/>
    <row r="905" ht="14.25" x14ac:dyDescent="0.2"/>
    <row r="906" ht="14.25" x14ac:dyDescent="0.2"/>
    <row r="907" ht="14.25" x14ac:dyDescent="0.2"/>
    <row r="908" ht="14.25" x14ac:dyDescent="0.2"/>
    <row r="909" ht="14.25" x14ac:dyDescent="0.2"/>
    <row r="910" ht="14.25" x14ac:dyDescent="0.2"/>
    <row r="911" ht="14.25" x14ac:dyDescent="0.2"/>
    <row r="912" ht="14.25" x14ac:dyDescent="0.2"/>
    <row r="913" ht="14.25" x14ac:dyDescent="0.2"/>
    <row r="914" ht="14.25" x14ac:dyDescent="0.2"/>
    <row r="915" ht="14.25" x14ac:dyDescent="0.2"/>
    <row r="916" ht="14.25" x14ac:dyDescent="0.2"/>
    <row r="917" ht="14.25" x14ac:dyDescent="0.2"/>
    <row r="918" ht="14.25" x14ac:dyDescent="0.2"/>
    <row r="919" ht="14.25" x14ac:dyDescent="0.2"/>
    <row r="920" ht="14.25" x14ac:dyDescent="0.2"/>
    <row r="921" ht="14.25" x14ac:dyDescent="0.2"/>
    <row r="922" ht="14.25" x14ac:dyDescent="0.2"/>
    <row r="923" ht="14.25" x14ac:dyDescent="0.2"/>
    <row r="924" ht="14.25" x14ac:dyDescent="0.2"/>
    <row r="925" ht="14.25" x14ac:dyDescent="0.2"/>
    <row r="926" ht="14.25" x14ac:dyDescent="0.2"/>
    <row r="927" ht="14.25" x14ac:dyDescent="0.2"/>
    <row r="928" ht="14.25" x14ac:dyDescent="0.2"/>
    <row r="929" ht="14.25" x14ac:dyDescent="0.2"/>
    <row r="930" ht="14.25" x14ac:dyDescent="0.2"/>
    <row r="931" ht="14.25" x14ac:dyDescent="0.2"/>
    <row r="932" ht="14.25" x14ac:dyDescent="0.2"/>
    <row r="933" ht="14.25" x14ac:dyDescent="0.2"/>
    <row r="934" ht="14.25" x14ac:dyDescent="0.2"/>
    <row r="935" ht="14.25" x14ac:dyDescent="0.2"/>
    <row r="936" ht="14.25" x14ac:dyDescent="0.2"/>
    <row r="937" ht="14.25" x14ac:dyDescent="0.2"/>
    <row r="938" ht="14.25" x14ac:dyDescent="0.2"/>
    <row r="939" ht="14.25" x14ac:dyDescent="0.2"/>
    <row r="940" ht="14.25" x14ac:dyDescent="0.2"/>
    <row r="941" ht="14.25" x14ac:dyDescent="0.2"/>
    <row r="942" ht="14.25" x14ac:dyDescent="0.2"/>
    <row r="943" ht="14.25" x14ac:dyDescent="0.2"/>
    <row r="944" ht="14.25" x14ac:dyDescent="0.2"/>
    <row r="945" ht="14.25" x14ac:dyDescent="0.2"/>
    <row r="946" ht="14.25" x14ac:dyDescent="0.2"/>
    <row r="947" ht="14.25" x14ac:dyDescent="0.2"/>
    <row r="948" ht="14.25" x14ac:dyDescent="0.2"/>
    <row r="949" ht="14.25" x14ac:dyDescent="0.2"/>
    <row r="950" ht="14.25" x14ac:dyDescent="0.2"/>
    <row r="951" ht="14.25" x14ac:dyDescent="0.2"/>
    <row r="952" ht="14.25" x14ac:dyDescent="0.2"/>
    <row r="953" ht="14.25" x14ac:dyDescent="0.2"/>
    <row r="954" ht="14.25" x14ac:dyDescent="0.2"/>
    <row r="955" ht="14.25" x14ac:dyDescent="0.2"/>
    <row r="956" ht="14.25" x14ac:dyDescent="0.2"/>
    <row r="957" ht="14.25" x14ac:dyDescent="0.2"/>
    <row r="958" ht="14.25" x14ac:dyDescent="0.2"/>
    <row r="959" ht="14.25" x14ac:dyDescent="0.2"/>
    <row r="960" ht="14.25" x14ac:dyDescent="0.2"/>
    <row r="961" ht="14.25" x14ac:dyDescent="0.2"/>
    <row r="962" ht="14.25" x14ac:dyDescent="0.2"/>
    <row r="963" ht="14.25" x14ac:dyDescent="0.2"/>
    <row r="964" ht="14.25" x14ac:dyDescent="0.2"/>
    <row r="965" ht="14.25" x14ac:dyDescent="0.2"/>
    <row r="966" ht="14.25" x14ac:dyDescent="0.2"/>
    <row r="967" ht="14.25" x14ac:dyDescent="0.2"/>
    <row r="968" ht="14.25" x14ac:dyDescent="0.2"/>
    <row r="969" ht="14.25" x14ac:dyDescent="0.2"/>
    <row r="970" ht="14.25" x14ac:dyDescent="0.2"/>
    <row r="971" ht="14.25" x14ac:dyDescent="0.2"/>
    <row r="972" ht="14.25" x14ac:dyDescent="0.2"/>
    <row r="973" ht="14.25" x14ac:dyDescent="0.2"/>
    <row r="974" ht="14.25" x14ac:dyDescent="0.2"/>
    <row r="975" ht="14.25" x14ac:dyDescent="0.2"/>
    <row r="976" ht="14.25" x14ac:dyDescent="0.2"/>
    <row r="977" ht="14.25" x14ac:dyDescent="0.2"/>
    <row r="978" ht="14.25" x14ac:dyDescent="0.2"/>
    <row r="979" ht="14.25" x14ac:dyDescent="0.2"/>
    <row r="980" ht="14.25" x14ac:dyDescent="0.2"/>
    <row r="981" ht="14.25" x14ac:dyDescent="0.2"/>
    <row r="982" ht="14.25" x14ac:dyDescent="0.2"/>
    <row r="983" ht="14.25" x14ac:dyDescent="0.2"/>
    <row r="984" ht="14.25" x14ac:dyDescent="0.2"/>
    <row r="985" ht="14.25" x14ac:dyDescent="0.2"/>
    <row r="986" ht="14.25" x14ac:dyDescent="0.2"/>
    <row r="987" ht="14.25" x14ac:dyDescent="0.2"/>
    <row r="988" ht="14.25" x14ac:dyDescent="0.2"/>
    <row r="989" ht="14.25" x14ac:dyDescent="0.2"/>
    <row r="990" ht="14.25" x14ac:dyDescent="0.2"/>
    <row r="991" ht="14.25" x14ac:dyDescent="0.2"/>
    <row r="992" ht="14.25" x14ac:dyDescent="0.2"/>
    <row r="993" ht="14.25" x14ac:dyDescent="0.2"/>
    <row r="994" ht="14.25" x14ac:dyDescent="0.2"/>
    <row r="995" ht="14.25" x14ac:dyDescent="0.2"/>
    <row r="996" ht="14.25" x14ac:dyDescent="0.2"/>
    <row r="997" ht="14.25" x14ac:dyDescent="0.2"/>
    <row r="998" ht="14.25" x14ac:dyDescent="0.2"/>
    <row r="999" ht="14.25" x14ac:dyDescent="0.2"/>
    <row r="1000" ht="14.25" x14ac:dyDescent="0.2"/>
    <row r="1001" ht="14.25" x14ac:dyDescent="0.2"/>
    <row r="1002" ht="14.25" x14ac:dyDescent="0.2"/>
    <row r="1003" ht="14.25" x14ac:dyDescent="0.2"/>
    <row r="1004" ht="14.25" x14ac:dyDescent="0.2"/>
    <row r="1005" ht="14.25" x14ac:dyDescent="0.2"/>
    <row r="1006" ht="14.25" x14ac:dyDescent="0.2"/>
    <row r="1007" ht="14.25" x14ac:dyDescent="0.2"/>
    <row r="1008" ht="14.25" x14ac:dyDescent="0.2"/>
    <row r="1009" ht="14.25" x14ac:dyDescent="0.2"/>
    <row r="1010" ht="14.25" x14ac:dyDescent="0.2"/>
    <row r="1011" ht="14.25" x14ac:dyDescent="0.2"/>
    <row r="1012" ht="14.25" x14ac:dyDescent="0.2"/>
    <row r="1013" ht="14.25" x14ac:dyDescent="0.2"/>
    <row r="1014" ht="14.25" x14ac:dyDescent="0.2"/>
    <row r="1015" ht="14.25" x14ac:dyDescent="0.2"/>
    <row r="1016" ht="14.25" x14ac:dyDescent="0.2"/>
    <row r="1017" ht="14.25" x14ac:dyDescent="0.2"/>
    <row r="1018" ht="14.25" x14ac:dyDescent="0.2"/>
    <row r="1019" ht="14.25" x14ac:dyDescent="0.2"/>
    <row r="1020" ht="14.25" x14ac:dyDescent="0.2"/>
    <row r="1021" ht="14.25" x14ac:dyDescent="0.2"/>
    <row r="1022" ht="14.25" x14ac:dyDescent="0.2"/>
    <row r="1023" ht="14.25" x14ac:dyDescent="0.2"/>
    <row r="1024" ht="14.25" x14ac:dyDescent="0.2"/>
    <row r="1025" ht="14.25" x14ac:dyDescent="0.2"/>
    <row r="1026" ht="14.25" x14ac:dyDescent="0.2"/>
    <row r="1027" ht="14.25" x14ac:dyDescent="0.2"/>
    <row r="1028" ht="14.25" x14ac:dyDescent="0.2"/>
    <row r="1029" ht="14.25" x14ac:dyDescent="0.2"/>
    <row r="1030" ht="14.25" x14ac:dyDescent="0.2"/>
    <row r="1031" ht="14.25" x14ac:dyDescent="0.2"/>
    <row r="1032" ht="14.25" x14ac:dyDescent="0.2"/>
    <row r="1033" ht="14.25" x14ac:dyDescent="0.2"/>
    <row r="1034" ht="14.25" x14ac:dyDescent="0.2"/>
    <row r="1035" ht="14.25" x14ac:dyDescent="0.2"/>
    <row r="1036" ht="14.25" x14ac:dyDescent="0.2"/>
    <row r="1037" ht="14.25" x14ac:dyDescent="0.2"/>
    <row r="1038" ht="14.25" x14ac:dyDescent="0.2"/>
    <row r="1039" ht="14.25" x14ac:dyDescent="0.2"/>
    <row r="1040" ht="14.25" x14ac:dyDescent="0.2"/>
    <row r="1041" ht="14.25" x14ac:dyDescent="0.2"/>
    <row r="1042" ht="14.25" x14ac:dyDescent="0.2"/>
  </sheetData>
  <mergeCells count="76">
    <mergeCell ref="A219:F219"/>
    <mergeCell ref="A220:F220"/>
    <mergeCell ref="A221:F221"/>
    <mergeCell ref="A222:F222"/>
    <mergeCell ref="A213:F213"/>
    <mergeCell ref="A214:F214"/>
    <mergeCell ref="A215:F215"/>
    <mergeCell ref="A216:F216"/>
    <mergeCell ref="A217:F217"/>
    <mergeCell ref="A218:F218"/>
    <mergeCell ref="A212:F212"/>
    <mergeCell ref="A201:F201"/>
    <mergeCell ref="A202:F202"/>
    <mergeCell ref="A203:F203"/>
    <mergeCell ref="A204:F204"/>
    <mergeCell ref="A205:F205"/>
    <mergeCell ref="A206:F206"/>
    <mergeCell ref="A207:F207"/>
    <mergeCell ref="A208:F208"/>
    <mergeCell ref="A209:F209"/>
    <mergeCell ref="A210:F210"/>
    <mergeCell ref="A211:F211"/>
    <mergeCell ref="A200:F200"/>
    <mergeCell ref="A189:F189"/>
    <mergeCell ref="A190:F190"/>
    <mergeCell ref="A191:F191"/>
    <mergeCell ref="A192:F192"/>
    <mergeCell ref="A193:F193"/>
    <mergeCell ref="A194:F194"/>
    <mergeCell ref="A195:F195"/>
    <mergeCell ref="A196:F196"/>
    <mergeCell ref="A197:F197"/>
    <mergeCell ref="A198:F198"/>
    <mergeCell ref="A199:F199"/>
    <mergeCell ref="A188:F188"/>
    <mergeCell ref="A177:F177"/>
    <mergeCell ref="A178:F178"/>
    <mergeCell ref="A179:F179"/>
    <mergeCell ref="A180:F180"/>
    <mergeCell ref="A181:F181"/>
    <mergeCell ref="A182:F182"/>
    <mergeCell ref="A183:F183"/>
    <mergeCell ref="A184:F184"/>
    <mergeCell ref="A185:F185"/>
    <mergeCell ref="A186:F186"/>
    <mergeCell ref="A187:F187"/>
    <mergeCell ref="A176:F176"/>
    <mergeCell ref="A165:F165"/>
    <mergeCell ref="A166:F166"/>
    <mergeCell ref="A167:F167"/>
    <mergeCell ref="A168:F168"/>
    <mergeCell ref="A169:F169"/>
    <mergeCell ref="A170:F170"/>
    <mergeCell ref="A171:F171"/>
    <mergeCell ref="A172:F172"/>
    <mergeCell ref="A173:F173"/>
    <mergeCell ref="A174:F174"/>
    <mergeCell ref="A175:F175"/>
    <mergeCell ref="A164:F164"/>
    <mergeCell ref="A118:I118"/>
    <mergeCell ref="A154:F154"/>
    <mergeCell ref="A155:F155"/>
    <mergeCell ref="A156:F156"/>
    <mergeCell ref="A157:F157"/>
    <mergeCell ref="A158:F158"/>
    <mergeCell ref="A159:F159"/>
    <mergeCell ref="A160:F160"/>
    <mergeCell ref="A161:F161"/>
    <mergeCell ref="A162:F162"/>
    <mergeCell ref="A163:F163"/>
    <mergeCell ref="A102:I102"/>
    <mergeCell ref="A1:J1"/>
    <mergeCell ref="A2:J2"/>
    <mergeCell ref="A3:J3"/>
    <mergeCell ref="B4:J4"/>
    <mergeCell ref="A5:J5"/>
  </mergeCells>
  <dataValidations count="4">
    <dataValidation type="list" allowBlank="1" sqref="D104:D109 D120:D141 D7:D87">
      <formula1>"AGP,CLH,CLT,COM,CTD,CTI,DES,DISP,ELE,ESG,EST,EXM,EXQ,EXR,FRQ,REV,VAGO"</formula1>
    </dataValidation>
    <dataValidation type="list" allowBlank="1" sqref="B7:B87">
      <formula1>"DAS,DAS-1,DAS-2,DAS-3,DAS-4,DAS-5,CAA-1,CAA-2,CAA-3,CAA-4,CAA-5"</formula1>
    </dataValidation>
    <dataValidation type="list" allowBlank="1" sqref="B120:B141">
      <formula1>"FGS-1,FGS-2,FGS-3,FGA-1,FGA-2,FGA-3"</formula1>
    </dataValidation>
    <dataValidation type="list" allowBlank="1" sqref="B104:B109">
      <formula1>"FDA,FDA-1,FDA-2,FDA-3,FDA-4"</formula1>
    </dataValidation>
  </dataValidations>
  <pageMargins left="0.15748031496062992" right="0.15748031496062992" top="0" bottom="0" header="0" footer="0"/>
  <pageSetup paperSize="9"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042"/>
  <sheetViews>
    <sheetView zoomScale="85" zoomScaleNormal="85" workbookViewId="0">
      <selection activeCell="A4" sqref="A4"/>
    </sheetView>
  </sheetViews>
  <sheetFormatPr defaultColWidth="12.625" defaultRowHeight="15" customHeight="1" x14ac:dyDescent="0.2"/>
  <cols>
    <col min="1" max="1" width="60.25" style="135" customWidth="1"/>
    <col min="2" max="2" width="12" style="135" customWidth="1"/>
    <col min="3" max="3" width="17.375" style="135" customWidth="1"/>
    <col min="4" max="4" width="14.5" style="135" customWidth="1"/>
    <col min="5" max="5" width="9.875" style="135" customWidth="1"/>
    <col min="6" max="6" width="52.875" style="135" customWidth="1"/>
    <col min="7" max="7" width="19.875" style="135" customWidth="1"/>
    <col min="8" max="8" width="18.25" style="135" customWidth="1"/>
    <col min="9" max="9" width="17.875" style="135" customWidth="1"/>
    <col min="10" max="10" width="15" style="135" customWidth="1"/>
    <col min="11" max="16" width="8" style="135" customWidth="1"/>
    <col min="17" max="17" width="43.875" style="135" customWidth="1"/>
    <col min="18" max="30" width="8" style="135" customWidth="1"/>
    <col min="31" max="16384" width="12.625" style="135"/>
  </cols>
  <sheetData>
    <row r="1" spans="1:30" ht="21" x14ac:dyDescent="0.35">
      <c r="A1" s="181" t="s">
        <v>0</v>
      </c>
      <c r="B1" s="182"/>
      <c r="C1" s="182"/>
      <c r="D1" s="182"/>
      <c r="E1" s="182"/>
      <c r="F1" s="182"/>
      <c r="G1" s="182"/>
      <c r="H1" s="182"/>
      <c r="I1" s="182"/>
      <c r="J1" s="182"/>
      <c r="K1" s="1"/>
      <c r="L1" s="1"/>
      <c r="M1" s="1"/>
      <c r="N1" s="1"/>
      <c r="O1" s="1"/>
      <c r="P1" s="1"/>
      <c r="Q1" s="1"/>
      <c r="R1" s="1"/>
      <c r="S1" s="1"/>
      <c r="T1" s="1"/>
      <c r="U1" s="1"/>
      <c r="V1" s="1"/>
      <c r="W1" s="1"/>
      <c r="X1" s="1"/>
      <c r="Y1" s="1"/>
      <c r="Z1" s="1"/>
      <c r="AA1" s="1"/>
    </row>
    <row r="2" spans="1:30" ht="21" x14ac:dyDescent="0.35">
      <c r="A2" s="183" t="s">
        <v>181</v>
      </c>
      <c r="B2" s="179"/>
      <c r="C2" s="179"/>
      <c r="D2" s="179"/>
      <c r="E2" s="179"/>
      <c r="F2" s="179"/>
      <c r="G2" s="179"/>
      <c r="H2" s="179"/>
      <c r="I2" s="179"/>
      <c r="J2" s="179"/>
      <c r="K2" s="1"/>
      <c r="L2" s="1"/>
      <c r="M2" s="1"/>
      <c r="N2" s="1"/>
      <c r="O2" s="1"/>
      <c r="P2" s="1"/>
      <c r="Q2" s="1"/>
      <c r="R2" s="1"/>
      <c r="S2" s="1"/>
      <c r="T2" s="1"/>
      <c r="U2" s="1"/>
      <c r="V2" s="1"/>
      <c r="W2" s="1"/>
      <c r="X2" s="1"/>
      <c r="Y2" s="1"/>
      <c r="Z2" s="1"/>
      <c r="AA2" s="1"/>
    </row>
    <row r="3" spans="1:30" ht="21" x14ac:dyDescent="0.3">
      <c r="A3" s="183" t="s">
        <v>1</v>
      </c>
      <c r="B3" s="179"/>
      <c r="C3" s="179"/>
      <c r="D3" s="179"/>
      <c r="E3" s="179"/>
      <c r="F3" s="179"/>
      <c r="G3" s="179"/>
      <c r="H3" s="179"/>
      <c r="I3" s="179"/>
      <c r="J3" s="179"/>
      <c r="K3" s="2"/>
      <c r="L3" s="2"/>
      <c r="M3" s="2"/>
      <c r="N3" s="2"/>
      <c r="O3" s="2"/>
      <c r="P3" s="2"/>
      <c r="Q3" s="2"/>
      <c r="R3" s="2"/>
      <c r="S3" s="2"/>
      <c r="T3" s="2"/>
      <c r="U3" s="2"/>
      <c r="V3" s="2"/>
      <c r="W3" s="2"/>
      <c r="X3" s="2"/>
      <c r="Y3" s="2"/>
      <c r="Z3" s="3"/>
      <c r="AA3" s="3"/>
    </row>
    <row r="4" spans="1:30" x14ac:dyDescent="0.2">
      <c r="A4" s="4" t="s">
        <v>377</v>
      </c>
      <c r="B4" s="184" t="s">
        <v>2</v>
      </c>
      <c r="C4" s="179"/>
      <c r="D4" s="179"/>
      <c r="E4" s="179"/>
      <c r="F4" s="179"/>
      <c r="G4" s="179"/>
      <c r="H4" s="179"/>
      <c r="I4" s="179"/>
      <c r="J4" s="180"/>
      <c r="K4" s="5"/>
    </row>
    <row r="5" spans="1:30" x14ac:dyDescent="0.2">
      <c r="A5" s="178" t="s">
        <v>3</v>
      </c>
      <c r="B5" s="179"/>
      <c r="C5" s="179"/>
      <c r="D5" s="179"/>
      <c r="E5" s="179"/>
      <c r="F5" s="179"/>
      <c r="G5" s="179"/>
      <c r="H5" s="179"/>
      <c r="I5" s="179"/>
      <c r="J5" s="180"/>
      <c r="K5" s="6"/>
      <c r="L5" s="7"/>
      <c r="M5" s="8"/>
      <c r="N5" s="8"/>
      <c r="O5" s="8"/>
      <c r="P5" s="8"/>
      <c r="Q5" s="8"/>
    </row>
    <row r="6" spans="1:30" ht="30" x14ac:dyDescent="0.2">
      <c r="A6" s="9" t="s">
        <v>4</v>
      </c>
      <c r="B6" s="9" t="s">
        <v>5</v>
      </c>
      <c r="C6" s="9" t="s">
        <v>6</v>
      </c>
      <c r="D6" s="9" t="s">
        <v>7</v>
      </c>
      <c r="E6" s="9" t="s">
        <v>8</v>
      </c>
      <c r="F6" s="9" t="s">
        <v>9</v>
      </c>
      <c r="G6" s="9" t="s">
        <v>10</v>
      </c>
      <c r="H6" s="9" t="s">
        <v>11</v>
      </c>
      <c r="I6" s="9" t="s">
        <v>12</v>
      </c>
      <c r="J6" s="9" t="s">
        <v>13</v>
      </c>
      <c r="K6" s="10"/>
      <c r="L6" s="11"/>
      <c r="M6" s="11"/>
      <c r="N6" s="11"/>
      <c r="O6" s="11"/>
      <c r="P6" s="11"/>
      <c r="Q6" s="11"/>
      <c r="R6" s="12"/>
      <c r="S6" s="12"/>
      <c r="T6" s="12"/>
      <c r="U6" s="12"/>
      <c r="V6" s="12"/>
      <c r="W6" s="12"/>
      <c r="X6" s="12"/>
      <c r="Y6" s="12"/>
      <c r="Z6" s="12"/>
      <c r="AA6" s="12"/>
      <c r="AB6" s="12"/>
      <c r="AC6" s="12"/>
      <c r="AD6" s="12"/>
    </row>
    <row r="7" spans="1:30" ht="16.5" x14ac:dyDescent="0.25">
      <c r="A7" s="49" t="s">
        <v>378</v>
      </c>
      <c r="B7" s="60" t="s">
        <v>24</v>
      </c>
      <c r="C7" s="36"/>
      <c r="D7" s="121" t="s">
        <v>359</v>
      </c>
      <c r="E7" s="29">
        <v>1</v>
      </c>
      <c r="F7" s="68" t="s">
        <v>379</v>
      </c>
      <c r="G7" s="27">
        <v>0</v>
      </c>
      <c r="H7" s="76" t="s">
        <v>380</v>
      </c>
      <c r="I7" s="76">
        <v>10570</v>
      </c>
      <c r="J7" s="28">
        <f t="shared" ref="J7:J87" si="0">SUM(G7:I7)</f>
        <v>10570</v>
      </c>
      <c r="K7" s="13"/>
      <c r="L7" s="13"/>
      <c r="M7" s="13"/>
      <c r="N7" s="13"/>
      <c r="O7" s="13"/>
      <c r="P7" s="13"/>
      <c r="Q7" s="13"/>
      <c r="R7" s="14"/>
      <c r="S7" s="14"/>
      <c r="T7" s="14"/>
      <c r="U7" s="14"/>
      <c r="V7" s="14"/>
      <c r="W7" s="14"/>
      <c r="X7" s="14"/>
      <c r="Y7" s="14"/>
      <c r="Z7" s="14"/>
      <c r="AA7" s="5"/>
      <c r="AB7" s="5"/>
      <c r="AC7" s="5"/>
      <c r="AD7" s="5"/>
    </row>
    <row r="8" spans="1:30" ht="16.5" x14ac:dyDescent="0.25">
      <c r="A8" s="50" t="s">
        <v>183</v>
      </c>
      <c r="B8" s="61" t="s">
        <v>26</v>
      </c>
      <c r="C8" s="36"/>
      <c r="D8" s="121" t="s">
        <v>360</v>
      </c>
      <c r="E8" s="29">
        <v>1</v>
      </c>
      <c r="F8" s="50" t="s">
        <v>255</v>
      </c>
      <c r="G8" s="27">
        <v>0</v>
      </c>
      <c r="H8" s="77" t="s">
        <v>330</v>
      </c>
      <c r="I8" s="76">
        <v>7973.3</v>
      </c>
      <c r="J8" s="28">
        <f t="shared" si="0"/>
        <v>7973.3</v>
      </c>
      <c r="K8" s="13"/>
      <c r="L8" s="13"/>
      <c r="M8" s="13"/>
      <c r="N8" s="13"/>
      <c r="O8" s="13"/>
      <c r="P8" s="13"/>
      <c r="Q8" s="13"/>
      <c r="R8" s="5"/>
      <c r="S8" s="5"/>
      <c r="T8" s="5"/>
      <c r="U8" s="5"/>
      <c r="V8" s="5"/>
      <c r="W8" s="5"/>
      <c r="X8" s="5"/>
      <c r="Y8" s="5"/>
      <c r="Z8" s="5"/>
      <c r="AA8" s="5"/>
      <c r="AB8" s="5"/>
      <c r="AC8" s="5"/>
      <c r="AD8" s="5"/>
    </row>
    <row r="9" spans="1:30" ht="16.5" x14ac:dyDescent="0.25">
      <c r="A9" s="50" t="s">
        <v>184</v>
      </c>
      <c r="B9" s="60" t="s">
        <v>26</v>
      </c>
      <c r="C9" s="36"/>
      <c r="D9" s="121" t="s">
        <v>361</v>
      </c>
      <c r="E9" s="29">
        <v>1</v>
      </c>
      <c r="F9" s="51" t="s">
        <v>256</v>
      </c>
      <c r="G9" s="27">
        <v>0</v>
      </c>
      <c r="H9" s="78">
        <v>1993.32</v>
      </c>
      <c r="I9" s="76">
        <v>7973.3</v>
      </c>
      <c r="J9" s="28">
        <f t="shared" si="0"/>
        <v>9966.6200000000008</v>
      </c>
      <c r="K9" s="13"/>
      <c r="L9" s="13"/>
      <c r="M9" s="13"/>
      <c r="N9" s="13"/>
      <c r="O9" s="13"/>
      <c r="P9" s="13"/>
      <c r="Q9" s="13"/>
      <c r="R9" s="5"/>
      <c r="S9" s="5"/>
      <c r="T9" s="5"/>
      <c r="U9" s="5"/>
      <c r="V9" s="5"/>
      <c r="W9" s="5"/>
      <c r="X9" s="5"/>
      <c r="Y9" s="5"/>
      <c r="Z9" s="5"/>
      <c r="AA9" s="5"/>
      <c r="AB9" s="5"/>
      <c r="AC9" s="5"/>
      <c r="AD9" s="5"/>
    </row>
    <row r="10" spans="1:30" ht="16.5" x14ac:dyDescent="0.25">
      <c r="A10" s="50" t="s">
        <v>185</v>
      </c>
      <c r="B10" s="60" t="s">
        <v>65</v>
      </c>
      <c r="C10" s="36"/>
      <c r="D10" s="121" t="s">
        <v>360</v>
      </c>
      <c r="E10" s="29">
        <v>1</v>
      </c>
      <c r="F10" s="51" t="s">
        <v>257</v>
      </c>
      <c r="G10" s="27">
        <v>0</v>
      </c>
      <c r="H10" s="79" t="s">
        <v>331</v>
      </c>
      <c r="I10" s="76">
        <v>5847.08</v>
      </c>
      <c r="J10" s="28">
        <f t="shared" si="0"/>
        <v>5847.08</v>
      </c>
      <c r="K10" s="13"/>
      <c r="L10" s="13"/>
      <c r="M10" s="13"/>
      <c r="N10" s="13"/>
      <c r="O10" s="13"/>
      <c r="P10" s="13"/>
      <c r="Q10" s="13"/>
      <c r="R10" s="5"/>
      <c r="S10" s="5"/>
      <c r="T10" s="5"/>
      <c r="U10" s="5"/>
      <c r="V10" s="5"/>
      <c r="W10" s="5"/>
      <c r="X10" s="5"/>
      <c r="Y10" s="5"/>
      <c r="Z10" s="5"/>
      <c r="AA10" s="5"/>
      <c r="AB10" s="5"/>
      <c r="AC10" s="5"/>
      <c r="AD10" s="5"/>
    </row>
    <row r="11" spans="1:30" ht="16.5" x14ac:dyDescent="0.25">
      <c r="A11" s="51" t="s">
        <v>186</v>
      </c>
      <c r="B11" s="60" t="s">
        <v>28</v>
      </c>
      <c r="C11" s="36"/>
      <c r="D11" s="121" t="s">
        <v>361</v>
      </c>
      <c r="E11" s="29">
        <v>1</v>
      </c>
      <c r="F11" s="58" t="s">
        <v>258</v>
      </c>
      <c r="G11" s="27">
        <v>0</v>
      </c>
      <c r="H11" s="80">
        <v>1461.77</v>
      </c>
      <c r="I11" s="76">
        <v>5847.08</v>
      </c>
      <c r="J11" s="28">
        <f t="shared" si="0"/>
        <v>7308.85</v>
      </c>
      <c r="K11" s="13"/>
      <c r="L11" s="13"/>
      <c r="M11" s="13"/>
      <c r="N11" s="13"/>
      <c r="O11" s="13"/>
      <c r="P11" s="13"/>
      <c r="Q11" s="13"/>
      <c r="R11" s="5"/>
      <c r="S11" s="5"/>
      <c r="T11" s="5"/>
      <c r="U11" s="5"/>
      <c r="V11" s="5"/>
      <c r="W11" s="5"/>
      <c r="X11" s="5"/>
      <c r="Y11" s="5"/>
      <c r="Z11" s="5"/>
      <c r="AA11" s="5"/>
      <c r="AB11" s="5"/>
      <c r="AC11" s="5"/>
      <c r="AD11" s="5"/>
    </row>
    <row r="12" spans="1:30" ht="16.5" x14ac:dyDescent="0.25">
      <c r="A12" s="51" t="s">
        <v>187</v>
      </c>
      <c r="B12" s="60" t="s">
        <v>28</v>
      </c>
      <c r="C12" s="36"/>
      <c r="D12" s="121" t="s">
        <v>361</v>
      </c>
      <c r="E12" s="29">
        <v>1</v>
      </c>
      <c r="F12" s="58" t="s">
        <v>381</v>
      </c>
      <c r="G12" s="27">
        <v>0</v>
      </c>
      <c r="H12" s="80">
        <v>1461.77</v>
      </c>
      <c r="I12" s="76">
        <v>5847.08</v>
      </c>
      <c r="J12" s="28">
        <f t="shared" si="0"/>
        <v>7308.85</v>
      </c>
      <c r="K12" s="13"/>
      <c r="L12" s="13"/>
      <c r="M12" s="13"/>
      <c r="N12" s="13"/>
      <c r="O12" s="13"/>
      <c r="P12" s="13"/>
      <c r="Q12" s="13"/>
      <c r="R12" s="5"/>
      <c r="S12" s="5"/>
      <c r="T12" s="5"/>
      <c r="U12" s="5"/>
      <c r="V12" s="5"/>
      <c r="W12" s="5"/>
      <c r="X12" s="5"/>
      <c r="Y12" s="5"/>
      <c r="Z12" s="5"/>
      <c r="AA12" s="5"/>
      <c r="AB12" s="5"/>
      <c r="AC12" s="5"/>
      <c r="AD12" s="5"/>
    </row>
    <row r="13" spans="1:30" ht="16.5" x14ac:dyDescent="0.25">
      <c r="A13" s="50" t="s">
        <v>188</v>
      </c>
      <c r="B13" s="60" t="s">
        <v>28</v>
      </c>
      <c r="C13" s="36"/>
      <c r="D13" s="121" t="s">
        <v>361</v>
      </c>
      <c r="E13" s="29">
        <v>1</v>
      </c>
      <c r="F13" s="52" t="s">
        <v>260</v>
      </c>
      <c r="G13" s="27">
        <v>0</v>
      </c>
      <c r="H13" s="80">
        <v>1461.77</v>
      </c>
      <c r="I13" s="76">
        <v>5847.08</v>
      </c>
      <c r="J13" s="28">
        <f t="shared" si="0"/>
        <v>7308.85</v>
      </c>
      <c r="K13" s="13"/>
      <c r="L13" s="13"/>
      <c r="M13" s="13"/>
      <c r="N13" s="13"/>
      <c r="O13" s="13"/>
      <c r="P13" s="13"/>
      <c r="Q13" s="13"/>
      <c r="R13" s="5"/>
      <c r="S13" s="5"/>
      <c r="T13" s="5"/>
      <c r="U13" s="5"/>
      <c r="V13" s="5"/>
      <c r="W13" s="5"/>
      <c r="X13" s="5"/>
      <c r="Y13" s="5"/>
      <c r="Z13" s="5"/>
      <c r="AA13" s="5"/>
      <c r="AB13" s="5"/>
      <c r="AC13" s="5"/>
      <c r="AD13" s="5"/>
    </row>
    <row r="14" spans="1:30" ht="16.5" x14ac:dyDescent="0.25">
      <c r="A14" s="53" t="s">
        <v>370</v>
      </c>
      <c r="B14" s="60" t="s">
        <v>28</v>
      </c>
      <c r="C14" s="36"/>
      <c r="D14" s="121" t="s">
        <v>360</v>
      </c>
      <c r="E14" s="29">
        <v>1</v>
      </c>
      <c r="F14" s="69" t="s">
        <v>263</v>
      </c>
      <c r="G14" s="27">
        <v>0</v>
      </c>
      <c r="H14" s="83" t="s">
        <v>330</v>
      </c>
      <c r="I14" s="76">
        <v>5847.08</v>
      </c>
      <c r="J14" s="28">
        <f>SUM(G14:I14)</f>
        <v>5847.08</v>
      </c>
      <c r="K14" s="13"/>
      <c r="L14" s="13"/>
      <c r="M14" s="13"/>
      <c r="N14" s="13"/>
      <c r="O14" s="13"/>
      <c r="P14" s="13"/>
      <c r="Q14" s="13"/>
      <c r="R14" s="5"/>
      <c r="S14" s="5"/>
      <c r="T14" s="5"/>
      <c r="U14" s="5"/>
      <c r="V14" s="5"/>
      <c r="W14" s="5"/>
      <c r="X14" s="5"/>
      <c r="Y14" s="5"/>
      <c r="Z14" s="5"/>
      <c r="AA14" s="5"/>
      <c r="AB14" s="5"/>
      <c r="AC14" s="5"/>
      <c r="AD14" s="5"/>
    </row>
    <row r="15" spans="1:30" ht="16.5" x14ac:dyDescent="0.25">
      <c r="A15" s="50" t="s">
        <v>189</v>
      </c>
      <c r="B15" s="60" t="s">
        <v>67</v>
      </c>
      <c r="C15" s="36"/>
      <c r="D15" s="121" t="s">
        <v>360</v>
      </c>
      <c r="E15" s="29">
        <v>1</v>
      </c>
      <c r="F15" s="52" t="s">
        <v>261</v>
      </c>
      <c r="G15" s="27">
        <v>0</v>
      </c>
      <c r="H15" s="81" t="s">
        <v>332</v>
      </c>
      <c r="I15" s="76">
        <v>4916.8599999999997</v>
      </c>
      <c r="J15" s="28">
        <f t="shared" si="0"/>
        <v>4916.8599999999997</v>
      </c>
      <c r="K15" s="13"/>
      <c r="L15" s="13"/>
      <c r="M15" s="13"/>
      <c r="N15" s="13"/>
      <c r="O15" s="13"/>
      <c r="P15" s="13"/>
      <c r="Q15" s="13"/>
      <c r="R15" s="5"/>
      <c r="S15" s="5"/>
      <c r="T15" s="5"/>
      <c r="U15" s="5"/>
      <c r="V15" s="5"/>
      <c r="W15" s="5"/>
      <c r="X15" s="5"/>
      <c r="Y15" s="5"/>
      <c r="Z15" s="5"/>
      <c r="AA15" s="5"/>
      <c r="AB15" s="5"/>
      <c r="AC15" s="5"/>
      <c r="AD15" s="5"/>
    </row>
    <row r="16" spans="1:30" ht="16.5" x14ac:dyDescent="0.25">
      <c r="A16" s="52" t="s">
        <v>190</v>
      </c>
      <c r="B16" s="61" t="s">
        <v>30</v>
      </c>
      <c r="C16" s="36"/>
      <c r="D16" s="121" t="s">
        <v>361</v>
      </c>
      <c r="E16" s="29">
        <v>1</v>
      </c>
      <c r="F16" s="50" t="s">
        <v>262</v>
      </c>
      <c r="G16" s="27">
        <v>0</v>
      </c>
      <c r="H16" s="82">
        <v>1229.22</v>
      </c>
      <c r="I16" s="89">
        <v>4916.8599999999997</v>
      </c>
      <c r="J16" s="28">
        <f t="shared" si="0"/>
        <v>6146.08</v>
      </c>
      <c r="K16" s="13"/>
      <c r="L16" s="13"/>
      <c r="M16" s="13"/>
      <c r="N16" s="13"/>
      <c r="O16" s="13"/>
      <c r="P16" s="13"/>
      <c r="Q16" s="13"/>
      <c r="R16" s="5"/>
      <c r="S16" s="5"/>
      <c r="T16" s="5"/>
      <c r="U16" s="5"/>
      <c r="V16" s="5"/>
      <c r="W16" s="5"/>
      <c r="X16" s="5"/>
      <c r="Y16" s="5"/>
      <c r="Z16" s="5"/>
      <c r="AA16" s="5"/>
      <c r="AB16" s="5"/>
      <c r="AC16" s="5"/>
      <c r="AD16" s="5"/>
    </row>
    <row r="17" spans="1:30" ht="16.5" x14ac:dyDescent="0.25">
      <c r="A17" s="56" t="s">
        <v>191</v>
      </c>
      <c r="B17" s="63" t="s">
        <v>69</v>
      </c>
      <c r="C17" s="36"/>
      <c r="D17" s="121" t="s">
        <v>360</v>
      </c>
      <c r="E17" s="29">
        <v>1</v>
      </c>
      <c r="F17" s="72" t="s">
        <v>299</v>
      </c>
      <c r="G17" s="27">
        <v>0</v>
      </c>
      <c r="H17" s="87" t="s">
        <v>334</v>
      </c>
      <c r="I17" s="91">
        <v>4518.2</v>
      </c>
      <c r="J17" s="28">
        <f t="shared" si="0"/>
        <v>4518.2</v>
      </c>
      <c r="K17" s="13"/>
      <c r="L17" s="13"/>
      <c r="M17" s="13"/>
      <c r="N17" s="13"/>
      <c r="O17" s="13"/>
      <c r="P17" s="13"/>
      <c r="Q17" s="13"/>
      <c r="R17" s="5"/>
      <c r="S17" s="5"/>
      <c r="T17" s="5"/>
      <c r="U17" s="5"/>
      <c r="V17" s="5"/>
      <c r="W17" s="5"/>
      <c r="X17" s="5"/>
      <c r="Y17" s="5"/>
      <c r="Z17" s="5"/>
      <c r="AA17" s="5"/>
      <c r="AB17" s="5"/>
      <c r="AC17" s="5"/>
      <c r="AD17" s="5"/>
    </row>
    <row r="18" spans="1:30" ht="16.5" x14ac:dyDescent="0.25">
      <c r="A18" s="53" t="s">
        <v>192</v>
      </c>
      <c r="B18" s="61" t="s">
        <v>69</v>
      </c>
      <c r="C18" s="36"/>
      <c r="D18" s="121" t="s">
        <v>360</v>
      </c>
      <c r="E18" s="29">
        <v>1</v>
      </c>
      <c r="F18" s="69" t="s">
        <v>363</v>
      </c>
      <c r="G18" s="27">
        <v>0</v>
      </c>
      <c r="H18" s="83" t="s">
        <v>331</v>
      </c>
      <c r="I18" s="89">
        <v>4518.2</v>
      </c>
      <c r="J18" s="28">
        <f t="shared" si="0"/>
        <v>4518.2</v>
      </c>
      <c r="K18" s="13"/>
      <c r="L18" s="13"/>
      <c r="M18" s="13"/>
      <c r="N18" s="13"/>
      <c r="O18" s="13"/>
      <c r="P18" s="13"/>
      <c r="Q18" s="13"/>
      <c r="R18" s="5"/>
      <c r="S18" s="5"/>
      <c r="T18" s="5"/>
      <c r="U18" s="5"/>
      <c r="V18" s="5"/>
      <c r="W18" s="5"/>
      <c r="X18" s="5"/>
      <c r="Y18" s="5"/>
      <c r="Z18" s="5"/>
      <c r="AA18" s="5"/>
      <c r="AB18" s="5"/>
      <c r="AC18" s="5"/>
      <c r="AD18" s="5"/>
    </row>
    <row r="19" spans="1:30" ht="16.5" x14ac:dyDescent="0.25">
      <c r="A19" s="50" t="s">
        <v>193</v>
      </c>
      <c r="B19" s="60" t="s">
        <v>32</v>
      </c>
      <c r="C19" s="36"/>
      <c r="D19" s="121" t="s">
        <v>361</v>
      </c>
      <c r="E19" s="29">
        <v>1</v>
      </c>
      <c r="F19" s="69" t="s">
        <v>264</v>
      </c>
      <c r="G19" s="27">
        <v>0</v>
      </c>
      <c r="H19" s="80">
        <v>1129.55</v>
      </c>
      <c r="I19" s="76">
        <v>4518.2</v>
      </c>
      <c r="J19" s="28">
        <f t="shared" si="0"/>
        <v>5647.75</v>
      </c>
      <c r="K19" s="13"/>
      <c r="L19" s="13"/>
      <c r="M19" s="13"/>
      <c r="N19" s="13"/>
      <c r="O19" s="13"/>
      <c r="P19" s="13"/>
      <c r="Q19" s="13"/>
      <c r="R19" s="5"/>
      <c r="S19" s="5"/>
      <c r="T19" s="5"/>
      <c r="U19" s="5"/>
      <c r="V19" s="5"/>
      <c r="W19" s="5"/>
      <c r="X19" s="5"/>
      <c r="Y19" s="5"/>
      <c r="Z19" s="5"/>
      <c r="AA19" s="5"/>
      <c r="AB19" s="5"/>
      <c r="AC19" s="5"/>
      <c r="AD19" s="5"/>
    </row>
    <row r="20" spans="1:30" ht="16.5" x14ac:dyDescent="0.25">
      <c r="A20" s="52" t="s">
        <v>194</v>
      </c>
      <c r="B20" s="60" t="s">
        <v>32</v>
      </c>
      <c r="C20" s="36"/>
      <c r="D20" s="121" t="s">
        <v>361</v>
      </c>
      <c r="E20" s="29">
        <v>1</v>
      </c>
      <c r="F20" s="50" t="s">
        <v>265</v>
      </c>
      <c r="G20" s="27">
        <v>0</v>
      </c>
      <c r="H20" s="80">
        <v>1129.55</v>
      </c>
      <c r="I20" s="76">
        <v>4518.2</v>
      </c>
      <c r="J20" s="28">
        <f t="shared" si="0"/>
        <v>5647.75</v>
      </c>
      <c r="K20" s="13"/>
      <c r="L20" s="13"/>
      <c r="M20" s="13"/>
      <c r="N20" s="13"/>
      <c r="O20" s="13"/>
      <c r="P20" s="13"/>
      <c r="Q20" s="13"/>
      <c r="R20" s="5"/>
      <c r="S20" s="5"/>
      <c r="T20" s="5"/>
      <c r="U20" s="5"/>
      <c r="V20" s="5"/>
      <c r="W20" s="5"/>
      <c r="X20" s="5"/>
      <c r="Y20" s="5"/>
      <c r="Z20" s="5"/>
      <c r="AA20" s="5"/>
      <c r="AB20" s="5"/>
      <c r="AC20" s="5"/>
      <c r="AD20" s="5"/>
    </row>
    <row r="21" spans="1:30" ht="16.5" x14ac:dyDescent="0.25">
      <c r="A21" s="50" t="s">
        <v>195</v>
      </c>
      <c r="B21" s="60" t="s">
        <v>32</v>
      </c>
      <c r="C21" s="36"/>
      <c r="D21" s="121" t="s">
        <v>361</v>
      </c>
      <c r="E21" s="29">
        <v>1</v>
      </c>
      <c r="F21" s="70" t="s">
        <v>273</v>
      </c>
      <c r="G21" s="27">
        <v>0</v>
      </c>
      <c r="H21" s="80">
        <v>1129.55</v>
      </c>
      <c r="I21" s="76">
        <v>4518.2</v>
      </c>
      <c r="J21" s="28">
        <f t="shared" si="0"/>
        <v>5647.75</v>
      </c>
      <c r="K21" s="13"/>
      <c r="L21" s="13"/>
      <c r="M21" s="13"/>
      <c r="N21" s="13"/>
      <c r="O21" s="13"/>
      <c r="P21" s="13"/>
      <c r="Q21" s="13"/>
      <c r="R21" s="5"/>
      <c r="S21" s="5"/>
      <c r="T21" s="5"/>
      <c r="U21" s="5"/>
      <c r="V21" s="5"/>
      <c r="W21" s="5"/>
      <c r="X21" s="5"/>
      <c r="Y21" s="5"/>
      <c r="Z21" s="5"/>
      <c r="AA21" s="5"/>
      <c r="AB21" s="5"/>
      <c r="AC21" s="5"/>
      <c r="AD21" s="5"/>
    </row>
    <row r="22" spans="1:30" ht="16.5" x14ac:dyDescent="0.25">
      <c r="A22" s="52" t="s">
        <v>196</v>
      </c>
      <c r="B22" s="60" t="s">
        <v>32</v>
      </c>
      <c r="C22" s="36"/>
      <c r="D22" s="121" t="s">
        <v>361</v>
      </c>
      <c r="E22" s="29">
        <v>1</v>
      </c>
      <c r="F22" s="70" t="s">
        <v>266</v>
      </c>
      <c r="G22" s="27">
        <v>0</v>
      </c>
      <c r="H22" s="80">
        <v>1129.55</v>
      </c>
      <c r="I22" s="76">
        <v>4518.2</v>
      </c>
      <c r="J22" s="28">
        <f t="shared" si="0"/>
        <v>5647.75</v>
      </c>
      <c r="K22" s="13"/>
      <c r="L22" s="13"/>
      <c r="M22" s="13"/>
      <c r="N22" s="13"/>
      <c r="O22" s="13"/>
      <c r="P22" s="13"/>
      <c r="Q22" s="13"/>
      <c r="R22" s="5"/>
      <c r="S22" s="5"/>
      <c r="T22" s="5"/>
      <c r="U22" s="5"/>
      <c r="V22" s="5"/>
      <c r="W22" s="5"/>
      <c r="X22" s="5"/>
      <c r="Y22" s="5"/>
      <c r="Z22" s="5"/>
      <c r="AA22" s="5"/>
      <c r="AB22" s="5"/>
      <c r="AC22" s="5"/>
      <c r="AD22" s="5"/>
    </row>
    <row r="23" spans="1:30" ht="16.5" x14ac:dyDescent="0.25">
      <c r="A23" s="52" t="s">
        <v>197</v>
      </c>
      <c r="B23" s="60" t="s">
        <v>32</v>
      </c>
      <c r="C23" s="36"/>
      <c r="D23" s="121" t="s">
        <v>361</v>
      </c>
      <c r="E23" s="29">
        <v>1</v>
      </c>
      <c r="F23" s="50" t="s">
        <v>267</v>
      </c>
      <c r="G23" s="27">
        <v>0</v>
      </c>
      <c r="H23" s="80">
        <v>1129.55</v>
      </c>
      <c r="I23" s="76">
        <v>4518.2</v>
      </c>
      <c r="J23" s="28">
        <f t="shared" si="0"/>
        <v>5647.75</v>
      </c>
      <c r="K23" s="13"/>
      <c r="L23" s="13"/>
      <c r="M23" s="13"/>
      <c r="N23" s="13"/>
      <c r="O23" s="13"/>
      <c r="P23" s="13"/>
      <c r="Q23" s="13"/>
      <c r="R23" s="5"/>
      <c r="S23" s="5"/>
      <c r="T23" s="5"/>
      <c r="U23" s="5"/>
      <c r="V23" s="5"/>
      <c r="W23" s="5"/>
      <c r="X23" s="5"/>
      <c r="Y23" s="5"/>
      <c r="Z23" s="5"/>
      <c r="AA23" s="5"/>
      <c r="AB23" s="5"/>
      <c r="AC23" s="5"/>
      <c r="AD23" s="5"/>
    </row>
    <row r="24" spans="1:30" ht="16.5" x14ac:dyDescent="0.25">
      <c r="A24" s="50" t="s">
        <v>198</v>
      </c>
      <c r="B24" s="60" t="s">
        <v>32</v>
      </c>
      <c r="C24" s="36"/>
      <c r="D24" s="121" t="s">
        <v>361</v>
      </c>
      <c r="E24" s="29">
        <v>1</v>
      </c>
      <c r="F24" s="50" t="s">
        <v>268</v>
      </c>
      <c r="G24" s="27">
        <v>0</v>
      </c>
      <c r="H24" s="80">
        <v>1129.55</v>
      </c>
      <c r="I24" s="76">
        <v>4518.2</v>
      </c>
      <c r="J24" s="28">
        <f t="shared" si="0"/>
        <v>5647.75</v>
      </c>
      <c r="K24" s="13"/>
      <c r="L24" s="13"/>
      <c r="M24" s="13"/>
      <c r="N24" s="13"/>
      <c r="O24" s="13"/>
      <c r="P24" s="13"/>
      <c r="Q24" s="13"/>
      <c r="R24" s="5"/>
      <c r="S24" s="5"/>
      <c r="T24" s="5"/>
      <c r="U24" s="5"/>
      <c r="V24" s="5"/>
      <c r="W24" s="5"/>
      <c r="X24" s="5"/>
      <c r="Y24" s="5"/>
      <c r="Z24" s="5"/>
      <c r="AA24" s="5"/>
      <c r="AB24" s="5"/>
      <c r="AC24" s="5"/>
      <c r="AD24" s="5"/>
    </row>
    <row r="25" spans="1:30" ht="16.5" x14ac:dyDescent="0.25">
      <c r="A25" s="52" t="s">
        <v>199</v>
      </c>
      <c r="B25" s="60" t="s">
        <v>32</v>
      </c>
      <c r="C25" s="36"/>
      <c r="D25" s="121" t="s">
        <v>361</v>
      </c>
      <c r="E25" s="29">
        <v>1</v>
      </c>
      <c r="F25" s="52" t="s">
        <v>269</v>
      </c>
      <c r="G25" s="27">
        <v>0</v>
      </c>
      <c r="H25" s="80">
        <v>1129.55</v>
      </c>
      <c r="I25" s="76">
        <v>4518.2</v>
      </c>
      <c r="J25" s="28">
        <f t="shared" si="0"/>
        <v>5647.75</v>
      </c>
      <c r="K25" s="13"/>
      <c r="L25" s="13"/>
      <c r="M25" s="13"/>
      <c r="N25" s="13"/>
      <c r="O25" s="13"/>
      <c r="P25" s="13"/>
      <c r="Q25" s="13"/>
      <c r="R25" s="5"/>
      <c r="S25" s="5"/>
      <c r="T25" s="5"/>
      <c r="U25" s="5"/>
      <c r="V25" s="5"/>
      <c r="W25" s="5"/>
      <c r="X25" s="5"/>
      <c r="Y25" s="5"/>
      <c r="Z25" s="5"/>
      <c r="AA25" s="5"/>
      <c r="AB25" s="5"/>
      <c r="AC25" s="5"/>
      <c r="AD25" s="5"/>
    </row>
    <row r="26" spans="1:30" ht="16.5" x14ac:dyDescent="0.25">
      <c r="A26" s="52" t="s">
        <v>200</v>
      </c>
      <c r="B26" s="60" t="s">
        <v>34</v>
      </c>
      <c r="C26" s="36"/>
      <c r="D26" s="121" t="s">
        <v>361</v>
      </c>
      <c r="E26" s="29">
        <v>1</v>
      </c>
      <c r="F26" s="52" t="s">
        <v>270</v>
      </c>
      <c r="G26" s="27">
        <v>0</v>
      </c>
      <c r="H26" s="81" t="s">
        <v>333</v>
      </c>
      <c r="I26" s="76">
        <v>3720.87</v>
      </c>
      <c r="J26" s="28">
        <f t="shared" si="0"/>
        <v>3720.87</v>
      </c>
      <c r="K26" s="13"/>
      <c r="L26" s="13"/>
      <c r="M26" s="13"/>
      <c r="N26" s="13"/>
      <c r="O26" s="13"/>
      <c r="P26" s="13"/>
      <c r="Q26" s="13"/>
      <c r="R26" s="5"/>
      <c r="S26" s="5"/>
      <c r="T26" s="5"/>
      <c r="U26" s="5"/>
      <c r="V26" s="5"/>
      <c r="W26" s="5"/>
      <c r="X26" s="5"/>
      <c r="Y26" s="5"/>
      <c r="Z26" s="5"/>
      <c r="AA26" s="5"/>
      <c r="AB26" s="5"/>
      <c r="AC26" s="5"/>
      <c r="AD26" s="5"/>
    </row>
    <row r="27" spans="1:30" ht="16.5" x14ac:dyDescent="0.25">
      <c r="A27" s="50" t="s">
        <v>201</v>
      </c>
      <c r="B27" s="62" t="s">
        <v>71</v>
      </c>
      <c r="C27" s="36"/>
      <c r="D27" s="121" t="s">
        <v>360</v>
      </c>
      <c r="E27" s="29">
        <v>1</v>
      </c>
      <c r="F27" s="57" t="s">
        <v>271</v>
      </c>
      <c r="G27" s="27">
        <v>0</v>
      </c>
      <c r="H27" s="81" t="s">
        <v>334</v>
      </c>
      <c r="I27" s="76">
        <v>3720.87</v>
      </c>
      <c r="J27" s="28">
        <f t="shared" si="0"/>
        <v>3720.87</v>
      </c>
      <c r="K27" s="13"/>
      <c r="L27" s="13"/>
      <c r="M27" s="13"/>
      <c r="N27" s="13"/>
      <c r="O27" s="13"/>
      <c r="P27" s="13"/>
      <c r="Q27" s="13"/>
      <c r="R27" s="5"/>
      <c r="S27" s="5"/>
      <c r="T27" s="5"/>
      <c r="U27" s="5"/>
      <c r="V27" s="5"/>
      <c r="W27" s="5"/>
      <c r="X27" s="5"/>
      <c r="Y27" s="5"/>
      <c r="Z27" s="5"/>
      <c r="AA27" s="5"/>
      <c r="AB27" s="5"/>
      <c r="AC27" s="5"/>
      <c r="AD27" s="5"/>
    </row>
    <row r="28" spans="1:30" ht="16.5" x14ac:dyDescent="0.25">
      <c r="A28" s="50" t="s">
        <v>202</v>
      </c>
      <c r="B28" s="62" t="s">
        <v>34</v>
      </c>
      <c r="C28" s="36"/>
      <c r="D28" s="121" t="s">
        <v>361</v>
      </c>
      <c r="E28" s="29">
        <v>1</v>
      </c>
      <c r="F28" s="52" t="s">
        <v>272</v>
      </c>
      <c r="G28" s="27">
        <v>0</v>
      </c>
      <c r="H28" s="80">
        <v>930.22</v>
      </c>
      <c r="I28" s="76">
        <v>3720.87</v>
      </c>
      <c r="J28" s="28">
        <f t="shared" si="0"/>
        <v>4651.09</v>
      </c>
      <c r="K28" s="13"/>
      <c r="L28" s="13"/>
      <c r="M28" s="13"/>
      <c r="N28" s="13"/>
      <c r="O28" s="13"/>
      <c r="P28" s="13"/>
      <c r="Q28" s="13"/>
      <c r="R28" s="5"/>
      <c r="S28" s="5"/>
      <c r="T28" s="5"/>
      <c r="U28" s="5"/>
      <c r="V28" s="5"/>
      <c r="W28" s="5"/>
      <c r="X28" s="5"/>
      <c r="Y28" s="5"/>
      <c r="Z28" s="5"/>
      <c r="AA28" s="5"/>
      <c r="AB28" s="5"/>
      <c r="AC28" s="5"/>
      <c r="AD28" s="5"/>
    </row>
    <row r="29" spans="1:30" ht="16.5" x14ac:dyDescent="0.25">
      <c r="A29" s="52" t="s">
        <v>203</v>
      </c>
      <c r="B29" s="62" t="s">
        <v>34</v>
      </c>
      <c r="C29" s="36"/>
      <c r="D29" s="121" t="s">
        <v>361</v>
      </c>
      <c r="E29" s="29">
        <v>1</v>
      </c>
      <c r="F29" s="52" t="s">
        <v>319</v>
      </c>
      <c r="G29" s="27">
        <v>0</v>
      </c>
      <c r="H29" s="80">
        <v>930.22</v>
      </c>
      <c r="I29" s="76">
        <v>3720.87</v>
      </c>
      <c r="J29" s="28">
        <f t="shared" si="0"/>
        <v>4651.09</v>
      </c>
      <c r="K29" s="13"/>
      <c r="L29" s="13"/>
      <c r="M29" s="13"/>
      <c r="N29" s="13"/>
      <c r="O29" s="13"/>
      <c r="P29" s="13"/>
      <c r="Q29" s="13"/>
      <c r="R29" s="5"/>
      <c r="S29" s="5"/>
      <c r="T29" s="5"/>
      <c r="U29" s="5"/>
      <c r="V29" s="5"/>
      <c r="W29" s="5"/>
      <c r="X29" s="5"/>
      <c r="Y29" s="5"/>
      <c r="Z29" s="5"/>
      <c r="AA29" s="5"/>
      <c r="AB29" s="5"/>
      <c r="AC29" s="5"/>
      <c r="AD29" s="5"/>
    </row>
    <row r="30" spans="1:30" ht="16.5" x14ac:dyDescent="0.25">
      <c r="A30" s="54" t="s">
        <v>203</v>
      </c>
      <c r="B30" s="62" t="s">
        <v>34</v>
      </c>
      <c r="C30" s="36"/>
      <c r="D30" s="121" t="s">
        <v>361</v>
      </c>
      <c r="E30" s="29">
        <v>1</v>
      </c>
      <c r="F30" s="50" t="s">
        <v>274</v>
      </c>
      <c r="G30" s="27">
        <v>0</v>
      </c>
      <c r="H30" s="84">
        <v>930.22</v>
      </c>
      <c r="I30" s="84">
        <v>3720.87</v>
      </c>
      <c r="J30" s="28">
        <f t="shared" si="0"/>
        <v>4651.09</v>
      </c>
      <c r="K30" s="13"/>
      <c r="L30" s="13"/>
      <c r="M30" s="13"/>
      <c r="N30" s="13"/>
      <c r="O30" s="13"/>
      <c r="P30" s="13"/>
      <c r="Q30" s="13"/>
      <c r="R30" s="5"/>
      <c r="S30" s="5"/>
      <c r="T30" s="5"/>
      <c r="U30" s="5"/>
      <c r="V30" s="5"/>
      <c r="W30" s="5"/>
      <c r="X30" s="5"/>
      <c r="Y30" s="5"/>
      <c r="Z30" s="5"/>
      <c r="AA30" s="5"/>
      <c r="AB30" s="5"/>
      <c r="AC30" s="5"/>
      <c r="AD30" s="5"/>
    </row>
    <row r="31" spans="1:30" ht="16.5" x14ac:dyDescent="0.25">
      <c r="A31" s="54" t="s">
        <v>204</v>
      </c>
      <c r="B31" s="62" t="s">
        <v>34</v>
      </c>
      <c r="C31" s="36"/>
      <c r="D31" s="121" t="s">
        <v>361</v>
      </c>
      <c r="E31" s="29">
        <v>1</v>
      </c>
      <c r="F31" s="52" t="s">
        <v>275</v>
      </c>
      <c r="G31" s="27">
        <v>0</v>
      </c>
      <c r="H31" s="84">
        <v>930.22</v>
      </c>
      <c r="I31" s="84">
        <v>3720.87</v>
      </c>
      <c r="J31" s="28">
        <f t="shared" si="0"/>
        <v>4651.09</v>
      </c>
      <c r="K31" s="13"/>
      <c r="L31" s="13"/>
      <c r="M31" s="13"/>
      <c r="N31" s="13"/>
      <c r="O31" s="13"/>
      <c r="P31" s="13"/>
      <c r="Q31" s="13"/>
      <c r="R31" s="5"/>
      <c r="S31" s="5"/>
      <c r="T31" s="5"/>
      <c r="U31" s="5"/>
      <c r="V31" s="5"/>
      <c r="W31" s="5"/>
      <c r="X31" s="5"/>
      <c r="Y31" s="5"/>
      <c r="Z31" s="5"/>
      <c r="AA31" s="5"/>
      <c r="AB31" s="5"/>
      <c r="AC31" s="5"/>
      <c r="AD31" s="5"/>
    </row>
    <row r="32" spans="1:30" ht="16.5" x14ac:dyDescent="0.25">
      <c r="A32" s="50" t="s">
        <v>205</v>
      </c>
      <c r="B32" s="61" t="s">
        <v>36</v>
      </c>
      <c r="C32" s="36"/>
      <c r="D32" s="121" t="s">
        <v>361</v>
      </c>
      <c r="E32" s="29">
        <v>1</v>
      </c>
      <c r="F32" s="51" t="s">
        <v>276</v>
      </c>
      <c r="G32" s="27">
        <v>0</v>
      </c>
      <c r="H32" s="85">
        <v>807.29</v>
      </c>
      <c r="I32" s="90">
        <v>3229.18</v>
      </c>
      <c r="J32" s="28">
        <f t="shared" si="0"/>
        <v>4036.47</v>
      </c>
      <c r="K32" s="13"/>
      <c r="L32" s="13"/>
      <c r="M32" s="13"/>
      <c r="N32" s="13"/>
      <c r="O32" s="13"/>
      <c r="P32" s="13"/>
      <c r="Q32" s="13"/>
      <c r="R32" s="5"/>
      <c r="S32" s="5"/>
      <c r="T32" s="5"/>
      <c r="U32" s="5"/>
      <c r="V32" s="5"/>
      <c r="W32" s="5"/>
      <c r="X32" s="5"/>
      <c r="Y32" s="5"/>
      <c r="Z32" s="5"/>
      <c r="AA32" s="5"/>
      <c r="AB32" s="5"/>
      <c r="AC32" s="5"/>
      <c r="AD32" s="5"/>
    </row>
    <row r="33" spans="1:30" ht="16.5" x14ac:dyDescent="0.25">
      <c r="A33" s="50" t="s">
        <v>206</v>
      </c>
      <c r="B33" s="60" t="s">
        <v>38</v>
      </c>
      <c r="C33" s="36"/>
      <c r="D33" s="121" t="s">
        <v>361</v>
      </c>
      <c r="E33" s="29">
        <v>1</v>
      </c>
      <c r="F33" s="52" t="s">
        <v>277</v>
      </c>
      <c r="G33" s="27">
        <v>0</v>
      </c>
      <c r="H33" s="80">
        <v>664.44</v>
      </c>
      <c r="I33" s="76">
        <v>2657.77</v>
      </c>
      <c r="J33" s="28">
        <f t="shared" si="0"/>
        <v>3322.21</v>
      </c>
      <c r="K33" s="13"/>
      <c r="L33" s="13"/>
      <c r="M33" s="13"/>
      <c r="N33" s="13"/>
      <c r="O33" s="13"/>
      <c r="P33" s="13"/>
      <c r="Q33" s="13"/>
      <c r="R33" s="5"/>
      <c r="S33" s="5"/>
      <c r="T33" s="5"/>
      <c r="U33" s="5"/>
      <c r="V33" s="5"/>
      <c r="W33" s="5"/>
      <c r="X33" s="5"/>
      <c r="Y33" s="5"/>
      <c r="Z33" s="5"/>
      <c r="AA33" s="5"/>
      <c r="AB33" s="5"/>
      <c r="AC33" s="5"/>
      <c r="AD33" s="5"/>
    </row>
    <row r="34" spans="1:30" ht="16.5" x14ac:dyDescent="0.25">
      <c r="A34" s="53" t="s">
        <v>207</v>
      </c>
      <c r="B34" s="61" t="s">
        <v>38</v>
      </c>
      <c r="C34" s="36"/>
      <c r="D34" s="121" t="s">
        <v>361</v>
      </c>
      <c r="E34" s="29">
        <v>1</v>
      </c>
      <c r="F34" s="53" t="s">
        <v>278</v>
      </c>
      <c r="G34" s="27">
        <v>0</v>
      </c>
      <c r="H34" s="86">
        <v>664.44</v>
      </c>
      <c r="I34" s="89">
        <v>2657.77</v>
      </c>
      <c r="J34" s="28">
        <f t="shared" si="0"/>
        <v>3322.21</v>
      </c>
      <c r="K34" s="13"/>
      <c r="L34" s="13"/>
      <c r="M34" s="13"/>
      <c r="N34" s="13"/>
      <c r="O34" s="13"/>
      <c r="P34" s="13"/>
      <c r="Q34" s="13"/>
      <c r="R34" s="5"/>
      <c r="S34" s="5"/>
      <c r="T34" s="5"/>
      <c r="U34" s="5"/>
      <c r="V34" s="5"/>
      <c r="W34" s="5"/>
      <c r="X34" s="5"/>
      <c r="Y34" s="5"/>
      <c r="Z34" s="5"/>
      <c r="AA34" s="5"/>
      <c r="AB34" s="5"/>
      <c r="AC34" s="5"/>
      <c r="AD34" s="5"/>
    </row>
    <row r="35" spans="1:30" ht="16.5" x14ac:dyDescent="0.25">
      <c r="A35" s="53" t="s">
        <v>208</v>
      </c>
      <c r="B35" s="61" t="s">
        <v>38</v>
      </c>
      <c r="C35" s="36"/>
      <c r="D35" s="121" t="s">
        <v>361</v>
      </c>
      <c r="E35" s="29">
        <v>1</v>
      </c>
      <c r="F35" s="51" t="s">
        <v>279</v>
      </c>
      <c r="G35" s="27">
        <v>0</v>
      </c>
      <c r="H35" s="86">
        <v>664.44</v>
      </c>
      <c r="I35" s="89">
        <v>2657.77</v>
      </c>
      <c r="J35" s="28">
        <f t="shared" si="0"/>
        <v>3322.21</v>
      </c>
      <c r="K35" s="13"/>
      <c r="L35" s="13"/>
      <c r="M35" s="13"/>
      <c r="N35" s="13"/>
      <c r="O35" s="13"/>
      <c r="P35" s="13"/>
      <c r="Q35" s="13"/>
      <c r="R35" s="5"/>
      <c r="S35" s="5"/>
      <c r="T35" s="5"/>
      <c r="U35" s="5"/>
      <c r="V35" s="5"/>
      <c r="W35" s="5"/>
      <c r="X35" s="5"/>
      <c r="Y35" s="5"/>
      <c r="Z35" s="5"/>
      <c r="AA35" s="5"/>
      <c r="AB35" s="5"/>
      <c r="AC35" s="5"/>
      <c r="AD35" s="5"/>
    </row>
    <row r="36" spans="1:30" ht="16.5" x14ac:dyDescent="0.25">
      <c r="A36" s="52" t="s">
        <v>208</v>
      </c>
      <c r="B36" s="60" t="s">
        <v>38</v>
      </c>
      <c r="C36" s="36"/>
      <c r="D36" s="121" t="s">
        <v>361</v>
      </c>
      <c r="E36" s="29">
        <v>1</v>
      </c>
      <c r="F36" s="58" t="s">
        <v>280</v>
      </c>
      <c r="G36" s="27">
        <v>0</v>
      </c>
      <c r="H36" s="80">
        <v>664.44</v>
      </c>
      <c r="I36" s="80">
        <v>2657.77</v>
      </c>
      <c r="J36" s="28">
        <f t="shared" si="0"/>
        <v>3322.21</v>
      </c>
      <c r="K36" s="13"/>
      <c r="L36" s="13"/>
      <c r="M36" s="13"/>
      <c r="N36" s="13"/>
      <c r="O36" s="13"/>
      <c r="P36" s="13"/>
      <c r="Q36" s="13"/>
      <c r="R36" s="5"/>
      <c r="S36" s="5"/>
      <c r="T36" s="5"/>
      <c r="U36" s="5"/>
      <c r="V36" s="5"/>
      <c r="W36" s="5"/>
      <c r="X36" s="5"/>
      <c r="Y36" s="5"/>
      <c r="Z36" s="5"/>
      <c r="AA36" s="5"/>
      <c r="AB36" s="5"/>
      <c r="AC36" s="5"/>
      <c r="AD36" s="5"/>
    </row>
    <row r="37" spans="1:30" ht="16.5" x14ac:dyDescent="0.25">
      <c r="A37" s="50" t="s">
        <v>209</v>
      </c>
      <c r="B37" s="61" t="s">
        <v>38</v>
      </c>
      <c r="C37" s="36"/>
      <c r="D37" s="121" t="s">
        <v>361</v>
      </c>
      <c r="E37" s="29">
        <v>1</v>
      </c>
      <c r="F37" s="52" t="s">
        <v>281</v>
      </c>
      <c r="G37" s="27">
        <v>0</v>
      </c>
      <c r="H37" s="85">
        <v>664.44</v>
      </c>
      <c r="I37" s="90">
        <v>2657.77</v>
      </c>
      <c r="J37" s="28">
        <f t="shared" si="0"/>
        <v>3322.21</v>
      </c>
      <c r="K37" s="13"/>
      <c r="L37" s="13"/>
      <c r="M37" s="13"/>
      <c r="N37" s="13"/>
      <c r="O37" s="13"/>
      <c r="P37" s="13"/>
      <c r="Q37" s="13"/>
      <c r="R37" s="5"/>
      <c r="S37" s="5"/>
      <c r="T37" s="5"/>
      <c r="U37" s="5"/>
      <c r="V37" s="5"/>
      <c r="W37" s="5"/>
      <c r="X37" s="5"/>
      <c r="Y37" s="5"/>
      <c r="Z37" s="5"/>
      <c r="AA37" s="5"/>
      <c r="AB37" s="5"/>
      <c r="AC37" s="5"/>
      <c r="AD37" s="5"/>
    </row>
    <row r="38" spans="1:30" ht="16.5" x14ac:dyDescent="0.25">
      <c r="A38" s="53" t="s">
        <v>206</v>
      </c>
      <c r="B38" s="61" t="s">
        <v>38</v>
      </c>
      <c r="C38" s="36"/>
      <c r="D38" s="121" t="s">
        <v>361</v>
      </c>
      <c r="E38" s="29">
        <v>1</v>
      </c>
      <c r="F38" s="52" t="s">
        <v>282</v>
      </c>
      <c r="G38" s="27">
        <v>0</v>
      </c>
      <c r="H38" s="86">
        <v>664.44</v>
      </c>
      <c r="I38" s="89">
        <v>2657.77</v>
      </c>
      <c r="J38" s="28">
        <f t="shared" si="0"/>
        <v>3322.21</v>
      </c>
      <c r="K38" s="13"/>
      <c r="L38" s="13"/>
      <c r="M38" s="13"/>
      <c r="N38" s="13"/>
      <c r="O38" s="13"/>
      <c r="P38" s="13"/>
      <c r="Q38" s="13"/>
      <c r="R38" s="5"/>
      <c r="S38" s="5"/>
      <c r="T38" s="5"/>
      <c r="U38" s="5"/>
      <c r="V38" s="5"/>
      <c r="W38" s="5"/>
      <c r="X38" s="5"/>
      <c r="Y38" s="5"/>
      <c r="Z38" s="5"/>
      <c r="AA38" s="5"/>
      <c r="AB38" s="5"/>
      <c r="AC38" s="5"/>
      <c r="AD38" s="5"/>
    </row>
    <row r="39" spans="1:30" ht="16.5" x14ac:dyDescent="0.25">
      <c r="A39" s="55" t="s">
        <v>210</v>
      </c>
      <c r="B39" s="60" t="s">
        <v>38</v>
      </c>
      <c r="C39" s="36"/>
      <c r="D39" s="121" t="s">
        <v>361</v>
      </c>
      <c r="E39" s="29">
        <v>1</v>
      </c>
      <c r="F39" s="50" t="s">
        <v>283</v>
      </c>
      <c r="G39" s="27">
        <v>0</v>
      </c>
      <c r="H39" s="80">
        <v>664.44</v>
      </c>
      <c r="I39" s="80">
        <v>2657.77</v>
      </c>
      <c r="J39" s="28">
        <f t="shared" si="0"/>
        <v>3322.21</v>
      </c>
      <c r="K39" s="13"/>
      <c r="L39" s="13"/>
      <c r="M39" s="13"/>
      <c r="N39" s="13"/>
      <c r="O39" s="13"/>
      <c r="P39" s="13"/>
      <c r="Q39" s="13"/>
      <c r="R39" s="5"/>
      <c r="S39" s="5"/>
      <c r="T39" s="5"/>
      <c r="U39" s="5"/>
      <c r="V39" s="5"/>
      <c r="W39" s="5"/>
      <c r="X39" s="5"/>
      <c r="Y39" s="5"/>
      <c r="Z39" s="5"/>
      <c r="AA39" s="5"/>
      <c r="AB39" s="5"/>
      <c r="AC39" s="5"/>
      <c r="AD39" s="5"/>
    </row>
    <row r="40" spans="1:30" ht="16.5" x14ac:dyDescent="0.25">
      <c r="A40" s="55" t="s">
        <v>211</v>
      </c>
      <c r="B40" s="60" t="s">
        <v>38</v>
      </c>
      <c r="C40" s="36"/>
      <c r="D40" s="121" t="s">
        <v>361</v>
      </c>
      <c r="E40" s="29">
        <v>1</v>
      </c>
      <c r="F40" s="50" t="s">
        <v>284</v>
      </c>
      <c r="G40" s="27">
        <v>0</v>
      </c>
      <c r="H40" s="80">
        <v>664.44</v>
      </c>
      <c r="I40" s="80">
        <v>2657.77</v>
      </c>
      <c r="J40" s="28">
        <f t="shared" si="0"/>
        <v>3322.21</v>
      </c>
      <c r="K40" s="13"/>
      <c r="L40" s="13"/>
      <c r="M40" s="13"/>
      <c r="N40" s="13"/>
      <c r="O40" s="13"/>
      <c r="P40" s="13"/>
      <c r="Q40" s="13"/>
      <c r="R40" s="5"/>
      <c r="S40" s="5"/>
      <c r="T40" s="5"/>
      <c r="U40" s="5"/>
      <c r="V40" s="5"/>
      <c r="W40" s="5"/>
      <c r="X40" s="5"/>
      <c r="Y40" s="5"/>
      <c r="Z40" s="5"/>
      <c r="AA40" s="5"/>
      <c r="AB40" s="5"/>
      <c r="AC40" s="5"/>
      <c r="AD40" s="5"/>
    </row>
    <row r="41" spans="1:30" ht="16.5" x14ac:dyDescent="0.25">
      <c r="A41" s="50" t="s">
        <v>212</v>
      </c>
      <c r="B41" s="60" t="s">
        <v>38</v>
      </c>
      <c r="C41" s="36"/>
      <c r="D41" s="121" t="s">
        <v>361</v>
      </c>
      <c r="E41" s="29">
        <v>1</v>
      </c>
      <c r="F41" s="52" t="s">
        <v>285</v>
      </c>
      <c r="G41" s="27">
        <v>0</v>
      </c>
      <c r="H41" s="76">
        <v>664.44</v>
      </c>
      <c r="I41" s="80">
        <v>2657.77</v>
      </c>
      <c r="J41" s="28">
        <f t="shared" si="0"/>
        <v>3322.21</v>
      </c>
      <c r="K41" s="13"/>
      <c r="L41" s="13"/>
      <c r="M41" s="13"/>
      <c r="N41" s="13"/>
      <c r="O41" s="13"/>
      <c r="P41" s="13"/>
      <c r="Q41" s="13"/>
      <c r="R41" s="5"/>
      <c r="S41" s="5"/>
      <c r="T41" s="5"/>
      <c r="U41" s="5"/>
      <c r="V41" s="5"/>
      <c r="W41" s="5"/>
      <c r="X41" s="5"/>
      <c r="Y41" s="5"/>
      <c r="Z41" s="5"/>
      <c r="AA41" s="5"/>
      <c r="AB41" s="5"/>
      <c r="AC41" s="5"/>
      <c r="AD41" s="5"/>
    </row>
    <row r="42" spans="1:30" ht="16.5" x14ac:dyDescent="0.25">
      <c r="A42" s="50" t="s">
        <v>410</v>
      </c>
      <c r="B42" s="60" t="s">
        <v>38</v>
      </c>
      <c r="C42" s="36"/>
      <c r="D42" s="121" t="s">
        <v>361</v>
      </c>
      <c r="E42" s="29">
        <v>1</v>
      </c>
      <c r="F42" s="50" t="s">
        <v>286</v>
      </c>
      <c r="G42" s="27">
        <v>0</v>
      </c>
      <c r="H42" s="76">
        <v>664.44</v>
      </c>
      <c r="I42" s="80">
        <v>2657.77</v>
      </c>
      <c r="J42" s="28">
        <f t="shared" si="0"/>
        <v>3322.21</v>
      </c>
      <c r="K42" s="13"/>
      <c r="L42" s="13"/>
      <c r="M42" s="13"/>
      <c r="N42" s="13"/>
      <c r="O42" s="13"/>
      <c r="P42" s="13"/>
      <c r="Q42" s="13"/>
      <c r="R42" s="5"/>
      <c r="S42" s="5"/>
      <c r="T42" s="5"/>
      <c r="U42" s="5"/>
      <c r="V42" s="5"/>
      <c r="W42" s="5"/>
      <c r="X42" s="5"/>
      <c r="Y42" s="5"/>
      <c r="Z42" s="5"/>
      <c r="AA42" s="5"/>
      <c r="AB42" s="5"/>
      <c r="AC42" s="5"/>
      <c r="AD42" s="5"/>
    </row>
    <row r="43" spans="1:30" ht="16.5" x14ac:dyDescent="0.25">
      <c r="A43" s="50" t="s">
        <v>213</v>
      </c>
      <c r="B43" s="60" t="s">
        <v>38</v>
      </c>
      <c r="C43" s="36"/>
      <c r="D43" s="121" t="s">
        <v>361</v>
      </c>
      <c r="E43" s="29">
        <v>1</v>
      </c>
      <c r="F43" s="52" t="s">
        <v>287</v>
      </c>
      <c r="G43" s="27">
        <v>0</v>
      </c>
      <c r="H43" s="80">
        <v>664.44</v>
      </c>
      <c r="I43" s="80">
        <v>2657.77</v>
      </c>
      <c r="J43" s="28">
        <f t="shared" si="0"/>
        <v>3322.21</v>
      </c>
      <c r="K43" s="13"/>
      <c r="L43" s="13"/>
      <c r="M43" s="13"/>
      <c r="N43" s="13"/>
      <c r="O43" s="13"/>
      <c r="P43" s="13"/>
      <c r="Q43" s="13"/>
      <c r="R43" s="5"/>
      <c r="S43" s="5"/>
      <c r="T43" s="5"/>
      <c r="U43" s="5"/>
      <c r="V43" s="5"/>
      <c r="W43" s="5"/>
      <c r="X43" s="5"/>
      <c r="Y43" s="5"/>
      <c r="Z43" s="5"/>
      <c r="AA43" s="5"/>
      <c r="AB43" s="5"/>
      <c r="AC43" s="5"/>
      <c r="AD43" s="5"/>
    </row>
    <row r="44" spans="1:30" ht="16.5" x14ac:dyDescent="0.25">
      <c r="A44" s="50" t="s">
        <v>214</v>
      </c>
      <c r="B44" s="60" t="s">
        <v>38</v>
      </c>
      <c r="C44" s="36"/>
      <c r="D44" s="121" t="s">
        <v>361</v>
      </c>
      <c r="E44" s="29">
        <v>1</v>
      </c>
      <c r="F44" s="50" t="s">
        <v>288</v>
      </c>
      <c r="G44" s="27">
        <v>0</v>
      </c>
      <c r="H44" s="80">
        <v>664.44</v>
      </c>
      <c r="I44" s="80">
        <v>2657.77</v>
      </c>
      <c r="J44" s="28">
        <f t="shared" si="0"/>
        <v>3322.21</v>
      </c>
      <c r="K44" s="13"/>
      <c r="L44" s="13"/>
      <c r="M44" s="13"/>
      <c r="N44" s="13"/>
      <c r="O44" s="13"/>
      <c r="P44" s="13"/>
      <c r="Q44" s="13"/>
      <c r="R44" s="5"/>
      <c r="S44" s="5"/>
      <c r="T44" s="5"/>
      <c r="U44" s="5"/>
      <c r="V44" s="5"/>
      <c r="W44" s="5"/>
      <c r="X44" s="5"/>
      <c r="Y44" s="5"/>
      <c r="Z44" s="5"/>
      <c r="AA44" s="5"/>
      <c r="AB44" s="5"/>
      <c r="AC44" s="5"/>
      <c r="AD44" s="5"/>
    </row>
    <row r="45" spans="1:30" ht="16.5" x14ac:dyDescent="0.25">
      <c r="A45" s="50" t="s">
        <v>215</v>
      </c>
      <c r="B45" s="60" t="s">
        <v>40</v>
      </c>
      <c r="C45" s="36"/>
      <c r="D45" s="121" t="s">
        <v>361</v>
      </c>
      <c r="E45" s="29">
        <v>1</v>
      </c>
      <c r="F45" s="52" t="s">
        <v>289</v>
      </c>
      <c r="G45" s="27">
        <v>0</v>
      </c>
      <c r="H45" s="80">
        <v>431.89</v>
      </c>
      <c r="I45" s="76">
        <v>1727.55</v>
      </c>
      <c r="J45" s="28">
        <f t="shared" si="0"/>
        <v>2159.44</v>
      </c>
      <c r="K45" s="13"/>
      <c r="L45" s="13"/>
      <c r="M45" s="13"/>
      <c r="N45" s="13"/>
      <c r="O45" s="13"/>
      <c r="P45" s="13"/>
      <c r="Q45" s="13"/>
      <c r="R45" s="5"/>
      <c r="S45" s="5"/>
      <c r="T45" s="5"/>
      <c r="U45" s="5"/>
      <c r="V45" s="5"/>
      <c r="W45" s="5"/>
      <c r="X45" s="5"/>
      <c r="Y45" s="5"/>
      <c r="Z45" s="5"/>
      <c r="AA45" s="5"/>
      <c r="AB45" s="5"/>
      <c r="AC45" s="5"/>
      <c r="AD45" s="5"/>
    </row>
    <row r="46" spans="1:30" ht="16.5" x14ac:dyDescent="0.25">
      <c r="A46" s="50" t="s">
        <v>216</v>
      </c>
      <c r="B46" s="60" t="s">
        <v>40</v>
      </c>
      <c r="C46" s="36"/>
      <c r="D46" s="121" t="s">
        <v>361</v>
      </c>
      <c r="E46" s="29">
        <v>1</v>
      </c>
      <c r="F46" s="52" t="s">
        <v>290</v>
      </c>
      <c r="G46" s="27">
        <v>0</v>
      </c>
      <c r="H46" s="80">
        <v>431.89</v>
      </c>
      <c r="I46" s="76">
        <v>1727.55</v>
      </c>
      <c r="J46" s="28">
        <f t="shared" si="0"/>
        <v>2159.44</v>
      </c>
      <c r="K46" s="13"/>
      <c r="L46" s="13"/>
      <c r="M46" s="13"/>
      <c r="N46" s="13"/>
      <c r="O46" s="13"/>
      <c r="P46" s="13"/>
      <c r="Q46" s="13"/>
      <c r="R46" s="5"/>
      <c r="S46" s="5"/>
      <c r="T46" s="5"/>
      <c r="U46" s="5"/>
      <c r="V46" s="5"/>
      <c r="W46" s="5"/>
      <c r="X46" s="5"/>
      <c r="Y46" s="5"/>
      <c r="Z46" s="5"/>
      <c r="AA46" s="5"/>
      <c r="AB46" s="5"/>
      <c r="AC46" s="5"/>
      <c r="AD46" s="5"/>
    </row>
    <row r="47" spans="1:30" ht="16.5" x14ac:dyDescent="0.25">
      <c r="A47" s="50" t="s">
        <v>217</v>
      </c>
      <c r="B47" s="60" t="s">
        <v>40</v>
      </c>
      <c r="C47" s="36"/>
      <c r="D47" s="121" t="s">
        <v>361</v>
      </c>
      <c r="E47" s="29">
        <v>1</v>
      </c>
      <c r="F47" s="52" t="s">
        <v>291</v>
      </c>
      <c r="G47" s="27">
        <v>0</v>
      </c>
      <c r="H47" s="80">
        <v>431.89</v>
      </c>
      <c r="I47" s="76">
        <v>1727.55</v>
      </c>
      <c r="J47" s="28">
        <f t="shared" si="0"/>
        <v>2159.44</v>
      </c>
      <c r="K47" s="13"/>
      <c r="L47" s="13"/>
      <c r="M47" s="13"/>
      <c r="N47" s="13"/>
      <c r="O47" s="13"/>
      <c r="P47" s="13"/>
      <c r="Q47" s="13"/>
      <c r="R47" s="5"/>
      <c r="S47" s="5"/>
      <c r="T47" s="5"/>
      <c r="U47" s="5"/>
      <c r="V47" s="5"/>
      <c r="W47" s="5"/>
      <c r="X47" s="5"/>
      <c r="Y47" s="5"/>
      <c r="Z47" s="5"/>
      <c r="AA47" s="5"/>
      <c r="AB47" s="5"/>
      <c r="AC47" s="5"/>
      <c r="AD47" s="5"/>
    </row>
    <row r="48" spans="1:30" ht="16.5" x14ac:dyDescent="0.25">
      <c r="A48" s="50" t="s">
        <v>218</v>
      </c>
      <c r="B48" s="60" t="s">
        <v>40</v>
      </c>
      <c r="C48" s="36"/>
      <c r="D48" s="121" t="s">
        <v>361</v>
      </c>
      <c r="E48" s="29">
        <v>1</v>
      </c>
      <c r="F48" s="52" t="s">
        <v>364</v>
      </c>
      <c r="G48" s="27">
        <v>0</v>
      </c>
      <c r="H48" s="80">
        <v>431.89</v>
      </c>
      <c r="I48" s="76">
        <v>1727.55</v>
      </c>
      <c r="J48" s="28">
        <f t="shared" si="0"/>
        <v>2159.44</v>
      </c>
      <c r="K48" s="13"/>
      <c r="L48" s="13"/>
      <c r="M48" s="13"/>
      <c r="N48" s="13"/>
      <c r="O48" s="13"/>
      <c r="P48" s="13"/>
      <c r="Q48" s="13"/>
      <c r="R48" s="5"/>
      <c r="S48" s="5"/>
      <c r="T48" s="5"/>
      <c r="U48" s="5"/>
      <c r="V48" s="5"/>
      <c r="W48" s="5"/>
      <c r="X48" s="5"/>
      <c r="Y48" s="5"/>
      <c r="Z48" s="5"/>
      <c r="AA48" s="5"/>
      <c r="AB48" s="5"/>
      <c r="AC48" s="5"/>
      <c r="AD48" s="5"/>
    </row>
    <row r="49" spans="1:30" ht="16.5" x14ac:dyDescent="0.25">
      <c r="A49" s="50" t="s">
        <v>219</v>
      </c>
      <c r="B49" s="60" t="s">
        <v>40</v>
      </c>
      <c r="C49" s="36"/>
      <c r="D49" s="121" t="s">
        <v>361</v>
      </c>
      <c r="E49" s="29">
        <v>1</v>
      </c>
      <c r="F49" s="52" t="s">
        <v>292</v>
      </c>
      <c r="G49" s="27">
        <v>0</v>
      </c>
      <c r="H49" s="80">
        <v>431.89</v>
      </c>
      <c r="I49" s="76">
        <v>1727.55</v>
      </c>
      <c r="J49" s="28">
        <f t="shared" si="0"/>
        <v>2159.44</v>
      </c>
      <c r="K49" s="13"/>
      <c r="L49" s="13"/>
      <c r="M49" s="13"/>
      <c r="N49" s="13"/>
      <c r="O49" s="13"/>
      <c r="P49" s="13"/>
      <c r="Q49" s="13"/>
      <c r="R49" s="5"/>
      <c r="S49" s="5"/>
      <c r="T49" s="5"/>
      <c r="U49" s="5"/>
      <c r="V49" s="5"/>
      <c r="W49" s="5"/>
      <c r="X49" s="5"/>
      <c r="Y49" s="5"/>
      <c r="Z49" s="5"/>
      <c r="AA49" s="5"/>
      <c r="AB49" s="5"/>
      <c r="AC49" s="5"/>
      <c r="AD49" s="5"/>
    </row>
    <row r="50" spans="1:30" ht="16.5" x14ac:dyDescent="0.25">
      <c r="A50" s="50" t="s">
        <v>220</v>
      </c>
      <c r="B50" s="60" t="s">
        <v>40</v>
      </c>
      <c r="C50" s="36"/>
      <c r="D50" s="121" t="s">
        <v>361</v>
      </c>
      <c r="E50" s="29">
        <v>1</v>
      </c>
      <c r="F50" s="52" t="s">
        <v>293</v>
      </c>
      <c r="G50" s="27">
        <v>0</v>
      </c>
      <c r="H50" s="80">
        <v>431.89</v>
      </c>
      <c r="I50" s="76">
        <v>1727.55</v>
      </c>
      <c r="J50" s="28">
        <f t="shared" si="0"/>
        <v>2159.44</v>
      </c>
      <c r="K50" s="13"/>
      <c r="L50" s="13"/>
      <c r="M50" s="13"/>
      <c r="N50" s="13"/>
      <c r="O50" s="13"/>
      <c r="P50" s="13"/>
      <c r="Q50" s="13"/>
      <c r="R50" s="5"/>
      <c r="S50" s="5"/>
      <c r="T50" s="5"/>
      <c r="U50" s="5"/>
      <c r="V50" s="5"/>
      <c r="W50" s="5"/>
      <c r="X50" s="5"/>
      <c r="Y50" s="5"/>
      <c r="Z50" s="5"/>
      <c r="AA50" s="5"/>
      <c r="AB50" s="5"/>
      <c r="AC50" s="5"/>
      <c r="AD50" s="5"/>
    </row>
    <row r="51" spans="1:30" ht="16.5" x14ac:dyDescent="0.25">
      <c r="A51" s="50" t="s">
        <v>365</v>
      </c>
      <c r="B51" s="60" t="s">
        <v>40</v>
      </c>
      <c r="C51" s="36"/>
      <c r="D51" s="121" t="s">
        <v>361</v>
      </c>
      <c r="E51" s="29">
        <v>1</v>
      </c>
      <c r="F51" s="52" t="s">
        <v>366</v>
      </c>
      <c r="G51" s="27">
        <v>0</v>
      </c>
      <c r="H51" s="80">
        <v>431.89</v>
      </c>
      <c r="I51" s="76">
        <v>1727.55</v>
      </c>
      <c r="J51" s="28">
        <f t="shared" si="0"/>
        <v>2159.44</v>
      </c>
      <c r="K51" s="13"/>
      <c r="L51" s="13"/>
      <c r="M51" s="13"/>
      <c r="N51" s="13"/>
      <c r="O51" s="13"/>
      <c r="P51" s="13"/>
      <c r="Q51" s="13"/>
      <c r="R51" s="5"/>
      <c r="S51" s="5"/>
      <c r="T51" s="5"/>
      <c r="U51" s="5"/>
      <c r="V51" s="5"/>
      <c r="W51" s="5"/>
      <c r="X51" s="5"/>
      <c r="Y51" s="5"/>
      <c r="Z51" s="5"/>
      <c r="AA51" s="5"/>
      <c r="AB51" s="5"/>
      <c r="AC51" s="5"/>
      <c r="AD51" s="5"/>
    </row>
    <row r="52" spans="1:30" ht="16.5" x14ac:dyDescent="0.25">
      <c r="A52" s="50" t="s">
        <v>221</v>
      </c>
      <c r="B52" s="60" t="s">
        <v>40</v>
      </c>
      <c r="C52" s="36"/>
      <c r="D52" s="121" t="s">
        <v>361</v>
      </c>
      <c r="E52" s="29">
        <v>1</v>
      </c>
      <c r="F52" s="52" t="s">
        <v>367</v>
      </c>
      <c r="G52" s="27">
        <v>0</v>
      </c>
      <c r="H52" s="80">
        <v>431.89</v>
      </c>
      <c r="I52" s="76">
        <v>1727.55</v>
      </c>
      <c r="J52" s="28">
        <f t="shared" si="0"/>
        <v>2159.44</v>
      </c>
      <c r="K52" s="13"/>
      <c r="L52" s="13"/>
      <c r="M52" s="13"/>
      <c r="N52" s="13"/>
      <c r="O52" s="13"/>
      <c r="P52" s="13"/>
      <c r="Q52" s="13"/>
      <c r="R52" s="5"/>
      <c r="S52" s="5"/>
      <c r="T52" s="5"/>
      <c r="U52" s="5"/>
      <c r="V52" s="5"/>
      <c r="W52" s="5"/>
      <c r="X52" s="5"/>
      <c r="Y52" s="5"/>
      <c r="Z52" s="5"/>
      <c r="AA52" s="5"/>
      <c r="AB52" s="5"/>
      <c r="AC52" s="5"/>
      <c r="AD52" s="5"/>
    </row>
    <row r="53" spans="1:30" ht="16.5" x14ac:dyDescent="0.25">
      <c r="A53" s="50" t="s">
        <v>222</v>
      </c>
      <c r="B53" s="60" t="s">
        <v>42</v>
      </c>
      <c r="C53" s="36"/>
      <c r="D53" s="121" t="s">
        <v>361</v>
      </c>
      <c r="E53" s="29">
        <v>1</v>
      </c>
      <c r="F53" s="71" t="s">
        <v>294</v>
      </c>
      <c r="G53" s="27">
        <v>0</v>
      </c>
      <c r="H53" s="80">
        <v>265.77999999999997</v>
      </c>
      <c r="I53" s="76">
        <v>1063.1099999999999</v>
      </c>
      <c r="J53" s="28">
        <f t="shared" si="0"/>
        <v>1328.8899999999999</v>
      </c>
      <c r="K53" s="13"/>
      <c r="L53" s="13"/>
      <c r="M53" s="13"/>
      <c r="N53" s="13"/>
      <c r="O53" s="13"/>
      <c r="P53" s="13"/>
      <c r="Q53" s="13"/>
      <c r="R53" s="5"/>
      <c r="S53" s="5"/>
      <c r="T53" s="5"/>
      <c r="U53" s="5"/>
      <c r="V53" s="5"/>
      <c r="W53" s="5"/>
      <c r="X53" s="5"/>
      <c r="Y53" s="5"/>
      <c r="Z53" s="5"/>
      <c r="AA53" s="5"/>
      <c r="AB53" s="5"/>
      <c r="AC53" s="5"/>
      <c r="AD53" s="5"/>
    </row>
    <row r="54" spans="1:30" ht="16.5" x14ac:dyDescent="0.25">
      <c r="A54" s="50" t="s">
        <v>223</v>
      </c>
      <c r="B54" s="60" t="s">
        <v>42</v>
      </c>
      <c r="C54" s="36"/>
      <c r="D54" s="121" t="s">
        <v>361</v>
      </c>
      <c r="E54" s="29">
        <v>1</v>
      </c>
      <c r="F54" s="52" t="s">
        <v>295</v>
      </c>
      <c r="G54" s="27">
        <v>0</v>
      </c>
      <c r="H54" s="80">
        <v>265.77999999999997</v>
      </c>
      <c r="I54" s="76">
        <v>1063.1099999999999</v>
      </c>
      <c r="J54" s="28">
        <f t="shared" si="0"/>
        <v>1328.8899999999999</v>
      </c>
      <c r="K54" s="13"/>
      <c r="L54" s="13"/>
      <c r="M54" s="13"/>
      <c r="N54" s="13"/>
      <c r="O54" s="13"/>
      <c r="P54" s="13"/>
      <c r="Q54" s="13"/>
      <c r="R54" s="5"/>
      <c r="S54" s="5"/>
      <c r="T54" s="5"/>
      <c r="U54" s="5"/>
      <c r="V54" s="5"/>
      <c r="W54" s="5"/>
      <c r="X54" s="5"/>
      <c r="Y54" s="5"/>
      <c r="Z54" s="5"/>
      <c r="AA54" s="5"/>
      <c r="AB54" s="5"/>
      <c r="AC54" s="5"/>
      <c r="AD54" s="5"/>
    </row>
    <row r="55" spans="1:30" ht="16.5" x14ac:dyDescent="0.25">
      <c r="A55" s="50" t="s">
        <v>224</v>
      </c>
      <c r="B55" s="60" t="s">
        <v>44</v>
      </c>
      <c r="C55" s="36"/>
      <c r="D55" s="121" t="s">
        <v>361</v>
      </c>
      <c r="E55" s="29">
        <v>1</v>
      </c>
      <c r="F55" s="52" t="s">
        <v>296</v>
      </c>
      <c r="G55" s="27">
        <v>0</v>
      </c>
      <c r="H55" s="80">
        <v>232.56</v>
      </c>
      <c r="I55" s="76">
        <v>930.22</v>
      </c>
      <c r="J55" s="28">
        <f t="shared" si="0"/>
        <v>1162.78</v>
      </c>
      <c r="K55" s="13"/>
      <c r="L55" s="13"/>
      <c r="M55" s="13"/>
      <c r="N55" s="13"/>
      <c r="O55" s="13"/>
      <c r="P55" s="13"/>
      <c r="Q55" s="13"/>
      <c r="R55" s="5"/>
      <c r="S55" s="5"/>
      <c r="T55" s="5"/>
      <c r="U55" s="5"/>
      <c r="V55" s="5"/>
      <c r="W55" s="5"/>
      <c r="X55" s="5"/>
      <c r="Y55" s="5"/>
      <c r="Z55" s="5"/>
      <c r="AA55" s="5"/>
      <c r="AB55" s="5"/>
      <c r="AC55" s="5"/>
      <c r="AD55" s="5"/>
    </row>
    <row r="56" spans="1:30" ht="16.5" x14ac:dyDescent="0.25">
      <c r="A56" s="50" t="s">
        <v>224</v>
      </c>
      <c r="B56" s="60" t="s">
        <v>44</v>
      </c>
      <c r="C56" s="36"/>
      <c r="D56" s="121" t="s">
        <v>361</v>
      </c>
      <c r="E56" s="29">
        <v>1</v>
      </c>
      <c r="F56" s="52" t="s">
        <v>297</v>
      </c>
      <c r="G56" s="27">
        <v>0</v>
      </c>
      <c r="H56" s="80">
        <v>232.56</v>
      </c>
      <c r="I56" s="76">
        <v>930.22</v>
      </c>
      <c r="J56" s="28">
        <f t="shared" si="0"/>
        <v>1162.78</v>
      </c>
      <c r="K56" s="13"/>
      <c r="L56" s="13"/>
      <c r="M56" s="13"/>
      <c r="N56" s="13"/>
      <c r="O56" s="13"/>
      <c r="P56" s="13"/>
      <c r="Q56" s="13"/>
      <c r="R56" s="5"/>
      <c r="S56" s="5"/>
      <c r="T56" s="5"/>
      <c r="U56" s="5"/>
      <c r="V56" s="5"/>
      <c r="W56" s="5"/>
      <c r="X56" s="5"/>
      <c r="Y56" s="5"/>
      <c r="Z56" s="5"/>
      <c r="AA56" s="5"/>
      <c r="AB56" s="5"/>
      <c r="AC56" s="5"/>
      <c r="AD56" s="5"/>
    </row>
    <row r="57" spans="1:30" ht="16.5" x14ac:dyDescent="0.25">
      <c r="A57" s="50" t="s">
        <v>225</v>
      </c>
      <c r="B57" s="60" t="s">
        <v>44</v>
      </c>
      <c r="C57" s="36"/>
      <c r="D57" s="121" t="s">
        <v>361</v>
      </c>
      <c r="E57" s="29">
        <v>1</v>
      </c>
      <c r="F57" s="52" t="s">
        <v>298</v>
      </c>
      <c r="G57" s="27">
        <v>0</v>
      </c>
      <c r="H57" s="80">
        <v>232.56</v>
      </c>
      <c r="I57" s="76">
        <v>930.22</v>
      </c>
      <c r="J57" s="28">
        <f t="shared" si="0"/>
        <v>1162.78</v>
      </c>
      <c r="K57" s="13"/>
      <c r="L57" s="13"/>
      <c r="M57" s="13"/>
      <c r="N57" s="13"/>
      <c r="O57" s="13"/>
      <c r="P57" s="13"/>
      <c r="Q57" s="13"/>
      <c r="R57" s="5"/>
      <c r="S57" s="5"/>
      <c r="T57" s="5"/>
      <c r="U57" s="5"/>
      <c r="V57" s="5"/>
      <c r="W57" s="5"/>
      <c r="X57" s="5"/>
      <c r="Y57" s="5"/>
      <c r="Z57" s="5"/>
      <c r="AA57" s="5"/>
      <c r="AB57" s="5"/>
      <c r="AC57" s="5"/>
      <c r="AD57" s="5"/>
    </row>
    <row r="58" spans="1:30" ht="16.5" x14ac:dyDescent="0.25">
      <c r="A58" s="49" t="s">
        <v>226</v>
      </c>
      <c r="B58" s="64" t="s">
        <v>26</v>
      </c>
      <c r="C58" s="36"/>
      <c r="D58" s="121" t="s">
        <v>361</v>
      </c>
      <c r="E58" s="29">
        <v>1</v>
      </c>
      <c r="F58" s="50" t="s">
        <v>300</v>
      </c>
      <c r="G58" s="27">
        <v>0</v>
      </c>
      <c r="H58" s="80">
        <v>1993.32</v>
      </c>
      <c r="I58" s="76">
        <v>7973.3</v>
      </c>
      <c r="J58" s="28">
        <f t="shared" si="0"/>
        <v>9966.6200000000008</v>
      </c>
      <c r="K58" s="13"/>
      <c r="L58" s="13"/>
      <c r="M58" s="13"/>
      <c r="N58" s="13"/>
      <c r="O58" s="13"/>
      <c r="P58" s="13"/>
      <c r="Q58" s="13"/>
      <c r="R58" s="5"/>
      <c r="S58" s="5"/>
      <c r="T58" s="5"/>
      <c r="U58" s="5"/>
      <c r="V58" s="5"/>
      <c r="W58" s="5"/>
      <c r="X58" s="5"/>
      <c r="Y58" s="5"/>
      <c r="Z58" s="5"/>
      <c r="AA58" s="5"/>
      <c r="AB58" s="5"/>
      <c r="AC58" s="5"/>
      <c r="AD58" s="5"/>
    </row>
    <row r="59" spans="1:30" ht="16.5" x14ac:dyDescent="0.25">
      <c r="A59" s="50" t="s">
        <v>375</v>
      </c>
      <c r="B59" s="65" t="s">
        <v>28</v>
      </c>
      <c r="C59" s="36"/>
      <c r="D59" s="121" t="s">
        <v>361</v>
      </c>
      <c r="E59" s="29">
        <v>1</v>
      </c>
      <c r="F59" s="73" t="s">
        <v>314</v>
      </c>
      <c r="G59" s="27">
        <v>0</v>
      </c>
      <c r="H59" s="80">
        <v>1461.77</v>
      </c>
      <c r="I59" s="76">
        <v>5847.08</v>
      </c>
      <c r="J59" s="28">
        <f t="shared" si="0"/>
        <v>7308.85</v>
      </c>
      <c r="K59" s="13"/>
      <c r="L59" s="13"/>
      <c r="M59" s="13"/>
      <c r="N59" s="13"/>
      <c r="O59" s="13"/>
      <c r="P59" s="13"/>
      <c r="Q59" s="13"/>
      <c r="R59" s="5"/>
      <c r="S59" s="5"/>
      <c r="T59" s="5"/>
      <c r="U59" s="5"/>
      <c r="V59" s="5"/>
      <c r="W59" s="5"/>
      <c r="X59" s="5"/>
      <c r="Y59" s="5"/>
      <c r="Z59" s="5"/>
      <c r="AA59" s="5"/>
      <c r="AB59" s="5"/>
      <c r="AC59" s="5"/>
      <c r="AD59" s="5"/>
    </row>
    <row r="60" spans="1:30" ht="16.5" x14ac:dyDescent="0.25">
      <c r="A60" s="50" t="s">
        <v>228</v>
      </c>
      <c r="B60" s="65" t="s">
        <v>28</v>
      </c>
      <c r="C60" s="36"/>
      <c r="D60" s="121" t="s">
        <v>361</v>
      </c>
      <c r="E60" s="29">
        <v>1</v>
      </c>
      <c r="F60" s="73" t="s">
        <v>301</v>
      </c>
      <c r="G60" s="27">
        <v>0</v>
      </c>
      <c r="H60" s="80">
        <v>1461.77</v>
      </c>
      <c r="I60" s="76">
        <v>5847.08</v>
      </c>
      <c r="J60" s="28">
        <f t="shared" si="0"/>
        <v>7308.85</v>
      </c>
      <c r="K60" s="13"/>
      <c r="L60" s="13"/>
      <c r="M60" s="13"/>
      <c r="N60" s="13"/>
      <c r="O60" s="13"/>
      <c r="P60" s="13"/>
      <c r="Q60" s="13"/>
      <c r="R60" s="5"/>
      <c r="S60" s="5"/>
      <c r="T60" s="5"/>
      <c r="U60" s="5"/>
      <c r="V60" s="5"/>
      <c r="W60" s="5"/>
      <c r="X60" s="5"/>
      <c r="Y60" s="5"/>
      <c r="Z60" s="5"/>
      <c r="AA60" s="5"/>
      <c r="AB60" s="5"/>
      <c r="AC60" s="5"/>
      <c r="AD60" s="5"/>
    </row>
    <row r="61" spans="1:30" ht="16.5" x14ac:dyDescent="0.25">
      <c r="A61" s="49" t="s">
        <v>229</v>
      </c>
      <c r="B61" s="65" t="s">
        <v>28</v>
      </c>
      <c r="C61" s="36"/>
      <c r="D61" s="121" t="s">
        <v>361</v>
      </c>
      <c r="E61" s="29">
        <v>1</v>
      </c>
      <c r="F61" s="50" t="s">
        <v>302</v>
      </c>
      <c r="G61" s="27">
        <v>0</v>
      </c>
      <c r="H61" s="80">
        <v>1461.77</v>
      </c>
      <c r="I61" s="76">
        <v>5847.08</v>
      </c>
      <c r="J61" s="28">
        <f t="shared" si="0"/>
        <v>7308.85</v>
      </c>
      <c r="K61" s="13"/>
      <c r="L61" s="13"/>
      <c r="M61" s="13"/>
      <c r="N61" s="13"/>
      <c r="O61" s="13"/>
      <c r="P61" s="13"/>
      <c r="Q61" s="13"/>
      <c r="R61" s="5"/>
      <c r="S61" s="5"/>
      <c r="T61" s="5"/>
      <c r="U61" s="5"/>
      <c r="V61" s="5"/>
      <c r="W61" s="5"/>
      <c r="X61" s="5"/>
      <c r="Y61" s="5"/>
      <c r="Z61" s="5"/>
      <c r="AA61" s="5"/>
      <c r="AB61" s="5"/>
      <c r="AC61" s="5"/>
      <c r="AD61" s="5"/>
    </row>
    <row r="62" spans="1:30" ht="16.5" x14ac:dyDescent="0.25">
      <c r="A62" s="51" t="s">
        <v>230</v>
      </c>
      <c r="B62" s="64" t="s">
        <v>32</v>
      </c>
      <c r="C62" s="36"/>
      <c r="D62" s="121" t="s">
        <v>361</v>
      </c>
      <c r="E62" s="29">
        <v>1</v>
      </c>
      <c r="F62" s="50" t="s">
        <v>303</v>
      </c>
      <c r="G62" s="27">
        <v>0</v>
      </c>
      <c r="H62" s="80">
        <v>1129.55</v>
      </c>
      <c r="I62" s="76">
        <v>4518.2</v>
      </c>
      <c r="J62" s="28">
        <f t="shared" si="0"/>
        <v>5647.75</v>
      </c>
      <c r="K62" s="13"/>
      <c r="L62" s="13"/>
      <c r="M62" s="13"/>
      <c r="N62" s="13"/>
      <c r="O62" s="13"/>
      <c r="P62" s="13"/>
      <c r="Q62" s="13"/>
      <c r="R62" s="5"/>
      <c r="S62" s="5"/>
      <c r="T62" s="5"/>
      <c r="U62" s="5"/>
      <c r="V62" s="5"/>
      <c r="W62" s="5"/>
      <c r="X62" s="5"/>
      <c r="Y62" s="5"/>
      <c r="Z62" s="5"/>
      <c r="AA62" s="5"/>
      <c r="AB62" s="5"/>
      <c r="AC62" s="5"/>
      <c r="AD62" s="5"/>
    </row>
    <row r="63" spans="1:30" ht="16.5" x14ac:dyDescent="0.25">
      <c r="A63" s="52" t="s">
        <v>231</v>
      </c>
      <c r="B63" s="64" t="s">
        <v>32</v>
      </c>
      <c r="C63" s="36"/>
      <c r="D63" s="121" t="s">
        <v>362</v>
      </c>
      <c r="E63" s="29">
        <v>1</v>
      </c>
      <c r="F63" s="52"/>
      <c r="G63" s="27">
        <v>0</v>
      </c>
      <c r="H63" s="80">
        <v>1129.55</v>
      </c>
      <c r="I63" s="76">
        <v>4518.2</v>
      </c>
      <c r="J63" s="28">
        <f t="shared" si="0"/>
        <v>5647.75</v>
      </c>
      <c r="K63" s="13"/>
      <c r="L63" s="13"/>
      <c r="M63" s="13"/>
      <c r="N63" s="13"/>
      <c r="O63" s="13"/>
      <c r="P63" s="13"/>
      <c r="Q63" s="13"/>
      <c r="R63" s="5"/>
      <c r="S63" s="5"/>
      <c r="T63" s="5"/>
      <c r="U63" s="5"/>
      <c r="V63" s="5"/>
      <c r="W63" s="5"/>
      <c r="X63" s="5"/>
      <c r="Y63" s="5"/>
      <c r="Z63" s="5"/>
      <c r="AA63" s="5"/>
      <c r="AB63" s="5"/>
      <c r="AC63" s="5"/>
      <c r="AD63" s="5"/>
    </row>
    <row r="64" spans="1:30" ht="16.5" x14ac:dyDescent="0.25">
      <c r="A64" s="57" t="s">
        <v>232</v>
      </c>
      <c r="B64" s="64" t="s">
        <v>32</v>
      </c>
      <c r="C64" s="36"/>
      <c r="D64" s="121" t="s">
        <v>361</v>
      </c>
      <c r="E64" s="29">
        <v>1</v>
      </c>
      <c r="F64" s="73" t="s">
        <v>305</v>
      </c>
      <c r="G64" s="27">
        <v>0</v>
      </c>
      <c r="H64" s="80">
        <v>1129.55</v>
      </c>
      <c r="I64" s="76">
        <v>4518.2</v>
      </c>
      <c r="J64" s="28">
        <f t="shared" si="0"/>
        <v>5647.75</v>
      </c>
      <c r="K64" s="13"/>
      <c r="L64" s="13"/>
      <c r="M64" s="13"/>
      <c r="N64" s="13"/>
      <c r="O64" s="13"/>
      <c r="P64" s="13"/>
      <c r="Q64" s="13"/>
      <c r="R64" s="5"/>
      <c r="S64" s="5"/>
      <c r="T64" s="5"/>
      <c r="U64" s="5"/>
      <c r="V64" s="5"/>
      <c r="W64" s="5"/>
      <c r="X64" s="5"/>
      <c r="Y64" s="5"/>
      <c r="Z64" s="5"/>
      <c r="AA64" s="5"/>
      <c r="AB64" s="5"/>
      <c r="AC64" s="5"/>
      <c r="AD64" s="5"/>
    </row>
    <row r="65" spans="1:30" ht="16.5" x14ac:dyDescent="0.25">
      <c r="A65" s="50" t="s">
        <v>233</v>
      </c>
      <c r="B65" s="64" t="s">
        <v>32</v>
      </c>
      <c r="C65" s="36"/>
      <c r="D65" s="121" t="s">
        <v>361</v>
      </c>
      <c r="E65" s="29">
        <v>1</v>
      </c>
      <c r="F65" s="50" t="s">
        <v>306</v>
      </c>
      <c r="G65" s="27">
        <v>0</v>
      </c>
      <c r="H65" s="80">
        <v>1129.55</v>
      </c>
      <c r="I65" s="76">
        <v>4518.2</v>
      </c>
      <c r="J65" s="28">
        <f t="shared" si="0"/>
        <v>5647.75</v>
      </c>
      <c r="K65" s="13"/>
      <c r="L65" s="13"/>
      <c r="M65" s="13"/>
      <c r="N65" s="13"/>
      <c r="O65" s="13"/>
      <c r="P65" s="13"/>
      <c r="Q65" s="13"/>
      <c r="R65" s="5"/>
      <c r="S65" s="5"/>
      <c r="T65" s="5"/>
      <c r="U65" s="5"/>
      <c r="V65" s="5"/>
      <c r="W65" s="5"/>
      <c r="X65" s="5"/>
      <c r="Y65" s="5"/>
      <c r="Z65" s="5"/>
      <c r="AA65" s="5"/>
      <c r="AB65" s="5"/>
      <c r="AC65" s="5"/>
      <c r="AD65" s="5"/>
    </row>
    <row r="66" spans="1:30" ht="16.5" x14ac:dyDescent="0.25">
      <c r="A66" s="50" t="s">
        <v>234</v>
      </c>
      <c r="B66" s="64" t="s">
        <v>32</v>
      </c>
      <c r="C66" s="36"/>
      <c r="D66" s="121" t="s">
        <v>361</v>
      </c>
      <c r="E66" s="29">
        <v>1</v>
      </c>
      <c r="F66" s="51" t="s">
        <v>307</v>
      </c>
      <c r="G66" s="27">
        <v>0</v>
      </c>
      <c r="H66" s="80">
        <v>1129.55</v>
      </c>
      <c r="I66" s="76">
        <v>4518.2</v>
      </c>
      <c r="J66" s="28">
        <f t="shared" si="0"/>
        <v>5647.75</v>
      </c>
      <c r="K66" s="13"/>
      <c r="L66" s="13"/>
      <c r="M66" s="13"/>
      <c r="N66" s="13"/>
      <c r="O66" s="13"/>
      <c r="P66" s="13"/>
      <c r="Q66" s="13"/>
      <c r="R66" s="5"/>
      <c r="S66" s="5"/>
      <c r="T66" s="5"/>
      <c r="U66" s="5"/>
      <c r="V66" s="5"/>
      <c r="W66" s="5"/>
      <c r="X66" s="5"/>
      <c r="Y66" s="5"/>
      <c r="Z66" s="5"/>
      <c r="AA66" s="5"/>
      <c r="AB66" s="5"/>
      <c r="AC66" s="5"/>
      <c r="AD66" s="5"/>
    </row>
    <row r="67" spans="1:30" ht="16.5" x14ac:dyDescent="0.25">
      <c r="A67" s="50" t="s">
        <v>235</v>
      </c>
      <c r="B67" s="64" t="s">
        <v>32</v>
      </c>
      <c r="C67" s="36"/>
      <c r="D67" s="121" t="s">
        <v>361</v>
      </c>
      <c r="E67" s="29">
        <v>1</v>
      </c>
      <c r="F67" s="51" t="s">
        <v>308</v>
      </c>
      <c r="G67" s="27">
        <v>0</v>
      </c>
      <c r="H67" s="80">
        <v>1129.55</v>
      </c>
      <c r="I67" s="76">
        <v>4518.2</v>
      </c>
      <c r="J67" s="28">
        <f t="shared" si="0"/>
        <v>5647.75</v>
      </c>
      <c r="K67" s="13"/>
      <c r="L67" s="13"/>
      <c r="M67" s="13"/>
      <c r="N67" s="13"/>
      <c r="O67" s="13"/>
      <c r="P67" s="13"/>
      <c r="Q67" s="13"/>
      <c r="R67" s="5"/>
      <c r="S67" s="5"/>
      <c r="T67" s="5"/>
      <c r="U67" s="5"/>
      <c r="V67" s="5"/>
      <c r="W67" s="5"/>
      <c r="X67" s="5"/>
      <c r="Y67" s="5"/>
      <c r="Z67" s="5"/>
      <c r="AA67" s="5"/>
      <c r="AB67" s="5"/>
      <c r="AC67" s="5"/>
      <c r="AD67" s="5"/>
    </row>
    <row r="68" spans="1:30" ht="16.5" x14ac:dyDescent="0.25">
      <c r="A68" s="50" t="s">
        <v>236</v>
      </c>
      <c r="B68" s="64" t="s">
        <v>32</v>
      </c>
      <c r="C68" s="36"/>
      <c r="D68" s="121" t="s">
        <v>361</v>
      </c>
      <c r="E68" s="29">
        <v>1</v>
      </c>
      <c r="F68" s="54" t="s">
        <v>309</v>
      </c>
      <c r="G68" s="27">
        <v>0</v>
      </c>
      <c r="H68" s="80">
        <v>1129.55</v>
      </c>
      <c r="I68" s="76">
        <v>4518.2</v>
      </c>
      <c r="J68" s="28">
        <f t="shared" si="0"/>
        <v>5647.75</v>
      </c>
      <c r="K68" s="13"/>
      <c r="L68" s="13"/>
      <c r="M68" s="13"/>
      <c r="N68" s="13"/>
      <c r="O68" s="13"/>
      <c r="P68" s="13"/>
      <c r="Q68" s="13"/>
      <c r="R68" s="5"/>
      <c r="S68" s="5"/>
      <c r="T68" s="5"/>
      <c r="U68" s="5"/>
      <c r="V68" s="5"/>
      <c r="W68" s="5"/>
      <c r="X68" s="5"/>
      <c r="Y68" s="5"/>
      <c r="Z68" s="5"/>
      <c r="AA68" s="5"/>
      <c r="AB68" s="5"/>
      <c r="AC68" s="5"/>
      <c r="AD68" s="5"/>
    </row>
    <row r="69" spans="1:30" ht="16.5" x14ac:dyDescent="0.25">
      <c r="A69" s="50" t="s">
        <v>237</v>
      </c>
      <c r="B69" s="64" t="s">
        <v>32</v>
      </c>
      <c r="C69" s="36"/>
      <c r="D69" s="121" t="s">
        <v>361</v>
      </c>
      <c r="E69" s="29">
        <v>1</v>
      </c>
      <c r="F69" s="52" t="s">
        <v>310</v>
      </c>
      <c r="G69" s="27">
        <v>0</v>
      </c>
      <c r="H69" s="80">
        <v>1129.55</v>
      </c>
      <c r="I69" s="76">
        <v>4518.2</v>
      </c>
      <c r="J69" s="28">
        <f t="shared" si="0"/>
        <v>5647.75</v>
      </c>
      <c r="K69" s="13"/>
      <c r="L69" s="13"/>
      <c r="M69" s="13"/>
      <c r="N69" s="13"/>
      <c r="O69" s="13"/>
      <c r="P69" s="13"/>
      <c r="Q69" s="13"/>
      <c r="R69" s="5"/>
      <c r="S69" s="5"/>
      <c r="T69" s="5"/>
      <c r="U69" s="5"/>
      <c r="V69" s="5"/>
      <c r="W69" s="5"/>
      <c r="X69" s="5"/>
      <c r="Y69" s="5"/>
      <c r="Z69" s="5"/>
      <c r="AA69" s="5"/>
      <c r="AB69" s="5"/>
      <c r="AC69" s="5"/>
      <c r="AD69" s="5"/>
    </row>
    <row r="70" spans="1:30" ht="16.5" x14ac:dyDescent="0.25">
      <c r="A70" s="50" t="s">
        <v>238</v>
      </c>
      <c r="B70" s="64" t="s">
        <v>34</v>
      </c>
      <c r="C70" s="36"/>
      <c r="D70" s="121" t="s">
        <v>361</v>
      </c>
      <c r="E70" s="29">
        <v>1</v>
      </c>
      <c r="F70" s="52" t="s">
        <v>311</v>
      </c>
      <c r="G70" s="27">
        <v>0</v>
      </c>
      <c r="H70" s="80">
        <v>930.22</v>
      </c>
      <c r="I70" s="76">
        <v>3720.87</v>
      </c>
      <c r="J70" s="28">
        <f t="shared" si="0"/>
        <v>4651.09</v>
      </c>
      <c r="K70" s="13"/>
      <c r="L70" s="13"/>
      <c r="M70" s="13"/>
      <c r="N70" s="13"/>
      <c r="O70" s="13"/>
      <c r="P70" s="13"/>
      <c r="Q70" s="13"/>
      <c r="R70" s="5"/>
      <c r="S70" s="5"/>
      <c r="T70" s="5"/>
      <c r="U70" s="5"/>
      <c r="V70" s="5"/>
      <c r="W70" s="5"/>
      <c r="X70" s="5"/>
      <c r="Y70" s="5"/>
      <c r="Z70" s="5"/>
      <c r="AA70" s="5"/>
      <c r="AB70" s="5"/>
      <c r="AC70" s="5"/>
      <c r="AD70" s="5"/>
    </row>
    <row r="71" spans="1:30" ht="16.5" x14ac:dyDescent="0.25">
      <c r="A71" s="50" t="s">
        <v>239</v>
      </c>
      <c r="B71" s="64" t="s">
        <v>34</v>
      </c>
      <c r="C71" s="36"/>
      <c r="D71" s="121" t="s">
        <v>361</v>
      </c>
      <c r="E71" s="29">
        <v>1</v>
      </c>
      <c r="F71" s="52" t="s">
        <v>318</v>
      </c>
      <c r="G71" s="27">
        <v>0</v>
      </c>
      <c r="H71" s="80">
        <v>930.22</v>
      </c>
      <c r="I71" s="76">
        <v>3720.87</v>
      </c>
      <c r="J71" s="28">
        <f t="shared" si="0"/>
        <v>4651.09</v>
      </c>
      <c r="K71" s="13"/>
      <c r="L71" s="13"/>
      <c r="M71" s="13"/>
      <c r="N71" s="13"/>
      <c r="O71" s="13"/>
      <c r="P71" s="13"/>
      <c r="Q71" s="13"/>
      <c r="R71" s="5"/>
      <c r="S71" s="5"/>
      <c r="T71" s="5"/>
      <c r="U71" s="5"/>
      <c r="V71" s="5"/>
      <c r="W71" s="5"/>
      <c r="X71" s="5"/>
      <c r="Y71" s="5"/>
      <c r="Z71" s="5"/>
      <c r="AA71" s="5"/>
      <c r="AB71" s="5"/>
      <c r="AC71" s="5"/>
      <c r="AD71" s="5"/>
    </row>
    <row r="72" spans="1:30" ht="16.5" x14ac:dyDescent="0.25">
      <c r="A72" s="52" t="s">
        <v>240</v>
      </c>
      <c r="B72" s="64" t="s">
        <v>34</v>
      </c>
      <c r="C72" s="36"/>
      <c r="D72" s="121" t="s">
        <v>361</v>
      </c>
      <c r="E72" s="29">
        <v>1</v>
      </c>
      <c r="F72" s="58" t="s">
        <v>313</v>
      </c>
      <c r="G72" s="27">
        <v>0</v>
      </c>
      <c r="H72" s="80">
        <v>930.22</v>
      </c>
      <c r="I72" s="76">
        <v>3720.87</v>
      </c>
      <c r="J72" s="28">
        <f t="shared" si="0"/>
        <v>4651.09</v>
      </c>
      <c r="K72" s="13"/>
      <c r="L72" s="13"/>
      <c r="M72" s="13"/>
      <c r="N72" s="13"/>
      <c r="O72" s="13"/>
      <c r="P72" s="13"/>
      <c r="Q72" s="13"/>
      <c r="R72" s="5"/>
      <c r="S72" s="5"/>
      <c r="T72" s="5"/>
      <c r="U72" s="5"/>
      <c r="V72" s="5"/>
      <c r="W72" s="5"/>
      <c r="X72" s="5"/>
      <c r="Y72" s="5"/>
      <c r="Z72" s="5"/>
      <c r="AA72" s="5"/>
      <c r="AB72" s="5"/>
      <c r="AC72" s="5"/>
      <c r="AD72" s="5"/>
    </row>
    <row r="73" spans="1:30" ht="16.5" x14ac:dyDescent="0.25">
      <c r="A73" s="52" t="s">
        <v>374</v>
      </c>
      <c r="B73" s="64" t="s">
        <v>34</v>
      </c>
      <c r="C73" s="36"/>
      <c r="D73" s="121" t="s">
        <v>361</v>
      </c>
      <c r="E73" s="29">
        <v>1</v>
      </c>
      <c r="F73" s="50" t="s">
        <v>316</v>
      </c>
      <c r="G73" s="27">
        <v>0</v>
      </c>
      <c r="H73" s="80">
        <v>930.22</v>
      </c>
      <c r="I73" s="76">
        <v>3720.87</v>
      </c>
      <c r="J73" s="28">
        <f t="shared" si="0"/>
        <v>4651.09</v>
      </c>
      <c r="K73" s="13"/>
      <c r="L73" s="13"/>
      <c r="M73" s="13"/>
      <c r="N73" s="13"/>
      <c r="O73" s="13"/>
      <c r="P73" s="13"/>
      <c r="Q73" s="13"/>
      <c r="R73" s="5"/>
      <c r="S73" s="5"/>
      <c r="T73" s="5"/>
      <c r="U73" s="5"/>
      <c r="V73" s="5"/>
      <c r="W73" s="5"/>
      <c r="X73" s="5"/>
      <c r="Y73" s="5"/>
      <c r="Z73" s="5"/>
      <c r="AA73" s="5"/>
      <c r="AB73" s="5"/>
      <c r="AC73" s="5"/>
      <c r="AD73" s="5"/>
    </row>
    <row r="74" spans="1:30" ht="16.5" x14ac:dyDescent="0.25">
      <c r="A74" s="52" t="s">
        <v>242</v>
      </c>
      <c r="B74" s="64" t="s">
        <v>34</v>
      </c>
      <c r="C74" s="36"/>
      <c r="D74" s="121" t="s">
        <v>361</v>
      </c>
      <c r="E74" s="29">
        <v>1</v>
      </c>
      <c r="F74" s="52" t="s">
        <v>315</v>
      </c>
      <c r="G74" s="27">
        <v>0</v>
      </c>
      <c r="H74" s="80">
        <v>930.22</v>
      </c>
      <c r="I74" s="76">
        <v>3720.87</v>
      </c>
      <c r="J74" s="28">
        <f t="shared" si="0"/>
        <v>4651.09</v>
      </c>
      <c r="K74" s="13"/>
      <c r="L74" s="13"/>
      <c r="M74" s="13"/>
      <c r="N74" s="13"/>
      <c r="O74" s="13"/>
      <c r="P74" s="13"/>
      <c r="Q74" s="13"/>
      <c r="R74" s="5"/>
      <c r="S74" s="5"/>
      <c r="T74" s="5"/>
      <c r="U74" s="5"/>
      <c r="V74" s="5"/>
      <c r="W74" s="5"/>
      <c r="X74" s="5"/>
      <c r="Y74" s="5"/>
      <c r="Z74" s="5"/>
      <c r="AA74" s="5"/>
      <c r="AB74" s="5"/>
      <c r="AC74" s="5"/>
      <c r="AD74" s="5"/>
    </row>
    <row r="75" spans="1:30" ht="16.5" x14ac:dyDescent="0.25">
      <c r="A75" s="52" t="s">
        <v>243</v>
      </c>
      <c r="B75" s="64" t="s">
        <v>38</v>
      </c>
      <c r="C75" s="36"/>
      <c r="D75" s="121" t="s">
        <v>362</v>
      </c>
      <c r="E75" s="29">
        <v>1</v>
      </c>
      <c r="F75" s="52"/>
      <c r="G75" s="27">
        <v>0</v>
      </c>
      <c r="H75" s="80">
        <v>664.44</v>
      </c>
      <c r="I75" s="76">
        <v>2657.77</v>
      </c>
      <c r="J75" s="28">
        <f t="shared" si="0"/>
        <v>3322.21</v>
      </c>
      <c r="K75" s="13"/>
      <c r="L75" s="13"/>
      <c r="M75" s="13"/>
      <c r="N75" s="13"/>
      <c r="O75" s="13"/>
      <c r="P75" s="13"/>
      <c r="Q75" s="13"/>
      <c r="R75" s="5"/>
      <c r="S75" s="5"/>
      <c r="T75" s="5"/>
      <c r="U75" s="5"/>
      <c r="V75" s="5"/>
      <c r="W75" s="5"/>
      <c r="X75" s="5"/>
      <c r="Y75" s="5"/>
      <c r="Z75" s="5"/>
      <c r="AA75" s="5"/>
      <c r="AB75" s="5"/>
      <c r="AC75" s="5"/>
      <c r="AD75" s="5"/>
    </row>
    <row r="76" spans="1:30" ht="16.5" x14ac:dyDescent="0.25">
      <c r="A76" s="52" t="s">
        <v>244</v>
      </c>
      <c r="B76" s="64" t="s">
        <v>38</v>
      </c>
      <c r="C76" s="36"/>
      <c r="D76" s="121" t="s">
        <v>361</v>
      </c>
      <c r="E76" s="29">
        <v>1</v>
      </c>
      <c r="F76" s="52" t="s">
        <v>317</v>
      </c>
      <c r="G76" s="27">
        <v>0</v>
      </c>
      <c r="H76" s="80">
        <v>664.44</v>
      </c>
      <c r="I76" s="76">
        <v>2657.77</v>
      </c>
      <c r="J76" s="28">
        <f t="shared" si="0"/>
        <v>3322.21</v>
      </c>
      <c r="K76" s="13"/>
      <c r="L76" s="13"/>
      <c r="M76" s="13"/>
      <c r="N76" s="13"/>
      <c r="O76" s="13"/>
      <c r="P76" s="13"/>
      <c r="Q76" s="13"/>
      <c r="R76" s="5"/>
      <c r="S76" s="5"/>
      <c r="T76" s="5"/>
      <c r="U76" s="5"/>
      <c r="V76" s="5"/>
      <c r="W76" s="5"/>
      <c r="X76" s="5"/>
      <c r="Y76" s="5"/>
      <c r="Z76" s="5"/>
      <c r="AA76" s="5"/>
      <c r="AB76" s="5"/>
      <c r="AC76" s="5"/>
      <c r="AD76" s="5"/>
    </row>
    <row r="77" spans="1:30" ht="16.5" x14ac:dyDescent="0.25">
      <c r="A77" s="52" t="s">
        <v>245</v>
      </c>
      <c r="B77" s="64" t="s">
        <v>38</v>
      </c>
      <c r="C77" s="36"/>
      <c r="D77" s="121" t="s">
        <v>362</v>
      </c>
      <c r="E77" s="29">
        <v>1</v>
      </c>
      <c r="F77" s="52"/>
      <c r="G77" s="27">
        <v>0</v>
      </c>
      <c r="H77" s="80">
        <v>664.44</v>
      </c>
      <c r="I77" s="76">
        <v>2657.77</v>
      </c>
      <c r="J77" s="28">
        <f t="shared" si="0"/>
        <v>3322.21</v>
      </c>
      <c r="K77" s="13"/>
      <c r="L77" s="13"/>
      <c r="M77" s="13"/>
      <c r="N77" s="13"/>
      <c r="O77" s="13"/>
      <c r="P77" s="13"/>
      <c r="Q77" s="13"/>
      <c r="R77" s="5"/>
      <c r="S77" s="5"/>
      <c r="T77" s="5"/>
      <c r="U77" s="5"/>
      <c r="V77" s="5"/>
      <c r="W77" s="5"/>
      <c r="X77" s="5"/>
      <c r="Y77" s="5"/>
      <c r="Z77" s="5"/>
      <c r="AA77" s="5"/>
      <c r="AB77" s="5"/>
      <c r="AC77" s="5"/>
      <c r="AD77" s="5"/>
    </row>
    <row r="78" spans="1:30" ht="16.5" x14ac:dyDescent="0.25">
      <c r="A78" s="50" t="s">
        <v>246</v>
      </c>
      <c r="B78" s="64" t="s">
        <v>40</v>
      </c>
      <c r="C78" s="36"/>
      <c r="D78" s="121" t="s">
        <v>361</v>
      </c>
      <c r="E78" s="29">
        <v>1</v>
      </c>
      <c r="F78" s="52" t="s">
        <v>371</v>
      </c>
      <c r="G78" s="27">
        <v>0</v>
      </c>
      <c r="H78" s="80">
        <v>431.89</v>
      </c>
      <c r="I78" s="76">
        <v>1727.55</v>
      </c>
      <c r="J78" s="28">
        <f t="shared" si="0"/>
        <v>2159.44</v>
      </c>
      <c r="K78" s="13"/>
      <c r="L78" s="13"/>
      <c r="M78" s="13"/>
      <c r="N78" s="13"/>
      <c r="O78" s="13"/>
      <c r="P78" s="13"/>
      <c r="Q78" s="13"/>
      <c r="R78" s="5"/>
      <c r="S78" s="5"/>
      <c r="T78" s="5"/>
      <c r="U78" s="5"/>
      <c r="V78" s="5"/>
      <c r="W78" s="5"/>
      <c r="X78" s="5"/>
      <c r="Y78" s="5"/>
      <c r="Z78" s="5"/>
      <c r="AA78" s="5"/>
      <c r="AB78" s="5"/>
      <c r="AC78" s="5"/>
      <c r="AD78" s="5"/>
    </row>
    <row r="79" spans="1:30" ht="16.5" x14ac:dyDescent="0.25">
      <c r="A79" s="54" t="s">
        <v>247</v>
      </c>
      <c r="B79" s="65" t="s">
        <v>30</v>
      </c>
      <c r="C79" s="36"/>
      <c r="D79" s="121" t="s">
        <v>361</v>
      </c>
      <c r="E79" s="29">
        <v>1</v>
      </c>
      <c r="F79" s="52" t="s">
        <v>382</v>
      </c>
      <c r="G79" s="27">
        <v>0</v>
      </c>
      <c r="H79" s="80">
        <v>1229.22</v>
      </c>
      <c r="I79" s="90">
        <v>4916.8599999999997</v>
      </c>
      <c r="J79" s="28">
        <f t="shared" si="0"/>
        <v>6146.08</v>
      </c>
      <c r="K79" s="13"/>
      <c r="L79" s="13"/>
      <c r="M79" s="13"/>
      <c r="N79" s="13"/>
      <c r="O79" s="13"/>
      <c r="P79" s="13"/>
      <c r="Q79" s="13"/>
      <c r="R79" s="5"/>
      <c r="S79" s="5"/>
      <c r="T79" s="5"/>
      <c r="U79" s="5"/>
      <c r="V79" s="5"/>
      <c r="W79" s="5"/>
      <c r="X79" s="5"/>
      <c r="Y79" s="5"/>
      <c r="Z79" s="5"/>
      <c r="AA79" s="5"/>
      <c r="AB79" s="5"/>
      <c r="AC79" s="5"/>
      <c r="AD79" s="5"/>
    </row>
    <row r="80" spans="1:30" ht="16.5" x14ac:dyDescent="0.25">
      <c r="A80" s="58" t="s">
        <v>248</v>
      </c>
      <c r="B80" s="66" t="s">
        <v>30</v>
      </c>
      <c r="C80" s="36"/>
      <c r="D80" s="121" t="s">
        <v>361</v>
      </c>
      <c r="E80" s="29">
        <v>1</v>
      </c>
      <c r="F80" s="52" t="s">
        <v>321</v>
      </c>
      <c r="G80" s="27">
        <v>0</v>
      </c>
      <c r="H80" s="82">
        <v>1229.22</v>
      </c>
      <c r="I80" s="89">
        <v>4916.8599999999997</v>
      </c>
      <c r="J80" s="28">
        <f t="shared" si="0"/>
        <v>6146.08</v>
      </c>
      <c r="K80" s="13"/>
      <c r="L80" s="13"/>
      <c r="M80" s="13"/>
      <c r="N80" s="13"/>
      <c r="O80" s="13"/>
      <c r="P80" s="13"/>
      <c r="Q80" s="13"/>
      <c r="R80" s="5"/>
      <c r="S80" s="5"/>
      <c r="T80" s="5"/>
      <c r="U80" s="5"/>
      <c r="V80" s="5"/>
      <c r="W80" s="5"/>
      <c r="X80" s="5"/>
      <c r="Y80" s="5"/>
      <c r="Z80" s="5"/>
      <c r="AA80" s="5"/>
      <c r="AB80" s="5"/>
      <c r="AC80" s="5"/>
      <c r="AD80" s="5"/>
    </row>
    <row r="81" spans="1:30" ht="16.5" x14ac:dyDescent="0.25">
      <c r="A81" s="50" t="s">
        <v>249</v>
      </c>
      <c r="B81" s="65" t="s">
        <v>30</v>
      </c>
      <c r="C81" s="36"/>
      <c r="D81" s="121" t="s">
        <v>361</v>
      </c>
      <c r="E81" s="29">
        <v>1</v>
      </c>
      <c r="F81" s="71" t="s">
        <v>322</v>
      </c>
      <c r="G81" s="27">
        <v>0</v>
      </c>
      <c r="H81" s="82">
        <v>1229.22</v>
      </c>
      <c r="I81" s="89">
        <v>4916.8599999999997</v>
      </c>
      <c r="J81" s="28">
        <f t="shared" si="0"/>
        <v>6146.08</v>
      </c>
      <c r="K81" s="13"/>
      <c r="L81" s="13"/>
      <c r="M81" s="13"/>
      <c r="N81" s="13"/>
      <c r="O81" s="13"/>
      <c r="P81" s="13"/>
      <c r="Q81" s="13"/>
      <c r="R81" s="5"/>
      <c r="S81" s="5"/>
      <c r="T81" s="5"/>
      <c r="U81" s="5"/>
      <c r="V81" s="5"/>
      <c r="W81" s="5"/>
      <c r="X81" s="5"/>
      <c r="Y81" s="5"/>
      <c r="Z81" s="5"/>
      <c r="AA81" s="5"/>
      <c r="AB81" s="5"/>
      <c r="AC81" s="5"/>
      <c r="AD81" s="5"/>
    </row>
    <row r="82" spans="1:30" ht="16.5" x14ac:dyDescent="0.25">
      <c r="A82" s="50" t="s">
        <v>250</v>
      </c>
      <c r="B82" s="65" t="s">
        <v>38</v>
      </c>
      <c r="C82" s="36"/>
      <c r="D82" s="121" t="s">
        <v>361</v>
      </c>
      <c r="E82" s="29">
        <v>1</v>
      </c>
      <c r="F82" s="74" t="s">
        <v>323</v>
      </c>
      <c r="G82" s="27">
        <v>0</v>
      </c>
      <c r="H82" s="80">
        <v>664.44</v>
      </c>
      <c r="I82" s="76">
        <v>2657.77</v>
      </c>
      <c r="J82" s="28">
        <f t="shared" si="0"/>
        <v>3322.21</v>
      </c>
      <c r="K82" s="13"/>
      <c r="L82" s="13"/>
      <c r="M82" s="13"/>
      <c r="N82" s="13"/>
      <c r="O82" s="13"/>
      <c r="P82" s="13"/>
      <c r="Q82" s="13"/>
      <c r="R82" s="5"/>
      <c r="S82" s="5"/>
      <c r="T82" s="5"/>
      <c r="U82" s="5"/>
      <c r="V82" s="5"/>
      <c r="W82" s="5"/>
      <c r="X82" s="5"/>
      <c r="Y82" s="5"/>
      <c r="Z82" s="5"/>
      <c r="AA82" s="5"/>
      <c r="AB82" s="5"/>
      <c r="AC82" s="5"/>
      <c r="AD82" s="5"/>
    </row>
    <row r="83" spans="1:30" ht="16.5" x14ac:dyDescent="0.25">
      <c r="A83" s="50" t="s">
        <v>251</v>
      </c>
      <c r="B83" s="65" t="s">
        <v>38</v>
      </c>
      <c r="C83" s="36"/>
      <c r="D83" s="121" t="s">
        <v>361</v>
      </c>
      <c r="E83" s="29">
        <v>1</v>
      </c>
      <c r="F83" s="71" t="s">
        <v>324</v>
      </c>
      <c r="G83" s="27">
        <v>0</v>
      </c>
      <c r="H83" s="80">
        <v>664.44</v>
      </c>
      <c r="I83" s="76">
        <v>2657.77</v>
      </c>
      <c r="J83" s="28">
        <f t="shared" si="0"/>
        <v>3322.21</v>
      </c>
      <c r="K83" s="13"/>
      <c r="L83" s="13"/>
      <c r="M83" s="13"/>
      <c r="N83" s="13"/>
      <c r="O83" s="13"/>
      <c r="P83" s="13"/>
      <c r="Q83" s="13"/>
      <c r="R83" s="5"/>
      <c r="S83" s="5"/>
      <c r="T83" s="5"/>
      <c r="U83" s="5"/>
      <c r="V83" s="5"/>
      <c r="W83" s="5"/>
      <c r="X83" s="5"/>
      <c r="Y83" s="5"/>
      <c r="Z83" s="5"/>
      <c r="AA83" s="5"/>
      <c r="AB83" s="5"/>
      <c r="AC83" s="5"/>
      <c r="AD83" s="5"/>
    </row>
    <row r="84" spans="1:30" ht="16.5" x14ac:dyDescent="0.25">
      <c r="A84" s="50" t="s">
        <v>252</v>
      </c>
      <c r="B84" s="64" t="s">
        <v>40</v>
      </c>
      <c r="C84" s="36"/>
      <c r="D84" s="121" t="s">
        <v>361</v>
      </c>
      <c r="E84" s="29">
        <v>1</v>
      </c>
      <c r="F84" s="71" t="s">
        <v>325</v>
      </c>
      <c r="G84" s="27">
        <v>0</v>
      </c>
      <c r="H84" s="80">
        <v>431.89</v>
      </c>
      <c r="I84" s="76">
        <v>1727.55</v>
      </c>
      <c r="J84" s="28">
        <f t="shared" si="0"/>
        <v>2159.44</v>
      </c>
      <c r="K84" s="13"/>
      <c r="L84" s="13"/>
      <c r="M84" s="13"/>
      <c r="N84" s="13"/>
      <c r="O84" s="13"/>
      <c r="P84" s="13"/>
      <c r="Q84" s="13"/>
      <c r="R84" s="5"/>
      <c r="S84" s="5"/>
      <c r="T84" s="5"/>
      <c r="U84" s="5"/>
      <c r="V84" s="5"/>
      <c r="W84" s="5"/>
      <c r="X84" s="5"/>
      <c r="Y84" s="5"/>
      <c r="Z84" s="5"/>
      <c r="AA84" s="5"/>
      <c r="AB84" s="5"/>
      <c r="AC84" s="5"/>
      <c r="AD84" s="5"/>
    </row>
    <row r="85" spans="1:30" ht="16.5" x14ac:dyDescent="0.25">
      <c r="A85" s="50" t="s">
        <v>253</v>
      </c>
      <c r="B85" s="64" t="s">
        <v>40</v>
      </c>
      <c r="C85" s="36"/>
      <c r="D85" s="121" t="s">
        <v>361</v>
      </c>
      <c r="E85" s="29">
        <v>1</v>
      </c>
      <c r="F85" s="52" t="s">
        <v>326</v>
      </c>
      <c r="G85" s="27">
        <v>0</v>
      </c>
      <c r="H85" s="80">
        <v>431.89</v>
      </c>
      <c r="I85" s="76">
        <v>1727.55</v>
      </c>
      <c r="J85" s="28">
        <f t="shared" si="0"/>
        <v>2159.44</v>
      </c>
      <c r="K85" s="13"/>
      <c r="L85" s="13"/>
      <c r="M85" s="13"/>
      <c r="N85" s="13"/>
      <c r="O85" s="13"/>
      <c r="P85" s="13"/>
      <c r="Q85" s="13"/>
      <c r="R85" s="5"/>
      <c r="S85" s="5"/>
      <c r="T85" s="5"/>
      <c r="U85" s="5"/>
      <c r="V85" s="5"/>
      <c r="W85" s="5"/>
      <c r="X85" s="5"/>
      <c r="Y85" s="5"/>
      <c r="Z85" s="5"/>
      <c r="AA85" s="5"/>
      <c r="AB85" s="5"/>
      <c r="AC85" s="5"/>
      <c r="AD85" s="5"/>
    </row>
    <row r="86" spans="1:30" ht="16.5" x14ac:dyDescent="0.25">
      <c r="A86" s="50" t="s">
        <v>222</v>
      </c>
      <c r="B86" s="64" t="s">
        <v>40</v>
      </c>
      <c r="C86" s="36"/>
      <c r="D86" s="121" t="s">
        <v>361</v>
      </c>
      <c r="E86" s="29">
        <v>1</v>
      </c>
      <c r="F86" s="71" t="s">
        <v>327</v>
      </c>
      <c r="G86" s="27">
        <v>0</v>
      </c>
      <c r="H86" s="80">
        <v>431.89</v>
      </c>
      <c r="I86" s="76">
        <v>1727.55</v>
      </c>
      <c r="J86" s="28">
        <f t="shared" si="0"/>
        <v>2159.44</v>
      </c>
      <c r="K86" s="13"/>
      <c r="L86" s="13"/>
      <c r="M86" s="13"/>
      <c r="N86" s="13"/>
      <c r="O86" s="13"/>
      <c r="P86" s="13"/>
      <c r="Q86" s="13"/>
      <c r="R86" s="5"/>
      <c r="S86" s="5"/>
      <c r="T86" s="5"/>
      <c r="U86" s="5"/>
      <c r="V86" s="5"/>
      <c r="W86" s="5"/>
      <c r="X86" s="5"/>
      <c r="Y86" s="5"/>
      <c r="Z86" s="5"/>
      <c r="AA86" s="5"/>
      <c r="AB86" s="5"/>
      <c r="AC86" s="5"/>
      <c r="AD86" s="5"/>
    </row>
    <row r="87" spans="1:30" ht="17.25" thickBot="1" x14ac:dyDescent="0.3">
      <c r="A87" s="59" t="s">
        <v>252</v>
      </c>
      <c r="B87" s="67" t="s">
        <v>40</v>
      </c>
      <c r="C87" s="36"/>
      <c r="D87" s="121" t="s">
        <v>361</v>
      </c>
      <c r="E87" s="29">
        <v>1</v>
      </c>
      <c r="F87" s="75" t="s">
        <v>328</v>
      </c>
      <c r="G87" s="27">
        <v>0</v>
      </c>
      <c r="H87" s="88">
        <v>431.89</v>
      </c>
      <c r="I87" s="92">
        <v>1727.55</v>
      </c>
      <c r="J87" s="28">
        <f t="shared" si="0"/>
        <v>2159.44</v>
      </c>
      <c r="K87" s="13"/>
      <c r="L87" s="13"/>
      <c r="M87" s="13"/>
      <c r="N87" s="13"/>
      <c r="O87" s="13"/>
      <c r="P87" s="13"/>
      <c r="Q87" s="13"/>
      <c r="R87" s="5"/>
      <c r="S87" s="5"/>
      <c r="T87" s="5"/>
      <c r="U87" s="5"/>
      <c r="V87" s="5"/>
      <c r="W87" s="5"/>
      <c r="X87" s="5"/>
      <c r="Y87" s="5"/>
      <c r="Z87" s="5"/>
      <c r="AA87" s="5"/>
      <c r="AB87" s="5"/>
      <c r="AC87" s="5"/>
      <c r="AD87" s="5"/>
    </row>
    <row r="88" spans="1:30" ht="45" x14ac:dyDescent="0.2">
      <c r="A88" s="42" t="s">
        <v>14</v>
      </c>
      <c r="B88" s="42" t="s">
        <v>15</v>
      </c>
      <c r="C88" s="21" t="s">
        <v>16</v>
      </c>
      <c r="D88" s="21" t="s">
        <v>17</v>
      </c>
      <c r="E88" s="21" t="s">
        <v>18</v>
      </c>
      <c r="F88" s="15"/>
      <c r="G88" s="21" t="s">
        <v>19</v>
      </c>
      <c r="H88" s="21" t="s">
        <v>20</v>
      </c>
      <c r="I88" s="21" t="s">
        <v>21</v>
      </c>
      <c r="J88" s="21" t="s">
        <v>22</v>
      </c>
      <c r="K88" s="13"/>
      <c r="L88" s="13"/>
      <c r="M88" s="13"/>
      <c r="N88" s="13"/>
      <c r="O88" s="13"/>
      <c r="P88" s="13"/>
      <c r="Q88" s="13"/>
      <c r="R88" s="5"/>
      <c r="S88" s="5"/>
      <c r="T88" s="5"/>
      <c r="U88" s="5"/>
      <c r="V88" s="5"/>
      <c r="W88" s="5"/>
      <c r="X88" s="5"/>
      <c r="Y88" s="5"/>
      <c r="Z88" s="5"/>
      <c r="AA88" s="5"/>
      <c r="AB88" s="5"/>
      <c r="AC88" s="5"/>
      <c r="AD88" s="5"/>
    </row>
    <row r="89" spans="1:30" x14ac:dyDescent="0.2">
      <c r="A89" s="37" t="s">
        <v>23</v>
      </c>
      <c r="B89" s="29" t="s">
        <v>24</v>
      </c>
      <c r="C89" s="16">
        <f>SUMIFS($E$7:$E$87,$B$7:$B$87,"DAS",$D$7:$D$87,"&lt;&gt;VAGO")</f>
        <v>1</v>
      </c>
      <c r="D89" s="16">
        <f>SUMIFS($E$7:$E$87,$B$7:$B$87,"DAS",$D$7:$D$87,"VAGO")</f>
        <v>0</v>
      </c>
      <c r="E89" s="16">
        <f t="shared" ref="E89:E99" si="1">C89+D89</f>
        <v>1</v>
      </c>
      <c r="F89" s="17"/>
      <c r="G89" s="18">
        <f>SUMIF($B$7:$B$87,"DAS",$G$7:$G$87)</f>
        <v>0</v>
      </c>
      <c r="H89" s="18">
        <f>SUMIF($B$7:$B$87,"DAS",$H$7:$H$87)</f>
        <v>0</v>
      </c>
      <c r="I89" s="18">
        <f>SUMIF($B$7:$B$87,"DAS",$I$7:$I$87)</f>
        <v>10570</v>
      </c>
      <c r="J89" s="18">
        <f>SUMIF($B$7:$B$87,"DAS",$J$7:$J$87)</f>
        <v>10570</v>
      </c>
      <c r="K89" s="23"/>
      <c r="L89" s="23"/>
      <c r="M89" s="23"/>
      <c r="N89" s="23"/>
      <c r="O89" s="23"/>
      <c r="P89" s="23"/>
      <c r="Q89" s="23"/>
    </row>
    <row r="90" spans="1:30" x14ac:dyDescent="0.2">
      <c r="A90" s="37" t="s">
        <v>25</v>
      </c>
      <c r="B90" s="29" t="s">
        <v>26</v>
      </c>
      <c r="C90" s="16">
        <f>SUMIFS($E$7:$E$87,$B$7:$B$87,"DAS-1",$D$7:$D$87,"&lt;&gt;VAGO")</f>
        <v>3</v>
      </c>
      <c r="D90" s="16">
        <f>SUMIFS($E$7:$E$87,$B$7:$B$87,"DAS-1",$D$7:$D$87,"VAGO")</f>
        <v>0</v>
      </c>
      <c r="E90" s="16">
        <f t="shared" si="1"/>
        <v>3</v>
      </c>
      <c r="F90" s="19"/>
      <c r="G90" s="18">
        <f>SUMIF($B$7:$B$87,"DAS-1",$G$7:$G$87)</f>
        <v>0</v>
      </c>
      <c r="H90" s="18">
        <f>SUMIF($B$7:$B$87,"DAS-1",$H$7:$H$87)</f>
        <v>3986.64</v>
      </c>
      <c r="I90" s="18">
        <f>SUMIF($B$7:$B$87,"DAS-1",$I$7:$I$87)</f>
        <v>23919.9</v>
      </c>
      <c r="J90" s="18">
        <f>SUMIF($B$7:$B$87,"DAS-1",$J$7:$J$87)</f>
        <v>27906.54</v>
      </c>
      <c r="K90" s="23"/>
      <c r="L90" s="23"/>
      <c r="M90" s="23"/>
      <c r="N90" s="23"/>
      <c r="O90" s="23"/>
      <c r="P90" s="23"/>
      <c r="Q90" s="23"/>
    </row>
    <row r="91" spans="1:30" x14ac:dyDescent="0.2">
      <c r="A91" s="37" t="s">
        <v>27</v>
      </c>
      <c r="B91" s="29" t="s">
        <v>28</v>
      </c>
      <c r="C91" s="16">
        <f>SUMIFS($E$7:$E$87,$B$7:$B$87,"DAS-2",$D$7:$D$87,"&lt;&gt;VAGO")</f>
        <v>7</v>
      </c>
      <c r="D91" s="16">
        <f>SUMIFS($E$7:$E$87,$B$7:$B$87,"DAS-2",$D$7:$D$87,"VAGO")</f>
        <v>0</v>
      </c>
      <c r="E91" s="16">
        <f t="shared" si="1"/>
        <v>7</v>
      </c>
      <c r="F91" s="19"/>
      <c r="G91" s="18">
        <f>SUMIF($B$7:$B$87,"DAS-2",$G$7:$G$87)</f>
        <v>0</v>
      </c>
      <c r="H91" s="18">
        <f>SUMIF($B$7:$B$87,"DAS-2",$H$7:$H$87)</f>
        <v>8770.6200000000008</v>
      </c>
      <c r="I91" s="18">
        <f>SUMIF($B$7:$B$87,"DAS-2",$I$7:$I$87)</f>
        <v>40929.560000000005</v>
      </c>
      <c r="J91" s="18">
        <f>SUMIF($B$7:$B$87,"DAS-2",$J$7:$J$87)</f>
        <v>49700.18</v>
      </c>
      <c r="K91" s="23"/>
      <c r="L91" s="23"/>
      <c r="M91" s="23"/>
      <c r="N91" s="23"/>
      <c r="O91" s="23"/>
      <c r="P91" s="23"/>
      <c r="Q91" s="23"/>
    </row>
    <row r="92" spans="1:30" x14ac:dyDescent="0.2">
      <c r="A92" s="37" t="s">
        <v>29</v>
      </c>
      <c r="B92" s="29" t="s">
        <v>30</v>
      </c>
      <c r="C92" s="16">
        <f>SUMIFS($E$7:$E$87,$B$7:$B$87,"DAS-3",$D$7:$D$87,"&lt;&gt;VAGO")</f>
        <v>4</v>
      </c>
      <c r="D92" s="16">
        <f>SUMIFS($E$7:$E$87,$B$7:$B$87,"DAS-3",$D$7:$D$87,"VAGO")</f>
        <v>0</v>
      </c>
      <c r="E92" s="16">
        <f t="shared" si="1"/>
        <v>4</v>
      </c>
      <c r="F92" s="19"/>
      <c r="G92" s="18">
        <f>SUMIF($B$7:$B$87,"DAS-3",$G$7:$G$87)</f>
        <v>0</v>
      </c>
      <c r="H92" s="18">
        <f>SUMIF($B$7:$B$87,"DAS-3",$H$7:$H$87)</f>
        <v>4916.88</v>
      </c>
      <c r="I92" s="18">
        <f>SUMIF($B$7:$B$87,"DAS-3",$I$7:$I$87)</f>
        <v>19667.439999999999</v>
      </c>
      <c r="J92" s="18">
        <f>SUMIF($B$7:$B$87,"DAS-3",$J$7:$J$87)</f>
        <v>24584.32</v>
      </c>
      <c r="K92" s="23"/>
      <c r="L92" s="23"/>
      <c r="M92" s="23"/>
      <c r="N92" s="23"/>
      <c r="O92" s="23"/>
      <c r="P92" s="23"/>
      <c r="Q92" s="23"/>
    </row>
    <row r="93" spans="1:30" x14ac:dyDescent="0.2">
      <c r="A93" s="39" t="s">
        <v>31</v>
      </c>
      <c r="B93" s="29" t="s">
        <v>32</v>
      </c>
      <c r="C93" s="16">
        <f>SUMIFS($E$7:$E$87,$B$7:$B$87,"DAS-4",$D$7:$D$87,"&lt;&gt;VAGO")</f>
        <v>14</v>
      </c>
      <c r="D93" s="16">
        <f>SUMIFS($E$7:$E$87,$B$7:$B$87,"DAS-4",$D$7:$D$87,"VAGO")</f>
        <v>1</v>
      </c>
      <c r="E93" s="16">
        <f t="shared" si="1"/>
        <v>15</v>
      </c>
      <c r="F93" s="20"/>
      <c r="G93" s="18">
        <f>SUMIF($B$7:$B$87,"DAS-4",$G$7:$G$87)</f>
        <v>0</v>
      </c>
      <c r="H93" s="18">
        <f>SUMIF($B$7:$B$87,"DAS-4",$H$7:$H$87)</f>
        <v>16943.249999999996</v>
      </c>
      <c r="I93" s="18">
        <f>SUMIF($B$7:$B$87,"DAS-4",$I$7:$I$87)</f>
        <v>67772.999999999985</v>
      </c>
      <c r="J93" s="18">
        <f>SUMIF($B$7:$B$87,"DAS-4",$J$7:$J$87)</f>
        <v>84716.25</v>
      </c>
      <c r="K93" s="23"/>
      <c r="L93" s="23"/>
      <c r="M93" s="23"/>
      <c r="N93" s="23"/>
      <c r="O93" s="23"/>
      <c r="P93" s="23"/>
      <c r="Q93" s="23"/>
    </row>
    <row r="94" spans="1:30" x14ac:dyDescent="0.2">
      <c r="A94" s="39" t="s">
        <v>33</v>
      </c>
      <c r="B94" s="29" t="s">
        <v>34</v>
      </c>
      <c r="C94" s="16">
        <f>SUMIFS($E$7:$E$87,$B$7:$B$87,"DAS-5",$D$7:$D$87,"&lt;&gt;VAGO")</f>
        <v>10</v>
      </c>
      <c r="D94" s="16">
        <f>SUMIFS($E$7:$E$87,$B$7:$B$87,"DAS-5",$D$7:$D$87,"VAGO")</f>
        <v>0</v>
      </c>
      <c r="E94" s="16">
        <f t="shared" si="1"/>
        <v>10</v>
      </c>
      <c r="F94" s="20"/>
      <c r="G94" s="18">
        <f>SUMIF($B$7:$B$87,"DAS-5",$G$7:$G$87)</f>
        <v>0</v>
      </c>
      <c r="H94" s="18">
        <f>SUMIF($B$7:$B$87,"DAS-5",$H$7:$H$87)</f>
        <v>8371.9800000000014</v>
      </c>
      <c r="I94" s="18">
        <f>SUMIF($B$7:$B$87,"DAS-5",$I$7:$I$87)</f>
        <v>37208.699999999997</v>
      </c>
      <c r="J94" s="18">
        <f>SUMIF($B$7:$B$87,"DAS-5",$J$7:$J$87)</f>
        <v>45580.679999999993</v>
      </c>
      <c r="K94" s="23"/>
      <c r="L94" s="23"/>
      <c r="M94" s="23"/>
      <c r="N94" s="23"/>
      <c r="O94" s="23"/>
      <c r="P94" s="23"/>
      <c r="Q94" s="23"/>
    </row>
    <row r="95" spans="1:30" x14ac:dyDescent="0.2">
      <c r="A95" s="39" t="s">
        <v>35</v>
      </c>
      <c r="B95" s="29" t="s">
        <v>36</v>
      </c>
      <c r="C95" s="16">
        <f>SUMIFS($E$7:$E$87,$B$7:$B$87,"CAA-1",$D$7:$D$87,"&lt;&gt;VAGO")</f>
        <v>1</v>
      </c>
      <c r="D95" s="16">
        <f>SUMIFS($E$7:$E$87,$B$7:$B$87,"CAA-1",$D$7:$D$87,"VAGO")</f>
        <v>0</v>
      </c>
      <c r="E95" s="16">
        <f t="shared" si="1"/>
        <v>1</v>
      </c>
      <c r="F95" s="20"/>
      <c r="G95" s="18">
        <f>SUMIF($B$7:$B$87,"CAA-1",$G$7:$G$87)</f>
        <v>0</v>
      </c>
      <c r="H95" s="18">
        <f>SUMIF($B$7:$B$87,"CAA-1",$H$7:$H$87)</f>
        <v>807.29</v>
      </c>
      <c r="I95" s="18">
        <f>SUMIF($B$7:$B$87,"CAA-1",$I$7:$I$87)</f>
        <v>3229.18</v>
      </c>
      <c r="J95" s="18">
        <f>SUMIF($B$7:$B$87,"CAA-1",$J$7:$J$87)</f>
        <v>4036.47</v>
      </c>
      <c r="K95" s="23"/>
      <c r="L95" s="23"/>
      <c r="M95" s="23"/>
      <c r="N95" s="23"/>
      <c r="O95" s="23"/>
      <c r="P95" s="23"/>
      <c r="Q95" s="23"/>
    </row>
    <row r="96" spans="1:30" x14ac:dyDescent="0.2">
      <c r="A96" s="39" t="s">
        <v>37</v>
      </c>
      <c r="B96" s="29" t="s">
        <v>38</v>
      </c>
      <c r="C96" s="16">
        <f>SUMIFS($E$7:$E$87,$B$7:$B$87,"CAA-2",$D$7:$D$87,"&lt;&gt;VAGO")</f>
        <v>15</v>
      </c>
      <c r="D96" s="16">
        <f>SUMIFS($E$7:$E$87,$B$7:$B$87,"CAA-2",$D$7:$D$87,"VAGO")</f>
        <v>2</v>
      </c>
      <c r="E96" s="16">
        <f t="shared" si="1"/>
        <v>17</v>
      </c>
      <c r="F96" s="20"/>
      <c r="G96" s="18">
        <f>SUMIF($B$7:$B$87,"CAA-2",$G$7:$G$87)</f>
        <v>0</v>
      </c>
      <c r="H96" s="18">
        <f>SUMIF($B$7:$B$87,"CAA-2",$H$7:$H$87)</f>
        <v>11295.480000000005</v>
      </c>
      <c r="I96" s="18">
        <f>SUMIF($B$7:$B$87,"CAA-2",$I$7:$I$87)</f>
        <v>45182.089999999989</v>
      </c>
      <c r="J96" s="18">
        <f>SUMIF($B$7:$B$87,"CAA-2",$J$7:$J$87)</f>
        <v>56477.569999999992</v>
      </c>
      <c r="K96" s="23"/>
      <c r="L96" s="23"/>
      <c r="M96" s="23"/>
      <c r="N96" s="23"/>
      <c r="O96" s="23"/>
      <c r="P96" s="23"/>
      <c r="Q96" s="23"/>
    </row>
    <row r="97" spans="1:30" x14ac:dyDescent="0.2">
      <c r="A97" s="39" t="s">
        <v>39</v>
      </c>
      <c r="B97" s="29" t="s">
        <v>40</v>
      </c>
      <c r="C97" s="16">
        <f>SUMIFS($E$7:$E$87,$B$7:$B$87,"CAA-3",$D$7:$D$87,"&lt;&gt;VAGO")</f>
        <v>13</v>
      </c>
      <c r="D97" s="16">
        <f>SUMIFS($E$7:$E$87,$B$7:$B$87,"CAA-3",$D$7:$D$87,"VAGO")</f>
        <v>0</v>
      </c>
      <c r="E97" s="16">
        <f t="shared" si="1"/>
        <v>13</v>
      </c>
      <c r="F97" s="19"/>
      <c r="G97" s="18">
        <f>SUMIF($B$7:$B$87,"CAA-3",$G$7:$G$87)</f>
        <v>0</v>
      </c>
      <c r="H97" s="18">
        <f>SUMIF($B$7:$B$87,"CAA-3",$H$7:$H$87)</f>
        <v>5614.5700000000006</v>
      </c>
      <c r="I97" s="18">
        <f>SUMIF($B$7:$B$87,"CAA-3",$I$7:$I$87)</f>
        <v>22458.149999999994</v>
      </c>
      <c r="J97" s="18">
        <f>SUMIF($B$7:$B$87,"CAA-3",$J$7:$J$87)</f>
        <v>28072.719999999994</v>
      </c>
      <c r="K97" s="23"/>
      <c r="L97" s="23"/>
      <c r="M97" s="23"/>
      <c r="N97" s="23"/>
      <c r="O97" s="23"/>
      <c r="P97" s="23"/>
      <c r="Q97" s="23"/>
    </row>
    <row r="98" spans="1:30" x14ac:dyDescent="0.2">
      <c r="A98" s="39" t="s">
        <v>41</v>
      </c>
      <c r="B98" s="29" t="s">
        <v>42</v>
      </c>
      <c r="C98" s="16">
        <f>SUMIFS($E$7:$E$87,$B$7:$B$87,"CAA-4",$D$7:$D$87,"&lt;&gt;VAGO")</f>
        <v>2</v>
      </c>
      <c r="D98" s="16">
        <f>SUMIFS($E$7:$E$87,$B$7:$B$87,"CAA-4",$D$7:$D$87,"VAGO")</f>
        <v>0</v>
      </c>
      <c r="E98" s="16">
        <f t="shared" si="1"/>
        <v>2</v>
      </c>
      <c r="F98" s="19"/>
      <c r="G98" s="18">
        <f>SUMIF($B$7:$B$87,"CAA-4",$G$7:$G$87)</f>
        <v>0</v>
      </c>
      <c r="H98" s="18">
        <f>SUMIF($B$7:$B$87,"CAA-4",$H$7:$H$87)</f>
        <v>531.55999999999995</v>
      </c>
      <c r="I98" s="18">
        <f>SUMIF($B$7:$B$87,"CAA-4",$I$7:$I$87)</f>
        <v>2126.2199999999998</v>
      </c>
      <c r="J98" s="18">
        <f>SUMIF($B$7:$B$87,"CAA-4",$J$7:$J$87)</f>
        <v>2657.7799999999997</v>
      </c>
      <c r="K98" s="23"/>
      <c r="L98" s="23"/>
      <c r="M98" s="23"/>
      <c r="N98" s="23"/>
      <c r="O98" s="23"/>
      <c r="P98" s="23"/>
      <c r="Q98" s="23"/>
    </row>
    <row r="99" spans="1:30" x14ac:dyDescent="0.2">
      <c r="A99" s="39" t="s">
        <v>43</v>
      </c>
      <c r="B99" s="29" t="s">
        <v>44</v>
      </c>
      <c r="C99" s="16">
        <f>SUMIFS($E$7:$E$87,$B$7:$B$87,"CAA-5",$D$7:$D$87,"&lt;&gt;VAGO")</f>
        <v>3</v>
      </c>
      <c r="D99" s="16">
        <f>SUMIFS($E$7:$E$87,$B$7:$B$87,"CAA-5",$D$7:$D$87,"VAGO")</f>
        <v>0</v>
      </c>
      <c r="E99" s="16">
        <f t="shared" si="1"/>
        <v>3</v>
      </c>
      <c r="F99" s="19"/>
      <c r="G99" s="18">
        <f>SUMIF($B$7:$B$87,"CAA-5",$G$7:$G$87)</f>
        <v>0</v>
      </c>
      <c r="H99" s="18">
        <f>SUMIF($B$7:$B$87,"CAA-5",$H$7:$H$87)</f>
        <v>697.68000000000006</v>
      </c>
      <c r="I99" s="18">
        <f>SUMIF($B$7:$B$87,"CAA-5",$I$7:$I$87)</f>
        <v>2790.66</v>
      </c>
      <c r="J99" s="18">
        <f>SUMIF($B$7:$B$87,"CAA-5",$J$7:$J$87)</f>
        <v>3488.34</v>
      </c>
      <c r="K99" s="23"/>
      <c r="L99" s="23"/>
      <c r="M99" s="23"/>
      <c r="N99" s="23"/>
      <c r="O99" s="23"/>
      <c r="P99" s="23"/>
      <c r="Q99" s="23"/>
    </row>
    <row r="100" spans="1:30" ht="30" x14ac:dyDescent="0.2">
      <c r="A100" s="42" t="s">
        <v>45</v>
      </c>
      <c r="B100" s="15"/>
      <c r="C100" s="21">
        <f>SUM(C89:C99)</f>
        <v>73</v>
      </c>
      <c r="D100" s="21">
        <f>SUM(D89:D99)</f>
        <v>3</v>
      </c>
      <c r="E100" s="21">
        <f>SUM(E89:E99)</f>
        <v>76</v>
      </c>
      <c r="F100" s="15"/>
      <c r="G100" s="22">
        <f t="shared" ref="G100:J100" si="2">SUM(G89:G99)</f>
        <v>0</v>
      </c>
      <c r="H100" s="22">
        <f t="shared" si="2"/>
        <v>61935.950000000004</v>
      </c>
      <c r="I100" s="22">
        <f t="shared" si="2"/>
        <v>275854.89999999991</v>
      </c>
      <c r="J100" s="22">
        <f t="shared" si="2"/>
        <v>337790.85000000003</v>
      </c>
      <c r="K100" s="23"/>
      <c r="L100" s="23"/>
      <c r="M100" s="23"/>
      <c r="N100" s="23"/>
      <c r="O100" s="23"/>
      <c r="P100" s="23"/>
      <c r="Q100" s="23"/>
    </row>
    <row r="101" spans="1:30" ht="45.75" customHeight="1" x14ac:dyDescent="0.2">
      <c r="A101" s="23"/>
      <c r="B101" s="23"/>
      <c r="C101" s="23"/>
      <c r="D101" s="23"/>
      <c r="E101" s="23"/>
      <c r="F101" s="23"/>
      <c r="G101" s="23"/>
      <c r="H101" s="13"/>
      <c r="I101" s="13"/>
      <c r="J101" s="24"/>
      <c r="K101" s="23"/>
      <c r="L101" s="23"/>
      <c r="M101" s="23"/>
      <c r="N101" s="23"/>
      <c r="O101" s="23"/>
      <c r="P101" s="23"/>
      <c r="Q101" s="23"/>
    </row>
    <row r="102" spans="1:30" x14ac:dyDescent="0.2">
      <c r="A102" s="178" t="s">
        <v>46</v>
      </c>
      <c r="B102" s="179"/>
      <c r="C102" s="179"/>
      <c r="D102" s="179"/>
      <c r="E102" s="179"/>
      <c r="F102" s="179"/>
      <c r="G102" s="179"/>
      <c r="H102" s="179"/>
      <c r="I102" s="180"/>
      <c r="J102" s="23"/>
      <c r="K102" s="6"/>
      <c r="L102" s="23"/>
      <c r="M102" s="23"/>
      <c r="N102" s="23"/>
      <c r="O102" s="23"/>
      <c r="P102" s="23"/>
      <c r="Q102" s="23"/>
    </row>
    <row r="103" spans="1:30" ht="30" x14ac:dyDescent="0.2">
      <c r="A103" s="9" t="s">
        <v>47</v>
      </c>
      <c r="B103" s="9" t="s">
        <v>48</v>
      </c>
      <c r="C103" s="9" t="s">
        <v>49</v>
      </c>
      <c r="D103" s="9" t="s">
        <v>50</v>
      </c>
      <c r="E103" s="9" t="s">
        <v>51</v>
      </c>
      <c r="F103" s="9" t="s">
        <v>52</v>
      </c>
      <c r="G103" s="9" t="s">
        <v>53</v>
      </c>
      <c r="H103" s="9" t="s">
        <v>54</v>
      </c>
      <c r="I103" s="9" t="s">
        <v>55</v>
      </c>
      <c r="J103" s="41"/>
      <c r="K103" s="6"/>
      <c r="L103" s="41"/>
      <c r="M103" s="41"/>
      <c r="N103" s="41"/>
      <c r="O103" s="41"/>
      <c r="P103" s="41"/>
      <c r="Q103" s="41"/>
      <c r="R103" s="25"/>
      <c r="S103" s="12"/>
      <c r="T103" s="12"/>
      <c r="U103" s="12"/>
      <c r="V103" s="12"/>
      <c r="W103" s="12"/>
      <c r="X103" s="12"/>
      <c r="Y103" s="12"/>
      <c r="Z103" s="12"/>
      <c r="AA103" s="12"/>
      <c r="AB103" s="12"/>
      <c r="AC103" s="12"/>
      <c r="AD103" s="12"/>
    </row>
    <row r="104" spans="1:30" ht="16.5" x14ac:dyDescent="0.25">
      <c r="A104" s="50" t="s">
        <v>185</v>
      </c>
      <c r="B104" s="93" t="s">
        <v>65</v>
      </c>
      <c r="C104" s="36"/>
      <c r="D104" s="121" t="s">
        <v>360</v>
      </c>
      <c r="E104" s="29">
        <v>1</v>
      </c>
      <c r="F104" s="51" t="s">
        <v>257</v>
      </c>
      <c r="G104" s="79" t="s">
        <v>331</v>
      </c>
      <c r="H104" s="76">
        <v>5847.08</v>
      </c>
      <c r="I104" s="28">
        <f t="shared" ref="I104:I109" si="3">SUM(G104:H104)</f>
        <v>5847.08</v>
      </c>
      <c r="J104" s="23"/>
      <c r="K104" s="13"/>
      <c r="L104" s="13"/>
      <c r="M104" s="13"/>
      <c r="N104" s="13"/>
      <c r="O104" s="13"/>
      <c r="P104" s="13"/>
      <c r="Q104" s="13"/>
      <c r="R104" s="5"/>
      <c r="S104" s="5"/>
      <c r="T104" s="5"/>
      <c r="U104" s="5"/>
      <c r="V104" s="5"/>
      <c r="W104" s="5"/>
      <c r="X104" s="5"/>
      <c r="Y104" s="5"/>
      <c r="Z104" s="5"/>
      <c r="AA104" s="5"/>
      <c r="AB104" s="5"/>
      <c r="AC104" s="5"/>
      <c r="AD104" s="5"/>
    </row>
    <row r="105" spans="1:30" ht="16.5" x14ac:dyDescent="0.25">
      <c r="A105" s="50" t="s">
        <v>189</v>
      </c>
      <c r="B105" s="93" t="s">
        <v>67</v>
      </c>
      <c r="C105" s="36"/>
      <c r="D105" s="121" t="s">
        <v>360</v>
      </c>
      <c r="E105" s="29">
        <v>1</v>
      </c>
      <c r="F105" s="52" t="s">
        <v>261</v>
      </c>
      <c r="G105" s="81" t="s">
        <v>332</v>
      </c>
      <c r="H105" s="76">
        <v>4916.8599999999997</v>
      </c>
      <c r="I105" s="28">
        <f t="shared" si="3"/>
        <v>4916.8599999999997</v>
      </c>
      <c r="J105" s="23"/>
      <c r="K105" s="13"/>
      <c r="L105" s="13"/>
      <c r="M105" s="13"/>
      <c r="N105" s="13"/>
      <c r="O105" s="13"/>
      <c r="P105" s="13"/>
      <c r="Q105" s="13"/>
      <c r="R105" s="5"/>
      <c r="S105" s="5"/>
      <c r="T105" s="5"/>
      <c r="U105" s="5"/>
      <c r="V105" s="5"/>
      <c r="W105" s="5"/>
      <c r="X105" s="5"/>
      <c r="Y105" s="5"/>
      <c r="Z105" s="5"/>
      <c r="AA105" s="5"/>
      <c r="AB105" s="5"/>
      <c r="AC105" s="5"/>
      <c r="AD105" s="5"/>
    </row>
    <row r="106" spans="1:30" ht="16.5" x14ac:dyDescent="0.2">
      <c r="A106" s="56" t="s">
        <v>191</v>
      </c>
      <c r="B106" s="93" t="s">
        <v>69</v>
      </c>
      <c r="C106" s="36"/>
      <c r="D106" s="121" t="s">
        <v>360</v>
      </c>
      <c r="E106" s="29">
        <v>1</v>
      </c>
      <c r="F106" s="72" t="s">
        <v>299</v>
      </c>
      <c r="G106" s="83" t="s">
        <v>334</v>
      </c>
      <c r="H106" s="89">
        <v>4518.2</v>
      </c>
      <c r="I106" s="28">
        <f t="shared" si="3"/>
        <v>4518.2</v>
      </c>
      <c r="J106" s="23"/>
      <c r="K106" s="13"/>
      <c r="L106" s="13"/>
      <c r="M106" s="13"/>
      <c r="N106" s="13"/>
      <c r="O106" s="13"/>
      <c r="P106" s="13"/>
      <c r="Q106" s="13"/>
      <c r="R106" s="5"/>
      <c r="S106" s="5"/>
      <c r="T106" s="5"/>
      <c r="U106" s="5"/>
      <c r="V106" s="5"/>
      <c r="W106" s="5"/>
      <c r="X106" s="5"/>
      <c r="Y106" s="5"/>
      <c r="Z106" s="5"/>
      <c r="AA106" s="5"/>
      <c r="AB106" s="5"/>
      <c r="AC106" s="5"/>
      <c r="AD106" s="5"/>
    </row>
    <row r="107" spans="1:30" ht="16.5" x14ac:dyDescent="0.2">
      <c r="A107" s="53" t="s">
        <v>192</v>
      </c>
      <c r="B107" s="93" t="s">
        <v>69</v>
      </c>
      <c r="C107" s="36"/>
      <c r="D107" s="121" t="s">
        <v>360</v>
      </c>
      <c r="E107" s="29">
        <v>1</v>
      </c>
      <c r="F107" s="69" t="s">
        <v>363</v>
      </c>
      <c r="G107" s="83" t="s">
        <v>331</v>
      </c>
      <c r="H107" s="89">
        <v>4518.2</v>
      </c>
      <c r="I107" s="28">
        <f t="shared" si="3"/>
        <v>4518.2</v>
      </c>
      <c r="J107" s="23"/>
      <c r="K107" s="13"/>
      <c r="L107" s="13"/>
      <c r="M107" s="13"/>
      <c r="N107" s="13"/>
      <c r="O107" s="13"/>
      <c r="P107" s="13"/>
      <c r="Q107" s="13"/>
      <c r="R107" s="5"/>
      <c r="S107" s="5"/>
      <c r="T107" s="5"/>
      <c r="U107" s="5"/>
      <c r="V107" s="5"/>
      <c r="W107" s="5"/>
      <c r="X107" s="5"/>
      <c r="Y107" s="5"/>
      <c r="Z107" s="5"/>
      <c r="AA107" s="5"/>
      <c r="AB107" s="5"/>
      <c r="AC107" s="5"/>
      <c r="AD107" s="5"/>
    </row>
    <row r="108" spans="1:30" ht="16.5" x14ac:dyDescent="0.25">
      <c r="A108" s="52" t="s">
        <v>368</v>
      </c>
      <c r="B108" s="93" t="s">
        <v>71</v>
      </c>
      <c r="C108" s="36"/>
      <c r="D108" s="121" t="s">
        <v>360</v>
      </c>
      <c r="E108" s="29">
        <v>1</v>
      </c>
      <c r="F108" s="52" t="s">
        <v>271</v>
      </c>
      <c r="G108" s="81" t="s">
        <v>334</v>
      </c>
      <c r="H108" s="76">
        <v>3720.87</v>
      </c>
      <c r="I108" s="28">
        <f t="shared" si="3"/>
        <v>3720.87</v>
      </c>
      <c r="J108" s="23"/>
      <c r="K108" s="13"/>
      <c r="L108" s="13"/>
      <c r="M108" s="13"/>
      <c r="N108" s="13"/>
      <c r="O108" s="13"/>
      <c r="P108" s="13"/>
      <c r="Q108" s="13"/>
      <c r="R108" s="5"/>
      <c r="S108" s="5"/>
      <c r="T108" s="5"/>
      <c r="U108" s="5"/>
      <c r="V108" s="5"/>
      <c r="W108" s="5"/>
      <c r="X108" s="5"/>
      <c r="Y108" s="5"/>
      <c r="Z108" s="5"/>
      <c r="AA108" s="5"/>
      <c r="AB108" s="5"/>
      <c r="AC108" s="5"/>
      <c r="AD108" s="5"/>
    </row>
    <row r="109" spans="1:30" x14ac:dyDescent="0.2">
      <c r="A109" s="30"/>
      <c r="B109" s="26"/>
      <c r="C109" s="36"/>
      <c r="D109" s="36"/>
      <c r="E109" s="29"/>
      <c r="F109" s="30"/>
      <c r="G109" s="27">
        <v>0</v>
      </c>
      <c r="H109" s="27">
        <v>0</v>
      </c>
      <c r="I109" s="28">
        <f t="shared" si="3"/>
        <v>0</v>
      </c>
      <c r="J109" s="23"/>
      <c r="K109" s="13"/>
      <c r="L109" s="13"/>
      <c r="M109" s="13"/>
      <c r="N109" s="13"/>
      <c r="O109" s="13"/>
      <c r="P109" s="13"/>
      <c r="Q109" s="13"/>
      <c r="R109" s="5"/>
      <c r="S109" s="5"/>
      <c r="T109" s="5"/>
      <c r="U109" s="5"/>
      <c r="V109" s="5"/>
      <c r="W109" s="5"/>
      <c r="X109" s="5"/>
      <c r="Y109" s="5"/>
      <c r="Z109" s="5"/>
      <c r="AA109" s="5"/>
      <c r="AB109" s="5"/>
      <c r="AC109" s="5"/>
      <c r="AD109" s="5"/>
    </row>
    <row r="110" spans="1:30" ht="45" x14ac:dyDescent="0.2">
      <c r="A110" s="42" t="s">
        <v>56</v>
      </c>
      <c r="B110" s="42" t="s">
        <v>57</v>
      </c>
      <c r="C110" s="21" t="s">
        <v>58</v>
      </c>
      <c r="D110" s="21" t="s">
        <v>59</v>
      </c>
      <c r="E110" s="21" t="s">
        <v>60</v>
      </c>
      <c r="F110" s="31"/>
      <c r="G110" s="21" t="s">
        <v>61</v>
      </c>
      <c r="H110" s="21" t="s">
        <v>62</v>
      </c>
      <c r="I110" s="21" t="s">
        <v>63</v>
      </c>
      <c r="J110" s="23"/>
      <c r="K110" s="6"/>
      <c r="L110" s="6"/>
      <c r="M110" s="6"/>
      <c r="N110" s="6"/>
      <c r="O110" s="6"/>
      <c r="P110" s="6"/>
      <c r="Q110" s="6"/>
      <c r="R110" s="32"/>
      <c r="S110" s="14"/>
      <c r="T110" s="14"/>
      <c r="U110" s="14"/>
      <c r="V110" s="14"/>
      <c r="W110" s="14"/>
      <c r="X110" s="14"/>
      <c r="Y110" s="14"/>
      <c r="Z110" s="14"/>
      <c r="AA110" s="14"/>
      <c r="AB110" s="14"/>
      <c r="AC110" s="14"/>
      <c r="AD110" s="14"/>
    </row>
    <row r="111" spans="1:30" x14ac:dyDescent="0.2">
      <c r="A111" s="37" t="s">
        <v>64</v>
      </c>
      <c r="B111" s="38" t="s">
        <v>65</v>
      </c>
      <c r="C111" s="16">
        <f>SUMIFS($E$104:$E$109,$B$104:$B$109,"FDA",$D$104:$D$109,"&lt;&gt;VAGO")</f>
        <v>1</v>
      </c>
      <c r="D111" s="16">
        <f>SUMIFS($E$104:$E$109,$B$104:$B$109,"FDA",$D$104:$D$109,"VAGO")</f>
        <v>0</v>
      </c>
      <c r="E111" s="16">
        <f t="shared" ref="E111:E115" si="4">C111+D111</f>
        <v>1</v>
      </c>
      <c r="F111" s="17"/>
      <c r="G111" s="28">
        <f>SUMIF($B$104:$B$109,"FDA",$G$104:$G$109)</f>
        <v>0</v>
      </c>
      <c r="H111" s="28">
        <f>SUMIF($B$104:$B$109,"FDA",$H$104:$H$109)</f>
        <v>5847.08</v>
      </c>
      <c r="I111" s="28">
        <f>SUMIF($B$104:$B$109,"FDA",$I$104:$I$109)</f>
        <v>5847.08</v>
      </c>
      <c r="J111" s="13"/>
      <c r="K111" s="6"/>
      <c r="L111" s="13"/>
      <c r="M111" s="13"/>
      <c r="N111" s="13"/>
      <c r="O111" s="13"/>
      <c r="P111" s="13"/>
      <c r="Q111" s="13"/>
      <c r="R111" s="5"/>
      <c r="S111" s="5"/>
      <c r="T111" s="5"/>
      <c r="U111" s="5"/>
      <c r="V111" s="5"/>
      <c r="W111" s="5"/>
      <c r="X111" s="5"/>
      <c r="Y111" s="5"/>
      <c r="Z111" s="5"/>
      <c r="AA111" s="5"/>
      <c r="AB111" s="5"/>
      <c r="AC111" s="5"/>
      <c r="AD111" s="5"/>
    </row>
    <row r="112" spans="1:30" x14ac:dyDescent="0.2">
      <c r="A112" s="37" t="s">
        <v>66</v>
      </c>
      <c r="B112" s="38" t="s">
        <v>67</v>
      </c>
      <c r="C112" s="16">
        <f>SUMIFS($E$104:$E$109,$B$104:$B$109,"FDA-1",$D$104:$D$109,"&lt;&gt;VAGO")</f>
        <v>1</v>
      </c>
      <c r="D112" s="16">
        <f>SUMIFS($E$104:$E$109,$B$104:$B$109,"FDA-1",$D$104:$D$109,"VAGO")</f>
        <v>0</v>
      </c>
      <c r="E112" s="16">
        <f t="shared" si="4"/>
        <v>1</v>
      </c>
      <c r="F112" s="17"/>
      <c r="G112" s="28">
        <f>SUMIF($B$104:$B$109,"FDA-1",$G$104:$G$109)</f>
        <v>0</v>
      </c>
      <c r="H112" s="28">
        <f>SUMIF($B$104:$B$109,"FDA-1",$H$104:$H$109)</f>
        <v>4916.8599999999997</v>
      </c>
      <c r="I112" s="28">
        <f>SUMIF($B$104:$B$109,"FDA-1",$I$104:$I$109)</f>
        <v>4916.8599999999997</v>
      </c>
      <c r="J112" s="13"/>
      <c r="K112" s="6"/>
      <c r="L112" s="13"/>
      <c r="M112" s="13"/>
      <c r="N112" s="13"/>
      <c r="O112" s="13"/>
      <c r="P112" s="13"/>
      <c r="Q112" s="13"/>
      <c r="R112" s="5"/>
      <c r="S112" s="5"/>
      <c r="T112" s="5"/>
      <c r="U112" s="5"/>
      <c r="V112" s="5"/>
      <c r="W112" s="5"/>
      <c r="X112" s="5"/>
      <c r="Y112" s="5"/>
      <c r="Z112" s="5"/>
      <c r="AA112" s="5"/>
      <c r="AB112" s="5"/>
      <c r="AC112" s="5"/>
      <c r="AD112" s="5"/>
    </row>
    <row r="113" spans="1:30" x14ac:dyDescent="0.2">
      <c r="A113" s="37" t="s">
        <v>68</v>
      </c>
      <c r="B113" s="38" t="s">
        <v>69</v>
      </c>
      <c r="C113" s="16">
        <f>SUMIFS($E$104:$E$109,$B$104:$B$109,"FDA-2",$D$104:$D$109,"&lt;&gt;VAGO")</f>
        <v>2</v>
      </c>
      <c r="D113" s="16">
        <f>SUMIFS($E$104:$E$109,$B$104:$B$109,"FDA-2",$D$104:$D$109,"VAGO")</f>
        <v>0</v>
      </c>
      <c r="E113" s="16">
        <f t="shared" si="4"/>
        <v>2</v>
      </c>
      <c r="F113" s="19"/>
      <c r="G113" s="28">
        <f>SUMIF($B$104:$B$109,"FDA-2",$G$104:$G$109)</f>
        <v>0</v>
      </c>
      <c r="H113" s="28">
        <f>SUMIF($B$104:$B$109,"FDA-2",$H$104:$H$109)</f>
        <v>9036.4</v>
      </c>
      <c r="I113" s="28">
        <f>SUMIF($B$104:$B$109,"FDA-2",$I$104:$I$109)</f>
        <v>9036.4</v>
      </c>
      <c r="J113" s="13"/>
      <c r="K113" s="6"/>
      <c r="L113" s="13"/>
      <c r="M113" s="13"/>
      <c r="N113" s="13"/>
      <c r="O113" s="13"/>
      <c r="P113" s="13"/>
      <c r="Q113" s="13"/>
      <c r="R113" s="5"/>
      <c r="S113" s="5"/>
      <c r="T113" s="5"/>
      <c r="U113" s="5"/>
      <c r="V113" s="5"/>
      <c r="W113" s="5"/>
      <c r="X113" s="5"/>
      <c r="Y113" s="5"/>
      <c r="Z113" s="5"/>
      <c r="AA113" s="5"/>
      <c r="AB113" s="5"/>
      <c r="AC113" s="5"/>
      <c r="AD113" s="5"/>
    </row>
    <row r="114" spans="1:30" x14ac:dyDescent="0.2">
      <c r="A114" s="37" t="s">
        <v>70</v>
      </c>
      <c r="B114" s="38" t="s">
        <v>71</v>
      </c>
      <c r="C114" s="16">
        <f>SUMIFS($E$104:$E$109,$B$104:$B$109,"FDA-3",$D$104:$D$109,"&lt;&gt;VAGO")</f>
        <v>1</v>
      </c>
      <c r="D114" s="16">
        <f>SUMIFS($E$104:$E$109,$B$104:$B$109,"FDA-3",$D$104:$D$109,"VAGO")</f>
        <v>0</v>
      </c>
      <c r="E114" s="16">
        <f t="shared" si="4"/>
        <v>1</v>
      </c>
      <c r="F114" s="20"/>
      <c r="G114" s="28">
        <f>SUMIF($B$104:$B$109,"FDA-3",$G$104:$G$109)</f>
        <v>0</v>
      </c>
      <c r="H114" s="28">
        <f>SUMIF($B$104:$B$109,"FDA-3",$H$104:$H$109)</f>
        <v>3720.87</v>
      </c>
      <c r="I114" s="28">
        <f>SUMIF($B$104:$B$109,"FDA-3",$I$104:$I$109)</f>
        <v>3720.87</v>
      </c>
      <c r="J114" s="13"/>
      <c r="K114" s="6"/>
      <c r="L114" s="13"/>
      <c r="M114" s="13"/>
      <c r="N114" s="13"/>
      <c r="O114" s="13"/>
      <c r="P114" s="13"/>
      <c r="Q114" s="13"/>
      <c r="R114" s="5"/>
      <c r="S114" s="5"/>
      <c r="T114" s="5"/>
      <c r="U114" s="5"/>
      <c r="V114" s="5"/>
      <c r="W114" s="5"/>
      <c r="X114" s="5"/>
      <c r="Y114" s="5"/>
      <c r="Z114" s="5"/>
      <c r="AA114" s="5"/>
      <c r="AB114" s="5"/>
      <c r="AC114" s="5"/>
      <c r="AD114" s="5"/>
    </row>
    <row r="115" spans="1:30" x14ac:dyDescent="0.2">
      <c r="A115" s="37" t="s">
        <v>72</v>
      </c>
      <c r="B115" s="38" t="s">
        <v>73</v>
      </c>
      <c r="C115" s="16">
        <f>SUMIFS($E$104:$E$109,$B$104:$B$109,"FDA-4",$D$104:$D$109,"&lt;&gt;VAGO")</f>
        <v>0</v>
      </c>
      <c r="D115" s="16">
        <f>SUMIFS($E$104:$E$109,$B$104:$B$109,"FDA-4",$D$104:$D$109,"VAGO")</f>
        <v>0</v>
      </c>
      <c r="E115" s="16">
        <f t="shared" si="4"/>
        <v>0</v>
      </c>
      <c r="F115" s="19"/>
      <c r="G115" s="28">
        <f>SUMIF($B$104:$B$109,"FDA-4",$G$104:$G$109)</f>
        <v>0</v>
      </c>
      <c r="H115" s="28">
        <f>SUMIF($B$104:$B$109,"FDA-4",$H$104:$H$109)</f>
        <v>0</v>
      </c>
      <c r="I115" s="28">
        <f>SUMIF($B$104:$B$109,"FDA-4",$I$104:$I$109)</f>
        <v>0</v>
      </c>
      <c r="J115" s="13"/>
      <c r="K115" s="6"/>
      <c r="L115" s="13"/>
      <c r="M115" s="13"/>
      <c r="N115" s="13"/>
      <c r="O115" s="13"/>
      <c r="P115" s="13"/>
      <c r="Q115" s="13"/>
      <c r="R115" s="5"/>
      <c r="S115" s="5"/>
      <c r="T115" s="5"/>
      <c r="U115" s="5"/>
      <c r="V115" s="5"/>
      <c r="W115" s="5"/>
      <c r="X115" s="5"/>
      <c r="Y115" s="5"/>
      <c r="Z115" s="5"/>
      <c r="AA115" s="5"/>
      <c r="AB115" s="5"/>
      <c r="AC115" s="5"/>
      <c r="AD115" s="5"/>
    </row>
    <row r="116" spans="1:30" ht="30" x14ac:dyDescent="0.2">
      <c r="A116" s="42" t="s">
        <v>74</v>
      </c>
      <c r="B116" s="31"/>
      <c r="C116" s="21">
        <f>SUM(C111:C115)</f>
        <v>5</v>
      </c>
      <c r="D116" s="21">
        <f t="shared" ref="D116" si="5">SUM(D112:D115)</f>
        <v>0</v>
      </c>
      <c r="E116" s="21">
        <f>SUM(E111:E115)</f>
        <v>5</v>
      </c>
      <c r="F116" s="31"/>
      <c r="G116" s="33">
        <f t="shared" ref="G116:I116" si="6">SUM(G111:G115)</f>
        <v>0</v>
      </c>
      <c r="H116" s="33">
        <f t="shared" si="6"/>
        <v>23521.209999999995</v>
      </c>
      <c r="I116" s="33">
        <f t="shared" si="6"/>
        <v>23521.209999999995</v>
      </c>
      <c r="J116" s="13"/>
      <c r="K116" s="6"/>
      <c r="L116" s="13"/>
      <c r="M116" s="13"/>
      <c r="N116" s="13"/>
      <c r="O116" s="13"/>
      <c r="P116" s="13"/>
      <c r="Q116" s="13"/>
      <c r="R116" s="5"/>
      <c r="S116" s="5"/>
      <c r="T116" s="5"/>
      <c r="U116" s="5"/>
      <c r="V116" s="5"/>
      <c r="W116" s="5"/>
      <c r="X116" s="5"/>
      <c r="Y116" s="5"/>
      <c r="Z116" s="5"/>
      <c r="AA116" s="5"/>
      <c r="AB116" s="5"/>
      <c r="AC116" s="5"/>
      <c r="AD116" s="5"/>
    </row>
    <row r="117" spans="1:30" ht="45" customHeight="1" x14ac:dyDescent="0.2">
      <c r="A117" s="24"/>
      <c r="B117" s="24"/>
      <c r="C117" s="24"/>
      <c r="D117" s="24"/>
      <c r="E117" s="24"/>
      <c r="F117" s="24"/>
      <c r="G117" s="24"/>
      <c r="H117" s="24"/>
      <c r="I117" s="6"/>
      <c r="J117" s="13"/>
      <c r="K117" s="6"/>
      <c r="L117" s="13"/>
      <c r="M117" s="13"/>
      <c r="N117" s="13"/>
      <c r="O117" s="13"/>
      <c r="P117" s="13"/>
      <c r="Q117" s="13"/>
      <c r="R117" s="5"/>
      <c r="S117" s="5"/>
      <c r="T117" s="5"/>
      <c r="U117" s="5"/>
      <c r="V117" s="5"/>
      <c r="W117" s="5"/>
      <c r="X117" s="5"/>
      <c r="Y117" s="5"/>
      <c r="Z117" s="5"/>
      <c r="AA117" s="5"/>
      <c r="AB117" s="5"/>
      <c r="AC117" s="5"/>
      <c r="AD117" s="5"/>
    </row>
    <row r="118" spans="1:30" x14ac:dyDescent="0.2">
      <c r="A118" s="178" t="s">
        <v>75</v>
      </c>
      <c r="B118" s="179"/>
      <c r="C118" s="179"/>
      <c r="D118" s="179"/>
      <c r="E118" s="179"/>
      <c r="F118" s="179"/>
      <c r="G118" s="179"/>
      <c r="H118" s="179"/>
      <c r="I118" s="180"/>
      <c r="J118" s="13"/>
      <c r="K118" s="6"/>
      <c r="L118" s="13"/>
      <c r="M118" s="13"/>
      <c r="N118" s="13"/>
      <c r="O118" s="13"/>
      <c r="P118" s="13"/>
      <c r="Q118" s="13"/>
      <c r="R118" s="5"/>
      <c r="S118" s="5"/>
      <c r="T118" s="5"/>
      <c r="U118" s="5"/>
      <c r="V118" s="5"/>
      <c r="W118" s="5"/>
      <c r="X118" s="5"/>
      <c r="Y118" s="5"/>
      <c r="Z118" s="5"/>
      <c r="AA118" s="5"/>
      <c r="AB118" s="5"/>
      <c r="AC118" s="5"/>
      <c r="AD118" s="5"/>
    </row>
    <row r="119" spans="1:30" ht="30" x14ac:dyDescent="0.2">
      <c r="A119" s="34" t="s">
        <v>76</v>
      </c>
      <c r="B119" s="9" t="s">
        <v>77</v>
      </c>
      <c r="C119" s="9" t="s">
        <v>78</v>
      </c>
      <c r="D119" s="9" t="s">
        <v>79</v>
      </c>
      <c r="E119" s="9" t="s">
        <v>80</v>
      </c>
      <c r="F119" s="9" t="s">
        <v>81</v>
      </c>
      <c r="G119" s="9" t="s">
        <v>82</v>
      </c>
      <c r="H119" s="129" t="s">
        <v>83</v>
      </c>
      <c r="I119" s="9" t="s">
        <v>84</v>
      </c>
      <c r="J119" s="6"/>
      <c r="K119" s="6"/>
      <c r="L119" s="6"/>
      <c r="M119" s="6"/>
      <c r="N119" s="6"/>
      <c r="O119" s="6"/>
      <c r="P119" s="6"/>
      <c r="Q119" s="6"/>
      <c r="R119" s="25"/>
      <c r="S119" s="12"/>
      <c r="T119" s="12"/>
      <c r="U119" s="12"/>
      <c r="V119" s="12"/>
      <c r="W119" s="12"/>
      <c r="X119" s="12"/>
      <c r="Y119" s="12"/>
      <c r="Z119" s="12"/>
      <c r="AA119" s="12"/>
      <c r="AB119" s="12"/>
      <c r="AC119" s="12"/>
      <c r="AD119" s="12"/>
    </row>
    <row r="120" spans="1:30" ht="16.5" x14ac:dyDescent="0.25">
      <c r="A120" s="49" t="s">
        <v>341</v>
      </c>
      <c r="B120" s="105" t="s">
        <v>94</v>
      </c>
      <c r="C120" s="35"/>
      <c r="D120" s="121" t="s">
        <v>360</v>
      </c>
      <c r="E120" s="29">
        <v>1</v>
      </c>
      <c r="F120" s="52" t="s">
        <v>335</v>
      </c>
      <c r="G120" s="124">
        <v>0</v>
      </c>
      <c r="H120" s="130">
        <v>1200.69</v>
      </c>
      <c r="I120" s="127">
        <f t="shared" ref="I120:I128" si="7">SUM(G120:H120)</f>
        <v>1200.69</v>
      </c>
      <c r="J120" s="13"/>
      <c r="K120" s="13"/>
      <c r="L120" s="13"/>
      <c r="M120" s="13"/>
      <c r="N120" s="13"/>
      <c r="O120" s="13"/>
      <c r="P120" s="13"/>
      <c r="Q120" s="13"/>
      <c r="R120" s="5"/>
      <c r="S120" s="5"/>
      <c r="T120" s="5"/>
      <c r="U120" s="5"/>
      <c r="V120" s="5"/>
      <c r="W120" s="5"/>
      <c r="X120" s="5"/>
      <c r="Y120" s="5"/>
      <c r="Z120" s="5"/>
      <c r="AA120" s="5"/>
      <c r="AB120" s="5"/>
      <c r="AC120" s="5"/>
      <c r="AD120" s="5"/>
    </row>
    <row r="121" spans="1:30" ht="16.5" x14ac:dyDescent="0.25">
      <c r="A121" s="49" t="s">
        <v>341</v>
      </c>
      <c r="B121" s="105" t="s">
        <v>94</v>
      </c>
      <c r="C121" s="36"/>
      <c r="D121" s="121" t="s">
        <v>360</v>
      </c>
      <c r="E121" s="29">
        <v>1</v>
      </c>
      <c r="F121" s="52" t="s">
        <v>336</v>
      </c>
      <c r="G121" s="124">
        <v>0</v>
      </c>
      <c r="H121" s="130">
        <v>1200.69</v>
      </c>
      <c r="I121" s="127">
        <f t="shared" si="7"/>
        <v>1200.69</v>
      </c>
      <c r="J121" s="13"/>
      <c r="K121" s="13"/>
      <c r="L121" s="13"/>
      <c r="M121" s="13"/>
      <c r="N121" s="13"/>
      <c r="O121" s="13"/>
      <c r="P121" s="13"/>
      <c r="Q121" s="13"/>
      <c r="R121" s="5"/>
      <c r="S121" s="5"/>
      <c r="T121" s="5"/>
      <c r="U121" s="5"/>
      <c r="V121" s="5"/>
      <c r="W121" s="5"/>
      <c r="X121" s="5"/>
      <c r="Y121" s="5"/>
      <c r="Z121" s="5"/>
      <c r="AA121" s="5"/>
      <c r="AB121" s="5"/>
      <c r="AC121" s="5"/>
      <c r="AD121" s="5"/>
    </row>
    <row r="122" spans="1:30" ht="16.5" x14ac:dyDescent="0.25">
      <c r="A122" s="49" t="s">
        <v>341</v>
      </c>
      <c r="B122" s="105" t="s">
        <v>94</v>
      </c>
      <c r="C122" s="36"/>
      <c r="D122" s="121" t="s">
        <v>360</v>
      </c>
      <c r="E122" s="29">
        <v>1</v>
      </c>
      <c r="F122" s="94" t="s">
        <v>337</v>
      </c>
      <c r="G122" s="124">
        <v>0</v>
      </c>
      <c r="H122" s="130">
        <v>1200.69</v>
      </c>
      <c r="I122" s="127">
        <f t="shared" si="7"/>
        <v>1200.69</v>
      </c>
      <c r="J122" s="13"/>
      <c r="K122" s="13"/>
      <c r="L122" s="13"/>
      <c r="M122" s="13"/>
      <c r="N122" s="13"/>
      <c r="O122" s="13"/>
      <c r="P122" s="13"/>
      <c r="Q122" s="13"/>
      <c r="R122" s="5"/>
      <c r="S122" s="5"/>
      <c r="T122" s="5"/>
      <c r="U122" s="5"/>
      <c r="V122" s="5"/>
      <c r="W122" s="5"/>
      <c r="X122" s="5"/>
      <c r="Y122" s="5"/>
      <c r="Z122" s="5"/>
      <c r="AA122" s="5"/>
      <c r="AB122" s="5"/>
      <c r="AC122" s="5"/>
      <c r="AD122" s="5"/>
    </row>
    <row r="123" spans="1:30" ht="16.5" x14ac:dyDescent="0.25">
      <c r="A123" s="49" t="s">
        <v>341</v>
      </c>
      <c r="B123" s="105" t="s">
        <v>94</v>
      </c>
      <c r="C123" s="36"/>
      <c r="D123" s="121" t="s">
        <v>360</v>
      </c>
      <c r="E123" s="29">
        <v>1</v>
      </c>
      <c r="F123" s="69" t="s">
        <v>338</v>
      </c>
      <c r="G123" s="124">
        <v>0</v>
      </c>
      <c r="H123" s="130">
        <v>1200.69</v>
      </c>
      <c r="I123" s="127">
        <f t="shared" si="7"/>
        <v>1200.69</v>
      </c>
      <c r="J123" s="13"/>
      <c r="K123" s="13"/>
      <c r="L123" s="13"/>
      <c r="M123" s="13"/>
      <c r="N123" s="13"/>
      <c r="O123" s="13"/>
      <c r="P123" s="13"/>
      <c r="Q123" s="13"/>
      <c r="R123" s="5"/>
      <c r="S123" s="5"/>
      <c r="T123" s="5"/>
      <c r="U123" s="5"/>
      <c r="V123" s="5"/>
      <c r="W123" s="5"/>
      <c r="X123" s="5"/>
      <c r="Y123" s="5"/>
      <c r="Z123" s="5"/>
      <c r="AA123" s="5"/>
      <c r="AB123" s="5"/>
      <c r="AC123" s="5"/>
      <c r="AD123" s="5"/>
    </row>
    <row r="124" spans="1:30" ht="16.5" x14ac:dyDescent="0.25">
      <c r="A124" s="49" t="s">
        <v>341</v>
      </c>
      <c r="B124" s="105" t="s">
        <v>94</v>
      </c>
      <c r="C124" s="35"/>
      <c r="D124" s="121" t="s">
        <v>360</v>
      </c>
      <c r="E124" s="29">
        <v>1</v>
      </c>
      <c r="F124" s="50" t="s">
        <v>339</v>
      </c>
      <c r="G124" s="124">
        <v>0</v>
      </c>
      <c r="H124" s="130">
        <v>1200.69</v>
      </c>
      <c r="I124" s="127">
        <f t="shared" si="7"/>
        <v>1200.69</v>
      </c>
      <c r="J124" s="13"/>
      <c r="K124" s="13"/>
      <c r="L124" s="13"/>
      <c r="M124" s="13"/>
      <c r="N124" s="13"/>
      <c r="O124" s="13"/>
      <c r="P124" s="13"/>
      <c r="Q124" s="13"/>
      <c r="R124" s="5"/>
      <c r="S124" s="5"/>
      <c r="T124" s="5"/>
      <c r="U124" s="5"/>
      <c r="V124" s="5"/>
      <c r="W124" s="5"/>
      <c r="X124" s="5"/>
      <c r="Y124" s="5"/>
      <c r="Z124" s="5"/>
      <c r="AA124" s="5"/>
      <c r="AB124" s="5"/>
      <c r="AC124" s="5"/>
      <c r="AD124" s="5"/>
    </row>
    <row r="125" spans="1:30" ht="16.5" x14ac:dyDescent="0.25">
      <c r="A125" s="95" t="s">
        <v>341</v>
      </c>
      <c r="B125" s="105" t="s">
        <v>94</v>
      </c>
      <c r="C125" s="96"/>
      <c r="D125" s="121" t="s">
        <v>360</v>
      </c>
      <c r="E125" s="122">
        <v>1</v>
      </c>
      <c r="F125" s="52" t="s">
        <v>340</v>
      </c>
      <c r="G125" s="125">
        <v>0</v>
      </c>
      <c r="H125" s="130">
        <v>1200.69</v>
      </c>
      <c r="I125" s="128">
        <f t="shared" si="7"/>
        <v>1200.69</v>
      </c>
      <c r="J125" s="13"/>
      <c r="K125" s="13"/>
      <c r="L125" s="13"/>
      <c r="M125" s="13"/>
      <c r="N125" s="13"/>
      <c r="O125" s="13"/>
      <c r="P125" s="13"/>
      <c r="Q125" s="13"/>
      <c r="R125" s="5"/>
      <c r="S125" s="5"/>
      <c r="T125" s="5"/>
      <c r="U125" s="5"/>
      <c r="V125" s="5"/>
      <c r="W125" s="5"/>
      <c r="X125" s="5"/>
      <c r="Y125" s="5"/>
      <c r="Z125" s="5"/>
      <c r="AA125" s="5"/>
      <c r="AB125" s="5"/>
      <c r="AC125" s="5"/>
      <c r="AD125" s="5"/>
    </row>
    <row r="126" spans="1:30" ht="16.5" x14ac:dyDescent="0.25">
      <c r="A126" s="95" t="s">
        <v>341</v>
      </c>
      <c r="B126" s="105" t="s">
        <v>94</v>
      </c>
      <c r="C126" s="99"/>
      <c r="D126" s="121" t="s">
        <v>360</v>
      </c>
      <c r="E126" s="101">
        <v>1</v>
      </c>
      <c r="F126" s="123" t="s">
        <v>342</v>
      </c>
      <c r="G126" s="126">
        <v>0</v>
      </c>
      <c r="H126" s="130">
        <v>1200.69</v>
      </c>
      <c r="I126" s="128">
        <f t="shared" si="7"/>
        <v>1200.69</v>
      </c>
      <c r="J126" s="13"/>
      <c r="K126" s="13"/>
      <c r="L126" s="13"/>
      <c r="M126" s="13"/>
      <c r="N126" s="13"/>
      <c r="O126" s="13"/>
      <c r="P126" s="13"/>
      <c r="Q126" s="13"/>
      <c r="R126" s="5"/>
      <c r="S126" s="5"/>
      <c r="T126" s="5"/>
      <c r="U126" s="5"/>
      <c r="V126" s="5"/>
      <c r="W126" s="5"/>
      <c r="X126" s="5"/>
      <c r="Y126" s="5"/>
      <c r="Z126" s="5"/>
      <c r="AA126" s="5"/>
      <c r="AB126" s="5"/>
      <c r="AC126" s="5"/>
      <c r="AD126" s="5"/>
    </row>
    <row r="127" spans="1:30" ht="16.5" x14ac:dyDescent="0.25">
      <c r="A127" s="95" t="s">
        <v>341</v>
      </c>
      <c r="B127" s="105" t="s">
        <v>94</v>
      </c>
      <c r="C127" s="99"/>
      <c r="D127" s="121" t="s">
        <v>360</v>
      </c>
      <c r="E127" s="101">
        <v>1</v>
      </c>
      <c r="F127" s="74" t="s">
        <v>343</v>
      </c>
      <c r="G127" s="126">
        <v>0</v>
      </c>
      <c r="H127" s="130">
        <v>1200.69</v>
      </c>
      <c r="I127" s="128">
        <f t="shared" si="7"/>
        <v>1200.69</v>
      </c>
      <c r="J127" s="13"/>
      <c r="K127" s="13"/>
      <c r="L127" s="13"/>
      <c r="M127" s="13"/>
      <c r="N127" s="13"/>
      <c r="O127" s="13"/>
      <c r="P127" s="13"/>
      <c r="Q127" s="13"/>
      <c r="R127" s="5"/>
      <c r="S127" s="5"/>
      <c r="T127" s="5"/>
      <c r="U127" s="5"/>
      <c r="V127" s="5"/>
      <c r="W127" s="5"/>
      <c r="X127" s="5"/>
      <c r="Y127" s="5"/>
      <c r="Z127" s="5"/>
      <c r="AA127" s="5"/>
      <c r="AB127" s="5"/>
      <c r="AC127" s="5"/>
      <c r="AD127" s="5"/>
    </row>
    <row r="128" spans="1:30" ht="16.5" x14ac:dyDescent="0.25">
      <c r="A128" s="95" t="s">
        <v>341</v>
      </c>
      <c r="B128" s="105" t="s">
        <v>94</v>
      </c>
      <c r="C128" s="99"/>
      <c r="D128" s="121" t="s">
        <v>360</v>
      </c>
      <c r="E128" s="101">
        <v>1</v>
      </c>
      <c r="F128" s="104" t="s">
        <v>344</v>
      </c>
      <c r="G128" s="126">
        <v>0</v>
      </c>
      <c r="H128" s="130">
        <v>1200.69</v>
      </c>
      <c r="I128" s="128">
        <f t="shared" si="7"/>
        <v>1200.69</v>
      </c>
      <c r="J128" s="13"/>
      <c r="K128" s="13"/>
      <c r="L128" s="13"/>
      <c r="M128" s="13"/>
      <c r="N128" s="13"/>
      <c r="O128" s="13"/>
      <c r="P128" s="13"/>
      <c r="Q128" s="13"/>
      <c r="R128" s="5"/>
      <c r="S128" s="5"/>
      <c r="T128" s="5"/>
      <c r="U128" s="5"/>
      <c r="V128" s="5"/>
      <c r="W128" s="5"/>
      <c r="X128" s="5"/>
      <c r="Y128" s="5"/>
      <c r="Z128" s="5"/>
      <c r="AA128" s="5"/>
      <c r="AB128" s="5"/>
      <c r="AC128" s="5"/>
      <c r="AD128" s="5"/>
    </row>
    <row r="129" spans="1:30" ht="16.5" x14ac:dyDescent="0.25">
      <c r="A129" s="49" t="s">
        <v>347</v>
      </c>
      <c r="B129" s="105" t="s">
        <v>372</v>
      </c>
      <c r="C129" s="99"/>
      <c r="D129" s="121" t="s">
        <v>360</v>
      </c>
      <c r="E129" s="101">
        <v>1</v>
      </c>
      <c r="F129" s="52" t="s">
        <v>345</v>
      </c>
      <c r="G129" s="97">
        <v>0</v>
      </c>
      <c r="H129" s="117">
        <v>732.55</v>
      </c>
      <c r="I129" s="98">
        <f>SUM(G129:H129)</f>
        <v>732.55</v>
      </c>
      <c r="J129" s="13"/>
      <c r="K129" s="13"/>
      <c r="L129" s="13"/>
      <c r="M129" s="13"/>
      <c r="N129" s="13"/>
      <c r="O129" s="13"/>
      <c r="P129" s="13"/>
      <c r="Q129" s="13"/>
      <c r="R129" s="5"/>
      <c r="S129" s="5"/>
      <c r="T129" s="5"/>
      <c r="U129" s="5"/>
      <c r="V129" s="5"/>
      <c r="W129" s="5"/>
      <c r="X129" s="5"/>
      <c r="Y129" s="5"/>
      <c r="Z129" s="5"/>
      <c r="AA129" s="5"/>
      <c r="AB129" s="5"/>
      <c r="AC129" s="5"/>
      <c r="AD129" s="5"/>
    </row>
    <row r="130" spans="1:30" ht="16.5" x14ac:dyDescent="0.25">
      <c r="A130" s="49" t="s">
        <v>347</v>
      </c>
      <c r="B130" s="105" t="s">
        <v>372</v>
      </c>
      <c r="C130" s="99"/>
      <c r="D130" s="121" t="s">
        <v>360</v>
      </c>
      <c r="E130" s="101">
        <v>1</v>
      </c>
      <c r="F130" s="52" t="s">
        <v>346</v>
      </c>
      <c r="G130" s="97">
        <v>0</v>
      </c>
      <c r="H130" s="117">
        <v>732.55</v>
      </c>
      <c r="I130" s="98">
        <f>SUM(G130:H130)</f>
        <v>732.55</v>
      </c>
      <c r="J130" s="13"/>
      <c r="K130" s="13"/>
      <c r="L130" s="13"/>
      <c r="M130" s="13"/>
      <c r="N130" s="13"/>
      <c r="O130" s="13"/>
      <c r="P130" s="13"/>
      <c r="Q130" s="13"/>
      <c r="R130" s="5"/>
      <c r="S130" s="5"/>
      <c r="T130" s="5"/>
      <c r="U130" s="5"/>
      <c r="V130" s="5"/>
      <c r="W130" s="5"/>
      <c r="X130" s="5"/>
      <c r="Y130" s="5"/>
      <c r="Z130" s="5"/>
      <c r="AA130" s="5"/>
      <c r="AB130" s="5"/>
      <c r="AC130" s="5"/>
      <c r="AD130" s="5"/>
    </row>
    <row r="131" spans="1:30" ht="16.5" x14ac:dyDescent="0.25">
      <c r="A131" s="49" t="s">
        <v>347</v>
      </c>
      <c r="B131" s="105" t="s">
        <v>372</v>
      </c>
      <c r="C131" s="99"/>
      <c r="D131" s="121" t="s">
        <v>360</v>
      </c>
      <c r="E131" s="101">
        <v>1</v>
      </c>
      <c r="F131" s="106" t="s">
        <v>348</v>
      </c>
      <c r="G131" s="97">
        <v>0</v>
      </c>
      <c r="H131" s="117">
        <v>732.55</v>
      </c>
      <c r="I131" s="98">
        <f>SUM(G131:H131)</f>
        <v>732.55</v>
      </c>
      <c r="J131" s="13"/>
      <c r="K131" s="13"/>
      <c r="L131" s="13"/>
      <c r="M131" s="13"/>
      <c r="N131" s="13"/>
      <c r="O131" s="13"/>
      <c r="P131" s="13"/>
      <c r="Q131" s="13"/>
      <c r="R131" s="5"/>
      <c r="S131" s="5"/>
      <c r="T131" s="5"/>
      <c r="U131" s="5"/>
      <c r="V131" s="5"/>
      <c r="W131" s="5"/>
      <c r="X131" s="5"/>
      <c r="Y131" s="5"/>
      <c r="Z131" s="5"/>
      <c r="AA131" s="5"/>
      <c r="AB131" s="5"/>
      <c r="AC131" s="5"/>
      <c r="AD131" s="5"/>
    </row>
    <row r="132" spans="1:30" ht="16.5" x14ac:dyDescent="0.25">
      <c r="A132" s="49" t="s">
        <v>347</v>
      </c>
      <c r="B132" s="105" t="s">
        <v>372</v>
      </c>
      <c r="C132" s="99"/>
      <c r="D132" s="121" t="s">
        <v>360</v>
      </c>
      <c r="E132" s="101">
        <v>1</v>
      </c>
      <c r="F132" s="58" t="s">
        <v>349</v>
      </c>
      <c r="G132" s="102">
        <v>0</v>
      </c>
      <c r="H132" s="117">
        <v>732.55</v>
      </c>
      <c r="I132" s="103">
        <f>SUM(G132:H132)</f>
        <v>732.55</v>
      </c>
      <c r="J132" s="13"/>
      <c r="K132" s="13"/>
      <c r="L132" s="13"/>
      <c r="M132" s="13"/>
      <c r="N132" s="13"/>
      <c r="O132" s="13"/>
      <c r="P132" s="13"/>
      <c r="Q132" s="13"/>
      <c r="R132" s="5"/>
      <c r="S132" s="5"/>
      <c r="T132" s="5"/>
      <c r="U132" s="5"/>
      <c r="V132" s="5"/>
      <c r="W132" s="5"/>
      <c r="X132" s="5"/>
      <c r="Y132" s="5"/>
      <c r="Z132" s="5"/>
      <c r="AA132" s="5"/>
      <c r="AB132" s="5"/>
      <c r="AC132" s="5"/>
      <c r="AD132" s="5"/>
    </row>
    <row r="133" spans="1:30" ht="16.5" x14ac:dyDescent="0.25">
      <c r="A133" s="49" t="s">
        <v>347</v>
      </c>
      <c r="B133" s="105" t="s">
        <v>372</v>
      </c>
      <c r="C133" s="108"/>
      <c r="D133" s="121" t="s">
        <v>360</v>
      </c>
      <c r="E133" s="109">
        <v>1</v>
      </c>
      <c r="F133" s="94" t="s">
        <v>350</v>
      </c>
      <c r="G133" s="102">
        <v>0</v>
      </c>
      <c r="H133" s="118">
        <v>732.55</v>
      </c>
      <c r="I133" s="103">
        <f>SUM(G133:H133)</f>
        <v>732.55</v>
      </c>
      <c r="J133" s="13"/>
      <c r="K133" s="13"/>
      <c r="L133" s="13"/>
      <c r="M133" s="13"/>
      <c r="N133" s="13"/>
      <c r="O133" s="13"/>
      <c r="P133" s="13"/>
      <c r="Q133" s="13"/>
      <c r="R133" s="5"/>
      <c r="S133" s="5"/>
      <c r="T133" s="5"/>
      <c r="U133" s="5"/>
      <c r="V133" s="5"/>
      <c r="W133" s="5"/>
      <c r="X133" s="5"/>
      <c r="Y133" s="5"/>
      <c r="Z133" s="5"/>
      <c r="AA133" s="5"/>
      <c r="AB133" s="5"/>
      <c r="AC133" s="5"/>
      <c r="AD133" s="5"/>
    </row>
    <row r="134" spans="1:30" ht="16.5" x14ac:dyDescent="0.25">
      <c r="A134" s="49" t="s">
        <v>354</v>
      </c>
      <c r="B134" s="107" t="s">
        <v>98</v>
      </c>
      <c r="C134" s="99"/>
      <c r="D134" s="121" t="s">
        <v>360</v>
      </c>
      <c r="E134" s="101">
        <v>1</v>
      </c>
      <c r="F134" s="52" t="s">
        <v>351</v>
      </c>
      <c r="G134" s="102">
        <v>0</v>
      </c>
      <c r="H134" s="119">
        <v>488.36</v>
      </c>
      <c r="I134" s="103">
        <f t="shared" ref="I134:I140" si="8">SUM(G134:H134)</f>
        <v>488.36</v>
      </c>
      <c r="J134" s="13"/>
      <c r="K134" s="13"/>
      <c r="L134" s="13"/>
      <c r="M134" s="13"/>
      <c r="N134" s="13"/>
      <c r="O134" s="13"/>
      <c r="P134" s="13"/>
      <c r="Q134" s="13"/>
      <c r="R134" s="5"/>
      <c r="S134" s="5"/>
      <c r="T134" s="5"/>
      <c r="U134" s="5"/>
      <c r="V134" s="5"/>
      <c r="W134" s="5"/>
      <c r="X134" s="5"/>
      <c r="Y134" s="5"/>
      <c r="Z134" s="5"/>
      <c r="AA134" s="5"/>
      <c r="AB134" s="5"/>
      <c r="AC134" s="5"/>
      <c r="AD134" s="5"/>
    </row>
    <row r="135" spans="1:30" ht="16.5" x14ac:dyDescent="0.25">
      <c r="A135" s="49" t="s">
        <v>354</v>
      </c>
      <c r="B135" s="107" t="s">
        <v>98</v>
      </c>
      <c r="C135" s="99"/>
      <c r="D135" s="121" t="s">
        <v>360</v>
      </c>
      <c r="E135" s="101">
        <v>1</v>
      </c>
      <c r="F135" s="114" t="s">
        <v>352</v>
      </c>
      <c r="G135" s="102">
        <v>0</v>
      </c>
      <c r="H135" s="119">
        <v>488.36</v>
      </c>
      <c r="I135" s="103">
        <f t="shared" si="8"/>
        <v>488.36</v>
      </c>
      <c r="J135" s="13"/>
      <c r="K135" s="13"/>
      <c r="L135" s="13"/>
      <c r="M135" s="13"/>
      <c r="N135" s="13"/>
      <c r="O135" s="13"/>
      <c r="P135" s="13"/>
      <c r="Q135" s="13"/>
      <c r="R135" s="5"/>
      <c r="S135" s="5"/>
      <c r="T135" s="5"/>
      <c r="U135" s="5"/>
      <c r="V135" s="5"/>
      <c r="W135" s="5"/>
      <c r="X135" s="5"/>
      <c r="Y135" s="5"/>
      <c r="Z135" s="5"/>
      <c r="AA135" s="5"/>
      <c r="AB135" s="5"/>
      <c r="AC135" s="5"/>
      <c r="AD135" s="5"/>
    </row>
    <row r="136" spans="1:30" ht="16.5" x14ac:dyDescent="0.25">
      <c r="A136" s="49" t="s">
        <v>354</v>
      </c>
      <c r="B136" s="107" t="s">
        <v>98</v>
      </c>
      <c r="C136" s="99"/>
      <c r="D136" s="121" t="s">
        <v>360</v>
      </c>
      <c r="E136" s="101">
        <v>1</v>
      </c>
      <c r="F136" s="52" t="s">
        <v>353</v>
      </c>
      <c r="G136" s="102">
        <v>0</v>
      </c>
      <c r="H136" s="119">
        <v>488.36</v>
      </c>
      <c r="I136" s="103">
        <f t="shared" si="8"/>
        <v>488.36</v>
      </c>
      <c r="J136" s="13"/>
      <c r="K136" s="13"/>
      <c r="L136" s="13"/>
      <c r="M136" s="13"/>
      <c r="N136" s="13"/>
      <c r="O136" s="13"/>
      <c r="P136" s="13"/>
      <c r="Q136" s="13"/>
      <c r="R136" s="5"/>
      <c r="S136" s="5"/>
      <c r="T136" s="5"/>
      <c r="U136" s="5"/>
      <c r="V136" s="5"/>
      <c r="W136" s="5"/>
      <c r="X136" s="5"/>
      <c r="Y136" s="5"/>
      <c r="Z136" s="5"/>
      <c r="AA136" s="5"/>
      <c r="AB136" s="5"/>
      <c r="AC136" s="5"/>
      <c r="AD136" s="5"/>
    </row>
    <row r="137" spans="1:30" ht="16.5" x14ac:dyDescent="0.25">
      <c r="A137" s="52" t="s">
        <v>355</v>
      </c>
      <c r="B137" s="107" t="s">
        <v>356</v>
      </c>
      <c r="C137" s="99"/>
      <c r="D137" s="100" t="s">
        <v>360</v>
      </c>
      <c r="E137" s="101">
        <v>1</v>
      </c>
      <c r="F137" s="58" t="s">
        <v>358</v>
      </c>
      <c r="G137" s="102">
        <v>0</v>
      </c>
      <c r="H137" s="120">
        <v>436.04</v>
      </c>
      <c r="I137" s="103">
        <f t="shared" si="8"/>
        <v>436.04</v>
      </c>
      <c r="J137" s="13"/>
      <c r="K137" s="13"/>
      <c r="L137" s="13"/>
      <c r="M137" s="13"/>
      <c r="N137" s="13"/>
      <c r="O137" s="13"/>
      <c r="P137" s="13"/>
      <c r="Q137" s="13"/>
      <c r="R137" s="5"/>
      <c r="S137" s="5"/>
      <c r="T137" s="5"/>
      <c r="U137" s="5"/>
      <c r="V137" s="5"/>
      <c r="W137" s="5"/>
      <c r="X137" s="5"/>
      <c r="Y137" s="5"/>
      <c r="Z137" s="5"/>
      <c r="AA137" s="5"/>
      <c r="AB137" s="5"/>
      <c r="AC137" s="5"/>
      <c r="AD137" s="5"/>
    </row>
    <row r="138" spans="1:30" ht="16.5" x14ac:dyDescent="0.25">
      <c r="A138" s="52" t="s">
        <v>357</v>
      </c>
      <c r="B138" s="107" t="s">
        <v>104</v>
      </c>
      <c r="C138" s="110"/>
      <c r="D138" s="111" t="s">
        <v>362</v>
      </c>
      <c r="E138" s="112">
        <v>1</v>
      </c>
      <c r="F138" s="115"/>
      <c r="G138" s="102">
        <v>0</v>
      </c>
      <c r="H138" s="120">
        <v>313.94</v>
      </c>
      <c r="I138" s="103">
        <f t="shared" si="8"/>
        <v>313.94</v>
      </c>
      <c r="J138" s="13"/>
      <c r="K138" s="13"/>
      <c r="L138" s="13"/>
      <c r="M138" s="13"/>
      <c r="N138" s="13"/>
      <c r="O138" s="13"/>
      <c r="P138" s="13"/>
      <c r="Q138" s="13"/>
      <c r="R138" s="5"/>
      <c r="S138" s="5"/>
      <c r="T138" s="5"/>
      <c r="U138" s="5"/>
      <c r="V138" s="5"/>
      <c r="W138" s="5"/>
      <c r="X138" s="5"/>
      <c r="Y138" s="5"/>
      <c r="Z138" s="5"/>
      <c r="AA138" s="5"/>
      <c r="AB138" s="5"/>
      <c r="AC138" s="5"/>
      <c r="AD138" s="5"/>
    </row>
    <row r="139" spans="1:30" ht="16.5" x14ac:dyDescent="0.25">
      <c r="A139" s="52" t="s">
        <v>357</v>
      </c>
      <c r="B139" s="107" t="s">
        <v>104</v>
      </c>
      <c r="C139" s="110"/>
      <c r="D139" s="111" t="s">
        <v>362</v>
      </c>
      <c r="E139" s="112">
        <v>1</v>
      </c>
      <c r="F139" s="115"/>
      <c r="G139" s="102">
        <v>0</v>
      </c>
      <c r="H139" s="120">
        <v>313.94</v>
      </c>
      <c r="I139" s="103">
        <f t="shared" si="8"/>
        <v>313.94</v>
      </c>
      <c r="J139" s="13"/>
      <c r="K139" s="13"/>
      <c r="L139" s="13"/>
      <c r="M139" s="13"/>
      <c r="N139" s="13"/>
      <c r="O139" s="13"/>
      <c r="P139" s="13"/>
      <c r="Q139" s="13"/>
      <c r="R139" s="5"/>
      <c r="S139" s="5"/>
      <c r="T139" s="5"/>
      <c r="U139" s="5"/>
      <c r="V139" s="5"/>
      <c r="W139" s="5"/>
      <c r="X139" s="5"/>
      <c r="Y139" s="5"/>
      <c r="Z139" s="5"/>
      <c r="AA139" s="5"/>
      <c r="AB139" s="5"/>
      <c r="AC139" s="5"/>
      <c r="AD139" s="5"/>
    </row>
    <row r="140" spans="1:30" ht="16.5" x14ac:dyDescent="0.25">
      <c r="A140" s="52" t="s">
        <v>357</v>
      </c>
      <c r="B140" s="107" t="s">
        <v>104</v>
      </c>
      <c r="C140" s="110"/>
      <c r="D140" s="111" t="s">
        <v>362</v>
      </c>
      <c r="E140" s="112">
        <v>1</v>
      </c>
      <c r="F140" s="115"/>
      <c r="G140" s="102">
        <v>0</v>
      </c>
      <c r="H140" s="120">
        <v>313.94</v>
      </c>
      <c r="I140" s="103">
        <f t="shared" si="8"/>
        <v>313.94</v>
      </c>
      <c r="J140" s="13"/>
      <c r="K140" s="13"/>
      <c r="L140" s="13"/>
      <c r="M140" s="13"/>
      <c r="N140" s="13"/>
      <c r="O140" s="13"/>
      <c r="P140" s="13"/>
      <c r="Q140" s="13"/>
      <c r="R140" s="5"/>
      <c r="S140" s="5"/>
      <c r="T140" s="5"/>
      <c r="U140" s="5"/>
      <c r="V140" s="5"/>
      <c r="W140" s="5"/>
      <c r="X140" s="5"/>
      <c r="Y140" s="5"/>
      <c r="Z140" s="5"/>
      <c r="AA140" s="5"/>
      <c r="AB140" s="5"/>
      <c r="AC140" s="5"/>
      <c r="AD140" s="5"/>
    </row>
    <row r="141" spans="1:30" ht="16.5" x14ac:dyDescent="0.25">
      <c r="A141" s="95"/>
      <c r="B141" s="105"/>
      <c r="C141" s="110"/>
      <c r="D141" s="111"/>
      <c r="E141" s="112"/>
      <c r="F141" s="113"/>
      <c r="G141" s="102"/>
      <c r="H141" s="90"/>
      <c r="I141" s="103"/>
      <c r="J141" s="13"/>
      <c r="K141" s="13"/>
      <c r="L141" s="13"/>
      <c r="M141" s="13"/>
      <c r="N141" s="13"/>
      <c r="O141" s="13"/>
      <c r="P141" s="13"/>
      <c r="Q141" s="13"/>
      <c r="R141" s="5"/>
      <c r="S141" s="5"/>
      <c r="T141" s="5"/>
      <c r="U141" s="5"/>
      <c r="V141" s="5"/>
      <c r="W141" s="5"/>
      <c r="X141" s="5"/>
      <c r="Y141" s="5"/>
      <c r="Z141" s="5"/>
      <c r="AA141" s="5"/>
      <c r="AB141" s="5"/>
      <c r="AC141" s="5"/>
      <c r="AD141" s="5"/>
    </row>
    <row r="142" spans="1:30" ht="45" x14ac:dyDescent="0.2">
      <c r="A142" s="42" t="s">
        <v>85</v>
      </c>
      <c r="B142" s="42" t="s">
        <v>86</v>
      </c>
      <c r="C142" s="21" t="s">
        <v>87</v>
      </c>
      <c r="D142" s="21" t="s">
        <v>88</v>
      </c>
      <c r="E142" s="21" t="s">
        <v>89</v>
      </c>
      <c r="F142" s="31"/>
      <c r="G142" s="116" t="s">
        <v>90</v>
      </c>
      <c r="H142" s="116" t="s">
        <v>91</v>
      </c>
      <c r="I142" s="116" t="s">
        <v>92</v>
      </c>
      <c r="J142" s="13"/>
      <c r="K142" s="13"/>
      <c r="L142" s="13"/>
      <c r="M142" s="13"/>
      <c r="N142" s="13"/>
      <c r="O142" s="13"/>
      <c r="P142" s="13"/>
      <c r="Q142" s="13"/>
      <c r="R142" s="14"/>
      <c r="S142" s="14"/>
      <c r="T142" s="14"/>
      <c r="U142" s="14"/>
      <c r="V142" s="14"/>
      <c r="W142" s="14"/>
      <c r="X142" s="14"/>
      <c r="Y142" s="14"/>
      <c r="Z142" s="14"/>
      <c r="AA142" s="14"/>
      <c r="AB142" s="14"/>
      <c r="AC142" s="14"/>
      <c r="AD142" s="14"/>
    </row>
    <row r="143" spans="1:30" x14ac:dyDescent="0.2">
      <c r="A143" s="37" t="s">
        <v>93</v>
      </c>
      <c r="B143" s="38" t="s">
        <v>94</v>
      </c>
      <c r="C143" s="16">
        <f>SUMIFS($E$120:$E$141,$B$120:$B$141,"FGS-1",$D$120:$D$141,"&lt;&gt;VAGO")</f>
        <v>9</v>
      </c>
      <c r="D143" s="16">
        <f>SUMIFS($E$120:$E$141,$B$120:$B$141,"FGS-1",$D$120:$D$141,"VAGO")</f>
        <v>0</v>
      </c>
      <c r="E143" s="16">
        <f t="shared" ref="E143:E148" si="9">C143+D143</f>
        <v>9</v>
      </c>
      <c r="F143" s="17"/>
      <c r="G143" s="28">
        <f>SUMIF($B$120:$B$141,"FGS-1",$G$120:$G$141)</f>
        <v>0</v>
      </c>
      <c r="H143" s="28">
        <f>SUMIF($B$120:$B$141,"FGS-1",$H$120:$H$141)</f>
        <v>10806.210000000003</v>
      </c>
      <c r="I143" s="28">
        <f>SUMIF($B$120:$B$141,"FGS-1",$I$120:$I$141)</f>
        <v>10806.210000000003</v>
      </c>
      <c r="J143" s="13"/>
      <c r="K143" s="13"/>
      <c r="L143" s="13"/>
      <c r="M143" s="13"/>
      <c r="N143" s="13"/>
      <c r="O143" s="13"/>
      <c r="P143" s="13"/>
      <c r="Q143" s="13"/>
      <c r="R143" s="12"/>
      <c r="S143" s="12"/>
      <c r="T143" s="12"/>
      <c r="U143" s="12"/>
      <c r="V143" s="12"/>
      <c r="W143" s="12"/>
      <c r="X143" s="12"/>
      <c r="Y143" s="12"/>
      <c r="Z143" s="12"/>
      <c r="AA143" s="12"/>
      <c r="AB143" s="12"/>
      <c r="AC143" s="12"/>
      <c r="AD143" s="12"/>
    </row>
    <row r="144" spans="1:30" x14ac:dyDescent="0.2">
      <c r="A144" s="37" t="s">
        <v>95</v>
      </c>
      <c r="B144" s="38" t="s">
        <v>96</v>
      </c>
      <c r="C144" s="16">
        <f>SUMIFS($E$120:$E$141,$B$120:$B$141,"FGS-2",$D$120:$D$141,"&lt;&gt;VAGO")</f>
        <v>5</v>
      </c>
      <c r="D144" s="16">
        <f>SUMIFS($E$120:$E$141,$B$120:$B$141,"FGS-2",$D$120:$D$141,"VAGO")</f>
        <v>0</v>
      </c>
      <c r="E144" s="16">
        <f t="shared" si="9"/>
        <v>5</v>
      </c>
      <c r="F144" s="19"/>
      <c r="G144" s="28">
        <f>SUMIF($B$120:$B$141,"FGS-2",$G$120:$G$141)</f>
        <v>0</v>
      </c>
      <c r="H144" s="28">
        <f>SUMIF($B$120:$B$141,"FGS-2",$H$120:$H$141)</f>
        <v>3662.75</v>
      </c>
      <c r="I144" s="28">
        <f>SUMIF($B$120:$B$141,"FGS-2",$I$120:$I$141)</f>
        <v>3662.75</v>
      </c>
      <c r="J144" s="13"/>
      <c r="K144" s="13"/>
      <c r="L144" s="13"/>
      <c r="M144" s="13"/>
      <c r="N144" s="13"/>
      <c r="O144" s="13"/>
      <c r="P144" s="13"/>
      <c r="Q144" s="13"/>
      <c r="R144" s="12"/>
      <c r="S144" s="12"/>
      <c r="T144" s="12"/>
      <c r="U144" s="12"/>
      <c r="V144" s="12"/>
      <c r="W144" s="12"/>
      <c r="X144" s="12"/>
      <c r="Y144" s="12"/>
      <c r="Z144" s="12"/>
      <c r="AA144" s="12"/>
      <c r="AB144" s="12"/>
      <c r="AC144" s="12"/>
      <c r="AD144" s="12"/>
    </row>
    <row r="145" spans="1:30" x14ac:dyDescent="0.2">
      <c r="A145" s="37" t="s">
        <v>97</v>
      </c>
      <c r="B145" s="38" t="s">
        <v>98</v>
      </c>
      <c r="C145" s="16">
        <f>SUMIFS($E$120:$E$141,$B$120:$B$141,"FGS-3",$D$120:$D$141,"&lt;&gt;VAGO")</f>
        <v>3</v>
      </c>
      <c r="D145" s="16">
        <f>SUMIFS($E$120:$E$141,$B$120:$B$141,"FGS-3",$D$120:$D$141,"VAGO")</f>
        <v>0</v>
      </c>
      <c r="E145" s="16">
        <f t="shared" si="9"/>
        <v>3</v>
      </c>
      <c r="F145" s="19"/>
      <c r="G145" s="28">
        <f>SUMIF($B$120:$B$141,"FGS-3",$G$120:$G$141)</f>
        <v>0</v>
      </c>
      <c r="H145" s="28">
        <f>SUMIF($B$120:$B$141,"FGS-3",$H$120:$H$141)</f>
        <v>1465.08</v>
      </c>
      <c r="I145" s="28">
        <f>SUMIF($B$120:$B$141,"FGS-3",$I$120:$I$141)</f>
        <v>1465.08</v>
      </c>
      <c r="J145" s="13"/>
      <c r="K145" s="13"/>
      <c r="L145" s="13"/>
      <c r="M145" s="13"/>
      <c r="N145" s="13"/>
      <c r="O145" s="13"/>
      <c r="P145" s="13"/>
      <c r="Q145" s="13"/>
      <c r="R145" s="12"/>
      <c r="S145" s="12"/>
      <c r="T145" s="12"/>
      <c r="U145" s="12"/>
      <c r="V145" s="12"/>
      <c r="W145" s="12"/>
      <c r="X145" s="12"/>
      <c r="Y145" s="12"/>
      <c r="Z145" s="12"/>
      <c r="AA145" s="12"/>
      <c r="AB145" s="12"/>
      <c r="AC145" s="12"/>
      <c r="AD145" s="12"/>
    </row>
    <row r="146" spans="1:30" x14ac:dyDescent="0.2">
      <c r="A146" s="39" t="s">
        <v>99</v>
      </c>
      <c r="B146" s="40" t="s">
        <v>100</v>
      </c>
      <c r="C146" s="16">
        <f>SUMIFS($E$120:$E$141,$B$120:$B$141,"FGA-1",$D$120:$D$141,"&lt;&gt;VAGO")</f>
        <v>1</v>
      </c>
      <c r="D146" s="16">
        <f>SUMIFS($E$120:$E$141,$B$120:$B$141,"FGA-1",$D$120:$D$141,"VAGO")</f>
        <v>0</v>
      </c>
      <c r="E146" s="16">
        <f t="shared" si="9"/>
        <v>1</v>
      </c>
      <c r="F146" s="20"/>
      <c r="G146" s="28">
        <f>SUMIF($B$120:$B$141,"FGA-1",$G$120:$G$141)</f>
        <v>0</v>
      </c>
      <c r="H146" s="28">
        <f>SUMIF($B$120:$B$141,"FGA-1",$H$120:$H$141)</f>
        <v>436.04</v>
      </c>
      <c r="I146" s="28">
        <f>SUMIF($B$120:$B$141,"FGA-1",$I$120:$I$141)</f>
        <v>436.04</v>
      </c>
      <c r="J146" s="13"/>
      <c r="K146" s="13"/>
      <c r="L146" s="13"/>
      <c r="M146" s="13"/>
      <c r="N146" s="13"/>
      <c r="O146" s="13"/>
      <c r="P146" s="13"/>
      <c r="Q146" s="13"/>
      <c r="R146" s="12"/>
      <c r="S146" s="12"/>
      <c r="T146" s="12"/>
      <c r="U146" s="12"/>
      <c r="V146" s="12"/>
      <c r="W146" s="12"/>
      <c r="X146" s="12"/>
      <c r="Y146" s="12"/>
      <c r="Z146" s="12"/>
      <c r="AA146" s="12"/>
      <c r="AB146" s="12"/>
      <c r="AC146" s="12"/>
      <c r="AD146" s="12"/>
    </row>
    <row r="147" spans="1:30" x14ac:dyDescent="0.2">
      <c r="A147" s="37" t="s">
        <v>101</v>
      </c>
      <c r="B147" s="38" t="s">
        <v>102</v>
      </c>
      <c r="C147" s="16">
        <f>SUMIFS($E$120:$E$141,$B$120:$B$141,"FGA-2",$D$120:$D$141,"&lt;&gt;VAGO")</f>
        <v>0</v>
      </c>
      <c r="D147" s="16">
        <f>SUMIFS($E$120:$E$141,$B$120:$B$141,"FGA-2",$D$120:$D$141,"VAGO")</f>
        <v>0</v>
      </c>
      <c r="E147" s="16">
        <f t="shared" si="9"/>
        <v>0</v>
      </c>
      <c r="F147" s="20"/>
      <c r="G147" s="28">
        <f>SUMIF($B$120:$B$141,"FGA-2",$G$120:$G$141)</f>
        <v>0</v>
      </c>
      <c r="H147" s="28">
        <f>SUMIF($B$120:$B$141,"FGA-2",$H$120:$H$141)</f>
        <v>0</v>
      </c>
      <c r="I147" s="28">
        <f>SUMIF($B$120:$B$141,"FGA-2",$I$120:$I$141)</f>
        <v>0</v>
      </c>
      <c r="J147" s="13"/>
      <c r="K147" s="13"/>
      <c r="L147" s="13"/>
      <c r="M147" s="13"/>
      <c r="N147" s="13"/>
      <c r="O147" s="13"/>
      <c r="P147" s="13"/>
      <c r="Q147" s="13"/>
      <c r="R147" s="25"/>
      <c r="S147" s="12"/>
      <c r="T147" s="12"/>
      <c r="U147" s="12"/>
      <c r="V147" s="12"/>
      <c r="W147" s="12"/>
      <c r="X147" s="12"/>
      <c r="Y147" s="12"/>
      <c r="Z147" s="12"/>
      <c r="AA147" s="12"/>
      <c r="AB147" s="12"/>
      <c r="AC147" s="12"/>
      <c r="AD147" s="12"/>
    </row>
    <row r="148" spans="1:30" x14ac:dyDescent="0.2">
      <c r="A148" s="37" t="s">
        <v>103</v>
      </c>
      <c r="B148" s="38" t="s">
        <v>104</v>
      </c>
      <c r="C148" s="16">
        <f>SUMIFS($E$120:$E$141,$B$120:$B$141,"FGA-3",$D$120:$D$141,"&lt;&gt;VAGO")</f>
        <v>0</v>
      </c>
      <c r="D148" s="16">
        <f>SUMIFS($E$120:$E$141,$B$120:$B$141,"FGA-3",$D$120:$D$141,"VAGO")</f>
        <v>3</v>
      </c>
      <c r="E148" s="16">
        <f t="shared" si="9"/>
        <v>3</v>
      </c>
      <c r="F148" s="19"/>
      <c r="G148" s="28">
        <f>SUMIF($B$120:$B$141,"FGA-3",$G$120:$G$141)</f>
        <v>0</v>
      </c>
      <c r="H148" s="28">
        <f>SUMIF($B$120:$B$141,"FGA-3",$H$120:$H$141)</f>
        <v>941.81999999999994</v>
      </c>
      <c r="I148" s="28">
        <f>SUMIF($B$120:$B$141,"FGA-3",$I$120:$I$141)</f>
        <v>941.81999999999994</v>
      </c>
      <c r="J148" s="13"/>
      <c r="K148" s="13"/>
      <c r="L148" s="13"/>
      <c r="M148" s="13"/>
      <c r="N148" s="13"/>
      <c r="O148" s="13"/>
      <c r="P148" s="13"/>
      <c r="Q148" s="13"/>
      <c r="R148" s="32"/>
      <c r="S148" s="14"/>
      <c r="T148" s="14"/>
      <c r="U148" s="14"/>
      <c r="V148" s="14"/>
      <c r="W148" s="14"/>
      <c r="X148" s="14"/>
      <c r="Y148" s="14"/>
      <c r="Z148" s="14"/>
      <c r="AA148" s="14"/>
      <c r="AB148" s="14"/>
      <c r="AC148" s="14"/>
      <c r="AD148" s="14"/>
    </row>
    <row r="149" spans="1:30" ht="30" x14ac:dyDescent="0.2">
      <c r="A149" s="42" t="s">
        <v>105</v>
      </c>
      <c r="B149" s="31"/>
      <c r="C149" s="21">
        <f t="shared" ref="C149:E149" si="10">SUM(C143:C148)</f>
        <v>18</v>
      </c>
      <c r="D149" s="21">
        <f t="shared" si="10"/>
        <v>3</v>
      </c>
      <c r="E149" s="21">
        <f t="shared" si="10"/>
        <v>21</v>
      </c>
      <c r="F149" s="31"/>
      <c r="G149" s="33">
        <f t="shared" ref="G149:I149" si="11">SUM(G143:G148)</f>
        <v>0</v>
      </c>
      <c r="H149" s="33">
        <f t="shared" si="11"/>
        <v>17311.900000000005</v>
      </c>
      <c r="I149" s="33">
        <f t="shared" si="11"/>
        <v>17311.900000000005</v>
      </c>
      <c r="J149" s="13"/>
      <c r="K149" s="13"/>
      <c r="L149" s="13"/>
      <c r="M149" s="13"/>
      <c r="N149" s="13"/>
      <c r="O149" s="13"/>
      <c r="P149" s="13"/>
      <c r="Q149" s="13"/>
      <c r="R149" s="32"/>
      <c r="S149" s="14"/>
      <c r="T149" s="14"/>
      <c r="U149" s="14"/>
      <c r="V149" s="14"/>
      <c r="W149" s="14"/>
      <c r="X149" s="14"/>
      <c r="Y149" s="14"/>
      <c r="Z149" s="14"/>
      <c r="AA149" s="14"/>
      <c r="AB149" s="14"/>
      <c r="AC149" s="14"/>
      <c r="AD149" s="14"/>
    </row>
    <row r="150" spans="1:30" ht="33" customHeight="1" x14ac:dyDescent="0.2">
      <c r="A150" s="23"/>
      <c r="B150" s="23"/>
      <c r="C150" s="23"/>
      <c r="D150" s="23"/>
      <c r="E150" s="23"/>
      <c r="F150" s="23"/>
      <c r="G150" s="23"/>
      <c r="H150" s="23"/>
      <c r="I150" s="41"/>
      <c r="J150" s="41"/>
      <c r="K150" s="6"/>
      <c r="L150" s="41"/>
      <c r="M150" s="41"/>
      <c r="N150" s="41"/>
      <c r="O150" s="41"/>
      <c r="P150" s="41"/>
      <c r="Q150" s="41"/>
      <c r="R150" s="25"/>
      <c r="S150" s="12"/>
      <c r="T150" s="12"/>
      <c r="U150" s="12"/>
      <c r="V150" s="12"/>
      <c r="W150" s="12"/>
      <c r="X150" s="12"/>
      <c r="Y150" s="12"/>
      <c r="Z150" s="12"/>
      <c r="AA150" s="12"/>
      <c r="AB150" s="12"/>
      <c r="AC150" s="12"/>
      <c r="AD150" s="12"/>
    </row>
    <row r="151" spans="1:30" ht="45" x14ac:dyDescent="0.2">
      <c r="A151" s="42"/>
      <c r="B151" s="42"/>
      <c r="C151" s="21" t="s">
        <v>106</v>
      </c>
      <c r="D151" s="21" t="s">
        <v>107</v>
      </c>
      <c r="E151" s="21" t="s">
        <v>108</v>
      </c>
      <c r="F151" s="15"/>
      <c r="G151" s="21" t="s">
        <v>109</v>
      </c>
      <c r="H151" s="21" t="s">
        <v>110</v>
      </c>
      <c r="I151" s="21" t="s">
        <v>111</v>
      </c>
      <c r="J151" s="41"/>
      <c r="K151" s="6"/>
      <c r="L151" s="41"/>
      <c r="M151" s="41"/>
      <c r="N151" s="41"/>
      <c r="O151" s="41"/>
      <c r="P151" s="41"/>
      <c r="Q151" s="41"/>
      <c r="R151" s="25"/>
      <c r="S151" s="12"/>
      <c r="T151" s="12"/>
      <c r="U151" s="12"/>
      <c r="V151" s="12"/>
      <c r="W151" s="12"/>
      <c r="X151" s="12"/>
      <c r="Y151" s="12"/>
      <c r="Z151" s="12"/>
      <c r="AA151" s="12"/>
      <c r="AB151" s="12"/>
      <c r="AC151" s="12"/>
      <c r="AD151" s="12"/>
    </row>
    <row r="152" spans="1:30" ht="45" x14ac:dyDescent="0.2">
      <c r="A152" s="42" t="s">
        <v>112</v>
      </c>
      <c r="B152" s="15"/>
      <c r="C152" s="21">
        <f>SUM(C100+C116+C149)</f>
        <v>96</v>
      </c>
      <c r="D152" s="21">
        <f>SUM(D100+D116+D149)</f>
        <v>6</v>
      </c>
      <c r="E152" s="21">
        <f>SUM(E100+E116+E149)</f>
        <v>102</v>
      </c>
      <c r="F152" s="15"/>
      <c r="G152" s="33">
        <f>SUM(H100+G116+G149)</f>
        <v>61935.950000000004</v>
      </c>
      <c r="H152" s="33">
        <f>SUM(I100+H116+H149)</f>
        <v>316688.00999999995</v>
      </c>
      <c r="I152" s="33">
        <f>SUM(J100+I116+I149)</f>
        <v>378623.96000000008</v>
      </c>
      <c r="J152" s="41"/>
      <c r="K152" s="6"/>
      <c r="L152" s="41"/>
      <c r="M152" s="41"/>
      <c r="N152" s="41"/>
      <c r="O152" s="41"/>
      <c r="P152" s="41"/>
      <c r="Q152" s="41"/>
      <c r="R152" s="25"/>
      <c r="S152" s="12"/>
      <c r="T152" s="12"/>
      <c r="U152" s="12"/>
      <c r="V152" s="12"/>
      <c r="W152" s="12"/>
      <c r="X152" s="12"/>
      <c r="Y152" s="12"/>
      <c r="Z152" s="12"/>
      <c r="AA152" s="12"/>
      <c r="AB152" s="12"/>
      <c r="AC152" s="12"/>
      <c r="AD152" s="12"/>
    </row>
    <row r="153" spans="1:30" ht="30" customHeight="1" x14ac:dyDescent="0.2">
      <c r="A153" s="23"/>
      <c r="B153" s="23"/>
      <c r="C153" s="23"/>
      <c r="D153" s="23"/>
      <c r="E153" s="23"/>
      <c r="F153" s="23"/>
      <c r="G153" s="23"/>
      <c r="H153" s="23"/>
      <c r="I153" s="41"/>
      <c r="J153" s="41"/>
      <c r="K153" s="6"/>
      <c r="L153" s="41"/>
      <c r="M153" s="41"/>
      <c r="N153" s="41"/>
      <c r="O153" s="41"/>
      <c r="P153" s="41"/>
      <c r="Q153" s="41"/>
      <c r="R153" s="25"/>
      <c r="S153" s="12"/>
      <c r="T153" s="12"/>
      <c r="U153" s="12"/>
      <c r="V153" s="12"/>
      <c r="W153" s="12"/>
      <c r="X153" s="12"/>
      <c r="Y153" s="12"/>
      <c r="Z153" s="12"/>
      <c r="AA153" s="12"/>
      <c r="AB153" s="12"/>
      <c r="AC153" s="12"/>
      <c r="AD153" s="12"/>
    </row>
    <row r="154" spans="1:30" x14ac:dyDescent="0.2">
      <c r="A154" s="186" t="s">
        <v>113</v>
      </c>
      <c r="B154" s="179"/>
      <c r="C154" s="179"/>
      <c r="D154" s="179"/>
      <c r="E154" s="179"/>
      <c r="F154" s="180"/>
      <c r="G154" s="13"/>
      <c r="H154" s="23"/>
      <c r="I154" s="23"/>
      <c r="J154" s="23"/>
      <c r="K154" s="13"/>
      <c r="L154" s="23"/>
      <c r="M154" s="41"/>
      <c r="N154" s="41"/>
      <c r="O154" s="41"/>
      <c r="P154" s="41"/>
      <c r="Q154" s="41"/>
      <c r="R154" s="25"/>
      <c r="S154" s="12"/>
      <c r="T154" s="12"/>
      <c r="U154" s="12"/>
      <c r="V154" s="12"/>
      <c r="W154" s="12"/>
      <c r="X154" s="12"/>
      <c r="Y154" s="12"/>
      <c r="Z154" s="12"/>
      <c r="AA154" s="12"/>
      <c r="AB154" s="12"/>
      <c r="AC154" s="12"/>
      <c r="AD154" s="12"/>
    </row>
    <row r="155" spans="1:30" x14ac:dyDescent="0.2">
      <c r="A155" s="187" t="s">
        <v>114</v>
      </c>
      <c r="B155" s="179"/>
      <c r="C155" s="179"/>
      <c r="D155" s="179"/>
      <c r="E155" s="179"/>
      <c r="F155" s="180"/>
      <c r="G155" s="13"/>
      <c r="H155" s="23"/>
      <c r="I155" s="23"/>
      <c r="J155" s="23"/>
      <c r="K155" s="23"/>
      <c r="L155" s="23"/>
      <c r="M155" s="41"/>
      <c r="N155" s="41"/>
      <c r="O155" s="41"/>
      <c r="P155" s="41"/>
      <c r="Q155" s="41"/>
      <c r="R155" s="25"/>
      <c r="S155" s="12"/>
      <c r="T155" s="12"/>
      <c r="U155" s="12"/>
      <c r="V155" s="12"/>
      <c r="W155" s="12"/>
      <c r="X155" s="12"/>
      <c r="Y155" s="12"/>
      <c r="Z155" s="12"/>
      <c r="AA155" s="12"/>
      <c r="AB155" s="12"/>
      <c r="AC155" s="12"/>
      <c r="AD155" s="12"/>
    </row>
    <row r="156" spans="1:30" x14ac:dyDescent="0.2">
      <c r="A156" s="187" t="s">
        <v>115</v>
      </c>
      <c r="B156" s="179"/>
      <c r="C156" s="179"/>
      <c r="D156" s="179"/>
      <c r="E156" s="179"/>
      <c r="F156" s="180"/>
      <c r="G156" s="13"/>
      <c r="H156" s="23"/>
      <c r="I156" s="23"/>
      <c r="J156" s="23"/>
      <c r="K156" s="23"/>
      <c r="L156" s="23"/>
      <c r="M156" s="41"/>
      <c r="N156" s="41"/>
      <c r="O156" s="41"/>
      <c r="P156" s="41"/>
      <c r="Q156" s="41"/>
      <c r="R156" s="25"/>
      <c r="S156" s="12"/>
      <c r="T156" s="12"/>
      <c r="U156" s="12"/>
      <c r="V156" s="12"/>
      <c r="W156" s="12"/>
      <c r="X156" s="12"/>
      <c r="Y156" s="12"/>
      <c r="Z156" s="12"/>
      <c r="AA156" s="12"/>
      <c r="AB156" s="12"/>
      <c r="AC156" s="12"/>
      <c r="AD156" s="12"/>
    </row>
    <row r="157" spans="1:30" x14ac:dyDescent="0.2">
      <c r="A157" s="188" t="s">
        <v>116</v>
      </c>
      <c r="B157" s="179"/>
      <c r="C157" s="179"/>
      <c r="D157" s="179"/>
      <c r="E157" s="179"/>
      <c r="F157" s="180"/>
      <c r="G157" s="13"/>
      <c r="H157" s="23"/>
      <c r="I157" s="23"/>
      <c r="J157" s="23"/>
      <c r="K157" s="23"/>
      <c r="L157" s="23"/>
      <c r="M157" s="41"/>
      <c r="N157" s="41"/>
      <c r="O157" s="41"/>
      <c r="P157" s="41"/>
      <c r="Q157" s="41"/>
      <c r="R157" s="25"/>
      <c r="S157" s="12"/>
      <c r="T157" s="12"/>
      <c r="U157" s="12"/>
      <c r="V157" s="12"/>
      <c r="W157" s="12"/>
      <c r="X157" s="12"/>
      <c r="Y157" s="12"/>
      <c r="Z157" s="12"/>
      <c r="AA157" s="12"/>
      <c r="AB157" s="12"/>
      <c r="AC157" s="12"/>
      <c r="AD157" s="12"/>
    </row>
    <row r="158" spans="1:30" x14ac:dyDescent="0.2">
      <c r="A158" s="188" t="s">
        <v>117</v>
      </c>
      <c r="B158" s="179"/>
      <c r="C158" s="179"/>
      <c r="D158" s="179"/>
      <c r="E158" s="179"/>
      <c r="F158" s="180"/>
      <c r="G158" s="13"/>
      <c r="H158" s="23"/>
      <c r="I158" s="23"/>
      <c r="J158" s="23"/>
      <c r="K158" s="23"/>
      <c r="L158" s="23"/>
      <c r="M158" s="41"/>
      <c r="N158" s="41"/>
      <c r="O158" s="41"/>
      <c r="P158" s="41"/>
      <c r="Q158" s="41"/>
      <c r="R158" s="25"/>
      <c r="S158" s="12"/>
      <c r="T158" s="12"/>
      <c r="U158" s="12"/>
      <c r="V158" s="12"/>
      <c r="W158" s="12"/>
      <c r="X158" s="12"/>
      <c r="Y158" s="12"/>
      <c r="Z158" s="12"/>
      <c r="AA158" s="12"/>
      <c r="AB158" s="12"/>
      <c r="AC158" s="12"/>
      <c r="AD158" s="12"/>
    </row>
    <row r="159" spans="1:30" x14ac:dyDescent="0.2">
      <c r="A159" s="188" t="s">
        <v>118</v>
      </c>
      <c r="B159" s="179"/>
      <c r="C159" s="179"/>
      <c r="D159" s="179"/>
      <c r="E159" s="179"/>
      <c r="F159" s="180"/>
      <c r="G159" s="13"/>
      <c r="H159" s="23"/>
      <c r="I159" s="23"/>
      <c r="J159" s="23"/>
      <c r="K159" s="23"/>
      <c r="L159" s="23"/>
      <c r="M159" s="41"/>
      <c r="N159" s="41"/>
      <c r="O159" s="41"/>
      <c r="P159" s="41"/>
      <c r="Q159" s="41"/>
      <c r="R159" s="25"/>
      <c r="S159" s="12"/>
      <c r="T159" s="12"/>
      <c r="U159" s="12"/>
      <c r="V159" s="12"/>
      <c r="W159" s="12"/>
      <c r="X159" s="12"/>
      <c r="Y159" s="12"/>
      <c r="Z159" s="12"/>
      <c r="AA159" s="12"/>
      <c r="AB159" s="12"/>
      <c r="AC159" s="12"/>
      <c r="AD159" s="12"/>
    </row>
    <row r="160" spans="1:30" ht="32.25" customHeight="1" x14ac:dyDescent="0.2">
      <c r="A160" s="189"/>
      <c r="B160" s="182"/>
      <c r="C160" s="182"/>
      <c r="D160" s="182"/>
      <c r="E160" s="182"/>
      <c r="F160" s="182"/>
      <c r="G160" s="13"/>
      <c r="H160" s="23"/>
      <c r="I160" s="23"/>
      <c r="J160" s="23"/>
      <c r="K160" s="23"/>
      <c r="L160" s="23"/>
      <c r="M160" s="41"/>
      <c r="N160" s="41"/>
      <c r="O160" s="41"/>
      <c r="P160" s="41"/>
      <c r="Q160" s="41"/>
      <c r="R160" s="25"/>
      <c r="S160" s="12"/>
      <c r="T160" s="12"/>
      <c r="U160" s="12"/>
      <c r="V160" s="12"/>
      <c r="W160" s="12"/>
      <c r="X160" s="12"/>
      <c r="Y160" s="12"/>
      <c r="Z160" s="12"/>
      <c r="AA160" s="12"/>
      <c r="AB160" s="12"/>
      <c r="AC160" s="12"/>
      <c r="AD160" s="12"/>
    </row>
    <row r="161" spans="1:30" x14ac:dyDescent="0.2">
      <c r="A161" s="186" t="s">
        <v>119</v>
      </c>
      <c r="B161" s="179"/>
      <c r="C161" s="179"/>
      <c r="D161" s="179"/>
      <c r="E161" s="179"/>
      <c r="F161" s="180"/>
      <c r="G161" s="13"/>
      <c r="H161" s="23"/>
      <c r="I161" s="23"/>
      <c r="J161" s="23"/>
      <c r="K161" s="23"/>
      <c r="L161" s="23"/>
      <c r="M161" s="41"/>
      <c r="N161" s="41"/>
      <c r="O161" s="41"/>
      <c r="P161" s="41"/>
      <c r="Q161" s="41"/>
      <c r="R161" s="25"/>
      <c r="S161" s="12"/>
      <c r="T161" s="12"/>
      <c r="U161" s="12"/>
      <c r="V161" s="12"/>
      <c r="W161" s="12"/>
      <c r="X161" s="12"/>
      <c r="Y161" s="12"/>
      <c r="Z161" s="12"/>
      <c r="AA161" s="12"/>
      <c r="AB161" s="12"/>
      <c r="AC161" s="12"/>
      <c r="AD161" s="12"/>
    </row>
    <row r="162" spans="1:30" x14ac:dyDescent="0.2">
      <c r="A162" s="190" t="s">
        <v>120</v>
      </c>
      <c r="B162" s="179"/>
      <c r="C162" s="179"/>
      <c r="D162" s="179"/>
      <c r="E162" s="179"/>
      <c r="F162" s="180"/>
      <c r="G162" s="13"/>
      <c r="H162" s="23"/>
      <c r="I162" s="23"/>
      <c r="J162" s="23"/>
      <c r="K162" s="23"/>
      <c r="L162" s="23"/>
      <c r="M162" s="41"/>
      <c r="N162" s="41"/>
      <c r="O162" s="41"/>
      <c r="P162" s="41"/>
      <c r="Q162" s="41"/>
      <c r="R162" s="25"/>
      <c r="S162" s="12"/>
      <c r="T162" s="12"/>
      <c r="U162" s="12"/>
      <c r="V162" s="12"/>
      <c r="W162" s="12"/>
      <c r="X162" s="12"/>
      <c r="Y162" s="12"/>
      <c r="Z162" s="12"/>
      <c r="AA162" s="12"/>
      <c r="AB162" s="12"/>
      <c r="AC162" s="12"/>
      <c r="AD162" s="12"/>
    </row>
    <row r="163" spans="1:30" x14ac:dyDescent="0.2">
      <c r="A163" s="185" t="s">
        <v>121</v>
      </c>
      <c r="B163" s="179"/>
      <c r="C163" s="179"/>
      <c r="D163" s="179"/>
      <c r="E163" s="179"/>
      <c r="F163" s="180"/>
      <c r="G163" s="13"/>
      <c r="H163" s="23"/>
      <c r="I163" s="23"/>
      <c r="J163" s="23"/>
      <c r="K163" s="23"/>
      <c r="L163" s="23"/>
      <c r="M163" s="41"/>
      <c r="N163" s="41"/>
      <c r="O163" s="41"/>
      <c r="P163" s="41"/>
      <c r="Q163" s="41"/>
      <c r="R163" s="25"/>
      <c r="S163" s="12"/>
      <c r="T163" s="12"/>
      <c r="U163" s="12"/>
      <c r="V163" s="12"/>
      <c r="W163" s="12"/>
      <c r="X163" s="12"/>
      <c r="Y163" s="12"/>
      <c r="Z163" s="12"/>
      <c r="AA163" s="12"/>
      <c r="AB163" s="12"/>
      <c r="AC163" s="12"/>
      <c r="AD163" s="12"/>
    </row>
    <row r="164" spans="1:30" ht="31.5" customHeight="1" x14ac:dyDescent="0.2">
      <c r="A164" s="185" t="s">
        <v>122</v>
      </c>
      <c r="B164" s="179"/>
      <c r="C164" s="179"/>
      <c r="D164" s="179"/>
      <c r="E164" s="179"/>
      <c r="F164" s="180"/>
      <c r="G164" s="13"/>
      <c r="H164" s="23"/>
      <c r="I164" s="23"/>
      <c r="J164" s="23"/>
      <c r="K164" s="23"/>
      <c r="L164" s="23"/>
      <c r="M164" s="41"/>
      <c r="N164" s="41"/>
      <c r="O164" s="41"/>
      <c r="P164" s="41"/>
      <c r="Q164" s="41"/>
      <c r="R164" s="25"/>
      <c r="S164" s="12"/>
      <c r="T164" s="12"/>
      <c r="U164" s="12"/>
      <c r="V164" s="12"/>
      <c r="W164" s="12"/>
      <c r="X164" s="12"/>
      <c r="Y164" s="12"/>
      <c r="Z164" s="12"/>
      <c r="AA164" s="12"/>
      <c r="AB164" s="12"/>
      <c r="AC164" s="12"/>
      <c r="AD164" s="12"/>
    </row>
    <row r="165" spans="1:30" ht="29.25" customHeight="1" x14ac:dyDescent="0.2">
      <c r="A165" s="185" t="s">
        <v>123</v>
      </c>
      <c r="B165" s="179"/>
      <c r="C165" s="179"/>
      <c r="D165" s="179"/>
      <c r="E165" s="179"/>
      <c r="F165" s="180"/>
      <c r="G165" s="13"/>
      <c r="H165" s="23"/>
      <c r="I165" s="23"/>
      <c r="J165" s="23"/>
      <c r="K165" s="23"/>
      <c r="L165" s="23"/>
      <c r="M165" s="41"/>
      <c r="N165" s="41"/>
      <c r="O165" s="41"/>
      <c r="P165" s="41"/>
      <c r="Q165" s="41"/>
      <c r="R165" s="25"/>
      <c r="S165" s="12"/>
      <c r="T165" s="12"/>
      <c r="U165" s="12"/>
      <c r="V165" s="12"/>
      <c r="W165" s="12"/>
      <c r="X165" s="12"/>
      <c r="Y165" s="12"/>
      <c r="Z165" s="12"/>
      <c r="AA165" s="12"/>
      <c r="AB165" s="12"/>
      <c r="AC165" s="12"/>
      <c r="AD165" s="12"/>
    </row>
    <row r="166" spans="1:30" x14ac:dyDescent="0.2">
      <c r="A166" s="185" t="s">
        <v>124</v>
      </c>
      <c r="B166" s="179"/>
      <c r="C166" s="179"/>
      <c r="D166" s="179"/>
      <c r="E166" s="179"/>
      <c r="F166" s="180"/>
      <c r="G166" s="13"/>
      <c r="H166" s="23"/>
      <c r="I166" s="23"/>
      <c r="J166" s="23"/>
      <c r="K166" s="23"/>
      <c r="L166" s="23"/>
      <c r="M166" s="41"/>
      <c r="N166" s="41"/>
      <c r="O166" s="41"/>
      <c r="P166" s="41"/>
      <c r="Q166" s="41"/>
      <c r="R166" s="25"/>
      <c r="S166" s="12"/>
      <c r="T166" s="12"/>
      <c r="U166" s="12"/>
      <c r="V166" s="12"/>
      <c r="W166" s="12"/>
      <c r="X166" s="12"/>
      <c r="Y166" s="12"/>
      <c r="Z166" s="12"/>
      <c r="AA166" s="12"/>
      <c r="AB166" s="12"/>
      <c r="AC166" s="12"/>
      <c r="AD166" s="12"/>
    </row>
    <row r="167" spans="1:30" ht="58.5" customHeight="1" x14ac:dyDescent="0.2">
      <c r="A167" s="185" t="s">
        <v>125</v>
      </c>
      <c r="B167" s="179"/>
      <c r="C167" s="179"/>
      <c r="D167" s="179"/>
      <c r="E167" s="179"/>
      <c r="F167" s="180"/>
      <c r="G167" s="13"/>
      <c r="H167" s="23"/>
      <c r="I167" s="23"/>
      <c r="J167" s="23"/>
      <c r="K167" s="23"/>
      <c r="L167" s="23"/>
      <c r="M167" s="41"/>
      <c r="N167" s="41"/>
      <c r="O167" s="41"/>
      <c r="P167" s="41"/>
      <c r="Q167" s="41"/>
      <c r="R167" s="25"/>
      <c r="S167" s="12"/>
      <c r="T167" s="12"/>
      <c r="U167" s="12"/>
      <c r="V167" s="12"/>
      <c r="W167" s="12"/>
      <c r="X167" s="12"/>
      <c r="Y167" s="12"/>
      <c r="Z167" s="12"/>
      <c r="AA167" s="12"/>
      <c r="AB167" s="12"/>
      <c r="AC167" s="12"/>
      <c r="AD167" s="12"/>
    </row>
    <row r="168" spans="1:30" ht="29.25" customHeight="1" x14ac:dyDescent="0.2">
      <c r="A168" s="185" t="s">
        <v>126</v>
      </c>
      <c r="B168" s="179"/>
      <c r="C168" s="179"/>
      <c r="D168" s="179"/>
      <c r="E168" s="179"/>
      <c r="F168" s="180"/>
      <c r="G168" s="13"/>
      <c r="H168" s="23"/>
      <c r="I168" s="23"/>
      <c r="J168" s="23"/>
      <c r="K168" s="23"/>
      <c r="L168" s="23"/>
      <c r="M168" s="41"/>
      <c r="N168" s="41"/>
      <c r="O168" s="41"/>
      <c r="P168" s="41"/>
      <c r="Q168" s="41"/>
      <c r="R168" s="25"/>
      <c r="S168" s="12"/>
      <c r="T168" s="12"/>
      <c r="U168" s="12"/>
      <c r="V168" s="12"/>
      <c r="W168" s="12"/>
      <c r="X168" s="12"/>
      <c r="Y168" s="12"/>
      <c r="Z168" s="12"/>
      <c r="AA168" s="12"/>
      <c r="AB168" s="12"/>
      <c r="AC168" s="12"/>
      <c r="AD168" s="12"/>
    </row>
    <row r="169" spans="1:30" x14ac:dyDescent="0.2">
      <c r="A169" s="185" t="s">
        <v>127</v>
      </c>
      <c r="B169" s="179"/>
      <c r="C169" s="179"/>
      <c r="D169" s="179"/>
      <c r="E169" s="179"/>
      <c r="F169" s="180"/>
      <c r="G169" s="13"/>
      <c r="H169" s="23"/>
      <c r="I169" s="23"/>
      <c r="J169" s="23"/>
      <c r="K169" s="23"/>
      <c r="L169" s="23"/>
      <c r="M169" s="41"/>
      <c r="N169" s="41"/>
      <c r="O169" s="41"/>
      <c r="P169" s="41"/>
      <c r="Q169" s="41"/>
      <c r="R169" s="25"/>
      <c r="S169" s="12"/>
      <c r="T169" s="12"/>
      <c r="U169" s="12"/>
      <c r="V169" s="12"/>
      <c r="W169" s="12"/>
      <c r="X169" s="12"/>
      <c r="Y169" s="12"/>
      <c r="Z169" s="12"/>
      <c r="AA169" s="12"/>
      <c r="AB169" s="12"/>
      <c r="AC169" s="12"/>
      <c r="AD169" s="12"/>
    </row>
    <row r="170" spans="1:30" x14ac:dyDescent="0.2">
      <c r="A170" s="185" t="s">
        <v>128</v>
      </c>
      <c r="B170" s="179"/>
      <c r="C170" s="179"/>
      <c r="D170" s="179"/>
      <c r="E170" s="179"/>
      <c r="F170" s="180"/>
      <c r="G170" s="13"/>
      <c r="H170" s="23"/>
      <c r="I170" s="23"/>
      <c r="J170" s="23"/>
      <c r="K170" s="23"/>
      <c r="L170" s="23"/>
      <c r="M170" s="41"/>
      <c r="N170" s="41"/>
      <c r="O170" s="41"/>
      <c r="P170" s="41"/>
      <c r="Q170" s="41"/>
      <c r="R170" s="25"/>
      <c r="S170" s="12"/>
      <c r="T170" s="12"/>
      <c r="U170" s="12"/>
      <c r="V170" s="12"/>
      <c r="W170" s="12"/>
      <c r="X170" s="12"/>
      <c r="Y170" s="12"/>
      <c r="Z170" s="12"/>
      <c r="AA170" s="12"/>
      <c r="AB170" s="12"/>
      <c r="AC170" s="12"/>
      <c r="AD170" s="12"/>
    </row>
    <row r="171" spans="1:30" x14ac:dyDescent="0.2">
      <c r="A171" s="185" t="s">
        <v>129</v>
      </c>
      <c r="B171" s="179"/>
      <c r="C171" s="179"/>
      <c r="D171" s="179"/>
      <c r="E171" s="179"/>
      <c r="F171" s="180"/>
      <c r="G171" s="13"/>
      <c r="H171" s="23"/>
      <c r="I171" s="23"/>
      <c r="J171" s="23"/>
      <c r="K171" s="23"/>
      <c r="L171" s="23"/>
      <c r="M171" s="41"/>
      <c r="N171" s="41"/>
      <c r="O171" s="41"/>
      <c r="P171" s="41"/>
      <c r="Q171" s="41"/>
      <c r="R171" s="25"/>
      <c r="S171" s="12"/>
      <c r="T171" s="12"/>
      <c r="U171" s="12"/>
      <c r="V171" s="12"/>
      <c r="W171" s="12"/>
      <c r="X171" s="12"/>
      <c r="Y171" s="12"/>
      <c r="Z171" s="12"/>
      <c r="AA171" s="12"/>
      <c r="AB171" s="12"/>
      <c r="AC171" s="12"/>
      <c r="AD171" s="12"/>
    </row>
    <row r="172" spans="1:30" x14ac:dyDescent="0.2">
      <c r="A172" s="185" t="s">
        <v>130</v>
      </c>
      <c r="B172" s="179"/>
      <c r="C172" s="179"/>
      <c r="D172" s="179"/>
      <c r="E172" s="179"/>
      <c r="F172" s="180"/>
      <c r="G172" s="13"/>
      <c r="H172" s="23"/>
      <c r="I172" s="23"/>
      <c r="J172" s="23"/>
      <c r="K172" s="23"/>
      <c r="L172" s="23"/>
      <c r="M172" s="41"/>
      <c r="N172" s="41"/>
      <c r="O172" s="41"/>
      <c r="P172" s="41"/>
      <c r="Q172" s="41"/>
      <c r="R172" s="25"/>
      <c r="S172" s="12"/>
      <c r="T172" s="12"/>
      <c r="U172" s="12"/>
      <c r="V172" s="12"/>
      <c r="W172" s="12"/>
      <c r="X172" s="12"/>
      <c r="Y172" s="12"/>
      <c r="Z172" s="12"/>
      <c r="AA172" s="12"/>
      <c r="AB172" s="12"/>
      <c r="AC172" s="12"/>
      <c r="AD172" s="12"/>
    </row>
    <row r="173" spans="1:30" x14ac:dyDescent="0.2">
      <c r="A173" s="185" t="s">
        <v>131</v>
      </c>
      <c r="B173" s="179"/>
      <c r="C173" s="179"/>
      <c r="D173" s="179"/>
      <c r="E173" s="179"/>
      <c r="F173" s="180"/>
      <c r="G173" s="13"/>
      <c r="H173" s="23"/>
      <c r="I173" s="23"/>
      <c r="J173" s="23"/>
      <c r="K173" s="23"/>
      <c r="L173" s="23"/>
      <c r="M173" s="41"/>
      <c r="N173" s="41"/>
      <c r="O173" s="41"/>
      <c r="P173" s="41"/>
      <c r="Q173" s="41"/>
      <c r="R173" s="25"/>
      <c r="S173" s="12"/>
      <c r="T173" s="12"/>
      <c r="U173" s="12"/>
      <c r="V173" s="12"/>
      <c r="W173" s="12"/>
      <c r="X173" s="12"/>
      <c r="Y173" s="12"/>
      <c r="Z173" s="12"/>
      <c r="AA173" s="12"/>
      <c r="AB173" s="12"/>
      <c r="AC173" s="12"/>
      <c r="AD173" s="12"/>
    </row>
    <row r="174" spans="1:30" x14ac:dyDescent="0.2">
      <c r="A174" s="185" t="s">
        <v>132</v>
      </c>
      <c r="B174" s="179"/>
      <c r="C174" s="179"/>
      <c r="D174" s="179"/>
      <c r="E174" s="179"/>
      <c r="F174" s="180"/>
      <c r="G174" s="13"/>
      <c r="H174" s="23"/>
      <c r="I174" s="23"/>
      <c r="J174" s="23"/>
      <c r="K174" s="23"/>
      <c r="L174" s="23"/>
      <c r="M174" s="41"/>
      <c r="N174" s="41"/>
      <c r="O174" s="41"/>
      <c r="P174" s="41"/>
      <c r="Q174" s="41"/>
      <c r="R174" s="25"/>
      <c r="S174" s="12"/>
      <c r="T174" s="12"/>
      <c r="U174" s="12"/>
      <c r="V174" s="12"/>
      <c r="W174" s="12"/>
      <c r="X174" s="12"/>
      <c r="Y174" s="12"/>
      <c r="Z174" s="12"/>
      <c r="AA174" s="12"/>
      <c r="AB174" s="12"/>
      <c r="AC174" s="12"/>
      <c r="AD174" s="12"/>
    </row>
    <row r="175" spans="1:30" x14ac:dyDescent="0.2">
      <c r="A175" s="185" t="s">
        <v>133</v>
      </c>
      <c r="B175" s="179"/>
      <c r="C175" s="179"/>
      <c r="D175" s="179"/>
      <c r="E175" s="179"/>
      <c r="F175" s="180"/>
      <c r="G175" s="13"/>
      <c r="H175" s="23"/>
      <c r="I175" s="23"/>
      <c r="J175" s="23"/>
      <c r="K175" s="23"/>
      <c r="L175" s="23"/>
      <c r="M175" s="41"/>
      <c r="N175" s="41"/>
      <c r="O175" s="41"/>
      <c r="P175" s="41"/>
      <c r="Q175" s="41"/>
      <c r="R175" s="25"/>
      <c r="S175" s="12"/>
      <c r="T175" s="12"/>
      <c r="U175" s="12"/>
      <c r="V175" s="12"/>
      <c r="W175" s="12"/>
      <c r="X175" s="12"/>
      <c r="Y175" s="12"/>
      <c r="Z175" s="12"/>
      <c r="AA175" s="12"/>
      <c r="AB175" s="12"/>
      <c r="AC175" s="12"/>
      <c r="AD175" s="12"/>
    </row>
    <row r="176" spans="1:30" x14ac:dyDescent="0.2">
      <c r="A176" s="185" t="s">
        <v>134</v>
      </c>
      <c r="B176" s="179"/>
      <c r="C176" s="179"/>
      <c r="D176" s="179"/>
      <c r="E176" s="179"/>
      <c r="F176" s="180"/>
      <c r="G176" s="13"/>
      <c r="H176" s="23"/>
      <c r="I176" s="23"/>
      <c r="J176" s="23"/>
      <c r="K176" s="23"/>
      <c r="L176" s="23"/>
      <c r="M176" s="41"/>
      <c r="N176" s="41"/>
      <c r="O176" s="41"/>
      <c r="P176" s="41"/>
      <c r="Q176" s="41"/>
      <c r="R176" s="25"/>
      <c r="S176" s="12"/>
      <c r="T176" s="12"/>
      <c r="U176" s="12"/>
      <c r="V176" s="12"/>
      <c r="W176" s="12"/>
      <c r="X176" s="12"/>
      <c r="Y176" s="12"/>
      <c r="Z176" s="12"/>
      <c r="AA176" s="12"/>
      <c r="AB176" s="12"/>
      <c r="AC176" s="12"/>
      <c r="AD176" s="12"/>
    </row>
    <row r="177" spans="1:30" x14ac:dyDescent="0.2">
      <c r="A177" s="185" t="s">
        <v>135</v>
      </c>
      <c r="B177" s="179"/>
      <c r="C177" s="179"/>
      <c r="D177" s="179"/>
      <c r="E177" s="179"/>
      <c r="F177" s="180"/>
      <c r="G177" s="13"/>
      <c r="H177" s="23"/>
      <c r="I177" s="23"/>
      <c r="J177" s="23"/>
      <c r="K177" s="23"/>
      <c r="L177" s="23"/>
      <c r="M177" s="41"/>
      <c r="N177" s="41"/>
      <c r="O177" s="41"/>
      <c r="P177" s="41"/>
      <c r="Q177" s="41"/>
      <c r="R177" s="25"/>
      <c r="S177" s="12"/>
      <c r="T177" s="12"/>
      <c r="U177" s="12"/>
      <c r="V177" s="12"/>
      <c r="W177" s="12"/>
      <c r="X177" s="12"/>
      <c r="Y177" s="12"/>
      <c r="Z177" s="12"/>
      <c r="AA177" s="12"/>
      <c r="AB177" s="12"/>
      <c r="AC177" s="12"/>
      <c r="AD177" s="12"/>
    </row>
    <row r="178" spans="1:30" x14ac:dyDescent="0.2">
      <c r="A178" s="185" t="s">
        <v>136</v>
      </c>
      <c r="B178" s="179"/>
      <c r="C178" s="179"/>
      <c r="D178" s="179"/>
      <c r="E178" s="179"/>
      <c r="F178" s="180"/>
      <c r="G178" s="13"/>
      <c r="H178" s="23"/>
      <c r="I178" s="23"/>
      <c r="J178" s="23"/>
      <c r="K178" s="23"/>
      <c r="L178" s="23"/>
      <c r="M178" s="41"/>
      <c r="N178" s="41"/>
      <c r="O178" s="41"/>
      <c r="P178" s="41"/>
      <c r="Q178" s="41"/>
      <c r="R178" s="25"/>
      <c r="S178" s="12"/>
      <c r="T178" s="12"/>
      <c r="U178" s="12"/>
      <c r="V178" s="12"/>
      <c r="W178" s="12"/>
      <c r="X178" s="12"/>
      <c r="Y178" s="12"/>
      <c r="Z178" s="12"/>
      <c r="AA178" s="12"/>
      <c r="AB178" s="12"/>
      <c r="AC178" s="12"/>
      <c r="AD178" s="12"/>
    </row>
    <row r="179" spans="1:30" x14ac:dyDescent="0.2">
      <c r="A179" s="185" t="s">
        <v>137</v>
      </c>
      <c r="B179" s="179"/>
      <c r="C179" s="179"/>
      <c r="D179" s="179"/>
      <c r="E179" s="179"/>
      <c r="F179" s="180"/>
      <c r="G179" s="13"/>
      <c r="H179" s="23"/>
      <c r="I179" s="23"/>
      <c r="J179" s="23"/>
      <c r="K179" s="23"/>
      <c r="L179" s="23"/>
      <c r="M179" s="41"/>
      <c r="N179" s="41"/>
      <c r="O179" s="41"/>
      <c r="P179" s="41"/>
      <c r="Q179" s="41"/>
      <c r="R179" s="25"/>
      <c r="S179" s="12"/>
      <c r="T179" s="12"/>
      <c r="U179" s="12"/>
      <c r="V179" s="12"/>
      <c r="W179" s="12"/>
      <c r="X179" s="12"/>
      <c r="Y179" s="12"/>
      <c r="Z179" s="12"/>
      <c r="AA179" s="12"/>
      <c r="AB179" s="12"/>
      <c r="AC179" s="12"/>
      <c r="AD179" s="12"/>
    </row>
    <row r="180" spans="1:30" x14ac:dyDescent="0.2">
      <c r="A180" s="185" t="s">
        <v>138</v>
      </c>
      <c r="B180" s="179"/>
      <c r="C180" s="179"/>
      <c r="D180" s="179"/>
      <c r="E180" s="179"/>
      <c r="F180" s="180"/>
      <c r="G180" s="13"/>
      <c r="H180" s="23"/>
      <c r="I180" s="23"/>
      <c r="J180" s="23"/>
      <c r="K180" s="23"/>
      <c r="L180" s="23"/>
      <c r="M180" s="41"/>
      <c r="N180" s="41"/>
      <c r="O180" s="41"/>
      <c r="P180" s="41"/>
      <c r="Q180" s="41"/>
      <c r="R180" s="25"/>
      <c r="S180" s="12"/>
      <c r="T180" s="12"/>
      <c r="U180" s="12"/>
      <c r="V180" s="12"/>
      <c r="W180" s="12"/>
      <c r="X180" s="12"/>
      <c r="Y180" s="12"/>
      <c r="Z180" s="12"/>
      <c r="AA180" s="12"/>
      <c r="AB180" s="12"/>
      <c r="AC180" s="12"/>
      <c r="AD180" s="12"/>
    </row>
    <row r="181" spans="1:30" x14ac:dyDescent="0.2">
      <c r="A181" s="185" t="s">
        <v>139</v>
      </c>
      <c r="B181" s="179"/>
      <c r="C181" s="179"/>
      <c r="D181" s="179"/>
      <c r="E181" s="179"/>
      <c r="F181" s="180"/>
      <c r="G181" s="13"/>
      <c r="H181" s="23"/>
      <c r="I181" s="23"/>
      <c r="J181" s="23"/>
      <c r="K181" s="23"/>
      <c r="L181" s="23"/>
      <c r="M181" s="41"/>
      <c r="N181" s="41"/>
      <c r="O181" s="41"/>
      <c r="P181" s="41"/>
      <c r="Q181" s="41"/>
      <c r="R181" s="25"/>
      <c r="S181" s="12"/>
      <c r="T181" s="12"/>
      <c r="U181" s="12"/>
      <c r="V181" s="12"/>
      <c r="W181" s="12"/>
      <c r="X181" s="12"/>
      <c r="Y181" s="12"/>
      <c r="Z181" s="12"/>
      <c r="AA181" s="12"/>
      <c r="AB181" s="12"/>
      <c r="AC181" s="12"/>
      <c r="AD181" s="12"/>
    </row>
    <row r="182" spans="1:30" x14ac:dyDescent="0.2">
      <c r="A182" s="185" t="s">
        <v>140</v>
      </c>
      <c r="B182" s="179"/>
      <c r="C182" s="179"/>
      <c r="D182" s="179"/>
      <c r="E182" s="179"/>
      <c r="F182" s="180"/>
      <c r="G182" s="13"/>
      <c r="H182" s="23"/>
      <c r="I182" s="23"/>
      <c r="J182" s="23"/>
      <c r="K182" s="23"/>
      <c r="L182" s="23"/>
      <c r="M182" s="41"/>
      <c r="N182" s="41"/>
      <c r="O182" s="41"/>
      <c r="P182" s="41"/>
      <c r="Q182" s="41"/>
      <c r="R182" s="25"/>
      <c r="S182" s="12"/>
      <c r="T182" s="12"/>
      <c r="U182" s="12"/>
      <c r="V182" s="12"/>
      <c r="W182" s="12"/>
      <c r="X182" s="12"/>
      <c r="Y182" s="12"/>
      <c r="Z182" s="12"/>
      <c r="AA182" s="12"/>
      <c r="AB182" s="12"/>
      <c r="AC182" s="12"/>
      <c r="AD182" s="12"/>
    </row>
    <row r="183" spans="1:30" ht="30.75" customHeight="1" x14ac:dyDescent="0.2">
      <c r="A183" s="185" t="s">
        <v>141</v>
      </c>
      <c r="B183" s="179"/>
      <c r="C183" s="179"/>
      <c r="D183" s="179"/>
      <c r="E183" s="179"/>
      <c r="F183" s="180"/>
      <c r="G183" s="13"/>
      <c r="H183" s="23"/>
      <c r="I183" s="23"/>
      <c r="J183" s="23"/>
      <c r="K183" s="23"/>
      <c r="L183" s="23"/>
      <c r="M183" s="41"/>
      <c r="N183" s="41"/>
      <c r="O183" s="41"/>
      <c r="P183" s="41"/>
      <c r="Q183" s="41"/>
      <c r="R183" s="25"/>
      <c r="S183" s="12"/>
      <c r="T183" s="12"/>
      <c r="U183" s="12"/>
      <c r="V183" s="12"/>
      <c r="W183" s="12"/>
      <c r="X183" s="12"/>
      <c r="Y183" s="12"/>
      <c r="Z183" s="12"/>
      <c r="AA183" s="12"/>
      <c r="AB183" s="12"/>
      <c r="AC183" s="12"/>
      <c r="AD183" s="12"/>
    </row>
    <row r="184" spans="1:30" ht="33.75" customHeight="1" x14ac:dyDescent="0.2">
      <c r="A184" s="185" t="s">
        <v>142</v>
      </c>
      <c r="B184" s="179"/>
      <c r="C184" s="179"/>
      <c r="D184" s="179"/>
      <c r="E184" s="179"/>
      <c r="F184" s="180"/>
      <c r="G184" s="13"/>
      <c r="H184" s="23"/>
      <c r="I184" s="23"/>
      <c r="J184" s="23"/>
      <c r="K184" s="23"/>
      <c r="L184" s="23"/>
      <c r="M184" s="41"/>
      <c r="N184" s="41"/>
      <c r="O184" s="41"/>
      <c r="P184" s="41"/>
      <c r="Q184" s="41"/>
      <c r="R184" s="25"/>
      <c r="S184" s="12"/>
      <c r="T184" s="12"/>
      <c r="U184" s="12"/>
      <c r="V184" s="12"/>
      <c r="W184" s="12"/>
      <c r="X184" s="12"/>
      <c r="Y184" s="12"/>
      <c r="Z184" s="12"/>
      <c r="AA184" s="12"/>
      <c r="AB184" s="12"/>
      <c r="AC184" s="12"/>
      <c r="AD184" s="12"/>
    </row>
    <row r="185" spans="1:30" x14ac:dyDescent="0.2">
      <c r="A185" s="185" t="s">
        <v>143</v>
      </c>
      <c r="B185" s="179"/>
      <c r="C185" s="179"/>
      <c r="D185" s="179"/>
      <c r="E185" s="179"/>
      <c r="F185" s="180"/>
      <c r="G185" s="13"/>
      <c r="H185" s="23"/>
      <c r="I185" s="23"/>
      <c r="J185" s="23"/>
      <c r="K185" s="23"/>
      <c r="L185" s="23"/>
      <c r="M185" s="41"/>
      <c r="N185" s="41"/>
      <c r="O185" s="41"/>
      <c r="P185" s="41"/>
      <c r="Q185" s="41"/>
      <c r="R185" s="43"/>
      <c r="S185" s="44"/>
      <c r="T185" s="44"/>
      <c r="U185" s="44"/>
      <c r="V185" s="44"/>
      <c r="W185" s="44"/>
      <c r="X185" s="44"/>
      <c r="Y185" s="44"/>
      <c r="Z185" s="44"/>
      <c r="AA185" s="44"/>
      <c r="AB185" s="44"/>
      <c r="AC185" s="44"/>
      <c r="AD185" s="44"/>
    </row>
    <row r="186" spans="1:30" ht="61.5" customHeight="1" x14ac:dyDescent="0.2">
      <c r="A186" s="185" t="s">
        <v>144</v>
      </c>
      <c r="B186" s="179"/>
      <c r="C186" s="179"/>
      <c r="D186" s="179"/>
      <c r="E186" s="179"/>
      <c r="F186" s="180"/>
      <c r="G186" s="13"/>
      <c r="H186" s="23"/>
      <c r="I186" s="23"/>
      <c r="J186" s="23"/>
      <c r="K186" s="23"/>
      <c r="L186" s="23"/>
      <c r="M186" s="41"/>
      <c r="N186" s="41"/>
      <c r="O186" s="41"/>
      <c r="P186" s="41"/>
      <c r="Q186" s="41"/>
      <c r="R186" s="43"/>
      <c r="S186" s="44"/>
      <c r="T186" s="44"/>
      <c r="U186" s="44"/>
      <c r="V186" s="44"/>
      <c r="W186" s="44"/>
      <c r="X186" s="44"/>
      <c r="Y186" s="44"/>
      <c r="Z186" s="44"/>
      <c r="AA186" s="44"/>
      <c r="AB186" s="44"/>
      <c r="AC186" s="44"/>
      <c r="AD186" s="44"/>
    </row>
    <row r="187" spans="1:30" ht="29.25" customHeight="1" x14ac:dyDescent="0.2">
      <c r="A187" s="185" t="s">
        <v>145</v>
      </c>
      <c r="B187" s="179"/>
      <c r="C187" s="179"/>
      <c r="D187" s="179"/>
      <c r="E187" s="179"/>
      <c r="F187" s="180"/>
      <c r="G187" s="13"/>
      <c r="H187" s="23"/>
      <c r="I187" s="23"/>
      <c r="J187" s="23"/>
      <c r="K187" s="23"/>
      <c r="L187" s="23"/>
      <c r="M187" s="41"/>
      <c r="N187" s="41"/>
      <c r="O187" s="41"/>
      <c r="P187" s="41"/>
      <c r="Q187" s="41"/>
      <c r="R187" s="43"/>
      <c r="S187" s="44"/>
      <c r="T187" s="44"/>
      <c r="U187" s="44"/>
      <c r="V187" s="44"/>
      <c r="W187" s="44"/>
      <c r="X187" s="44"/>
      <c r="Y187" s="44"/>
      <c r="Z187" s="44"/>
      <c r="AA187" s="44"/>
      <c r="AB187" s="44"/>
      <c r="AC187" s="44"/>
      <c r="AD187" s="44"/>
    </row>
    <row r="188" spans="1:30" ht="31.5" customHeight="1" x14ac:dyDescent="0.2">
      <c r="A188" s="185" t="s">
        <v>146</v>
      </c>
      <c r="B188" s="179"/>
      <c r="C188" s="179"/>
      <c r="D188" s="179"/>
      <c r="E188" s="179"/>
      <c r="F188" s="180"/>
      <c r="G188" s="13"/>
      <c r="H188" s="23"/>
      <c r="I188" s="23"/>
      <c r="J188" s="23"/>
      <c r="K188" s="23"/>
      <c r="L188" s="23"/>
      <c r="M188" s="41"/>
      <c r="N188" s="41"/>
      <c r="O188" s="41"/>
      <c r="P188" s="41"/>
      <c r="Q188" s="41"/>
      <c r="R188" s="43"/>
      <c r="S188" s="44"/>
      <c r="T188" s="44"/>
      <c r="U188" s="44"/>
      <c r="V188" s="44"/>
      <c r="W188" s="44"/>
      <c r="X188" s="44"/>
      <c r="Y188" s="44"/>
      <c r="Z188" s="44"/>
      <c r="AA188" s="44"/>
      <c r="AB188" s="44"/>
      <c r="AC188" s="44"/>
      <c r="AD188" s="44"/>
    </row>
    <row r="189" spans="1:30" x14ac:dyDescent="0.2">
      <c r="A189" s="185" t="s">
        <v>147</v>
      </c>
      <c r="B189" s="179"/>
      <c r="C189" s="179"/>
      <c r="D189" s="179"/>
      <c r="E189" s="179"/>
      <c r="F189" s="180"/>
      <c r="G189" s="13"/>
      <c r="H189" s="23"/>
      <c r="I189" s="23"/>
      <c r="J189" s="23"/>
      <c r="K189" s="23"/>
      <c r="L189" s="23"/>
      <c r="M189" s="41"/>
      <c r="N189" s="41"/>
      <c r="O189" s="41"/>
      <c r="P189" s="41"/>
      <c r="Q189" s="41"/>
      <c r="R189" s="43"/>
      <c r="S189" s="44"/>
      <c r="T189" s="44"/>
      <c r="U189" s="44"/>
      <c r="V189" s="44"/>
      <c r="W189" s="44"/>
      <c r="X189" s="44"/>
      <c r="Y189" s="44"/>
      <c r="Z189" s="44"/>
      <c r="AA189" s="44"/>
      <c r="AB189" s="44"/>
      <c r="AC189" s="44"/>
      <c r="AD189" s="44"/>
    </row>
    <row r="190" spans="1:30" x14ac:dyDescent="0.2">
      <c r="A190" s="185" t="s">
        <v>148</v>
      </c>
      <c r="B190" s="179"/>
      <c r="C190" s="179"/>
      <c r="D190" s="179"/>
      <c r="E190" s="179"/>
      <c r="F190" s="180"/>
      <c r="G190" s="13"/>
      <c r="H190" s="23"/>
      <c r="I190" s="23"/>
      <c r="J190" s="23"/>
      <c r="K190" s="23"/>
      <c r="L190" s="23"/>
      <c r="M190" s="41"/>
      <c r="N190" s="41"/>
      <c r="O190" s="41"/>
      <c r="P190" s="41"/>
      <c r="Q190" s="41"/>
      <c r="R190" s="43"/>
      <c r="S190" s="44"/>
      <c r="T190" s="44"/>
      <c r="U190" s="44"/>
      <c r="V190" s="44"/>
      <c r="W190" s="44"/>
      <c r="X190" s="44"/>
      <c r="Y190" s="44"/>
      <c r="Z190" s="44"/>
      <c r="AA190" s="44"/>
      <c r="AB190" s="44"/>
      <c r="AC190" s="44"/>
      <c r="AD190" s="44"/>
    </row>
    <row r="191" spans="1:30" x14ac:dyDescent="0.2">
      <c r="A191" s="185" t="s">
        <v>149</v>
      </c>
      <c r="B191" s="179"/>
      <c r="C191" s="179"/>
      <c r="D191" s="179"/>
      <c r="E191" s="179"/>
      <c r="F191" s="180"/>
      <c r="G191" s="13"/>
      <c r="H191" s="23"/>
      <c r="I191" s="23"/>
      <c r="J191" s="23"/>
      <c r="K191" s="23"/>
      <c r="L191" s="23"/>
      <c r="M191" s="41"/>
      <c r="N191" s="41"/>
      <c r="O191" s="41"/>
      <c r="P191" s="41"/>
      <c r="Q191" s="41"/>
      <c r="R191" s="43"/>
      <c r="S191" s="44"/>
      <c r="T191" s="44"/>
      <c r="U191" s="44"/>
      <c r="V191" s="44"/>
      <c r="W191" s="44"/>
      <c r="X191" s="44"/>
      <c r="Y191" s="44"/>
      <c r="Z191" s="44"/>
      <c r="AA191" s="44"/>
      <c r="AB191" s="44"/>
      <c r="AC191" s="44"/>
      <c r="AD191" s="44"/>
    </row>
    <row r="192" spans="1:30" x14ac:dyDescent="0.2">
      <c r="A192" s="185" t="s">
        <v>150</v>
      </c>
      <c r="B192" s="179"/>
      <c r="C192" s="179"/>
      <c r="D192" s="179"/>
      <c r="E192" s="179"/>
      <c r="F192" s="180"/>
      <c r="G192" s="13"/>
      <c r="H192" s="23"/>
      <c r="I192" s="23"/>
      <c r="J192" s="23"/>
      <c r="K192" s="23"/>
      <c r="L192" s="23"/>
      <c r="M192" s="41"/>
      <c r="N192" s="41"/>
      <c r="O192" s="41"/>
      <c r="P192" s="41"/>
      <c r="Q192" s="41"/>
      <c r="R192" s="43"/>
      <c r="S192" s="44"/>
      <c r="T192" s="44"/>
      <c r="U192" s="44"/>
      <c r="V192" s="44"/>
      <c r="W192" s="44"/>
      <c r="X192" s="44"/>
      <c r="Y192" s="44"/>
      <c r="Z192" s="44"/>
      <c r="AA192" s="44"/>
      <c r="AB192" s="44"/>
      <c r="AC192" s="44"/>
      <c r="AD192" s="44"/>
    </row>
    <row r="193" spans="1:30" x14ac:dyDescent="0.2">
      <c r="A193" s="185" t="s">
        <v>151</v>
      </c>
      <c r="B193" s="179"/>
      <c r="C193" s="179"/>
      <c r="D193" s="179"/>
      <c r="E193" s="179"/>
      <c r="F193" s="180"/>
      <c r="G193" s="13"/>
      <c r="H193" s="23"/>
      <c r="I193" s="23"/>
      <c r="J193" s="23"/>
      <c r="K193" s="23"/>
      <c r="L193" s="23"/>
      <c r="M193" s="41"/>
      <c r="N193" s="41"/>
      <c r="O193" s="41"/>
      <c r="P193" s="41"/>
      <c r="Q193" s="41"/>
      <c r="R193" s="43"/>
      <c r="S193" s="44"/>
      <c r="T193" s="44"/>
      <c r="U193" s="44"/>
      <c r="V193" s="44"/>
      <c r="W193" s="44"/>
      <c r="X193" s="44"/>
      <c r="Y193" s="44"/>
      <c r="Z193" s="44"/>
      <c r="AA193" s="44"/>
      <c r="AB193" s="44"/>
      <c r="AC193" s="44"/>
      <c r="AD193" s="44"/>
    </row>
    <row r="194" spans="1:30" x14ac:dyDescent="0.2">
      <c r="A194" s="185" t="s">
        <v>152</v>
      </c>
      <c r="B194" s="179"/>
      <c r="C194" s="179"/>
      <c r="D194" s="179"/>
      <c r="E194" s="179"/>
      <c r="F194" s="180"/>
      <c r="G194" s="13"/>
      <c r="H194" s="23"/>
      <c r="I194" s="23"/>
      <c r="J194" s="23"/>
      <c r="K194" s="23"/>
      <c r="L194" s="23"/>
      <c r="M194" s="41"/>
      <c r="N194" s="41"/>
      <c r="O194" s="41"/>
      <c r="P194" s="41"/>
      <c r="Q194" s="41"/>
      <c r="R194" s="43"/>
      <c r="S194" s="44"/>
      <c r="T194" s="44"/>
      <c r="U194" s="44"/>
      <c r="V194" s="44"/>
      <c r="W194" s="44"/>
      <c r="X194" s="44"/>
      <c r="Y194" s="44"/>
      <c r="Z194" s="44"/>
      <c r="AA194" s="44"/>
      <c r="AB194" s="44"/>
      <c r="AC194" s="44"/>
      <c r="AD194" s="44"/>
    </row>
    <row r="195" spans="1:30" x14ac:dyDescent="0.2">
      <c r="A195" s="185" t="s">
        <v>153</v>
      </c>
      <c r="B195" s="179"/>
      <c r="C195" s="179"/>
      <c r="D195" s="179"/>
      <c r="E195" s="179"/>
      <c r="F195" s="180"/>
      <c r="G195" s="13"/>
      <c r="H195" s="23"/>
      <c r="I195" s="23"/>
      <c r="J195" s="23"/>
      <c r="K195" s="23"/>
      <c r="L195" s="23"/>
      <c r="M195" s="41"/>
      <c r="N195" s="41"/>
      <c r="O195" s="41"/>
      <c r="P195" s="41"/>
      <c r="Q195" s="41"/>
      <c r="R195" s="43"/>
      <c r="S195" s="44"/>
      <c r="T195" s="44"/>
      <c r="U195" s="44"/>
      <c r="V195" s="44"/>
      <c r="W195" s="44"/>
      <c r="X195" s="44"/>
      <c r="Y195" s="44"/>
      <c r="Z195" s="44"/>
      <c r="AA195" s="44"/>
      <c r="AB195" s="44"/>
      <c r="AC195" s="44"/>
      <c r="AD195" s="44"/>
    </row>
    <row r="196" spans="1:30" x14ac:dyDescent="0.2">
      <c r="A196" s="185" t="s">
        <v>154</v>
      </c>
      <c r="B196" s="179"/>
      <c r="C196" s="179"/>
      <c r="D196" s="179"/>
      <c r="E196" s="179"/>
      <c r="F196" s="180"/>
      <c r="G196" s="13"/>
      <c r="H196" s="23"/>
      <c r="I196" s="23"/>
      <c r="J196" s="23"/>
      <c r="K196" s="23"/>
      <c r="L196" s="23"/>
      <c r="M196" s="41"/>
      <c r="N196" s="41"/>
      <c r="O196" s="41"/>
      <c r="P196" s="41"/>
      <c r="Q196" s="41"/>
      <c r="R196" s="43"/>
      <c r="S196" s="44"/>
      <c r="T196" s="44"/>
      <c r="U196" s="44"/>
      <c r="V196" s="44"/>
      <c r="W196" s="44"/>
      <c r="X196" s="44"/>
      <c r="Y196" s="44"/>
      <c r="Z196" s="44"/>
      <c r="AA196" s="44"/>
      <c r="AB196" s="44"/>
      <c r="AC196" s="44"/>
      <c r="AD196" s="44"/>
    </row>
    <row r="197" spans="1:30" x14ac:dyDescent="0.2">
      <c r="A197" s="185" t="s">
        <v>155</v>
      </c>
      <c r="B197" s="179"/>
      <c r="C197" s="179"/>
      <c r="D197" s="179"/>
      <c r="E197" s="179"/>
      <c r="F197" s="180"/>
      <c r="G197" s="13"/>
      <c r="H197" s="23"/>
      <c r="I197" s="23"/>
      <c r="J197" s="23"/>
      <c r="K197" s="23"/>
      <c r="L197" s="23"/>
      <c r="M197" s="41"/>
      <c r="N197" s="41"/>
      <c r="O197" s="41"/>
      <c r="P197" s="41"/>
      <c r="Q197" s="41"/>
      <c r="R197" s="43"/>
      <c r="S197" s="44"/>
      <c r="T197" s="44"/>
      <c r="U197" s="44"/>
      <c r="V197" s="44"/>
      <c r="W197" s="44"/>
      <c r="X197" s="44"/>
      <c r="Y197" s="44"/>
      <c r="Z197" s="44"/>
      <c r="AA197" s="44"/>
      <c r="AB197" s="44"/>
      <c r="AC197" s="44"/>
      <c r="AD197" s="44"/>
    </row>
    <row r="198" spans="1:30" x14ac:dyDescent="0.2">
      <c r="A198" s="185" t="s">
        <v>156</v>
      </c>
      <c r="B198" s="179"/>
      <c r="C198" s="179"/>
      <c r="D198" s="179"/>
      <c r="E198" s="179"/>
      <c r="F198" s="180"/>
      <c r="G198" s="13"/>
      <c r="H198" s="23"/>
      <c r="I198" s="23"/>
      <c r="J198" s="23"/>
      <c r="K198" s="23"/>
      <c r="L198" s="23"/>
      <c r="M198" s="41"/>
      <c r="N198" s="41"/>
      <c r="O198" s="41"/>
      <c r="P198" s="41"/>
      <c r="Q198" s="41"/>
      <c r="R198" s="43"/>
      <c r="S198" s="44"/>
      <c r="T198" s="44"/>
      <c r="U198" s="44"/>
      <c r="V198" s="44"/>
      <c r="W198" s="44"/>
      <c r="X198" s="44"/>
      <c r="Y198" s="44"/>
      <c r="Z198" s="44"/>
      <c r="AA198" s="44"/>
      <c r="AB198" s="44"/>
      <c r="AC198" s="44"/>
      <c r="AD198" s="44"/>
    </row>
    <row r="199" spans="1:30" x14ac:dyDescent="0.2">
      <c r="A199" s="185" t="s">
        <v>157</v>
      </c>
      <c r="B199" s="179"/>
      <c r="C199" s="179"/>
      <c r="D199" s="179"/>
      <c r="E199" s="179"/>
      <c r="F199" s="180"/>
      <c r="G199" s="13"/>
      <c r="H199" s="23"/>
      <c r="I199" s="23"/>
      <c r="J199" s="23"/>
      <c r="K199" s="23"/>
      <c r="L199" s="23"/>
      <c r="M199" s="41"/>
      <c r="N199" s="41"/>
      <c r="O199" s="41"/>
      <c r="P199" s="41"/>
      <c r="Q199" s="41"/>
      <c r="R199" s="43"/>
      <c r="S199" s="44"/>
      <c r="T199" s="44"/>
      <c r="U199" s="44"/>
      <c r="V199" s="44"/>
      <c r="W199" s="44"/>
      <c r="X199" s="44"/>
      <c r="Y199" s="44"/>
      <c r="Z199" s="44"/>
      <c r="AA199" s="44"/>
      <c r="AB199" s="44"/>
      <c r="AC199" s="44"/>
      <c r="AD199" s="44"/>
    </row>
    <row r="200" spans="1:30" ht="30.75" customHeight="1" x14ac:dyDescent="0.2">
      <c r="A200" s="185" t="s">
        <v>158</v>
      </c>
      <c r="B200" s="179"/>
      <c r="C200" s="179"/>
      <c r="D200" s="179"/>
      <c r="E200" s="179"/>
      <c r="F200" s="180"/>
      <c r="G200" s="13"/>
      <c r="H200" s="23"/>
      <c r="I200" s="23"/>
      <c r="J200" s="23"/>
      <c r="K200" s="23"/>
      <c r="L200" s="23"/>
      <c r="M200" s="41"/>
      <c r="N200" s="41"/>
      <c r="O200" s="41"/>
      <c r="P200" s="41"/>
      <c r="Q200" s="41"/>
      <c r="R200" s="43"/>
      <c r="S200" s="44"/>
      <c r="T200" s="44"/>
      <c r="U200" s="44"/>
      <c r="V200" s="44"/>
      <c r="W200" s="44"/>
      <c r="X200" s="44"/>
      <c r="Y200" s="44"/>
      <c r="Z200" s="44"/>
      <c r="AA200" s="44"/>
      <c r="AB200" s="44"/>
      <c r="AC200" s="44"/>
      <c r="AD200" s="44"/>
    </row>
    <row r="201" spans="1:30" ht="30" customHeight="1" x14ac:dyDescent="0.2">
      <c r="A201" s="185" t="s">
        <v>159</v>
      </c>
      <c r="B201" s="179"/>
      <c r="C201" s="179"/>
      <c r="D201" s="179"/>
      <c r="E201" s="179"/>
      <c r="F201" s="180"/>
      <c r="G201" s="13"/>
      <c r="H201" s="23"/>
      <c r="I201" s="23"/>
      <c r="J201" s="23"/>
      <c r="K201" s="23"/>
      <c r="L201" s="23"/>
      <c r="M201" s="41"/>
      <c r="N201" s="41"/>
      <c r="O201" s="41"/>
      <c r="P201" s="41"/>
      <c r="Q201" s="41"/>
      <c r="R201" s="43"/>
      <c r="S201" s="44"/>
      <c r="T201" s="44"/>
      <c r="U201" s="44"/>
      <c r="V201" s="44"/>
      <c r="W201" s="44"/>
      <c r="X201" s="44"/>
      <c r="Y201" s="44"/>
      <c r="Z201" s="44"/>
      <c r="AA201" s="44"/>
      <c r="AB201" s="44"/>
      <c r="AC201" s="44"/>
      <c r="AD201" s="44"/>
    </row>
    <row r="202" spans="1:30" x14ac:dyDescent="0.2">
      <c r="A202" s="185" t="s">
        <v>160</v>
      </c>
      <c r="B202" s="179"/>
      <c r="C202" s="179"/>
      <c r="D202" s="179"/>
      <c r="E202" s="179"/>
      <c r="F202" s="180"/>
      <c r="G202" s="13"/>
      <c r="H202" s="23"/>
      <c r="I202" s="23"/>
      <c r="J202" s="23"/>
      <c r="K202" s="23"/>
      <c r="L202" s="23"/>
      <c r="M202" s="41"/>
      <c r="N202" s="41"/>
      <c r="O202" s="41"/>
      <c r="P202" s="41"/>
      <c r="Q202" s="41"/>
      <c r="R202" s="43"/>
      <c r="S202" s="44"/>
      <c r="T202" s="44"/>
      <c r="U202" s="44"/>
      <c r="V202" s="44"/>
      <c r="W202" s="44"/>
      <c r="X202" s="44"/>
      <c r="Y202" s="44"/>
      <c r="Z202" s="44"/>
      <c r="AA202" s="44"/>
      <c r="AB202" s="44"/>
      <c r="AC202" s="44"/>
      <c r="AD202" s="44"/>
    </row>
    <row r="203" spans="1:30" ht="60" customHeight="1" x14ac:dyDescent="0.2">
      <c r="A203" s="185" t="s">
        <v>161</v>
      </c>
      <c r="B203" s="179"/>
      <c r="C203" s="179"/>
      <c r="D203" s="179"/>
      <c r="E203" s="179"/>
      <c r="F203" s="180"/>
      <c r="G203" s="45"/>
      <c r="H203" s="45"/>
      <c r="I203" s="45"/>
      <c r="J203" s="45"/>
      <c r="K203" s="45"/>
      <c r="L203" s="45"/>
      <c r="M203" s="45"/>
      <c r="N203" s="45"/>
      <c r="O203" s="45"/>
      <c r="P203" s="45"/>
      <c r="Q203" s="45"/>
      <c r="R203" s="44"/>
      <c r="S203" s="44"/>
      <c r="T203" s="44"/>
      <c r="U203" s="44"/>
      <c r="V203" s="44"/>
      <c r="W203" s="44"/>
      <c r="X203" s="44"/>
      <c r="Y203" s="44"/>
      <c r="Z203" s="44"/>
      <c r="AA203" s="44"/>
      <c r="AB203" s="44"/>
      <c r="AC203" s="44"/>
      <c r="AD203" s="44"/>
    </row>
    <row r="204" spans="1:30" ht="28.5" customHeight="1" x14ac:dyDescent="0.2">
      <c r="A204" s="185" t="s">
        <v>162</v>
      </c>
      <c r="B204" s="179"/>
      <c r="C204" s="179"/>
      <c r="D204" s="179"/>
      <c r="E204" s="179"/>
      <c r="F204" s="180"/>
      <c r="G204" s="46"/>
      <c r="H204" s="46"/>
      <c r="I204" s="46"/>
      <c r="J204" s="46"/>
      <c r="K204" s="46"/>
      <c r="L204" s="46"/>
      <c r="M204" s="46"/>
      <c r="N204" s="46"/>
      <c r="O204" s="46"/>
      <c r="P204" s="46"/>
      <c r="Q204" s="46"/>
      <c r="R204" s="44"/>
      <c r="S204" s="44"/>
      <c r="T204" s="44"/>
      <c r="U204" s="44"/>
      <c r="V204" s="44"/>
      <c r="W204" s="44"/>
      <c r="X204" s="44"/>
      <c r="Y204" s="44"/>
      <c r="Z204" s="44"/>
      <c r="AA204" s="44"/>
      <c r="AB204" s="44"/>
      <c r="AC204" s="44"/>
      <c r="AD204" s="44"/>
    </row>
    <row r="205" spans="1:30" ht="30" customHeight="1" x14ac:dyDescent="0.2">
      <c r="A205" s="185" t="s">
        <v>163</v>
      </c>
      <c r="B205" s="179"/>
      <c r="C205" s="179"/>
      <c r="D205" s="179"/>
      <c r="E205" s="179"/>
      <c r="F205" s="180"/>
      <c r="G205" s="46"/>
      <c r="H205" s="46"/>
      <c r="I205" s="46"/>
      <c r="J205" s="46"/>
      <c r="K205" s="46"/>
      <c r="L205" s="46"/>
      <c r="M205" s="46"/>
      <c r="N205" s="46"/>
      <c r="O205" s="46"/>
      <c r="P205" s="46"/>
      <c r="Q205" s="46"/>
      <c r="R205" s="44"/>
      <c r="S205" s="44"/>
      <c r="T205" s="44"/>
      <c r="U205" s="44"/>
      <c r="V205" s="44"/>
      <c r="W205" s="44"/>
      <c r="X205" s="44"/>
      <c r="Y205" s="44"/>
      <c r="Z205" s="44"/>
      <c r="AA205" s="44"/>
      <c r="AB205" s="44"/>
      <c r="AC205" s="44"/>
      <c r="AD205" s="44"/>
    </row>
    <row r="206" spans="1:30" ht="14.25" x14ac:dyDescent="0.2">
      <c r="A206" s="185" t="s">
        <v>164</v>
      </c>
      <c r="B206" s="179"/>
      <c r="C206" s="179"/>
      <c r="D206" s="179"/>
      <c r="E206" s="179"/>
      <c r="F206" s="180"/>
      <c r="G206" s="46"/>
      <c r="H206" s="46"/>
      <c r="I206" s="46"/>
      <c r="J206" s="46"/>
      <c r="K206" s="46"/>
      <c r="L206" s="46"/>
      <c r="M206" s="46"/>
      <c r="N206" s="46"/>
      <c r="O206" s="46"/>
      <c r="P206" s="46"/>
      <c r="Q206" s="46"/>
      <c r="R206" s="44"/>
      <c r="S206" s="44"/>
      <c r="T206" s="44"/>
      <c r="U206" s="44"/>
      <c r="V206" s="44"/>
      <c r="W206" s="44"/>
      <c r="X206" s="44"/>
      <c r="Y206" s="44"/>
      <c r="Z206" s="44"/>
      <c r="AA206" s="44"/>
      <c r="AB206" s="44"/>
      <c r="AC206" s="44"/>
      <c r="AD206" s="44"/>
    </row>
    <row r="207" spans="1:30" ht="14.25" x14ac:dyDescent="0.2">
      <c r="A207" s="185" t="s">
        <v>165</v>
      </c>
      <c r="B207" s="179"/>
      <c r="C207" s="179"/>
      <c r="D207" s="179"/>
      <c r="E207" s="179"/>
      <c r="F207" s="180"/>
      <c r="G207" s="46"/>
      <c r="H207" s="46"/>
      <c r="I207" s="46"/>
      <c r="J207" s="46"/>
      <c r="K207" s="46"/>
      <c r="L207" s="46"/>
      <c r="M207" s="46"/>
      <c r="N207" s="46"/>
      <c r="O207" s="46"/>
      <c r="P207" s="46"/>
      <c r="Q207" s="46"/>
      <c r="R207" s="44"/>
      <c r="S207" s="44"/>
      <c r="T207" s="44"/>
      <c r="U207" s="44"/>
      <c r="V207" s="44"/>
      <c r="W207" s="44"/>
      <c r="X207" s="44"/>
      <c r="Y207" s="44"/>
      <c r="Z207" s="44"/>
      <c r="AA207" s="44"/>
      <c r="AB207" s="44"/>
      <c r="AC207" s="44"/>
      <c r="AD207" s="44"/>
    </row>
    <row r="208" spans="1:30" ht="14.25" x14ac:dyDescent="0.2">
      <c r="A208" s="185" t="s">
        <v>166</v>
      </c>
      <c r="B208" s="179"/>
      <c r="C208" s="179"/>
      <c r="D208" s="179"/>
      <c r="E208" s="179"/>
      <c r="F208" s="180"/>
      <c r="G208" s="46"/>
      <c r="H208" s="46"/>
      <c r="I208" s="46"/>
      <c r="J208" s="46"/>
      <c r="K208" s="46"/>
      <c r="L208" s="46"/>
      <c r="M208" s="46"/>
      <c r="N208" s="46"/>
      <c r="O208" s="46"/>
      <c r="P208" s="46"/>
      <c r="Q208" s="46"/>
      <c r="R208" s="44"/>
      <c r="S208" s="44"/>
      <c r="T208" s="44"/>
      <c r="U208" s="44"/>
      <c r="V208" s="44"/>
      <c r="W208" s="44"/>
      <c r="X208" s="44"/>
      <c r="Y208" s="44"/>
      <c r="Z208" s="44"/>
      <c r="AA208" s="44"/>
      <c r="AB208" s="44"/>
      <c r="AC208" s="44"/>
      <c r="AD208" s="44"/>
    </row>
    <row r="209" spans="1:30" ht="14.25" x14ac:dyDescent="0.2">
      <c r="A209" s="185" t="s">
        <v>167</v>
      </c>
      <c r="B209" s="179"/>
      <c r="C209" s="179"/>
      <c r="D209" s="179"/>
      <c r="E209" s="179"/>
      <c r="F209" s="180"/>
      <c r="G209" s="46"/>
      <c r="H209" s="46"/>
      <c r="I209" s="46"/>
      <c r="J209" s="46"/>
      <c r="K209" s="46"/>
      <c r="L209" s="46"/>
      <c r="M209" s="46"/>
      <c r="N209" s="46"/>
      <c r="O209" s="46"/>
      <c r="P209" s="46"/>
      <c r="Q209" s="46"/>
      <c r="R209" s="44"/>
      <c r="S209" s="44"/>
      <c r="T209" s="44"/>
      <c r="U209" s="44"/>
      <c r="V209" s="44"/>
      <c r="W209" s="44"/>
      <c r="X209" s="44"/>
      <c r="Y209" s="44"/>
      <c r="Z209" s="44"/>
      <c r="AA209" s="44"/>
      <c r="AB209" s="44"/>
      <c r="AC209" s="44"/>
      <c r="AD209" s="44"/>
    </row>
    <row r="210" spans="1:30" ht="14.25" x14ac:dyDescent="0.2">
      <c r="A210" s="185" t="s">
        <v>168</v>
      </c>
      <c r="B210" s="179"/>
      <c r="C210" s="179"/>
      <c r="D210" s="179"/>
      <c r="E210" s="179"/>
      <c r="F210" s="180"/>
      <c r="G210" s="46"/>
      <c r="H210" s="46"/>
      <c r="I210" s="46"/>
      <c r="J210" s="46"/>
      <c r="K210" s="46"/>
      <c r="L210" s="46"/>
      <c r="M210" s="46"/>
      <c r="N210" s="46"/>
      <c r="O210" s="46"/>
      <c r="P210" s="46"/>
      <c r="Q210" s="46"/>
      <c r="R210" s="44"/>
      <c r="S210" s="44"/>
      <c r="T210" s="44"/>
      <c r="U210" s="44"/>
      <c r="V210" s="44"/>
      <c r="W210" s="44"/>
      <c r="X210" s="44"/>
      <c r="Y210" s="44"/>
      <c r="Z210" s="44"/>
      <c r="AA210" s="44"/>
      <c r="AB210" s="44"/>
      <c r="AC210" s="44"/>
      <c r="AD210" s="44"/>
    </row>
    <row r="211" spans="1:30" ht="14.25" x14ac:dyDescent="0.2">
      <c r="A211" s="185" t="s">
        <v>169</v>
      </c>
      <c r="B211" s="179"/>
      <c r="C211" s="179"/>
      <c r="D211" s="179"/>
      <c r="E211" s="179"/>
      <c r="F211" s="180"/>
      <c r="G211" s="46"/>
      <c r="H211" s="46"/>
      <c r="I211" s="46"/>
      <c r="J211" s="46"/>
      <c r="K211" s="46"/>
      <c r="L211" s="46"/>
      <c r="M211" s="46"/>
      <c r="N211" s="46"/>
      <c r="O211" s="46"/>
      <c r="P211" s="46"/>
      <c r="Q211" s="46"/>
      <c r="R211" s="44"/>
      <c r="S211" s="44"/>
      <c r="T211" s="44"/>
      <c r="U211" s="44"/>
      <c r="V211" s="44"/>
      <c r="W211" s="44"/>
      <c r="X211" s="44"/>
      <c r="Y211" s="44"/>
      <c r="Z211" s="44"/>
      <c r="AA211" s="44"/>
      <c r="AB211" s="44"/>
      <c r="AC211" s="44"/>
      <c r="AD211" s="44"/>
    </row>
    <row r="212" spans="1:30" ht="14.25" x14ac:dyDescent="0.2">
      <c r="A212" s="185" t="s">
        <v>170</v>
      </c>
      <c r="B212" s="179"/>
      <c r="C212" s="179"/>
      <c r="D212" s="179"/>
      <c r="E212" s="179"/>
      <c r="F212" s="180"/>
      <c r="G212" s="46"/>
      <c r="H212" s="46"/>
      <c r="I212" s="46"/>
      <c r="J212" s="46"/>
      <c r="K212" s="46"/>
      <c r="L212" s="46"/>
      <c r="M212" s="46"/>
      <c r="N212" s="46"/>
      <c r="O212" s="46"/>
      <c r="P212" s="46"/>
      <c r="Q212" s="46"/>
      <c r="R212" s="44"/>
      <c r="S212" s="44"/>
      <c r="T212" s="44"/>
      <c r="U212" s="44"/>
      <c r="V212" s="44"/>
      <c r="W212" s="44"/>
      <c r="X212" s="44"/>
      <c r="Y212" s="44"/>
      <c r="Z212" s="44"/>
      <c r="AA212" s="44"/>
      <c r="AB212" s="44"/>
      <c r="AC212" s="44"/>
      <c r="AD212" s="44"/>
    </row>
    <row r="213" spans="1:30" ht="14.25" x14ac:dyDescent="0.2">
      <c r="A213" s="185" t="s">
        <v>171</v>
      </c>
      <c r="B213" s="179"/>
      <c r="C213" s="179"/>
      <c r="D213" s="179"/>
      <c r="E213" s="179"/>
      <c r="F213" s="180"/>
      <c r="G213" s="46"/>
      <c r="H213" s="46"/>
      <c r="I213" s="46"/>
      <c r="J213" s="46"/>
      <c r="K213" s="46"/>
      <c r="L213" s="46"/>
      <c r="M213" s="46"/>
      <c r="N213" s="46"/>
      <c r="O213" s="46"/>
      <c r="P213" s="46"/>
      <c r="Q213" s="46"/>
      <c r="R213" s="44"/>
      <c r="S213" s="44"/>
      <c r="T213" s="44"/>
      <c r="U213" s="44"/>
      <c r="V213" s="44"/>
      <c r="W213" s="44"/>
      <c r="X213" s="44"/>
      <c r="Y213" s="44"/>
      <c r="Z213" s="44"/>
      <c r="AA213" s="44"/>
      <c r="AB213" s="44"/>
      <c r="AC213" s="44"/>
      <c r="AD213" s="44"/>
    </row>
    <row r="214" spans="1:30" ht="14.25" x14ac:dyDescent="0.2">
      <c r="A214" s="185" t="s">
        <v>172</v>
      </c>
      <c r="B214" s="179"/>
      <c r="C214" s="179"/>
      <c r="D214" s="179"/>
      <c r="E214" s="179"/>
      <c r="F214" s="180"/>
      <c r="G214" s="46"/>
      <c r="H214" s="46"/>
      <c r="I214" s="46"/>
      <c r="J214" s="46"/>
      <c r="K214" s="46"/>
      <c r="L214" s="46"/>
      <c r="M214" s="46"/>
      <c r="N214" s="46"/>
      <c r="O214" s="46"/>
      <c r="P214" s="46"/>
      <c r="Q214" s="46"/>
      <c r="R214" s="44"/>
      <c r="S214" s="44"/>
      <c r="T214" s="44"/>
      <c r="U214" s="44"/>
      <c r="V214" s="44"/>
      <c r="W214" s="44"/>
      <c r="X214" s="44"/>
      <c r="Y214" s="44"/>
      <c r="Z214" s="44"/>
      <c r="AA214" s="44"/>
      <c r="AB214" s="44"/>
      <c r="AC214" s="44"/>
      <c r="AD214" s="44"/>
    </row>
    <row r="215" spans="1:30" ht="14.25" x14ac:dyDescent="0.2">
      <c r="A215" s="185" t="s">
        <v>173</v>
      </c>
      <c r="B215" s="179"/>
      <c r="C215" s="179"/>
      <c r="D215" s="179"/>
      <c r="E215" s="179"/>
      <c r="F215" s="180"/>
      <c r="G215" s="46"/>
      <c r="H215" s="46"/>
      <c r="I215" s="46"/>
      <c r="J215" s="46"/>
      <c r="K215" s="46"/>
      <c r="L215" s="46"/>
      <c r="M215" s="46"/>
      <c r="N215" s="46"/>
      <c r="O215" s="46"/>
      <c r="P215" s="46"/>
      <c r="Q215" s="46"/>
      <c r="R215" s="44"/>
      <c r="S215" s="44"/>
      <c r="T215" s="44"/>
      <c r="U215" s="44"/>
      <c r="V215" s="44"/>
      <c r="W215" s="44"/>
      <c r="X215" s="44"/>
      <c r="Y215" s="44"/>
      <c r="Z215" s="44"/>
      <c r="AA215" s="44"/>
      <c r="AB215" s="44"/>
      <c r="AC215" s="44"/>
      <c r="AD215" s="44"/>
    </row>
    <row r="216" spans="1:30" ht="14.25" x14ac:dyDescent="0.2">
      <c r="A216" s="185" t="s">
        <v>174</v>
      </c>
      <c r="B216" s="179"/>
      <c r="C216" s="179"/>
      <c r="D216" s="179"/>
      <c r="E216" s="179"/>
      <c r="F216" s="180"/>
      <c r="G216" s="46"/>
      <c r="H216" s="46"/>
      <c r="I216" s="46"/>
      <c r="J216" s="46"/>
      <c r="K216" s="46"/>
      <c r="L216" s="46"/>
      <c r="M216" s="46"/>
      <c r="N216" s="46"/>
      <c r="O216" s="46"/>
      <c r="P216" s="46"/>
      <c r="Q216" s="46"/>
      <c r="R216" s="44"/>
      <c r="S216" s="44"/>
      <c r="T216" s="44"/>
      <c r="U216" s="44"/>
      <c r="V216" s="44"/>
      <c r="W216" s="44"/>
      <c r="X216" s="44"/>
      <c r="Y216" s="44"/>
      <c r="Z216" s="44"/>
      <c r="AA216" s="44"/>
      <c r="AB216" s="44"/>
      <c r="AC216" s="44"/>
      <c r="AD216" s="44"/>
    </row>
    <row r="217" spans="1:30" ht="14.25" x14ac:dyDescent="0.2">
      <c r="A217" s="185" t="s">
        <v>175</v>
      </c>
      <c r="B217" s="179"/>
      <c r="C217" s="179"/>
      <c r="D217" s="179"/>
      <c r="E217" s="179"/>
      <c r="F217" s="180"/>
      <c r="G217" s="46"/>
      <c r="H217" s="46"/>
      <c r="I217" s="46"/>
      <c r="J217" s="46"/>
      <c r="K217" s="46"/>
      <c r="L217" s="46"/>
      <c r="M217" s="46"/>
      <c r="N217" s="46"/>
      <c r="O217" s="46"/>
      <c r="P217" s="46"/>
      <c r="Q217" s="46"/>
      <c r="R217" s="44"/>
      <c r="S217" s="44"/>
      <c r="T217" s="44"/>
      <c r="U217" s="44"/>
      <c r="V217" s="44"/>
      <c r="W217" s="44"/>
      <c r="X217" s="44"/>
      <c r="Y217" s="44"/>
      <c r="Z217" s="44"/>
      <c r="AA217" s="44"/>
      <c r="AB217" s="44"/>
      <c r="AC217" s="44"/>
      <c r="AD217" s="44"/>
    </row>
    <row r="218" spans="1:30" ht="14.25" x14ac:dyDescent="0.2">
      <c r="A218" s="185" t="s">
        <v>176</v>
      </c>
      <c r="B218" s="179"/>
      <c r="C218" s="179"/>
      <c r="D218" s="179"/>
      <c r="E218" s="179"/>
      <c r="F218" s="180"/>
      <c r="G218" s="46"/>
      <c r="H218" s="46"/>
      <c r="I218" s="46"/>
      <c r="J218" s="46"/>
      <c r="K218" s="46"/>
      <c r="L218" s="46"/>
      <c r="M218" s="46"/>
      <c r="N218" s="46"/>
      <c r="O218" s="46"/>
      <c r="P218" s="46"/>
      <c r="Q218" s="46"/>
      <c r="R218" s="44"/>
      <c r="S218" s="44"/>
      <c r="T218" s="44"/>
      <c r="U218" s="44"/>
      <c r="V218" s="44"/>
      <c r="W218" s="44"/>
      <c r="X218" s="44"/>
      <c r="Y218" s="44"/>
      <c r="Z218" s="44"/>
      <c r="AA218" s="44"/>
      <c r="AB218" s="44"/>
      <c r="AC218" s="44"/>
      <c r="AD218" s="44"/>
    </row>
    <row r="219" spans="1:30" ht="14.25" x14ac:dyDescent="0.2">
      <c r="A219" s="185" t="s">
        <v>177</v>
      </c>
      <c r="B219" s="179"/>
      <c r="C219" s="179"/>
      <c r="D219" s="179"/>
      <c r="E219" s="179"/>
      <c r="F219" s="180"/>
      <c r="G219" s="46"/>
      <c r="H219" s="46"/>
      <c r="I219" s="46"/>
      <c r="J219" s="46"/>
      <c r="K219" s="46"/>
      <c r="L219" s="46"/>
      <c r="M219" s="46"/>
      <c r="N219" s="46"/>
      <c r="O219" s="46"/>
      <c r="P219" s="46"/>
      <c r="Q219" s="46"/>
      <c r="R219" s="44"/>
      <c r="S219" s="44"/>
      <c r="T219" s="44"/>
      <c r="U219" s="44"/>
      <c r="V219" s="44"/>
      <c r="W219" s="44"/>
      <c r="X219" s="44"/>
      <c r="Y219" s="44"/>
      <c r="Z219" s="44"/>
      <c r="AA219" s="44"/>
      <c r="AB219" s="44"/>
      <c r="AC219" s="44"/>
      <c r="AD219" s="44"/>
    </row>
    <row r="220" spans="1:30" ht="14.25" x14ac:dyDescent="0.2">
      <c r="A220" s="185" t="s">
        <v>178</v>
      </c>
      <c r="B220" s="179"/>
      <c r="C220" s="179"/>
      <c r="D220" s="179"/>
      <c r="E220" s="179"/>
      <c r="F220" s="180"/>
      <c r="G220" s="46"/>
      <c r="H220" s="46"/>
      <c r="I220" s="46"/>
      <c r="J220" s="46"/>
      <c r="K220" s="46"/>
      <c r="L220" s="46"/>
      <c r="M220" s="46"/>
      <c r="N220" s="46"/>
      <c r="O220" s="46"/>
      <c r="P220" s="46"/>
      <c r="Q220" s="46"/>
      <c r="R220" s="44"/>
      <c r="S220" s="44"/>
      <c r="T220" s="44"/>
      <c r="U220" s="44"/>
      <c r="V220" s="44"/>
      <c r="W220" s="44"/>
      <c r="X220" s="44"/>
      <c r="Y220" s="44"/>
      <c r="Z220" s="44"/>
      <c r="AA220" s="44"/>
      <c r="AB220" s="44"/>
      <c r="AC220" s="44"/>
      <c r="AD220" s="44"/>
    </row>
    <row r="221" spans="1:30" ht="14.25" x14ac:dyDescent="0.2">
      <c r="A221" s="185" t="s">
        <v>179</v>
      </c>
      <c r="B221" s="179"/>
      <c r="C221" s="179"/>
      <c r="D221" s="179"/>
      <c r="E221" s="179"/>
      <c r="F221" s="180"/>
      <c r="G221" s="46"/>
      <c r="H221" s="46"/>
      <c r="I221" s="46"/>
      <c r="J221" s="46"/>
      <c r="K221" s="46"/>
      <c r="L221" s="46"/>
      <c r="M221" s="46"/>
      <c r="N221" s="46"/>
      <c r="O221" s="46"/>
      <c r="P221" s="46"/>
      <c r="Q221" s="46"/>
      <c r="R221" s="44"/>
      <c r="S221" s="44"/>
      <c r="T221" s="44"/>
      <c r="U221" s="44"/>
      <c r="V221" s="44"/>
      <c r="W221" s="44"/>
      <c r="X221" s="44"/>
      <c r="Y221" s="44"/>
      <c r="Z221" s="44"/>
      <c r="AA221" s="44"/>
      <c r="AB221" s="44"/>
      <c r="AC221" s="44"/>
      <c r="AD221" s="44"/>
    </row>
    <row r="222" spans="1:30" ht="27.75" customHeight="1" x14ac:dyDescent="0.2">
      <c r="A222" s="185" t="s">
        <v>180</v>
      </c>
      <c r="B222" s="179"/>
      <c r="C222" s="179"/>
      <c r="D222" s="179"/>
      <c r="E222" s="179"/>
      <c r="F222" s="180"/>
      <c r="G222" s="47"/>
      <c r="H222" s="46"/>
      <c r="I222" s="46"/>
      <c r="J222" s="46"/>
      <c r="K222" s="46"/>
      <c r="L222" s="46"/>
      <c r="M222" s="46"/>
      <c r="N222" s="46"/>
      <c r="O222" s="46"/>
      <c r="P222" s="46"/>
      <c r="Q222" s="46"/>
      <c r="R222" s="44"/>
      <c r="S222" s="44"/>
      <c r="T222" s="44"/>
      <c r="U222" s="44"/>
      <c r="V222" s="44"/>
      <c r="W222" s="44"/>
      <c r="X222" s="44"/>
      <c r="Y222" s="44"/>
      <c r="Z222" s="44"/>
      <c r="AA222" s="44"/>
      <c r="AB222" s="44"/>
      <c r="AC222" s="44"/>
      <c r="AD222" s="44"/>
    </row>
    <row r="223" spans="1:30" ht="14.25" x14ac:dyDescent="0.2">
      <c r="A223" s="48"/>
      <c r="B223" s="48"/>
      <c r="C223" s="48"/>
      <c r="D223" s="48"/>
      <c r="E223" s="48"/>
      <c r="F223" s="48"/>
      <c r="G223" s="48"/>
      <c r="H223" s="48"/>
      <c r="I223" s="48"/>
      <c r="J223" s="48"/>
      <c r="K223" s="48"/>
      <c r="L223" s="48"/>
      <c r="M223" s="48"/>
      <c r="N223" s="48"/>
      <c r="O223" s="48"/>
      <c r="P223" s="48"/>
      <c r="Q223" s="48"/>
    </row>
    <row r="224" spans="1:30" ht="14.25" x14ac:dyDescent="0.2">
      <c r="A224" s="48"/>
      <c r="B224" s="48"/>
      <c r="C224" s="48"/>
      <c r="D224" s="48"/>
      <c r="E224" s="48"/>
      <c r="F224" s="48"/>
      <c r="G224" s="48"/>
      <c r="H224" s="48"/>
      <c r="I224" s="48"/>
      <c r="J224" s="48"/>
      <c r="K224" s="48"/>
      <c r="L224" s="48"/>
      <c r="M224" s="48"/>
      <c r="N224" s="48"/>
      <c r="O224" s="48"/>
      <c r="P224" s="48"/>
      <c r="Q224" s="48"/>
    </row>
    <row r="225" spans="1:17" ht="14.25" x14ac:dyDescent="0.2">
      <c r="A225" s="48"/>
      <c r="B225" s="48"/>
      <c r="C225" s="48"/>
      <c r="D225" s="48"/>
      <c r="E225" s="48"/>
      <c r="F225" s="48"/>
      <c r="G225" s="48"/>
      <c r="H225" s="48"/>
      <c r="I225" s="48"/>
      <c r="J225" s="48"/>
      <c r="K225" s="48"/>
      <c r="L225" s="48"/>
      <c r="M225" s="48"/>
      <c r="N225" s="48"/>
      <c r="O225" s="48"/>
      <c r="P225" s="48"/>
      <c r="Q225" s="48"/>
    </row>
    <row r="226" spans="1:17" ht="14.25" x14ac:dyDescent="0.2">
      <c r="A226" s="48"/>
      <c r="B226" s="48"/>
      <c r="C226" s="48"/>
      <c r="D226" s="48"/>
      <c r="E226" s="48"/>
      <c r="F226" s="48"/>
      <c r="G226" s="48"/>
      <c r="H226" s="48"/>
      <c r="I226" s="48"/>
      <c r="J226" s="48"/>
      <c r="K226" s="48"/>
      <c r="L226" s="48"/>
      <c r="M226" s="48"/>
      <c r="N226" s="48"/>
      <c r="O226" s="48"/>
      <c r="P226" s="48"/>
      <c r="Q226" s="48"/>
    </row>
    <row r="227" spans="1:17" ht="14.25" x14ac:dyDescent="0.2"/>
    <row r="228" spans="1:17" ht="14.25" x14ac:dyDescent="0.2"/>
    <row r="229" spans="1:17" ht="14.25" x14ac:dyDescent="0.2"/>
    <row r="230" spans="1:17" ht="14.25" x14ac:dyDescent="0.2"/>
    <row r="231" spans="1:17" ht="14.25" x14ac:dyDescent="0.2"/>
    <row r="232" spans="1:17" ht="14.25" x14ac:dyDescent="0.2"/>
    <row r="233" spans="1:17" ht="14.25" x14ac:dyDescent="0.2"/>
    <row r="234" spans="1:17" ht="14.25" x14ac:dyDescent="0.2"/>
    <row r="235" spans="1:17" ht="14.25" x14ac:dyDescent="0.2"/>
    <row r="236" spans="1:17" ht="14.25" x14ac:dyDescent="0.2"/>
    <row r="237" spans="1:17" ht="14.25" x14ac:dyDescent="0.2"/>
    <row r="238" spans="1:17" ht="14.25" x14ac:dyDescent="0.2"/>
    <row r="239" spans="1:17" ht="14.25" x14ac:dyDescent="0.2"/>
    <row r="240" spans="1:17" ht="14.25" x14ac:dyDescent="0.2"/>
    <row r="241" ht="14.25" x14ac:dyDescent="0.2"/>
    <row r="242" ht="14.25" x14ac:dyDescent="0.2"/>
    <row r="243" ht="14.25" x14ac:dyDescent="0.2"/>
    <row r="244" ht="14.25" x14ac:dyDescent="0.2"/>
    <row r="245" ht="14.25" x14ac:dyDescent="0.2"/>
    <row r="246" ht="14.25" x14ac:dyDescent="0.2"/>
    <row r="247" ht="14.25" x14ac:dyDescent="0.2"/>
    <row r="248" ht="14.25" x14ac:dyDescent="0.2"/>
    <row r="249" ht="14.25" x14ac:dyDescent="0.2"/>
    <row r="250" ht="14.25" x14ac:dyDescent="0.2"/>
    <row r="251" ht="14.25" x14ac:dyDescent="0.2"/>
    <row r="252" ht="14.25" x14ac:dyDescent="0.2"/>
    <row r="253" ht="14.25" x14ac:dyDescent="0.2"/>
    <row r="254" ht="14.25" x14ac:dyDescent="0.2"/>
    <row r="255" ht="14.25" x14ac:dyDescent="0.2"/>
    <row r="256" ht="14.25" x14ac:dyDescent="0.2"/>
    <row r="257" ht="14.25" x14ac:dyDescent="0.2"/>
    <row r="258" ht="14.25" x14ac:dyDescent="0.2"/>
    <row r="259" ht="14.25" x14ac:dyDescent="0.2"/>
    <row r="260" ht="14.25" x14ac:dyDescent="0.2"/>
    <row r="261" ht="14.25" x14ac:dyDescent="0.2"/>
    <row r="262" ht="14.25" x14ac:dyDescent="0.2"/>
    <row r="263" ht="14.25" x14ac:dyDescent="0.2"/>
    <row r="264" ht="14.25" x14ac:dyDescent="0.2"/>
    <row r="265" ht="14.25" x14ac:dyDescent="0.2"/>
    <row r="266" ht="14.25" x14ac:dyDescent="0.2"/>
    <row r="267" ht="14.25" x14ac:dyDescent="0.2"/>
    <row r="268" ht="14.25" x14ac:dyDescent="0.2"/>
    <row r="269" ht="14.25" x14ac:dyDescent="0.2"/>
    <row r="270" ht="14.25" x14ac:dyDescent="0.2"/>
    <row r="271" ht="14.25" x14ac:dyDescent="0.2"/>
    <row r="272" ht="14.25" x14ac:dyDescent="0.2"/>
    <row r="273" ht="14.25" x14ac:dyDescent="0.2"/>
    <row r="274" ht="14.25" x14ac:dyDescent="0.2"/>
    <row r="275" ht="14.25" x14ac:dyDescent="0.2"/>
    <row r="276" ht="14.25" x14ac:dyDescent="0.2"/>
    <row r="277" ht="14.25" x14ac:dyDescent="0.2"/>
    <row r="278" ht="14.25" x14ac:dyDescent="0.2"/>
    <row r="279" ht="14.25" x14ac:dyDescent="0.2"/>
    <row r="280" ht="14.25" x14ac:dyDescent="0.2"/>
    <row r="281" ht="14.25" x14ac:dyDescent="0.2"/>
    <row r="282" ht="14.25" x14ac:dyDescent="0.2"/>
    <row r="283" ht="14.25" x14ac:dyDescent="0.2"/>
    <row r="284" ht="14.25" x14ac:dyDescent="0.2"/>
    <row r="285" ht="14.25" x14ac:dyDescent="0.2"/>
    <row r="286" ht="14.25" x14ac:dyDescent="0.2"/>
    <row r="287" ht="14.25" x14ac:dyDescent="0.2"/>
    <row r="288" ht="14.25" x14ac:dyDescent="0.2"/>
    <row r="289" ht="14.25" x14ac:dyDescent="0.2"/>
    <row r="290" ht="14.25" x14ac:dyDescent="0.2"/>
    <row r="291" ht="14.25" x14ac:dyDescent="0.2"/>
    <row r="292" ht="14.25" x14ac:dyDescent="0.2"/>
    <row r="293" ht="14.25" x14ac:dyDescent="0.2"/>
    <row r="294" ht="14.25" x14ac:dyDescent="0.2"/>
    <row r="295" ht="14.25" x14ac:dyDescent="0.2"/>
    <row r="296" ht="14.25" x14ac:dyDescent="0.2"/>
    <row r="297" ht="14.25" x14ac:dyDescent="0.2"/>
    <row r="298" ht="14.25" x14ac:dyDescent="0.2"/>
    <row r="299" ht="14.25" x14ac:dyDescent="0.2"/>
    <row r="300" ht="14.25" x14ac:dyDescent="0.2"/>
    <row r="301" ht="14.25" x14ac:dyDescent="0.2"/>
    <row r="302" ht="14.25" x14ac:dyDescent="0.2"/>
    <row r="303" ht="14.25" x14ac:dyDescent="0.2"/>
    <row r="304" ht="14.25" x14ac:dyDescent="0.2"/>
    <row r="305" ht="14.25" x14ac:dyDescent="0.2"/>
    <row r="306" ht="14.25" x14ac:dyDescent="0.2"/>
    <row r="307" ht="14.25" x14ac:dyDescent="0.2"/>
    <row r="308" ht="14.25" x14ac:dyDescent="0.2"/>
    <row r="309" ht="14.25" x14ac:dyDescent="0.2"/>
    <row r="310" ht="14.25" x14ac:dyDescent="0.2"/>
    <row r="311" ht="14.25" x14ac:dyDescent="0.2"/>
    <row r="312" ht="14.25" x14ac:dyDescent="0.2"/>
    <row r="313" ht="14.25" x14ac:dyDescent="0.2"/>
    <row r="314" ht="14.25" x14ac:dyDescent="0.2"/>
    <row r="315" ht="14.25" x14ac:dyDescent="0.2"/>
    <row r="316" ht="14.25" x14ac:dyDescent="0.2"/>
    <row r="317" ht="14.25" x14ac:dyDescent="0.2"/>
    <row r="318" ht="14.25" x14ac:dyDescent="0.2"/>
    <row r="319" ht="14.25" x14ac:dyDescent="0.2"/>
    <row r="320" ht="14.25" x14ac:dyDescent="0.2"/>
    <row r="321" ht="14.25" x14ac:dyDescent="0.2"/>
    <row r="322" ht="14.25" x14ac:dyDescent="0.2"/>
    <row r="323" ht="14.25" x14ac:dyDescent="0.2"/>
    <row r="324" ht="14.25" x14ac:dyDescent="0.2"/>
    <row r="325" ht="14.25" x14ac:dyDescent="0.2"/>
    <row r="326" ht="14.25" x14ac:dyDescent="0.2"/>
    <row r="327" ht="14.25" x14ac:dyDescent="0.2"/>
    <row r="328" ht="14.25" x14ac:dyDescent="0.2"/>
    <row r="329" ht="14.25" x14ac:dyDescent="0.2"/>
    <row r="330" ht="14.25" x14ac:dyDescent="0.2"/>
    <row r="331" ht="14.25" x14ac:dyDescent="0.2"/>
    <row r="332" ht="14.25" x14ac:dyDescent="0.2"/>
    <row r="333" ht="14.25" x14ac:dyDescent="0.2"/>
    <row r="334" ht="14.25" x14ac:dyDescent="0.2"/>
    <row r="335" ht="14.25" x14ac:dyDescent="0.2"/>
    <row r="336" ht="14.25" x14ac:dyDescent="0.2"/>
    <row r="337" ht="14.25" x14ac:dyDescent="0.2"/>
    <row r="338" ht="14.25" x14ac:dyDescent="0.2"/>
    <row r="339" ht="14.25" x14ac:dyDescent="0.2"/>
    <row r="340" ht="14.25" x14ac:dyDescent="0.2"/>
    <row r="341" ht="14.25" x14ac:dyDescent="0.2"/>
    <row r="342" ht="14.25" x14ac:dyDescent="0.2"/>
    <row r="343" ht="14.25" x14ac:dyDescent="0.2"/>
    <row r="344" ht="14.25" x14ac:dyDescent="0.2"/>
    <row r="345" ht="14.25" x14ac:dyDescent="0.2"/>
    <row r="346" ht="14.25" x14ac:dyDescent="0.2"/>
    <row r="347" ht="14.25" x14ac:dyDescent="0.2"/>
    <row r="348" ht="14.25" x14ac:dyDescent="0.2"/>
    <row r="349" ht="14.25" x14ac:dyDescent="0.2"/>
    <row r="350" ht="14.25" x14ac:dyDescent="0.2"/>
    <row r="351" ht="14.25" x14ac:dyDescent="0.2"/>
    <row r="352" ht="14.25" x14ac:dyDescent="0.2"/>
    <row r="353" ht="14.25" x14ac:dyDescent="0.2"/>
    <row r="354" ht="14.25" x14ac:dyDescent="0.2"/>
    <row r="355" ht="14.25" x14ac:dyDescent="0.2"/>
    <row r="356" ht="14.25" x14ac:dyDescent="0.2"/>
    <row r="357" ht="14.25" x14ac:dyDescent="0.2"/>
    <row r="358" ht="14.25" x14ac:dyDescent="0.2"/>
    <row r="359" ht="14.25" x14ac:dyDescent="0.2"/>
    <row r="360" ht="14.25" x14ac:dyDescent="0.2"/>
    <row r="361" ht="14.25" x14ac:dyDescent="0.2"/>
    <row r="362" ht="14.25" x14ac:dyDescent="0.2"/>
    <row r="363" ht="14.25" x14ac:dyDescent="0.2"/>
    <row r="364" ht="14.25" x14ac:dyDescent="0.2"/>
    <row r="365" ht="14.25" x14ac:dyDescent="0.2"/>
    <row r="366" ht="14.25" x14ac:dyDescent="0.2"/>
    <row r="367" ht="14.25" x14ac:dyDescent="0.2"/>
    <row r="368" ht="14.25" x14ac:dyDescent="0.2"/>
    <row r="369" ht="14.25" x14ac:dyDescent="0.2"/>
    <row r="370" ht="14.25" x14ac:dyDescent="0.2"/>
    <row r="371" ht="14.25" x14ac:dyDescent="0.2"/>
    <row r="372" ht="14.25" x14ac:dyDescent="0.2"/>
    <row r="373" ht="14.25" x14ac:dyDescent="0.2"/>
    <row r="374" ht="14.25" x14ac:dyDescent="0.2"/>
    <row r="375" ht="14.25" x14ac:dyDescent="0.2"/>
    <row r="376" ht="14.25" x14ac:dyDescent="0.2"/>
    <row r="377" ht="14.25" x14ac:dyDescent="0.2"/>
    <row r="378" ht="14.25" x14ac:dyDescent="0.2"/>
    <row r="379" ht="14.25" x14ac:dyDescent="0.2"/>
    <row r="380" ht="14.25" x14ac:dyDescent="0.2"/>
    <row r="381" ht="14.25" x14ac:dyDescent="0.2"/>
    <row r="382" ht="14.25" x14ac:dyDescent="0.2"/>
    <row r="383" ht="14.25" x14ac:dyDescent="0.2"/>
    <row r="384" ht="14.25" x14ac:dyDescent="0.2"/>
    <row r="385" ht="14.25" x14ac:dyDescent="0.2"/>
    <row r="386" ht="14.25" x14ac:dyDescent="0.2"/>
    <row r="387" ht="14.25" x14ac:dyDescent="0.2"/>
    <row r="388" ht="14.25" x14ac:dyDescent="0.2"/>
    <row r="389" ht="14.25" x14ac:dyDescent="0.2"/>
    <row r="390" ht="14.25" x14ac:dyDescent="0.2"/>
    <row r="391" ht="14.25" x14ac:dyDescent="0.2"/>
    <row r="392" ht="14.25" x14ac:dyDescent="0.2"/>
    <row r="393" ht="14.25" x14ac:dyDescent="0.2"/>
    <row r="394" ht="14.25" x14ac:dyDescent="0.2"/>
    <row r="395" ht="14.25" x14ac:dyDescent="0.2"/>
    <row r="396" ht="14.25" x14ac:dyDescent="0.2"/>
    <row r="397" ht="14.25" x14ac:dyDescent="0.2"/>
    <row r="398" ht="14.25" x14ac:dyDescent="0.2"/>
    <row r="399" ht="14.25" x14ac:dyDescent="0.2"/>
    <row r="400" ht="14.25" x14ac:dyDescent="0.2"/>
    <row r="401" ht="14.25" x14ac:dyDescent="0.2"/>
    <row r="402" ht="14.25" x14ac:dyDescent="0.2"/>
    <row r="403" ht="14.25" x14ac:dyDescent="0.2"/>
    <row r="404" ht="14.25" x14ac:dyDescent="0.2"/>
    <row r="405" ht="14.25" x14ac:dyDescent="0.2"/>
    <row r="406" ht="14.25" x14ac:dyDescent="0.2"/>
    <row r="407" ht="14.25" x14ac:dyDescent="0.2"/>
    <row r="408" ht="14.25" x14ac:dyDescent="0.2"/>
    <row r="409" ht="14.25" x14ac:dyDescent="0.2"/>
    <row r="410" ht="14.25" x14ac:dyDescent="0.2"/>
    <row r="411" ht="14.25" x14ac:dyDescent="0.2"/>
    <row r="412" ht="14.25" x14ac:dyDescent="0.2"/>
    <row r="413" ht="14.25" x14ac:dyDescent="0.2"/>
    <row r="414" ht="14.25" x14ac:dyDescent="0.2"/>
    <row r="415" ht="14.25" x14ac:dyDescent="0.2"/>
    <row r="416" ht="14.25" x14ac:dyDescent="0.2"/>
    <row r="417" ht="14.25" x14ac:dyDescent="0.2"/>
    <row r="418" ht="14.25" x14ac:dyDescent="0.2"/>
    <row r="419" ht="14.25" x14ac:dyDescent="0.2"/>
    <row r="420" ht="14.25" x14ac:dyDescent="0.2"/>
    <row r="421" ht="14.25" x14ac:dyDescent="0.2"/>
    <row r="422" ht="14.25" x14ac:dyDescent="0.2"/>
    <row r="423" ht="14.25" x14ac:dyDescent="0.2"/>
    <row r="424" ht="14.25" x14ac:dyDescent="0.2"/>
    <row r="425" ht="14.25" x14ac:dyDescent="0.2"/>
    <row r="426" ht="14.25" x14ac:dyDescent="0.2"/>
    <row r="427" ht="14.25" x14ac:dyDescent="0.2"/>
    <row r="428" ht="14.25" x14ac:dyDescent="0.2"/>
    <row r="429" ht="14.25" x14ac:dyDescent="0.2"/>
    <row r="430" ht="14.25" x14ac:dyDescent="0.2"/>
    <row r="431" ht="14.25" x14ac:dyDescent="0.2"/>
    <row r="432" ht="14.25" x14ac:dyDescent="0.2"/>
    <row r="433" ht="14.25" x14ac:dyDescent="0.2"/>
    <row r="434" ht="14.25" x14ac:dyDescent="0.2"/>
    <row r="435" ht="14.25" x14ac:dyDescent="0.2"/>
    <row r="436" ht="14.25" x14ac:dyDescent="0.2"/>
    <row r="437" ht="14.25" x14ac:dyDescent="0.2"/>
    <row r="438" ht="14.25" x14ac:dyDescent="0.2"/>
    <row r="439" ht="14.25" x14ac:dyDescent="0.2"/>
    <row r="440" ht="14.25" x14ac:dyDescent="0.2"/>
    <row r="441" ht="14.25" x14ac:dyDescent="0.2"/>
    <row r="442" ht="14.25" x14ac:dyDescent="0.2"/>
    <row r="443" ht="14.25" x14ac:dyDescent="0.2"/>
    <row r="444" ht="14.25" x14ac:dyDescent="0.2"/>
    <row r="445" ht="14.25" x14ac:dyDescent="0.2"/>
    <row r="446" ht="14.25" x14ac:dyDescent="0.2"/>
    <row r="447" ht="14.25" x14ac:dyDescent="0.2"/>
    <row r="448" ht="14.25" x14ac:dyDescent="0.2"/>
    <row r="449" ht="14.25" x14ac:dyDescent="0.2"/>
    <row r="450" ht="14.25" x14ac:dyDescent="0.2"/>
    <row r="451" ht="14.25" x14ac:dyDescent="0.2"/>
    <row r="452" ht="14.25" x14ac:dyDescent="0.2"/>
    <row r="453" ht="14.25" x14ac:dyDescent="0.2"/>
    <row r="454" ht="14.25" x14ac:dyDescent="0.2"/>
    <row r="455" ht="14.25" x14ac:dyDescent="0.2"/>
    <row r="456" ht="14.25" x14ac:dyDescent="0.2"/>
    <row r="457" ht="14.25" x14ac:dyDescent="0.2"/>
    <row r="458" ht="14.25" x14ac:dyDescent="0.2"/>
    <row r="459" ht="14.25" x14ac:dyDescent="0.2"/>
    <row r="460" ht="14.25" x14ac:dyDescent="0.2"/>
    <row r="461" ht="14.25" x14ac:dyDescent="0.2"/>
    <row r="462" ht="14.25" x14ac:dyDescent="0.2"/>
    <row r="463" ht="14.25" x14ac:dyDescent="0.2"/>
    <row r="464" ht="14.25" x14ac:dyDescent="0.2"/>
    <row r="465" ht="14.25" x14ac:dyDescent="0.2"/>
    <row r="466" ht="14.25" x14ac:dyDescent="0.2"/>
    <row r="467" ht="14.25" x14ac:dyDescent="0.2"/>
    <row r="468" ht="14.25" x14ac:dyDescent="0.2"/>
    <row r="469" ht="14.25" x14ac:dyDescent="0.2"/>
    <row r="470" ht="14.25" x14ac:dyDescent="0.2"/>
    <row r="471" ht="14.25" x14ac:dyDescent="0.2"/>
    <row r="472" ht="14.25" x14ac:dyDescent="0.2"/>
    <row r="473" ht="14.25" x14ac:dyDescent="0.2"/>
    <row r="474" ht="14.25" x14ac:dyDescent="0.2"/>
    <row r="475" ht="14.25" x14ac:dyDescent="0.2"/>
    <row r="476" ht="14.25" x14ac:dyDescent="0.2"/>
    <row r="477" ht="14.25" x14ac:dyDescent="0.2"/>
    <row r="478" ht="14.25" x14ac:dyDescent="0.2"/>
    <row r="479" ht="14.25" x14ac:dyDescent="0.2"/>
    <row r="480" ht="14.25" x14ac:dyDescent="0.2"/>
    <row r="481" ht="14.25" x14ac:dyDescent="0.2"/>
    <row r="482" ht="14.25" x14ac:dyDescent="0.2"/>
    <row r="483" ht="14.25" x14ac:dyDescent="0.2"/>
    <row r="484" ht="14.25" x14ac:dyDescent="0.2"/>
    <row r="485" ht="14.25" x14ac:dyDescent="0.2"/>
    <row r="486" ht="14.25" x14ac:dyDescent="0.2"/>
    <row r="487" ht="14.25" x14ac:dyDescent="0.2"/>
    <row r="488" ht="14.25" x14ac:dyDescent="0.2"/>
    <row r="489" ht="14.25" x14ac:dyDescent="0.2"/>
    <row r="490" ht="14.25" x14ac:dyDescent="0.2"/>
    <row r="491" ht="14.25" x14ac:dyDescent="0.2"/>
    <row r="492" ht="14.25" x14ac:dyDescent="0.2"/>
    <row r="493" ht="14.25" x14ac:dyDescent="0.2"/>
    <row r="494" ht="14.25" x14ac:dyDescent="0.2"/>
    <row r="495" ht="14.25" x14ac:dyDescent="0.2"/>
    <row r="496" ht="14.25" x14ac:dyDescent="0.2"/>
    <row r="497" ht="14.25" x14ac:dyDescent="0.2"/>
    <row r="498" ht="14.25" x14ac:dyDescent="0.2"/>
    <row r="499" ht="14.25" x14ac:dyDescent="0.2"/>
    <row r="500" ht="14.25" x14ac:dyDescent="0.2"/>
    <row r="501" ht="14.25" x14ac:dyDescent="0.2"/>
    <row r="502" ht="14.25" x14ac:dyDescent="0.2"/>
    <row r="503" ht="14.25" x14ac:dyDescent="0.2"/>
    <row r="504" ht="14.25" x14ac:dyDescent="0.2"/>
    <row r="505" ht="14.25" x14ac:dyDescent="0.2"/>
    <row r="506" ht="14.25" x14ac:dyDescent="0.2"/>
    <row r="507" ht="14.25" x14ac:dyDescent="0.2"/>
    <row r="508" ht="14.25" x14ac:dyDescent="0.2"/>
    <row r="509" ht="14.25" x14ac:dyDescent="0.2"/>
    <row r="510" ht="14.25" x14ac:dyDescent="0.2"/>
    <row r="511" ht="14.25" x14ac:dyDescent="0.2"/>
    <row r="512" ht="14.25" x14ac:dyDescent="0.2"/>
    <row r="513" ht="14.25" x14ac:dyDescent="0.2"/>
    <row r="514" ht="14.25" x14ac:dyDescent="0.2"/>
    <row r="515" ht="14.25" x14ac:dyDescent="0.2"/>
    <row r="516" ht="14.25" x14ac:dyDescent="0.2"/>
    <row r="517" ht="14.25" x14ac:dyDescent="0.2"/>
    <row r="518" ht="14.25" x14ac:dyDescent="0.2"/>
    <row r="519" ht="14.25" x14ac:dyDescent="0.2"/>
    <row r="520" ht="14.25" x14ac:dyDescent="0.2"/>
    <row r="521" ht="14.25" x14ac:dyDescent="0.2"/>
    <row r="522" ht="14.25" x14ac:dyDescent="0.2"/>
    <row r="523" ht="14.25" x14ac:dyDescent="0.2"/>
    <row r="524" ht="14.25" x14ac:dyDescent="0.2"/>
    <row r="525" ht="14.25" x14ac:dyDescent="0.2"/>
    <row r="526" ht="14.25" x14ac:dyDescent="0.2"/>
    <row r="527" ht="14.25" x14ac:dyDescent="0.2"/>
    <row r="528" ht="14.25" x14ac:dyDescent="0.2"/>
    <row r="529" ht="14.25" x14ac:dyDescent="0.2"/>
    <row r="530" ht="14.25" x14ac:dyDescent="0.2"/>
    <row r="531" ht="14.25" x14ac:dyDescent="0.2"/>
    <row r="532" ht="14.25" x14ac:dyDescent="0.2"/>
    <row r="533" ht="14.25" x14ac:dyDescent="0.2"/>
    <row r="534" ht="14.25" x14ac:dyDescent="0.2"/>
    <row r="535" ht="14.25" x14ac:dyDescent="0.2"/>
    <row r="536" ht="14.25" x14ac:dyDescent="0.2"/>
    <row r="537" ht="14.25" x14ac:dyDescent="0.2"/>
    <row r="538" ht="14.25" x14ac:dyDescent="0.2"/>
    <row r="539" ht="14.25" x14ac:dyDescent="0.2"/>
    <row r="540" ht="14.25" x14ac:dyDescent="0.2"/>
    <row r="541" ht="14.25" x14ac:dyDescent="0.2"/>
    <row r="542" ht="14.25" x14ac:dyDescent="0.2"/>
    <row r="543" ht="14.25" x14ac:dyDescent="0.2"/>
    <row r="544" ht="14.25" x14ac:dyDescent="0.2"/>
    <row r="545" ht="14.25" x14ac:dyDescent="0.2"/>
    <row r="546" ht="14.25" x14ac:dyDescent="0.2"/>
    <row r="547" ht="14.25" x14ac:dyDescent="0.2"/>
    <row r="548" ht="14.25" x14ac:dyDescent="0.2"/>
    <row r="549" ht="14.25" x14ac:dyDescent="0.2"/>
    <row r="550" ht="14.25" x14ac:dyDescent="0.2"/>
    <row r="551" ht="14.25" x14ac:dyDescent="0.2"/>
    <row r="552" ht="14.25" x14ac:dyDescent="0.2"/>
    <row r="553" ht="14.25" x14ac:dyDescent="0.2"/>
    <row r="554" ht="14.25" x14ac:dyDescent="0.2"/>
    <row r="555" ht="14.25" x14ac:dyDescent="0.2"/>
    <row r="556" ht="14.25" x14ac:dyDescent="0.2"/>
    <row r="557" ht="14.25" x14ac:dyDescent="0.2"/>
    <row r="558" ht="14.25" x14ac:dyDescent="0.2"/>
    <row r="559" ht="14.25" x14ac:dyDescent="0.2"/>
    <row r="560" ht="14.25" x14ac:dyDescent="0.2"/>
    <row r="561" ht="14.25" x14ac:dyDescent="0.2"/>
    <row r="562" ht="14.25" x14ac:dyDescent="0.2"/>
    <row r="563" ht="14.25" x14ac:dyDescent="0.2"/>
    <row r="564" ht="14.25" x14ac:dyDescent="0.2"/>
    <row r="565" ht="14.25" x14ac:dyDescent="0.2"/>
    <row r="566" ht="14.25" x14ac:dyDescent="0.2"/>
    <row r="567" ht="14.25" x14ac:dyDescent="0.2"/>
    <row r="568" ht="14.25" x14ac:dyDescent="0.2"/>
    <row r="569" ht="14.25" x14ac:dyDescent="0.2"/>
    <row r="570" ht="14.25" x14ac:dyDescent="0.2"/>
    <row r="571" ht="14.25" x14ac:dyDescent="0.2"/>
    <row r="572" ht="14.25" x14ac:dyDescent="0.2"/>
    <row r="573" ht="14.25" x14ac:dyDescent="0.2"/>
    <row r="574" ht="14.25" x14ac:dyDescent="0.2"/>
    <row r="575" ht="14.25" x14ac:dyDescent="0.2"/>
    <row r="576" ht="14.25" x14ac:dyDescent="0.2"/>
    <row r="577" ht="14.25" x14ac:dyDescent="0.2"/>
    <row r="578" ht="14.25" x14ac:dyDescent="0.2"/>
    <row r="579" ht="14.25" x14ac:dyDescent="0.2"/>
    <row r="580" ht="14.25" x14ac:dyDescent="0.2"/>
    <row r="581" ht="14.25" x14ac:dyDescent="0.2"/>
    <row r="582" ht="14.25" x14ac:dyDescent="0.2"/>
    <row r="583" ht="14.25" x14ac:dyDescent="0.2"/>
    <row r="584" ht="14.25" x14ac:dyDescent="0.2"/>
    <row r="585" ht="14.25" x14ac:dyDescent="0.2"/>
    <row r="586" ht="14.25" x14ac:dyDescent="0.2"/>
    <row r="587" ht="14.25" x14ac:dyDescent="0.2"/>
    <row r="588" ht="14.25" x14ac:dyDescent="0.2"/>
    <row r="589" ht="14.25" x14ac:dyDescent="0.2"/>
    <row r="590" ht="14.25" x14ac:dyDescent="0.2"/>
    <row r="591" ht="14.25" x14ac:dyDescent="0.2"/>
    <row r="592" ht="14.25" x14ac:dyDescent="0.2"/>
    <row r="593" ht="14.25" x14ac:dyDescent="0.2"/>
    <row r="594" ht="14.25" x14ac:dyDescent="0.2"/>
    <row r="595" ht="14.25" x14ac:dyDescent="0.2"/>
    <row r="596" ht="14.25" x14ac:dyDescent="0.2"/>
    <row r="597" ht="14.25" x14ac:dyDescent="0.2"/>
    <row r="598" ht="14.25" x14ac:dyDescent="0.2"/>
    <row r="599" ht="14.25" x14ac:dyDescent="0.2"/>
    <row r="600" ht="14.25" x14ac:dyDescent="0.2"/>
    <row r="601" ht="14.25" x14ac:dyDescent="0.2"/>
    <row r="602" ht="14.25" x14ac:dyDescent="0.2"/>
    <row r="603" ht="14.25" x14ac:dyDescent="0.2"/>
    <row r="604" ht="14.25" x14ac:dyDescent="0.2"/>
    <row r="605" ht="14.25" x14ac:dyDescent="0.2"/>
    <row r="606" ht="14.25" x14ac:dyDescent="0.2"/>
    <row r="607" ht="14.25" x14ac:dyDescent="0.2"/>
    <row r="608" ht="14.25" x14ac:dyDescent="0.2"/>
    <row r="609" ht="14.25" x14ac:dyDescent="0.2"/>
    <row r="610" ht="14.25" x14ac:dyDescent="0.2"/>
    <row r="611" ht="14.25" x14ac:dyDescent="0.2"/>
    <row r="612" ht="14.25" x14ac:dyDescent="0.2"/>
    <row r="613" ht="14.25" x14ac:dyDescent="0.2"/>
    <row r="614" ht="14.25" x14ac:dyDescent="0.2"/>
    <row r="615" ht="14.25" x14ac:dyDescent="0.2"/>
    <row r="616" ht="14.25" x14ac:dyDescent="0.2"/>
    <row r="617" ht="14.25" x14ac:dyDescent="0.2"/>
    <row r="618" ht="14.25" x14ac:dyDescent="0.2"/>
    <row r="619" ht="14.25" x14ac:dyDescent="0.2"/>
    <row r="620" ht="14.25" x14ac:dyDescent="0.2"/>
    <row r="621" ht="14.25" x14ac:dyDescent="0.2"/>
    <row r="622" ht="14.25" x14ac:dyDescent="0.2"/>
    <row r="623" ht="14.25" x14ac:dyDescent="0.2"/>
    <row r="624" ht="14.25" x14ac:dyDescent="0.2"/>
    <row r="625" ht="14.25" x14ac:dyDescent="0.2"/>
    <row r="626" ht="14.25" x14ac:dyDescent="0.2"/>
    <row r="627" ht="14.25" x14ac:dyDescent="0.2"/>
    <row r="628" ht="14.25" x14ac:dyDescent="0.2"/>
    <row r="629" ht="14.25" x14ac:dyDescent="0.2"/>
    <row r="630" ht="14.25" x14ac:dyDescent="0.2"/>
    <row r="631" ht="14.25" x14ac:dyDescent="0.2"/>
    <row r="632" ht="14.25" x14ac:dyDescent="0.2"/>
    <row r="633" ht="14.25" x14ac:dyDescent="0.2"/>
    <row r="634" ht="14.25" x14ac:dyDescent="0.2"/>
    <row r="635" ht="14.25" x14ac:dyDescent="0.2"/>
    <row r="636" ht="14.25" x14ac:dyDescent="0.2"/>
    <row r="637" ht="14.25" x14ac:dyDescent="0.2"/>
    <row r="638" ht="14.25" x14ac:dyDescent="0.2"/>
    <row r="639" ht="14.25" x14ac:dyDescent="0.2"/>
    <row r="640" ht="14.25" x14ac:dyDescent="0.2"/>
    <row r="641" ht="14.25" x14ac:dyDescent="0.2"/>
    <row r="642" ht="14.25" x14ac:dyDescent="0.2"/>
    <row r="643" ht="14.25" x14ac:dyDescent="0.2"/>
    <row r="644" ht="14.25" x14ac:dyDescent="0.2"/>
    <row r="645" ht="14.25" x14ac:dyDescent="0.2"/>
    <row r="646" ht="14.25" x14ac:dyDescent="0.2"/>
    <row r="647" ht="14.25" x14ac:dyDescent="0.2"/>
    <row r="648" ht="14.25" x14ac:dyDescent="0.2"/>
    <row r="649" ht="14.25" x14ac:dyDescent="0.2"/>
    <row r="650" ht="14.25" x14ac:dyDescent="0.2"/>
    <row r="651" ht="14.25" x14ac:dyDescent="0.2"/>
    <row r="652" ht="14.25" x14ac:dyDescent="0.2"/>
    <row r="653" ht="14.25" x14ac:dyDescent="0.2"/>
    <row r="654" ht="14.25" x14ac:dyDescent="0.2"/>
    <row r="655" ht="14.25" x14ac:dyDescent="0.2"/>
    <row r="656" ht="14.25" x14ac:dyDescent="0.2"/>
    <row r="657" ht="14.25" x14ac:dyDescent="0.2"/>
    <row r="658" ht="14.25" x14ac:dyDescent="0.2"/>
    <row r="659" ht="14.25" x14ac:dyDescent="0.2"/>
    <row r="660" ht="14.25" x14ac:dyDescent="0.2"/>
    <row r="661" ht="14.25" x14ac:dyDescent="0.2"/>
    <row r="662" ht="14.25" x14ac:dyDescent="0.2"/>
    <row r="663" ht="14.25" x14ac:dyDescent="0.2"/>
    <row r="664" ht="14.25" x14ac:dyDescent="0.2"/>
    <row r="665" ht="14.25" x14ac:dyDescent="0.2"/>
    <row r="666" ht="14.25" x14ac:dyDescent="0.2"/>
    <row r="667" ht="14.25" x14ac:dyDescent="0.2"/>
    <row r="668" ht="14.25" x14ac:dyDescent="0.2"/>
    <row r="669" ht="14.25" x14ac:dyDescent="0.2"/>
    <row r="670" ht="14.25" x14ac:dyDescent="0.2"/>
    <row r="671" ht="14.25" x14ac:dyDescent="0.2"/>
    <row r="672" ht="14.25" x14ac:dyDescent="0.2"/>
    <row r="673" ht="14.25" x14ac:dyDescent="0.2"/>
    <row r="674" ht="14.25" x14ac:dyDescent="0.2"/>
    <row r="675" ht="14.25" x14ac:dyDescent="0.2"/>
    <row r="676" ht="14.25" x14ac:dyDescent="0.2"/>
    <row r="677" ht="14.25" x14ac:dyDescent="0.2"/>
    <row r="678" ht="14.25" x14ac:dyDescent="0.2"/>
    <row r="679" ht="14.25" x14ac:dyDescent="0.2"/>
    <row r="680" ht="14.25" x14ac:dyDescent="0.2"/>
    <row r="681" ht="14.25" x14ac:dyDescent="0.2"/>
    <row r="682" ht="14.25" x14ac:dyDescent="0.2"/>
    <row r="683" ht="14.25" x14ac:dyDescent="0.2"/>
    <row r="684" ht="14.25" x14ac:dyDescent="0.2"/>
    <row r="685" ht="14.25" x14ac:dyDescent="0.2"/>
    <row r="686" ht="14.25" x14ac:dyDescent="0.2"/>
    <row r="687" ht="14.25" x14ac:dyDescent="0.2"/>
    <row r="688" ht="14.25" x14ac:dyDescent="0.2"/>
    <row r="689" ht="14.25" x14ac:dyDescent="0.2"/>
    <row r="690" ht="14.25" x14ac:dyDescent="0.2"/>
    <row r="691" ht="14.25" x14ac:dyDescent="0.2"/>
    <row r="692" ht="14.25" x14ac:dyDescent="0.2"/>
    <row r="693" ht="14.25" x14ac:dyDescent="0.2"/>
    <row r="694" ht="14.25" x14ac:dyDescent="0.2"/>
    <row r="695" ht="14.25" x14ac:dyDescent="0.2"/>
    <row r="696" ht="14.25" x14ac:dyDescent="0.2"/>
    <row r="697" ht="14.25" x14ac:dyDescent="0.2"/>
    <row r="698" ht="14.25" x14ac:dyDescent="0.2"/>
    <row r="699" ht="14.25" x14ac:dyDescent="0.2"/>
    <row r="700" ht="14.25" x14ac:dyDescent="0.2"/>
    <row r="701" ht="14.25" x14ac:dyDescent="0.2"/>
    <row r="702" ht="14.25" x14ac:dyDescent="0.2"/>
    <row r="703" ht="14.25" x14ac:dyDescent="0.2"/>
    <row r="704" ht="14.25" x14ac:dyDescent="0.2"/>
    <row r="705" ht="14.25" x14ac:dyDescent="0.2"/>
    <row r="706" ht="14.25" x14ac:dyDescent="0.2"/>
    <row r="707" ht="14.25" x14ac:dyDescent="0.2"/>
    <row r="708" ht="14.25" x14ac:dyDescent="0.2"/>
    <row r="709" ht="14.25" x14ac:dyDescent="0.2"/>
    <row r="710" ht="14.25" x14ac:dyDescent="0.2"/>
    <row r="711" ht="14.25" x14ac:dyDescent="0.2"/>
    <row r="712" ht="14.25" x14ac:dyDescent="0.2"/>
    <row r="713" ht="14.25" x14ac:dyDescent="0.2"/>
    <row r="714" ht="14.25" x14ac:dyDescent="0.2"/>
    <row r="715" ht="14.25" x14ac:dyDescent="0.2"/>
    <row r="716" ht="14.25" x14ac:dyDescent="0.2"/>
    <row r="717" ht="14.25" x14ac:dyDescent="0.2"/>
    <row r="718" ht="14.25" x14ac:dyDescent="0.2"/>
    <row r="719" ht="14.25" x14ac:dyDescent="0.2"/>
    <row r="720" ht="14.25" x14ac:dyDescent="0.2"/>
    <row r="721" ht="14.25" x14ac:dyDescent="0.2"/>
    <row r="722" ht="14.25" x14ac:dyDescent="0.2"/>
    <row r="723" ht="14.25" x14ac:dyDescent="0.2"/>
    <row r="724" ht="14.25" x14ac:dyDescent="0.2"/>
    <row r="725" ht="14.25" x14ac:dyDescent="0.2"/>
    <row r="726" ht="14.25" x14ac:dyDescent="0.2"/>
    <row r="727" ht="14.25" x14ac:dyDescent="0.2"/>
    <row r="728" ht="14.25" x14ac:dyDescent="0.2"/>
    <row r="729" ht="14.25" x14ac:dyDescent="0.2"/>
    <row r="730" ht="14.25" x14ac:dyDescent="0.2"/>
    <row r="731" ht="14.25" x14ac:dyDescent="0.2"/>
    <row r="732" ht="14.25" x14ac:dyDescent="0.2"/>
    <row r="733" ht="14.25" x14ac:dyDescent="0.2"/>
    <row r="734" ht="14.25" x14ac:dyDescent="0.2"/>
    <row r="735" ht="14.25" x14ac:dyDescent="0.2"/>
    <row r="736" ht="14.25" x14ac:dyDescent="0.2"/>
    <row r="737" ht="14.25" x14ac:dyDescent="0.2"/>
    <row r="738" ht="14.25" x14ac:dyDescent="0.2"/>
    <row r="739" ht="14.25" x14ac:dyDescent="0.2"/>
    <row r="740" ht="14.25" x14ac:dyDescent="0.2"/>
    <row r="741" ht="14.25" x14ac:dyDescent="0.2"/>
    <row r="742" ht="14.25" x14ac:dyDescent="0.2"/>
    <row r="743" ht="14.25" x14ac:dyDescent="0.2"/>
    <row r="744" ht="14.25" x14ac:dyDescent="0.2"/>
    <row r="745" ht="14.25" x14ac:dyDescent="0.2"/>
    <row r="746" ht="14.25" x14ac:dyDescent="0.2"/>
    <row r="747" ht="14.25" x14ac:dyDescent="0.2"/>
    <row r="748" ht="14.25" x14ac:dyDescent="0.2"/>
    <row r="749" ht="14.25" x14ac:dyDescent="0.2"/>
    <row r="750" ht="14.25" x14ac:dyDescent="0.2"/>
    <row r="751" ht="14.25" x14ac:dyDescent="0.2"/>
    <row r="752" ht="14.25" x14ac:dyDescent="0.2"/>
    <row r="753" ht="14.25" x14ac:dyDescent="0.2"/>
    <row r="754" ht="14.25" x14ac:dyDescent="0.2"/>
    <row r="755" ht="14.25" x14ac:dyDescent="0.2"/>
    <row r="756" ht="14.25" x14ac:dyDescent="0.2"/>
    <row r="757" ht="14.25" x14ac:dyDescent="0.2"/>
    <row r="758" ht="14.25" x14ac:dyDescent="0.2"/>
    <row r="759" ht="14.25" x14ac:dyDescent="0.2"/>
    <row r="760" ht="14.25" x14ac:dyDescent="0.2"/>
    <row r="761" ht="14.25" x14ac:dyDescent="0.2"/>
    <row r="762" ht="14.25" x14ac:dyDescent="0.2"/>
    <row r="763" ht="14.25" x14ac:dyDescent="0.2"/>
    <row r="764" ht="14.25" x14ac:dyDescent="0.2"/>
    <row r="765" ht="14.25" x14ac:dyDescent="0.2"/>
    <row r="766" ht="14.25" x14ac:dyDescent="0.2"/>
    <row r="767" ht="14.25" x14ac:dyDescent="0.2"/>
    <row r="768" ht="14.25" x14ac:dyDescent="0.2"/>
    <row r="769" ht="14.25" x14ac:dyDescent="0.2"/>
    <row r="770" ht="14.25" x14ac:dyDescent="0.2"/>
    <row r="771" ht="14.25" x14ac:dyDescent="0.2"/>
    <row r="772" ht="14.25" x14ac:dyDescent="0.2"/>
    <row r="773" ht="14.25" x14ac:dyDescent="0.2"/>
    <row r="774" ht="14.25" x14ac:dyDescent="0.2"/>
    <row r="775" ht="14.25" x14ac:dyDescent="0.2"/>
    <row r="776" ht="14.25" x14ac:dyDescent="0.2"/>
    <row r="777" ht="14.25" x14ac:dyDescent="0.2"/>
    <row r="778" ht="14.25" x14ac:dyDescent="0.2"/>
    <row r="779" ht="14.25" x14ac:dyDescent="0.2"/>
    <row r="780" ht="14.25" x14ac:dyDescent="0.2"/>
    <row r="781" ht="14.25" x14ac:dyDescent="0.2"/>
    <row r="782" ht="14.25" x14ac:dyDescent="0.2"/>
    <row r="783" ht="14.25" x14ac:dyDescent="0.2"/>
    <row r="784" ht="14.25" x14ac:dyDescent="0.2"/>
    <row r="785" ht="14.25" x14ac:dyDescent="0.2"/>
    <row r="786" ht="14.25" x14ac:dyDescent="0.2"/>
    <row r="787" ht="14.25" x14ac:dyDescent="0.2"/>
    <row r="788" ht="14.25" x14ac:dyDescent="0.2"/>
    <row r="789" ht="14.25" x14ac:dyDescent="0.2"/>
    <row r="790" ht="14.25" x14ac:dyDescent="0.2"/>
    <row r="791" ht="14.25" x14ac:dyDescent="0.2"/>
    <row r="792" ht="14.25" x14ac:dyDescent="0.2"/>
    <row r="793" ht="14.25" x14ac:dyDescent="0.2"/>
    <row r="794" ht="14.25" x14ac:dyDescent="0.2"/>
    <row r="795" ht="14.25" x14ac:dyDescent="0.2"/>
    <row r="796" ht="14.25" x14ac:dyDescent="0.2"/>
    <row r="797" ht="14.25" x14ac:dyDescent="0.2"/>
    <row r="798" ht="14.25" x14ac:dyDescent="0.2"/>
    <row r="799" ht="14.25" x14ac:dyDescent="0.2"/>
    <row r="800" ht="14.25" x14ac:dyDescent="0.2"/>
    <row r="801" ht="14.25" x14ac:dyDescent="0.2"/>
    <row r="802" ht="14.25" x14ac:dyDescent="0.2"/>
    <row r="803" ht="14.25" x14ac:dyDescent="0.2"/>
    <row r="804" ht="14.25" x14ac:dyDescent="0.2"/>
    <row r="805" ht="14.25" x14ac:dyDescent="0.2"/>
    <row r="806" ht="14.25" x14ac:dyDescent="0.2"/>
    <row r="807" ht="14.25" x14ac:dyDescent="0.2"/>
    <row r="808" ht="14.25" x14ac:dyDescent="0.2"/>
    <row r="809" ht="14.25" x14ac:dyDescent="0.2"/>
    <row r="810" ht="14.25" x14ac:dyDescent="0.2"/>
    <row r="811" ht="14.25" x14ac:dyDescent="0.2"/>
    <row r="812" ht="14.25" x14ac:dyDescent="0.2"/>
    <row r="813" ht="14.25" x14ac:dyDescent="0.2"/>
    <row r="814" ht="14.25" x14ac:dyDescent="0.2"/>
    <row r="815" ht="14.25" x14ac:dyDescent="0.2"/>
    <row r="816" ht="14.25" x14ac:dyDescent="0.2"/>
    <row r="817" ht="14.25" x14ac:dyDescent="0.2"/>
    <row r="818" ht="14.25" x14ac:dyDescent="0.2"/>
    <row r="819" ht="14.25" x14ac:dyDescent="0.2"/>
    <row r="820" ht="14.25" x14ac:dyDescent="0.2"/>
    <row r="821" ht="14.25" x14ac:dyDescent="0.2"/>
    <row r="822" ht="14.25" x14ac:dyDescent="0.2"/>
    <row r="823" ht="14.25" x14ac:dyDescent="0.2"/>
    <row r="824" ht="14.25" x14ac:dyDescent="0.2"/>
    <row r="825" ht="14.25" x14ac:dyDescent="0.2"/>
    <row r="826" ht="14.25" x14ac:dyDescent="0.2"/>
    <row r="827" ht="14.25" x14ac:dyDescent="0.2"/>
    <row r="828" ht="14.25" x14ac:dyDescent="0.2"/>
    <row r="829" ht="14.25" x14ac:dyDescent="0.2"/>
    <row r="830" ht="14.25" x14ac:dyDescent="0.2"/>
    <row r="831" ht="14.25" x14ac:dyDescent="0.2"/>
    <row r="832" ht="14.25" x14ac:dyDescent="0.2"/>
    <row r="833" ht="14.25" x14ac:dyDescent="0.2"/>
    <row r="834" ht="14.25" x14ac:dyDescent="0.2"/>
    <row r="835" ht="14.25" x14ac:dyDescent="0.2"/>
    <row r="836" ht="14.25" x14ac:dyDescent="0.2"/>
    <row r="837" ht="14.25" x14ac:dyDescent="0.2"/>
    <row r="838" ht="14.25" x14ac:dyDescent="0.2"/>
    <row r="839" ht="14.25" x14ac:dyDescent="0.2"/>
    <row r="840" ht="14.25" x14ac:dyDescent="0.2"/>
    <row r="841" ht="14.25" x14ac:dyDescent="0.2"/>
    <row r="842" ht="14.25" x14ac:dyDescent="0.2"/>
    <row r="843" ht="14.25" x14ac:dyDescent="0.2"/>
    <row r="844" ht="14.25" x14ac:dyDescent="0.2"/>
    <row r="845" ht="14.25" x14ac:dyDescent="0.2"/>
    <row r="846" ht="14.25" x14ac:dyDescent="0.2"/>
    <row r="847" ht="14.25" x14ac:dyDescent="0.2"/>
    <row r="848" ht="14.25" x14ac:dyDescent="0.2"/>
    <row r="849" ht="14.25" x14ac:dyDescent="0.2"/>
    <row r="850" ht="14.25" x14ac:dyDescent="0.2"/>
    <row r="851" ht="14.25" x14ac:dyDescent="0.2"/>
    <row r="852" ht="14.25" x14ac:dyDescent="0.2"/>
    <row r="853" ht="14.25" x14ac:dyDescent="0.2"/>
    <row r="854" ht="14.25" x14ac:dyDescent="0.2"/>
    <row r="855" ht="14.25" x14ac:dyDescent="0.2"/>
    <row r="856" ht="14.25" x14ac:dyDescent="0.2"/>
    <row r="857" ht="14.25" x14ac:dyDescent="0.2"/>
    <row r="858" ht="14.25" x14ac:dyDescent="0.2"/>
    <row r="859" ht="14.25" x14ac:dyDescent="0.2"/>
    <row r="860" ht="14.25" x14ac:dyDescent="0.2"/>
    <row r="861" ht="14.25" x14ac:dyDescent="0.2"/>
    <row r="862" ht="14.25" x14ac:dyDescent="0.2"/>
    <row r="863" ht="14.25" x14ac:dyDescent="0.2"/>
    <row r="864" ht="14.25" x14ac:dyDescent="0.2"/>
    <row r="865" ht="14.25" x14ac:dyDescent="0.2"/>
    <row r="866" ht="14.25" x14ac:dyDescent="0.2"/>
    <row r="867" ht="14.25" x14ac:dyDescent="0.2"/>
    <row r="868" ht="14.25" x14ac:dyDescent="0.2"/>
    <row r="869" ht="14.25" x14ac:dyDescent="0.2"/>
    <row r="870" ht="14.25" x14ac:dyDescent="0.2"/>
    <row r="871" ht="14.25" x14ac:dyDescent="0.2"/>
    <row r="872" ht="14.25" x14ac:dyDescent="0.2"/>
    <row r="873" ht="14.25" x14ac:dyDescent="0.2"/>
    <row r="874" ht="14.25" x14ac:dyDescent="0.2"/>
    <row r="875" ht="14.25" x14ac:dyDescent="0.2"/>
    <row r="876" ht="14.25" x14ac:dyDescent="0.2"/>
    <row r="877" ht="14.25" x14ac:dyDescent="0.2"/>
    <row r="878" ht="14.25" x14ac:dyDescent="0.2"/>
    <row r="879" ht="14.25" x14ac:dyDescent="0.2"/>
    <row r="880" ht="14.25" x14ac:dyDescent="0.2"/>
    <row r="881" ht="14.25" x14ac:dyDescent="0.2"/>
    <row r="882" ht="14.25" x14ac:dyDescent="0.2"/>
    <row r="883" ht="14.25" x14ac:dyDescent="0.2"/>
    <row r="884" ht="14.25" x14ac:dyDescent="0.2"/>
    <row r="885" ht="14.25" x14ac:dyDescent="0.2"/>
    <row r="886" ht="14.25" x14ac:dyDescent="0.2"/>
    <row r="887" ht="14.25" x14ac:dyDescent="0.2"/>
    <row r="888" ht="14.25" x14ac:dyDescent="0.2"/>
    <row r="889" ht="14.25" x14ac:dyDescent="0.2"/>
    <row r="890" ht="14.25" x14ac:dyDescent="0.2"/>
    <row r="891" ht="14.25" x14ac:dyDescent="0.2"/>
    <row r="892" ht="14.25" x14ac:dyDescent="0.2"/>
    <row r="893" ht="14.25" x14ac:dyDescent="0.2"/>
    <row r="894" ht="14.25" x14ac:dyDescent="0.2"/>
    <row r="895" ht="14.25" x14ac:dyDescent="0.2"/>
    <row r="896" ht="14.25" x14ac:dyDescent="0.2"/>
    <row r="897" ht="14.25" x14ac:dyDescent="0.2"/>
    <row r="898" ht="14.25" x14ac:dyDescent="0.2"/>
    <row r="899" ht="14.25" x14ac:dyDescent="0.2"/>
    <row r="900" ht="14.25" x14ac:dyDescent="0.2"/>
    <row r="901" ht="14.25" x14ac:dyDescent="0.2"/>
    <row r="902" ht="14.25" x14ac:dyDescent="0.2"/>
    <row r="903" ht="14.25" x14ac:dyDescent="0.2"/>
    <row r="904" ht="14.25" x14ac:dyDescent="0.2"/>
    <row r="905" ht="14.25" x14ac:dyDescent="0.2"/>
    <row r="906" ht="14.25" x14ac:dyDescent="0.2"/>
    <row r="907" ht="14.25" x14ac:dyDescent="0.2"/>
    <row r="908" ht="14.25" x14ac:dyDescent="0.2"/>
    <row r="909" ht="14.25" x14ac:dyDescent="0.2"/>
    <row r="910" ht="14.25" x14ac:dyDescent="0.2"/>
    <row r="911" ht="14.25" x14ac:dyDescent="0.2"/>
    <row r="912" ht="14.25" x14ac:dyDescent="0.2"/>
    <row r="913" ht="14.25" x14ac:dyDescent="0.2"/>
    <row r="914" ht="14.25" x14ac:dyDescent="0.2"/>
    <row r="915" ht="14.25" x14ac:dyDescent="0.2"/>
    <row r="916" ht="14.25" x14ac:dyDescent="0.2"/>
    <row r="917" ht="14.25" x14ac:dyDescent="0.2"/>
    <row r="918" ht="14.25" x14ac:dyDescent="0.2"/>
    <row r="919" ht="14.25" x14ac:dyDescent="0.2"/>
    <row r="920" ht="14.25" x14ac:dyDescent="0.2"/>
    <row r="921" ht="14.25" x14ac:dyDescent="0.2"/>
    <row r="922" ht="14.25" x14ac:dyDescent="0.2"/>
    <row r="923" ht="14.25" x14ac:dyDescent="0.2"/>
    <row r="924" ht="14.25" x14ac:dyDescent="0.2"/>
    <row r="925" ht="14.25" x14ac:dyDescent="0.2"/>
    <row r="926" ht="14.25" x14ac:dyDescent="0.2"/>
    <row r="927" ht="14.25" x14ac:dyDescent="0.2"/>
    <row r="928" ht="14.25" x14ac:dyDescent="0.2"/>
    <row r="929" ht="14.25" x14ac:dyDescent="0.2"/>
    <row r="930" ht="14.25" x14ac:dyDescent="0.2"/>
    <row r="931" ht="14.25" x14ac:dyDescent="0.2"/>
    <row r="932" ht="14.25" x14ac:dyDescent="0.2"/>
    <row r="933" ht="14.25" x14ac:dyDescent="0.2"/>
    <row r="934" ht="14.25" x14ac:dyDescent="0.2"/>
    <row r="935" ht="14.25" x14ac:dyDescent="0.2"/>
    <row r="936" ht="14.25" x14ac:dyDescent="0.2"/>
    <row r="937" ht="14.25" x14ac:dyDescent="0.2"/>
    <row r="938" ht="14.25" x14ac:dyDescent="0.2"/>
    <row r="939" ht="14.25" x14ac:dyDescent="0.2"/>
    <row r="940" ht="14.25" x14ac:dyDescent="0.2"/>
    <row r="941" ht="14.25" x14ac:dyDescent="0.2"/>
    <row r="942" ht="14.25" x14ac:dyDescent="0.2"/>
    <row r="943" ht="14.25" x14ac:dyDescent="0.2"/>
    <row r="944" ht="14.25" x14ac:dyDescent="0.2"/>
    <row r="945" ht="14.25" x14ac:dyDescent="0.2"/>
    <row r="946" ht="14.25" x14ac:dyDescent="0.2"/>
    <row r="947" ht="14.25" x14ac:dyDescent="0.2"/>
    <row r="948" ht="14.25" x14ac:dyDescent="0.2"/>
    <row r="949" ht="14.25" x14ac:dyDescent="0.2"/>
    <row r="950" ht="14.25" x14ac:dyDescent="0.2"/>
    <row r="951" ht="14.25" x14ac:dyDescent="0.2"/>
    <row r="952" ht="14.25" x14ac:dyDescent="0.2"/>
    <row r="953" ht="14.25" x14ac:dyDescent="0.2"/>
    <row r="954" ht="14.25" x14ac:dyDescent="0.2"/>
    <row r="955" ht="14.25" x14ac:dyDescent="0.2"/>
    <row r="956" ht="14.25" x14ac:dyDescent="0.2"/>
    <row r="957" ht="14.25" x14ac:dyDescent="0.2"/>
    <row r="958" ht="14.25" x14ac:dyDescent="0.2"/>
    <row r="959" ht="14.25" x14ac:dyDescent="0.2"/>
    <row r="960" ht="14.25" x14ac:dyDescent="0.2"/>
    <row r="961" ht="14.25" x14ac:dyDescent="0.2"/>
    <row r="962" ht="14.25" x14ac:dyDescent="0.2"/>
    <row r="963" ht="14.25" x14ac:dyDescent="0.2"/>
    <row r="964" ht="14.25" x14ac:dyDescent="0.2"/>
    <row r="965" ht="14.25" x14ac:dyDescent="0.2"/>
    <row r="966" ht="14.25" x14ac:dyDescent="0.2"/>
    <row r="967" ht="14.25" x14ac:dyDescent="0.2"/>
    <row r="968" ht="14.25" x14ac:dyDescent="0.2"/>
    <row r="969" ht="14.25" x14ac:dyDescent="0.2"/>
    <row r="970" ht="14.25" x14ac:dyDescent="0.2"/>
    <row r="971" ht="14.25" x14ac:dyDescent="0.2"/>
    <row r="972" ht="14.25" x14ac:dyDescent="0.2"/>
    <row r="973" ht="14.25" x14ac:dyDescent="0.2"/>
    <row r="974" ht="14.25" x14ac:dyDescent="0.2"/>
    <row r="975" ht="14.25" x14ac:dyDescent="0.2"/>
    <row r="976" ht="14.25" x14ac:dyDescent="0.2"/>
    <row r="977" ht="14.25" x14ac:dyDescent="0.2"/>
    <row r="978" ht="14.25" x14ac:dyDescent="0.2"/>
    <row r="979" ht="14.25" x14ac:dyDescent="0.2"/>
    <row r="980" ht="14.25" x14ac:dyDescent="0.2"/>
    <row r="981" ht="14.25" x14ac:dyDescent="0.2"/>
    <row r="982" ht="14.25" x14ac:dyDescent="0.2"/>
    <row r="983" ht="14.25" x14ac:dyDescent="0.2"/>
    <row r="984" ht="14.25" x14ac:dyDescent="0.2"/>
    <row r="985" ht="14.25" x14ac:dyDescent="0.2"/>
    <row r="986" ht="14.25" x14ac:dyDescent="0.2"/>
    <row r="987" ht="14.25" x14ac:dyDescent="0.2"/>
    <row r="988" ht="14.25" x14ac:dyDescent="0.2"/>
    <row r="989" ht="14.25" x14ac:dyDescent="0.2"/>
    <row r="990" ht="14.25" x14ac:dyDescent="0.2"/>
    <row r="991" ht="14.25" x14ac:dyDescent="0.2"/>
    <row r="992" ht="14.25" x14ac:dyDescent="0.2"/>
    <row r="993" ht="14.25" x14ac:dyDescent="0.2"/>
    <row r="994" ht="14.25" x14ac:dyDescent="0.2"/>
    <row r="995" ht="14.25" x14ac:dyDescent="0.2"/>
    <row r="996" ht="14.25" x14ac:dyDescent="0.2"/>
    <row r="997" ht="14.25" x14ac:dyDescent="0.2"/>
    <row r="998" ht="14.25" x14ac:dyDescent="0.2"/>
    <row r="999" ht="14.25" x14ac:dyDescent="0.2"/>
    <row r="1000" ht="14.25" x14ac:dyDescent="0.2"/>
    <row r="1001" ht="14.25" x14ac:dyDescent="0.2"/>
    <row r="1002" ht="14.25" x14ac:dyDescent="0.2"/>
    <row r="1003" ht="14.25" x14ac:dyDescent="0.2"/>
    <row r="1004" ht="14.25" x14ac:dyDescent="0.2"/>
    <row r="1005" ht="14.25" x14ac:dyDescent="0.2"/>
    <row r="1006" ht="14.25" x14ac:dyDescent="0.2"/>
    <row r="1007" ht="14.25" x14ac:dyDescent="0.2"/>
    <row r="1008" ht="14.25" x14ac:dyDescent="0.2"/>
    <row r="1009" ht="14.25" x14ac:dyDescent="0.2"/>
    <row r="1010" ht="14.25" x14ac:dyDescent="0.2"/>
    <row r="1011" ht="14.25" x14ac:dyDescent="0.2"/>
    <row r="1012" ht="14.25" x14ac:dyDescent="0.2"/>
    <row r="1013" ht="14.25" x14ac:dyDescent="0.2"/>
    <row r="1014" ht="14.25" x14ac:dyDescent="0.2"/>
    <row r="1015" ht="14.25" x14ac:dyDescent="0.2"/>
    <row r="1016" ht="14.25" x14ac:dyDescent="0.2"/>
    <row r="1017" ht="14.25" x14ac:dyDescent="0.2"/>
    <row r="1018" ht="14.25" x14ac:dyDescent="0.2"/>
    <row r="1019" ht="14.25" x14ac:dyDescent="0.2"/>
    <row r="1020" ht="14.25" x14ac:dyDescent="0.2"/>
    <row r="1021" ht="14.25" x14ac:dyDescent="0.2"/>
    <row r="1022" ht="14.25" x14ac:dyDescent="0.2"/>
    <row r="1023" ht="14.25" x14ac:dyDescent="0.2"/>
    <row r="1024" ht="14.25" x14ac:dyDescent="0.2"/>
    <row r="1025" ht="14.25" x14ac:dyDescent="0.2"/>
    <row r="1026" ht="14.25" x14ac:dyDescent="0.2"/>
    <row r="1027" ht="14.25" x14ac:dyDescent="0.2"/>
    <row r="1028" ht="14.25" x14ac:dyDescent="0.2"/>
    <row r="1029" ht="14.25" x14ac:dyDescent="0.2"/>
    <row r="1030" ht="14.25" x14ac:dyDescent="0.2"/>
    <row r="1031" ht="14.25" x14ac:dyDescent="0.2"/>
    <row r="1032" ht="14.25" x14ac:dyDescent="0.2"/>
    <row r="1033" ht="14.25" x14ac:dyDescent="0.2"/>
    <row r="1034" ht="14.25" x14ac:dyDescent="0.2"/>
    <row r="1035" ht="14.25" x14ac:dyDescent="0.2"/>
    <row r="1036" ht="14.25" x14ac:dyDescent="0.2"/>
    <row r="1037" ht="14.25" x14ac:dyDescent="0.2"/>
    <row r="1038" ht="14.25" x14ac:dyDescent="0.2"/>
    <row r="1039" ht="14.25" x14ac:dyDescent="0.2"/>
    <row r="1040" ht="14.25" x14ac:dyDescent="0.2"/>
    <row r="1041" ht="14.25" x14ac:dyDescent="0.2"/>
    <row r="1042" ht="14.25" x14ac:dyDescent="0.2"/>
  </sheetData>
  <mergeCells count="76">
    <mergeCell ref="A219:F219"/>
    <mergeCell ref="A220:F220"/>
    <mergeCell ref="A221:F221"/>
    <mergeCell ref="A222:F222"/>
    <mergeCell ref="A213:F213"/>
    <mergeCell ref="A214:F214"/>
    <mergeCell ref="A215:F215"/>
    <mergeCell ref="A216:F216"/>
    <mergeCell ref="A217:F217"/>
    <mergeCell ref="A218:F218"/>
    <mergeCell ref="A212:F212"/>
    <mergeCell ref="A201:F201"/>
    <mergeCell ref="A202:F202"/>
    <mergeCell ref="A203:F203"/>
    <mergeCell ref="A204:F204"/>
    <mergeCell ref="A205:F205"/>
    <mergeCell ref="A206:F206"/>
    <mergeCell ref="A207:F207"/>
    <mergeCell ref="A208:F208"/>
    <mergeCell ref="A209:F209"/>
    <mergeCell ref="A210:F210"/>
    <mergeCell ref="A211:F211"/>
    <mergeCell ref="A200:F200"/>
    <mergeCell ref="A189:F189"/>
    <mergeCell ref="A190:F190"/>
    <mergeCell ref="A191:F191"/>
    <mergeCell ref="A192:F192"/>
    <mergeCell ref="A193:F193"/>
    <mergeCell ref="A194:F194"/>
    <mergeCell ref="A195:F195"/>
    <mergeCell ref="A196:F196"/>
    <mergeCell ref="A197:F197"/>
    <mergeCell ref="A198:F198"/>
    <mergeCell ref="A199:F199"/>
    <mergeCell ref="A188:F188"/>
    <mergeCell ref="A177:F177"/>
    <mergeCell ref="A178:F178"/>
    <mergeCell ref="A179:F179"/>
    <mergeCell ref="A180:F180"/>
    <mergeCell ref="A181:F181"/>
    <mergeCell ref="A182:F182"/>
    <mergeCell ref="A183:F183"/>
    <mergeCell ref="A184:F184"/>
    <mergeCell ref="A185:F185"/>
    <mergeCell ref="A186:F186"/>
    <mergeCell ref="A187:F187"/>
    <mergeCell ref="A176:F176"/>
    <mergeCell ref="A165:F165"/>
    <mergeCell ref="A166:F166"/>
    <mergeCell ref="A167:F167"/>
    <mergeCell ref="A168:F168"/>
    <mergeCell ref="A169:F169"/>
    <mergeCell ref="A170:F170"/>
    <mergeCell ref="A171:F171"/>
    <mergeCell ref="A172:F172"/>
    <mergeCell ref="A173:F173"/>
    <mergeCell ref="A174:F174"/>
    <mergeCell ref="A175:F175"/>
    <mergeCell ref="A164:F164"/>
    <mergeCell ref="A118:I118"/>
    <mergeCell ref="A154:F154"/>
    <mergeCell ref="A155:F155"/>
    <mergeCell ref="A156:F156"/>
    <mergeCell ref="A157:F157"/>
    <mergeCell ref="A158:F158"/>
    <mergeCell ref="A159:F159"/>
    <mergeCell ref="A160:F160"/>
    <mergeCell ref="A161:F161"/>
    <mergeCell ref="A162:F162"/>
    <mergeCell ref="A163:F163"/>
    <mergeCell ref="A102:I102"/>
    <mergeCell ref="A1:J1"/>
    <mergeCell ref="A2:J2"/>
    <mergeCell ref="A3:J3"/>
    <mergeCell ref="B4:J4"/>
    <mergeCell ref="A5:J5"/>
  </mergeCells>
  <dataValidations count="4">
    <dataValidation type="list" allowBlank="1" sqref="B104:B109">
      <formula1>"FDA,FDA-1,FDA-2,FDA-3,FDA-4"</formula1>
    </dataValidation>
    <dataValidation type="list" allowBlank="1" sqref="B120:B141">
      <formula1>"FGS-1,FGS-2,FGS-3,FGA-1,FGA-2,FGA-3"</formula1>
    </dataValidation>
    <dataValidation type="list" allowBlank="1" sqref="B7:B87">
      <formula1>"DAS,DAS-1,DAS-2,DAS-3,DAS-4,DAS-5,CAA-1,CAA-2,CAA-3,CAA-4,CAA-5"</formula1>
    </dataValidation>
    <dataValidation type="list" allowBlank="1" sqref="D104:D109 D120:D141 D7:D87">
      <formula1>"AGP,CLH,CLT,COM,CTD,CTI,DES,DISP,ELE,ESG,EST,EXM,EXQ,EXR,FRQ,REV,VAGO"</formula1>
    </dataValidation>
  </dataValidations>
  <pageMargins left="0.15748031496062992" right="0.15748031496062992" top="0" bottom="0" header="0" footer="0"/>
  <pageSetup paperSize="9"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042"/>
  <sheetViews>
    <sheetView zoomScale="80" zoomScaleNormal="80" workbookViewId="0">
      <selection activeCell="A4" sqref="A4"/>
    </sheetView>
  </sheetViews>
  <sheetFormatPr defaultColWidth="12.625" defaultRowHeight="15" customHeight="1" x14ac:dyDescent="0.2"/>
  <cols>
    <col min="1" max="1" width="60.25" style="136" customWidth="1"/>
    <col min="2" max="2" width="12" style="136" customWidth="1"/>
    <col min="3" max="3" width="17.375" style="136" customWidth="1"/>
    <col min="4" max="4" width="14.5" style="136" customWidth="1"/>
    <col min="5" max="5" width="9.875" style="136" customWidth="1"/>
    <col min="6" max="6" width="52.875" style="136" customWidth="1"/>
    <col min="7" max="7" width="19.875" style="136" customWidth="1"/>
    <col min="8" max="8" width="18.25" style="136" customWidth="1"/>
    <col min="9" max="9" width="17.875" style="136" customWidth="1"/>
    <col min="10" max="10" width="15" style="136" customWidth="1"/>
    <col min="11" max="16" width="8" style="136" customWidth="1"/>
    <col min="17" max="17" width="43.875" style="136" customWidth="1"/>
    <col min="18" max="30" width="8" style="136" customWidth="1"/>
    <col min="31" max="16384" width="12.625" style="136"/>
  </cols>
  <sheetData>
    <row r="1" spans="1:30" ht="21" x14ac:dyDescent="0.35">
      <c r="A1" s="181" t="s">
        <v>0</v>
      </c>
      <c r="B1" s="182"/>
      <c r="C1" s="182"/>
      <c r="D1" s="182"/>
      <c r="E1" s="182"/>
      <c r="F1" s="182"/>
      <c r="G1" s="182"/>
      <c r="H1" s="182"/>
      <c r="I1" s="182"/>
      <c r="J1" s="182"/>
      <c r="K1" s="1"/>
      <c r="L1" s="1"/>
      <c r="M1" s="1"/>
      <c r="N1" s="1"/>
      <c r="O1" s="1"/>
      <c r="P1" s="1"/>
      <c r="Q1" s="1"/>
      <c r="R1" s="1"/>
      <c r="S1" s="1"/>
      <c r="T1" s="1"/>
      <c r="U1" s="1"/>
      <c r="V1" s="1"/>
      <c r="W1" s="1"/>
      <c r="X1" s="1"/>
      <c r="Y1" s="1"/>
      <c r="Z1" s="1"/>
      <c r="AA1" s="1"/>
    </row>
    <row r="2" spans="1:30" ht="21" x14ac:dyDescent="0.35">
      <c r="A2" s="183" t="s">
        <v>181</v>
      </c>
      <c r="B2" s="179"/>
      <c r="C2" s="179"/>
      <c r="D2" s="179"/>
      <c r="E2" s="179"/>
      <c r="F2" s="179"/>
      <c r="G2" s="179"/>
      <c r="H2" s="179"/>
      <c r="I2" s="179"/>
      <c r="J2" s="179"/>
      <c r="K2" s="1"/>
      <c r="L2" s="1"/>
      <c r="M2" s="1"/>
      <c r="N2" s="1"/>
      <c r="O2" s="1"/>
      <c r="P2" s="1"/>
      <c r="Q2" s="1"/>
      <c r="R2" s="1"/>
      <c r="S2" s="1"/>
      <c r="T2" s="1"/>
      <c r="U2" s="1"/>
      <c r="V2" s="1"/>
      <c r="W2" s="1"/>
      <c r="X2" s="1"/>
      <c r="Y2" s="1"/>
      <c r="Z2" s="1"/>
      <c r="AA2" s="1"/>
    </row>
    <row r="3" spans="1:30" ht="21" x14ac:dyDescent="0.3">
      <c r="A3" s="183" t="s">
        <v>1</v>
      </c>
      <c r="B3" s="179"/>
      <c r="C3" s="179"/>
      <c r="D3" s="179"/>
      <c r="E3" s="179"/>
      <c r="F3" s="179"/>
      <c r="G3" s="179"/>
      <c r="H3" s="179"/>
      <c r="I3" s="179"/>
      <c r="J3" s="179"/>
      <c r="K3" s="2"/>
      <c r="L3" s="2"/>
      <c r="M3" s="2"/>
      <c r="N3" s="2"/>
      <c r="O3" s="2"/>
      <c r="P3" s="2"/>
      <c r="Q3" s="2"/>
      <c r="R3" s="2"/>
      <c r="S3" s="2"/>
      <c r="T3" s="2"/>
      <c r="U3" s="2"/>
      <c r="V3" s="2"/>
      <c r="W3" s="2"/>
      <c r="X3" s="2"/>
      <c r="Y3" s="2"/>
      <c r="Z3" s="3"/>
      <c r="AA3" s="3"/>
    </row>
    <row r="4" spans="1:30" x14ac:dyDescent="0.2">
      <c r="A4" s="4" t="s">
        <v>383</v>
      </c>
      <c r="B4" s="184" t="s">
        <v>2</v>
      </c>
      <c r="C4" s="179"/>
      <c r="D4" s="179"/>
      <c r="E4" s="179"/>
      <c r="F4" s="179"/>
      <c r="G4" s="179"/>
      <c r="H4" s="179"/>
      <c r="I4" s="179"/>
      <c r="J4" s="180"/>
      <c r="K4" s="5"/>
    </row>
    <row r="5" spans="1:30" x14ac:dyDescent="0.2">
      <c r="A5" s="178" t="s">
        <v>3</v>
      </c>
      <c r="B5" s="179"/>
      <c r="C5" s="179"/>
      <c r="D5" s="179"/>
      <c r="E5" s="179"/>
      <c r="F5" s="179"/>
      <c r="G5" s="179"/>
      <c r="H5" s="179"/>
      <c r="I5" s="179"/>
      <c r="J5" s="180"/>
      <c r="K5" s="6"/>
      <c r="L5" s="7"/>
      <c r="M5" s="8"/>
      <c r="N5" s="8"/>
      <c r="O5" s="8"/>
      <c r="P5" s="8"/>
      <c r="Q5" s="8"/>
    </row>
    <row r="6" spans="1:30" ht="30" x14ac:dyDescent="0.2">
      <c r="A6" s="9" t="s">
        <v>4</v>
      </c>
      <c r="B6" s="9" t="s">
        <v>5</v>
      </c>
      <c r="C6" s="9" t="s">
        <v>6</v>
      </c>
      <c r="D6" s="9" t="s">
        <v>7</v>
      </c>
      <c r="E6" s="9" t="s">
        <v>8</v>
      </c>
      <c r="F6" s="9" t="s">
        <v>9</v>
      </c>
      <c r="G6" s="9" t="s">
        <v>10</v>
      </c>
      <c r="H6" s="9" t="s">
        <v>11</v>
      </c>
      <c r="I6" s="9" t="s">
        <v>12</v>
      </c>
      <c r="J6" s="9" t="s">
        <v>13</v>
      </c>
      <c r="K6" s="10"/>
      <c r="L6" s="11"/>
      <c r="M6" s="11"/>
      <c r="N6" s="11"/>
      <c r="O6" s="11"/>
      <c r="P6" s="11"/>
      <c r="Q6" s="11"/>
      <c r="R6" s="12"/>
      <c r="S6" s="12"/>
      <c r="T6" s="12"/>
      <c r="U6" s="12"/>
      <c r="V6" s="12"/>
      <c r="W6" s="12"/>
      <c r="X6" s="12"/>
      <c r="Y6" s="12"/>
      <c r="Z6" s="12"/>
      <c r="AA6" s="12"/>
      <c r="AB6" s="12"/>
      <c r="AC6" s="12"/>
      <c r="AD6" s="12"/>
    </row>
    <row r="7" spans="1:30" ht="16.5" x14ac:dyDescent="0.25">
      <c r="A7" s="49" t="s">
        <v>378</v>
      </c>
      <c r="B7" s="60" t="s">
        <v>24</v>
      </c>
      <c r="C7" s="36"/>
      <c r="D7" s="121" t="s">
        <v>359</v>
      </c>
      <c r="E7" s="29">
        <v>1</v>
      </c>
      <c r="F7" s="68" t="s">
        <v>379</v>
      </c>
      <c r="G7" s="27">
        <v>0</v>
      </c>
      <c r="H7" s="76" t="s">
        <v>380</v>
      </c>
      <c r="I7" s="76">
        <v>10570</v>
      </c>
      <c r="J7" s="28">
        <f t="shared" ref="J7:J87" si="0">SUM(G7:I7)</f>
        <v>10570</v>
      </c>
      <c r="K7" s="13"/>
      <c r="L7" s="13"/>
      <c r="M7" s="13"/>
      <c r="N7" s="13"/>
      <c r="O7" s="13"/>
      <c r="P7" s="13"/>
      <c r="Q7" s="13"/>
      <c r="R7" s="14"/>
      <c r="S7" s="14"/>
      <c r="T7" s="14"/>
      <c r="U7" s="14"/>
      <c r="V7" s="14"/>
      <c r="W7" s="14"/>
      <c r="X7" s="14"/>
      <c r="Y7" s="14"/>
      <c r="Z7" s="14"/>
      <c r="AA7" s="5"/>
      <c r="AB7" s="5"/>
      <c r="AC7" s="5"/>
      <c r="AD7" s="5"/>
    </row>
    <row r="8" spans="1:30" ht="16.5" x14ac:dyDescent="0.25">
      <c r="A8" s="50" t="s">
        <v>183</v>
      </c>
      <c r="B8" s="61" t="s">
        <v>26</v>
      </c>
      <c r="C8" s="36"/>
      <c r="D8" s="121" t="s">
        <v>360</v>
      </c>
      <c r="E8" s="29">
        <v>1</v>
      </c>
      <c r="F8" s="50" t="s">
        <v>255</v>
      </c>
      <c r="G8" s="27">
        <v>0</v>
      </c>
      <c r="H8" s="77" t="s">
        <v>330</v>
      </c>
      <c r="I8" s="76">
        <v>7973.3</v>
      </c>
      <c r="J8" s="28">
        <f t="shared" si="0"/>
        <v>7973.3</v>
      </c>
      <c r="K8" s="13"/>
      <c r="L8" s="13"/>
      <c r="M8" s="13"/>
      <c r="N8" s="13"/>
      <c r="O8" s="13"/>
      <c r="P8" s="13"/>
      <c r="Q8" s="13"/>
      <c r="R8" s="5"/>
      <c r="S8" s="5"/>
      <c r="T8" s="5"/>
      <c r="U8" s="5"/>
      <c r="V8" s="5"/>
      <c r="W8" s="5"/>
      <c r="X8" s="5"/>
      <c r="Y8" s="5"/>
      <c r="Z8" s="5"/>
      <c r="AA8" s="5"/>
      <c r="AB8" s="5"/>
      <c r="AC8" s="5"/>
      <c r="AD8" s="5"/>
    </row>
    <row r="9" spans="1:30" ht="16.5" x14ac:dyDescent="0.25">
      <c r="A9" s="50" t="s">
        <v>184</v>
      </c>
      <c r="B9" s="60" t="s">
        <v>26</v>
      </c>
      <c r="C9" s="36"/>
      <c r="D9" s="121" t="s">
        <v>361</v>
      </c>
      <c r="E9" s="29">
        <v>1</v>
      </c>
      <c r="F9" s="51" t="s">
        <v>256</v>
      </c>
      <c r="G9" s="27">
        <v>0</v>
      </c>
      <c r="H9" s="78">
        <v>1993.32</v>
      </c>
      <c r="I9" s="76">
        <v>7973.3</v>
      </c>
      <c r="J9" s="28">
        <f t="shared" si="0"/>
        <v>9966.6200000000008</v>
      </c>
      <c r="K9" s="13"/>
      <c r="L9" s="13"/>
      <c r="M9" s="13"/>
      <c r="N9" s="13"/>
      <c r="O9" s="13"/>
      <c r="P9" s="13"/>
      <c r="Q9" s="13"/>
      <c r="R9" s="5"/>
      <c r="S9" s="5"/>
      <c r="T9" s="5"/>
      <c r="U9" s="5"/>
      <c r="V9" s="5"/>
      <c r="W9" s="5"/>
      <c r="X9" s="5"/>
      <c r="Y9" s="5"/>
      <c r="Z9" s="5"/>
      <c r="AA9" s="5"/>
      <c r="AB9" s="5"/>
      <c r="AC9" s="5"/>
      <c r="AD9" s="5"/>
    </row>
    <row r="10" spans="1:30" ht="16.5" x14ac:dyDescent="0.25">
      <c r="A10" s="50" t="s">
        <v>185</v>
      </c>
      <c r="B10" s="60" t="s">
        <v>65</v>
      </c>
      <c r="C10" s="36"/>
      <c r="D10" s="121" t="s">
        <v>360</v>
      </c>
      <c r="E10" s="29">
        <v>1</v>
      </c>
      <c r="F10" s="51" t="s">
        <v>257</v>
      </c>
      <c r="G10" s="27">
        <v>0</v>
      </c>
      <c r="H10" s="79" t="s">
        <v>331</v>
      </c>
      <c r="I10" s="76">
        <v>5847.08</v>
      </c>
      <c r="J10" s="28">
        <f t="shared" si="0"/>
        <v>5847.08</v>
      </c>
      <c r="K10" s="13"/>
      <c r="L10" s="13"/>
      <c r="M10" s="13"/>
      <c r="N10" s="13"/>
      <c r="O10" s="13"/>
      <c r="P10" s="13"/>
      <c r="Q10" s="13"/>
      <c r="R10" s="5"/>
      <c r="S10" s="5"/>
      <c r="T10" s="5"/>
      <c r="U10" s="5"/>
      <c r="V10" s="5"/>
      <c r="W10" s="5"/>
      <c r="X10" s="5"/>
      <c r="Y10" s="5"/>
      <c r="Z10" s="5"/>
      <c r="AA10" s="5"/>
      <c r="AB10" s="5"/>
      <c r="AC10" s="5"/>
      <c r="AD10" s="5"/>
    </row>
    <row r="11" spans="1:30" ht="16.5" x14ac:dyDescent="0.25">
      <c r="A11" s="51" t="s">
        <v>186</v>
      </c>
      <c r="B11" s="60" t="s">
        <v>28</v>
      </c>
      <c r="C11" s="36"/>
      <c r="D11" s="121" t="s">
        <v>361</v>
      </c>
      <c r="E11" s="29">
        <v>1</v>
      </c>
      <c r="F11" s="58" t="s">
        <v>258</v>
      </c>
      <c r="G11" s="27">
        <v>0</v>
      </c>
      <c r="H11" s="80">
        <v>1461.77</v>
      </c>
      <c r="I11" s="76">
        <v>5847.08</v>
      </c>
      <c r="J11" s="28">
        <f t="shared" si="0"/>
        <v>7308.85</v>
      </c>
      <c r="K11" s="13"/>
      <c r="L11" s="13"/>
      <c r="M11" s="13"/>
      <c r="N11" s="13"/>
      <c r="O11" s="13"/>
      <c r="P11" s="13"/>
      <c r="Q11" s="13"/>
      <c r="R11" s="5"/>
      <c r="S11" s="5"/>
      <c r="T11" s="5"/>
      <c r="U11" s="5"/>
      <c r="V11" s="5"/>
      <c r="W11" s="5"/>
      <c r="X11" s="5"/>
      <c r="Y11" s="5"/>
      <c r="Z11" s="5"/>
      <c r="AA11" s="5"/>
      <c r="AB11" s="5"/>
      <c r="AC11" s="5"/>
      <c r="AD11" s="5"/>
    </row>
    <row r="12" spans="1:30" ht="16.5" x14ac:dyDescent="0.25">
      <c r="A12" s="51" t="s">
        <v>187</v>
      </c>
      <c r="B12" s="60" t="s">
        <v>28</v>
      </c>
      <c r="C12" s="36"/>
      <c r="D12" s="121" t="s">
        <v>361</v>
      </c>
      <c r="E12" s="29">
        <v>1</v>
      </c>
      <c r="F12" s="58" t="s">
        <v>381</v>
      </c>
      <c r="G12" s="27">
        <v>0</v>
      </c>
      <c r="H12" s="80">
        <v>1461.77</v>
      </c>
      <c r="I12" s="76">
        <v>5847.08</v>
      </c>
      <c r="J12" s="28">
        <f t="shared" si="0"/>
        <v>7308.85</v>
      </c>
      <c r="K12" s="13"/>
      <c r="L12" s="13"/>
      <c r="M12" s="13"/>
      <c r="N12" s="13"/>
      <c r="O12" s="13"/>
      <c r="P12" s="13"/>
      <c r="Q12" s="13"/>
      <c r="R12" s="5"/>
      <c r="S12" s="5"/>
      <c r="T12" s="5"/>
      <c r="U12" s="5"/>
      <c r="V12" s="5"/>
      <c r="W12" s="5"/>
      <c r="X12" s="5"/>
      <c r="Y12" s="5"/>
      <c r="Z12" s="5"/>
      <c r="AA12" s="5"/>
      <c r="AB12" s="5"/>
      <c r="AC12" s="5"/>
      <c r="AD12" s="5"/>
    </row>
    <row r="13" spans="1:30" ht="16.5" x14ac:dyDescent="0.25">
      <c r="A13" s="50" t="s">
        <v>188</v>
      </c>
      <c r="B13" s="60" t="s">
        <v>28</v>
      </c>
      <c r="C13" s="36"/>
      <c r="D13" s="121" t="s">
        <v>361</v>
      </c>
      <c r="E13" s="29">
        <v>1</v>
      </c>
      <c r="F13" s="52" t="s">
        <v>260</v>
      </c>
      <c r="G13" s="27">
        <v>0</v>
      </c>
      <c r="H13" s="80">
        <v>1461.77</v>
      </c>
      <c r="I13" s="76">
        <v>5847.08</v>
      </c>
      <c r="J13" s="28">
        <f t="shared" si="0"/>
        <v>7308.85</v>
      </c>
      <c r="K13" s="13"/>
      <c r="L13" s="13"/>
      <c r="M13" s="13"/>
      <c r="N13" s="13"/>
      <c r="O13" s="13"/>
      <c r="P13" s="13"/>
      <c r="Q13" s="13"/>
      <c r="R13" s="5"/>
      <c r="S13" s="5"/>
      <c r="T13" s="5"/>
      <c r="U13" s="5"/>
      <c r="V13" s="5"/>
      <c r="W13" s="5"/>
      <c r="X13" s="5"/>
      <c r="Y13" s="5"/>
      <c r="Z13" s="5"/>
      <c r="AA13" s="5"/>
      <c r="AB13" s="5"/>
      <c r="AC13" s="5"/>
      <c r="AD13" s="5"/>
    </row>
    <row r="14" spans="1:30" ht="16.5" x14ac:dyDescent="0.25">
      <c r="A14" s="53" t="s">
        <v>370</v>
      </c>
      <c r="B14" s="60" t="s">
        <v>28</v>
      </c>
      <c r="C14" s="36"/>
      <c r="D14" s="121" t="s">
        <v>360</v>
      </c>
      <c r="E14" s="29">
        <v>1</v>
      </c>
      <c r="F14" s="69" t="s">
        <v>263</v>
      </c>
      <c r="G14" s="27">
        <v>0</v>
      </c>
      <c r="H14" s="83" t="s">
        <v>330</v>
      </c>
      <c r="I14" s="76">
        <v>5847.08</v>
      </c>
      <c r="J14" s="28">
        <f>SUM(G14:I14)</f>
        <v>5847.08</v>
      </c>
      <c r="K14" s="13"/>
      <c r="L14" s="13"/>
      <c r="M14" s="13"/>
      <c r="N14" s="13"/>
      <c r="O14" s="13"/>
      <c r="P14" s="13"/>
      <c r="Q14" s="13"/>
      <c r="R14" s="5"/>
      <c r="S14" s="5"/>
      <c r="T14" s="5"/>
      <c r="U14" s="5"/>
      <c r="V14" s="5"/>
      <c r="W14" s="5"/>
      <c r="X14" s="5"/>
      <c r="Y14" s="5"/>
      <c r="Z14" s="5"/>
      <c r="AA14" s="5"/>
      <c r="AB14" s="5"/>
      <c r="AC14" s="5"/>
      <c r="AD14" s="5"/>
    </row>
    <row r="15" spans="1:30" ht="16.5" x14ac:dyDescent="0.25">
      <c r="A15" s="50" t="s">
        <v>189</v>
      </c>
      <c r="B15" s="60" t="s">
        <v>67</v>
      </c>
      <c r="C15" s="36"/>
      <c r="D15" s="121" t="s">
        <v>360</v>
      </c>
      <c r="E15" s="29">
        <v>1</v>
      </c>
      <c r="F15" s="52" t="s">
        <v>261</v>
      </c>
      <c r="G15" s="27">
        <v>0</v>
      </c>
      <c r="H15" s="81" t="s">
        <v>332</v>
      </c>
      <c r="I15" s="76">
        <v>4916.8599999999997</v>
      </c>
      <c r="J15" s="28">
        <f t="shared" si="0"/>
        <v>4916.8599999999997</v>
      </c>
      <c r="K15" s="13"/>
      <c r="L15" s="13"/>
      <c r="M15" s="13"/>
      <c r="N15" s="13"/>
      <c r="O15" s="13"/>
      <c r="P15" s="13"/>
      <c r="Q15" s="13"/>
      <c r="R15" s="5"/>
      <c r="S15" s="5"/>
      <c r="T15" s="5"/>
      <c r="U15" s="5"/>
      <c r="V15" s="5"/>
      <c r="W15" s="5"/>
      <c r="X15" s="5"/>
      <c r="Y15" s="5"/>
      <c r="Z15" s="5"/>
      <c r="AA15" s="5"/>
      <c r="AB15" s="5"/>
      <c r="AC15" s="5"/>
      <c r="AD15" s="5"/>
    </row>
    <row r="16" spans="1:30" ht="16.5" x14ac:dyDescent="0.25">
      <c r="A16" s="52" t="s">
        <v>190</v>
      </c>
      <c r="B16" s="61" t="s">
        <v>30</v>
      </c>
      <c r="C16" s="36"/>
      <c r="D16" s="121" t="s">
        <v>361</v>
      </c>
      <c r="E16" s="29">
        <v>1</v>
      </c>
      <c r="F16" s="50" t="s">
        <v>262</v>
      </c>
      <c r="G16" s="27">
        <v>0</v>
      </c>
      <c r="H16" s="82">
        <v>1229.22</v>
      </c>
      <c r="I16" s="89">
        <v>4916.8599999999997</v>
      </c>
      <c r="J16" s="28">
        <f t="shared" si="0"/>
        <v>6146.08</v>
      </c>
      <c r="K16" s="13"/>
      <c r="L16" s="13"/>
      <c r="M16" s="13"/>
      <c r="N16" s="13"/>
      <c r="O16" s="13"/>
      <c r="P16" s="13"/>
      <c r="Q16" s="13"/>
      <c r="R16" s="5"/>
      <c r="S16" s="5"/>
      <c r="T16" s="5"/>
      <c r="U16" s="5"/>
      <c r="V16" s="5"/>
      <c r="W16" s="5"/>
      <c r="X16" s="5"/>
      <c r="Y16" s="5"/>
      <c r="Z16" s="5"/>
      <c r="AA16" s="5"/>
      <c r="AB16" s="5"/>
      <c r="AC16" s="5"/>
      <c r="AD16" s="5"/>
    </row>
    <row r="17" spans="1:30" ht="16.5" x14ac:dyDescent="0.25">
      <c r="A17" s="56" t="s">
        <v>191</v>
      </c>
      <c r="B17" s="63" t="s">
        <v>69</v>
      </c>
      <c r="C17" s="36"/>
      <c r="D17" s="121" t="s">
        <v>360</v>
      </c>
      <c r="E17" s="29">
        <v>1</v>
      </c>
      <c r="F17" s="72" t="s">
        <v>299</v>
      </c>
      <c r="G17" s="27">
        <v>0</v>
      </c>
      <c r="H17" s="87" t="s">
        <v>334</v>
      </c>
      <c r="I17" s="91">
        <v>4518.2</v>
      </c>
      <c r="J17" s="28">
        <f t="shared" si="0"/>
        <v>4518.2</v>
      </c>
      <c r="K17" s="13"/>
      <c r="L17" s="13"/>
      <c r="M17" s="13"/>
      <c r="N17" s="13"/>
      <c r="O17" s="13"/>
      <c r="P17" s="13"/>
      <c r="Q17" s="13"/>
      <c r="R17" s="5"/>
      <c r="S17" s="5"/>
      <c r="T17" s="5"/>
      <c r="U17" s="5"/>
      <c r="V17" s="5"/>
      <c r="W17" s="5"/>
      <c r="X17" s="5"/>
      <c r="Y17" s="5"/>
      <c r="Z17" s="5"/>
      <c r="AA17" s="5"/>
      <c r="AB17" s="5"/>
      <c r="AC17" s="5"/>
      <c r="AD17" s="5"/>
    </row>
    <row r="18" spans="1:30" ht="16.5" x14ac:dyDescent="0.25">
      <c r="A18" s="53" t="s">
        <v>192</v>
      </c>
      <c r="B18" s="61" t="s">
        <v>69</v>
      </c>
      <c r="C18" s="36"/>
      <c r="D18" s="121" t="s">
        <v>360</v>
      </c>
      <c r="E18" s="29">
        <v>1</v>
      </c>
      <c r="F18" s="69" t="s">
        <v>363</v>
      </c>
      <c r="G18" s="27">
        <v>0</v>
      </c>
      <c r="H18" s="83" t="s">
        <v>331</v>
      </c>
      <c r="I18" s="89">
        <v>4518.2</v>
      </c>
      <c r="J18" s="28">
        <f t="shared" si="0"/>
        <v>4518.2</v>
      </c>
      <c r="K18" s="13"/>
      <c r="L18" s="13"/>
      <c r="M18" s="13"/>
      <c r="N18" s="13"/>
      <c r="O18" s="13"/>
      <c r="P18" s="13"/>
      <c r="Q18" s="13"/>
      <c r="R18" s="5"/>
      <c r="S18" s="5"/>
      <c r="T18" s="5"/>
      <c r="U18" s="5"/>
      <c r="V18" s="5"/>
      <c r="W18" s="5"/>
      <c r="X18" s="5"/>
      <c r="Y18" s="5"/>
      <c r="Z18" s="5"/>
      <c r="AA18" s="5"/>
      <c r="AB18" s="5"/>
      <c r="AC18" s="5"/>
      <c r="AD18" s="5"/>
    </row>
    <row r="19" spans="1:30" ht="16.5" x14ac:dyDescent="0.25">
      <c r="A19" s="50" t="s">
        <v>193</v>
      </c>
      <c r="B19" s="60" t="s">
        <v>32</v>
      </c>
      <c r="C19" s="36"/>
      <c r="D19" s="121" t="s">
        <v>361</v>
      </c>
      <c r="E19" s="29">
        <v>1</v>
      </c>
      <c r="F19" s="69" t="s">
        <v>264</v>
      </c>
      <c r="G19" s="27">
        <v>0</v>
      </c>
      <c r="H19" s="80">
        <v>1129.55</v>
      </c>
      <c r="I19" s="76">
        <v>4518.2</v>
      </c>
      <c r="J19" s="28">
        <f t="shared" si="0"/>
        <v>5647.75</v>
      </c>
      <c r="K19" s="13"/>
      <c r="L19" s="13"/>
      <c r="M19" s="13"/>
      <c r="N19" s="13"/>
      <c r="O19" s="13"/>
      <c r="P19" s="13"/>
      <c r="Q19" s="13"/>
      <c r="R19" s="5"/>
      <c r="S19" s="5"/>
      <c r="T19" s="5"/>
      <c r="U19" s="5"/>
      <c r="V19" s="5"/>
      <c r="W19" s="5"/>
      <c r="X19" s="5"/>
      <c r="Y19" s="5"/>
      <c r="Z19" s="5"/>
      <c r="AA19" s="5"/>
      <c r="AB19" s="5"/>
      <c r="AC19" s="5"/>
      <c r="AD19" s="5"/>
    </row>
    <row r="20" spans="1:30" ht="16.5" x14ac:dyDescent="0.25">
      <c r="A20" s="52" t="s">
        <v>194</v>
      </c>
      <c r="B20" s="60" t="s">
        <v>32</v>
      </c>
      <c r="C20" s="36"/>
      <c r="D20" s="121" t="s">
        <v>361</v>
      </c>
      <c r="E20" s="29">
        <v>1</v>
      </c>
      <c r="F20" s="50" t="s">
        <v>265</v>
      </c>
      <c r="G20" s="27">
        <v>0</v>
      </c>
      <c r="H20" s="80">
        <v>1129.55</v>
      </c>
      <c r="I20" s="76">
        <v>4518.2</v>
      </c>
      <c r="J20" s="28">
        <f t="shared" si="0"/>
        <v>5647.75</v>
      </c>
      <c r="K20" s="13"/>
      <c r="L20" s="13"/>
      <c r="M20" s="13"/>
      <c r="N20" s="13"/>
      <c r="O20" s="13"/>
      <c r="P20" s="13"/>
      <c r="Q20" s="13"/>
      <c r="R20" s="5"/>
      <c r="S20" s="5"/>
      <c r="T20" s="5"/>
      <c r="U20" s="5"/>
      <c r="V20" s="5"/>
      <c r="W20" s="5"/>
      <c r="X20" s="5"/>
      <c r="Y20" s="5"/>
      <c r="Z20" s="5"/>
      <c r="AA20" s="5"/>
      <c r="AB20" s="5"/>
      <c r="AC20" s="5"/>
      <c r="AD20" s="5"/>
    </row>
    <row r="21" spans="1:30" ht="16.5" x14ac:dyDescent="0.25">
      <c r="A21" s="50" t="s">
        <v>195</v>
      </c>
      <c r="B21" s="60" t="s">
        <v>32</v>
      </c>
      <c r="C21" s="36"/>
      <c r="D21" s="121" t="s">
        <v>361</v>
      </c>
      <c r="E21" s="29">
        <v>1</v>
      </c>
      <c r="F21" s="70" t="s">
        <v>273</v>
      </c>
      <c r="G21" s="27">
        <v>0</v>
      </c>
      <c r="H21" s="80">
        <v>1129.55</v>
      </c>
      <c r="I21" s="76">
        <v>4518.2</v>
      </c>
      <c r="J21" s="28">
        <f t="shared" si="0"/>
        <v>5647.75</v>
      </c>
      <c r="K21" s="13"/>
      <c r="L21" s="13"/>
      <c r="M21" s="13"/>
      <c r="N21" s="13"/>
      <c r="O21" s="13"/>
      <c r="P21" s="13"/>
      <c r="Q21" s="13"/>
      <c r="R21" s="5"/>
      <c r="S21" s="5"/>
      <c r="T21" s="5"/>
      <c r="U21" s="5"/>
      <c r="V21" s="5"/>
      <c r="W21" s="5"/>
      <c r="X21" s="5"/>
      <c r="Y21" s="5"/>
      <c r="Z21" s="5"/>
      <c r="AA21" s="5"/>
      <c r="AB21" s="5"/>
      <c r="AC21" s="5"/>
      <c r="AD21" s="5"/>
    </row>
    <row r="22" spans="1:30" ht="16.5" x14ac:dyDescent="0.25">
      <c r="A22" s="52" t="s">
        <v>196</v>
      </c>
      <c r="B22" s="60" t="s">
        <v>32</v>
      </c>
      <c r="C22" s="36"/>
      <c r="D22" s="121" t="s">
        <v>361</v>
      </c>
      <c r="E22" s="29">
        <v>1</v>
      </c>
      <c r="F22" s="70" t="s">
        <v>266</v>
      </c>
      <c r="G22" s="27">
        <v>0</v>
      </c>
      <c r="H22" s="80">
        <v>1129.55</v>
      </c>
      <c r="I22" s="76">
        <v>4518.2</v>
      </c>
      <c r="J22" s="28">
        <f t="shared" si="0"/>
        <v>5647.75</v>
      </c>
      <c r="K22" s="13"/>
      <c r="L22" s="13"/>
      <c r="M22" s="13"/>
      <c r="N22" s="13"/>
      <c r="O22" s="13"/>
      <c r="P22" s="13"/>
      <c r="Q22" s="13"/>
      <c r="R22" s="5"/>
      <c r="S22" s="5"/>
      <c r="T22" s="5"/>
      <c r="U22" s="5"/>
      <c r="V22" s="5"/>
      <c r="W22" s="5"/>
      <c r="X22" s="5"/>
      <c r="Y22" s="5"/>
      <c r="Z22" s="5"/>
      <c r="AA22" s="5"/>
      <c r="AB22" s="5"/>
      <c r="AC22" s="5"/>
      <c r="AD22" s="5"/>
    </row>
    <row r="23" spans="1:30" ht="16.5" x14ac:dyDescent="0.25">
      <c r="A23" s="52" t="s">
        <v>197</v>
      </c>
      <c r="B23" s="60" t="s">
        <v>32</v>
      </c>
      <c r="C23" s="36"/>
      <c r="D23" s="121" t="s">
        <v>361</v>
      </c>
      <c r="E23" s="29">
        <v>1</v>
      </c>
      <c r="F23" s="50" t="s">
        <v>267</v>
      </c>
      <c r="G23" s="27">
        <v>0</v>
      </c>
      <c r="H23" s="80">
        <v>1129.55</v>
      </c>
      <c r="I23" s="76">
        <v>4518.2</v>
      </c>
      <c r="J23" s="28">
        <f t="shared" si="0"/>
        <v>5647.75</v>
      </c>
      <c r="K23" s="13"/>
      <c r="L23" s="13"/>
      <c r="M23" s="13"/>
      <c r="N23" s="13"/>
      <c r="O23" s="13"/>
      <c r="P23" s="13"/>
      <c r="Q23" s="13"/>
      <c r="R23" s="5"/>
      <c r="S23" s="5"/>
      <c r="T23" s="5"/>
      <c r="U23" s="5"/>
      <c r="V23" s="5"/>
      <c r="W23" s="5"/>
      <c r="X23" s="5"/>
      <c r="Y23" s="5"/>
      <c r="Z23" s="5"/>
      <c r="AA23" s="5"/>
      <c r="AB23" s="5"/>
      <c r="AC23" s="5"/>
      <c r="AD23" s="5"/>
    </row>
    <row r="24" spans="1:30" ht="16.5" x14ac:dyDescent="0.25">
      <c r="A24" s="50" t="s">
        <v>198</v>
      </c>
      <c r="B24" s="60" t="s">
        <v>32</v>
      </c>
      <c r="C24" s="36"/>
      <c r="D24" s="121" t="s">
        <v>361</v>
      </c>
      <c r="E24" s="29">
        <v>1</v>
      </c>
      <c r="F24" s="50" t="s">
        <v>268</v>
      </c>
      <c r="G24" s="27">
        <v>0</v>
      </c>
      <c r="H24" s="80">
        <v>1129.55</v>
      </c>
      <c r="I24" s="76">
        <v>4518.2</v>
      </c>
      <c r="J24" s="28">
        <f t="shared" si="0"/>
        <v>5647.75</v>
      </c>
      <c r="K24" s="13"/>
      <c r="L24" s="13"/>
      <c r="M24" s="13"/>
      <c r="N24" s="13"/>
      <c r="O24" s="13"/>
      <c r="P24" s="13"/>
      <c r="Q24" s="13"/>
      <c r="R24" s="5"/>
      <c r="S24" s="5"/>
      <c r="T24" s="5"/>
      <c r="U24" s="5"/>
      <c r="V24" s="5"/>
      <c r="W24" s="5"/>
      <c r="X24" s="5"/>
      <c r="Y24" s="5"/>
      <c r="Z24" s="5"/>
      <c r="AA24" s="5"/>
      <c r="AB24" s="5"/>
      <c r="AC24" s="5"/>
      <c r="AD24" s="5"/>
    </row>
    <row r="25" spans="1:30" ht="16.5" x14ac:dyDescent="0.25">
      <c r="A25" s="52" t="s">
        <v>199</v>
      </c>
      <c r="B25" s="60" t="s">
        <v>32</v>
      </c>
      <c r="C25" s="36"/>
      <c r="D25" s="121" t="s">
        <v>361</v>
      </c>
      <c r="E25" s="29">
        <v>1</v>
      </c>
      <c r="F25" s="52" t="s">
        <v>269</v>
      </c>
      <c r="G25" s="27">
        <v>0</v>
      </c>
      <c r="H25" s="80">
        <v>1129.55</v>
      </c>
      <c r="I25" s="76">
        <v>4518.2</v>
      </c>
      <c r="J25" s="28">
        <f t="shared" si="0"/>
        <v>5647.75</v>
      </c>
      <c r="K25" s="13"/>
      <c r="L25" s="13"/>
      <c r="M25" s="13"/>
      <c r="N25" s="13"/>
      <c r="O25" s="13"/>
      <c r="P25" s="13"/>
      <c r="Q25" s="13"/>
      <c r="R25" s="5"/>
      <c r="S25" s="5"/>
      <c r="T25" s="5"/>
      <c r="U25" s="5"/>
      <c r="V25" s="5"/>
      <c r="W25" s="5"/>
      <c r="X25" s="5"/>
      <c r="Y25" s="5"/>
      <c r="Z25" s="5"/>
      <c r="AA25" s="5"/>
      <c r="AB25" s="5"/>
      <c r="AC25" s="5"/>
      <c r="AD25" s="5"/>
    </row>
    <row r="26" spans="1:30" ht="16.5" x14ac:dyDescent="0.25">
      <c r="A26" s="52" t="s">
        <v>200</v>
      </c>
      <c r="B26" s="60" t="s">
        <v>34</v>
      </c>
      <c r="C26" s="36"/>
      <c r="D26" s="121" t="s">
        <v>361</v>
      </c>
      <c r="E26" s="29">
        <v>1</v>
      </c>
      <c r="F26" s="52" t="s">
        <v>270</v>
      </c>
      <c r="G26" s="27">
        <v>0</v>
      </c>
      <c r="H26" s="81" t="s">
        <v>333</v>
      </c>
      <c r="I26" s="76">
        <v>3720.87</v>
      </c>
      <c r="J26" s="28">
        <f t="shared" si="0"/>
        <v>3720.87</v>
      </c>
      <c r="K26" s="13"/>
      <c r="L26" s="13"/>
      <c r="M26" s="13"/>
      <c r="N26" s="13"/>
      <c r="O26" s="13"/>
      <c r="P26" s="13"/>
      <c r="Q26" s="13"/>
      <c r="R26" s="5"/>
      <c r="S26" s="5"/>
      <c r="T26" s="5"/>
      <c r="U26" s="5"/>
      <c r="V26" s="5"/>
      <c r="W26" s="5"/>
      <c r="X26" s="5"/>
      <c r="Y26" s="5"/>
      <c r="Z26" s="5"/>
      <c r="AA26" s="5"/>
      <c r="AB26" s="5"/>
      <c r="AC26" s="5"/>
      <c r="AD26" s="5"/>
    </row>
    <row r="27" spans="1:30" ht="16.5" x14ac:dyDescent="0.25">
      <c r="A27" s="50" t="s">
        <v>201</v>
      </c>
      <c r="B27" s="62" t="s">
        <v>71</v>
      </c>
      <c r="C27" s="36"/>
      <c r="D27" s="121" t="s">
        <v>360</v>
      </c>
      <c r="E27" s="29">
        <v>1</v>
      </c>
      <c r="F27" s="57" t="s">
        <v>271</v>
      </c>
      <c r="G27" s="27">
        <v>0</v>
      </c>
      <c r="H27" s="81" t="s">
        <v>334</v>
      </c>
      <c r="I27" s="76">
        <v>3720.87</v>
      </c>
      <c r="J27" s="28">
        <f t="shared" si="0"/>
        <v>3720.87</v>
      </c>
      <c r="K27" s="13"/>
      <c r="L27" s="13"/>
      <c r="M27" s="13"/>
      <c r="N27" s="13"/>
      <c r="O27" s="13"/>
      <c r="P27" s="13"/>
      <c r="Q27" s="13"/>
      <c r="R27" s="5"/>
      <c r="S27" s="5"/>
      <c r="T27" s="5"/>
      <c r="U27" s="5"/>
      <c r="V27" s="5"/>
      <c r="W27" s="5"/>
      <c r="X27" s="5"/>
      <c r="Y27" s="5"/>
      <c r="Z27" s="5"/>
      <c r="AA27" s="5"/>
      <c r="AB27" s="5"/>
      <c r="AC27" s="5"/>
      <c r="AD27" s="5"/>
    </row>
    <row r="28" spans="1:30" ht="16.5" x14ac:dyDescent="0.25">
      <c r="A28" s="50" t="s">
        <v>202</v>
      </c>
      <c r="B28" s="62" t="s">
        <v>34</v>
      </c>
      <c r="C28" s="36"/>
      <c r="D28" s="121" t="s">
        <v>361</v>
      </c>
      <c r="E28" s="29">
        <v>1</v>
      </c>
      <c r="F28" s="52" t="s">
        <v>384</v>
      </c>
      <c r="G28" s="27">
        <v>0</v>
      </c>
      <c r="H28" s="80">
        <v>930.22</v>
      </c>
      <c r="I28" s="76">
        <v>3720.87</v>
      </c>
      <c r="J28" s="28">
        <f t="shared" si="0"/>
        <v>4651.09</v>
      </c>
      <c r="K28" s="13"/>
      <c r="L28" s="13"/>
      <c r="M28" s="13"/>
      <c r="N28" s="13"/>
      <c r="O28" s="13"/>
      <c r="P28" s="13"/>
      <c r="Q28" s="13"/>
      <c r="R28" s="5"/>
      <c r="S28" s="5"/>
      <c r="T28" s="5"/>
      <c r="U28" s="5"/>
      <c r="V28" s="5"/>
      <c r="W28" s="5"/>
      <c r="X28" s="5"/>
      <c r="Y28" s="5"/>
      <c r="Z28" s="5"/>
      <c r="AA28" s="5"/>
      <c r="AB28" s="5"/>
      <c r="AC28" s="5"/>
      <c r="AD28" s="5"/>
    </row>
    <row r="29" spans="1:30" ht="16.5" x14ac:dyDescent="0.25">
      <c r="A29" s="52" t="s">
        <v>203</v>
      </c>
      <c r="B29" s="62" t="s">
        <v>34</v>
      </c>
      <c r="C29" s="36"/>
      <c r="D29" s="121" t="s">
        <v>361</v>
      </c>
      <c r="E29" s="29">
        <v>1</v>
      </c>
      <c r="F29" s="52" t="s">
        <v>319</v>
      </c>
      <c r="G29" s="27">
        <v>0</v>
      </c>
      <c r="H29" s="80">
        <v>930.22</v>
      </c>
      <c r="I29" s="76">
        <v>3720.87</v>
      </c>
      <c r="J29" s="28">
        <f t="shared" si="0"/>
        <v>4651.09</v>
      </c>
      <c r="K29" s="13"/>
      <c r="L29" s="13"/>
      <c r="M29" s="13"/>
      <c r="N29" s="13"/>
      <c r="O29" s="13"/>
      <c r="P29" s="13"/>
      <c r="Q29" s="13"/>
      <c r="R29" s="5"/>
      <c r="S29" s="5"/>
      <c r="T29" s="5"/>
      <c r="U29" s="5"/>
      <c r="V29" s="5"/>
      <c r="W29" s="5"/>
      <c r="X29" s="5"/>
      <c r="Y29" s="5"/>
      <c r="Z29" s="5"/>
      <c r="AA29" s="5"/>
      <c r="AB29" s="5"/>
      <c r="AC29" s="5"/>
      <c r="AD29" s="5"/>
    </row>
    <row r="30" spans="1:30" ht="16.5" x14ac:dyDescent="0.25">
      <c r="A30" s="54" t="s">
        <v>203</v>
      </c>
      <c r="B30" s="62" t="s">
        <v>34</v>
      </c>
      <c r="C30" s="36"/>
      <c r="D30" s="121" t="s">
        <v>361</v>
      </c>
      <c r="E30" s="29">
        <v>1</v>
      </c>
      <c r="F30" s="50" t="s">
        <v>385</v>
      </c>
      <c r="G30" s="27">
        <v>0</v>
      </c>
      <c r="H30" s="84">
        <v>930.22</v>
      </c>
      <c r="I30" s="84">
        <v>3720.87</v>
      </c>
      <c r="J30" s="28">
        <f t="shared" si="0"/>
        <v>4651.09</v>
      </c>
      <c r="K30" s="13"/>
      <c r="L30" s="13"/>
      <c r="M30" s="13"/>
      <c r="N30" s="13"/>
      <c r="O30" s="13"/>
      <c r="P30" s="13"/>
      <c r="Q30" s="13"/>
      <c r="R30" s="5"/>
      <c r="S30" s="5"/>
      <c r="T30" s="5"/>
      <c r="U30" s="5"/>
      <c r="V30" s="5"/>
      <c r="W30" s="5"/>
      <c r="X30" s="5"/>
      <c r="Y30" s="5"/>
      <c r="Z30" s="5"/>
      <c r="AA30" s="5"/>
      <c r="AB30" s="5"/>
      <c r="AC30" s="5"/>
      <c r="AD30" s="5"/>
    </row>
    <row r="31" spans="1:30" ht="16.5" x14ac:dyDescent="0.25">
      <c r="A31" s="54" t="s">
        <v>204</v>
      </c>
      <c r="B31" s="62" t="s">
        <v>34</v>
      </c>
      <c r="C31" s="36"/>
      <c r="D31" s="121" t="s">
        <v>361</v>
      </c>
      <c r="E31" s="29">
        <v>1</v>
      </c>
      <c r="F31" s="52" t="s">
        <v>275</v>
      </c>
      <c r="G31" s="27">
        <v>0</v>
      </c>
      <c r="H31" s="84">
        <v>930.22</v>
      </c>
      <c r="I31" s="84">
        <v>3720.87</v>
      </c>
      <c r="J31" s="28">
        <f t="shared" si="0"/>
        <v>4651.09</v>
      </c>
      <c r="K31" s="13"/>
      <c r="L31" s="13"/>
      <c r="M31" s="13"/>
      <c r="N31" s="13"/>
      <c r="O31" s="13"/>
      <c r="P31" s="13"/>
      <c r="Q31" s="13"/>
      <c r="R31" s="5"/>
      <c r="S31" s="5"/>
      <c r="T31" s="5"/>
      <c r="U31" s="5"/>
      <c r="V31" s="5"/>
      <c r="W31" s="5"/>
      <c r="X31" s="5"/>
      <c r="Y31" s="5"/>
      <c r="Z31" s="5"/>
      <c r="AA31" s="5"/>
      <c r="AB31" s="5"/>
      <c r="AC31" s="5"/>
      <c r="AD31" s="5"/>
    </row>
    <row r="32" spans="1:30" ht="16.5" x14ac:dyDescent="0.25">
      <c r="A32" s="50" t="s">
        <v>205</v>
      </c>
      <c r="B32" s="61" t="s">
        <v>36</v>
      </c>
      <c r="C32" s="36"/>
      <c r="D32" s="121" t="s">
        <v>361</v>
      </c>
      <c r="E32" s="29">
        <v>1</v>
      </c>
      <c r="F32" s="51" t="s">
        <v>276</v>
      </c>
      <c r="G32" s="27">
        <v>0</v>
      </c>
      <c r="H32" s="85">
        <v>807.29</v>
      </c>
      <c r="I32" s="90">
        <v>3229.18</v>
      </c>
      <c r="J32" s="28">
        <f t="shared" si="0"/>
        <v>4036.47</v>
      </c>
      <c r="K32" s="13"/>
      <c r="L32" s="13"/>
      <c r="M32" s="13"/>
      <c r="N32" s="13"/>
      <c r="O32" s="13"/>
      <c r="P32" s="13"/>
      <c r="Q32" s="13"/>
      <c r="R32" s="5"/>
      <c r="S32" s="5"/>
      <c r="T32" s="5"/>
      <c r="U32" s="5"/>
      <c r="V32" s="5"/>
      <c r="W32" s="5"/>
      <c r="X32" s="5"/>
      <c r="Y32" s="5"/>
      <c r="Z32" s="5"/>
      <c r="AA32" s="5"/>
      <c r="AB32" s="5"/>
      <c r="AC32" s="5"/>
      <c r="AD32" s="5"/>
    </row>
    <row r="33" spans="1:30" ht="16.5" x14ac:dyDescent="0.25">
      <c r="A33" s="50" t="s">
        <v>206</v>
      </c>
      <c r="B33" s="60" t="s">
        <v>38</v>
      </c>
      <c r="C33" s="36"/>
      <c r="D33" s="121" t="s">
        <v>361</v>
      </c>
      <c r="E33" s="29">
        <v>1</v>
      </c>
      <c r="F33" s="52" t="s">
        <v>277</v>
      </c>
      <c r="G33" s="27">
        <v>0</v>
      </c>
      <c r="H33" s="80">
        <v>664.44</v>
      </c>
      <c r="I33" s="76">
        <v>2657.77</v>
      </c>
      <c r="J33" s="28">
        <f t="shared" si="0"/>
        <v>3322.21</v>
      </c>
      <c r="K33" s="13"/>
      <c r="L33" s="13"/>
      <c r="M33" s="13"/>
      <c r="N33" s="13"/>
      <c r="O33" s="13"/>
      <c r="P33" s="13"/>
      <c r="Q33" s="13"/>
      <c r="R33" s="5"/>
      <c r="S33" s="5"/>
      <c r="T33" s="5"/>
      <c r="U33" s="5"/>
      <c r="V33" s="5"/>
      <c r="W33" s="5"/>
      <c r="X33" s="5"/>
      <c r="Y33" s="5"/>
      <c r="Z33" s="5"/>
      <c r="AA33" s="5"/>
      <c r="AB33" s="5"/>
      <c r="AC33" s="5"/>
      <c r="AD33" s="5"/>
    </row>
    <row r="34" spans="1:30" ht="16.5" x14ac:dyDescent="0.25">
      <c r="A34" s="53" t="s">
        <v>207</v>
      </c>
      <c r="B34" s="61" t="s">
        <v>38</v>
      </c>
      <c r="C34" s="36"/>
      <c r="D34" s="121" t="s">
        <v>361</v>
      </c>
      <c r="E34" s="29">
        <v>1</v>
      </c>
      <c r="F34" s="53" t="s">
        <v>278</v>
      </c>
      <c r="G34" s="27">
        <v>0</v>
      </c>
      <c r="H34" s="86">
        <v>664.44</v>
      </c>
      <c r="I34" s="89">
        <v>2657.77</v>
      </c>
      <c r="J34" s="28">
        <f t="shared" si="0"/>
        <v>3322.21</v>
      </c>
      <c r="K34" s="13"/>
      <c r="L34" s="13"/>
      <c r="M34" s="13"/>
      <c r="N34" s="13"/>
      <c r="O34" s="13"/>
      <c r="P34" s="13"/>
      <c r="Q34" s="13"/>
      <c r="R34" s="5"/>
      <c r="S34" s="5"/>
      <c r="T34" s="5"/>
      <c r="U34" s="5"/>
      <c r="V34" s="5"/>
      <c r="W34" s="5"/>
      <c r="X34" s="5"/>
      <c r="Y34" s="5"/>
      <c r="Z34" s="5"/>
      <c r="AA34" s="5"/>
      <c r="AB34" s="5"/>
      <c r="AC34" s="5"/>
      <c r="AD34" s="5"/>
    </row>
    <row r="35" spans="1:30" ht="16.5" x14ac:dyDescent="0.25">
      <c r="A35" s="53" t="s">
        <v>208</v>
      </c>
      <c r="B35" s="61" t="s">
        <v>38</v>
      </c>
      <c r="C35" s="36"/>
      <c r="D35" s="121" t="s">
        <v>361</v>
      </c>
      <c r="E35" s="29">
        <v>1</v>
      </c>
      <c r="F35" s="51" t="s">
        <v>279</v>
      </c>
      <c r="G35" s="27">
        <v>0</v>
      </c>
      <c r="H35" s="86">
        <v>664.44</v>
      </c>
      <c r="I35" s="89">
        <v>2657.77</v>
      </c>
      <c r="J35" s="28">
        <f t="shared" si="0"/>
        <v>3322.21</v>
      </c>
      <c r="K35" s="13"/>
      <c r="L35" s="13"/>
      <c r="M35" s="13"/>
      <c r="N35" s="13"/>
      <c r="O35" s="13"/>
      <c r="P35" s="13"/>
      <c r="Q35" s="13"/>
      <c r="R35" s="5"/>
      <c r="S35" s="5"/>
      <c r="T35" s="5"/>
      <c r="U35" s="5"/>
      <c r="V35" s="5"/>
      <c r="W35" s="5"/>
      <c r="X35" s="5"/>
      <c r="Y35" s="5"/>
      <c r="Z35" s="5"/>
      <c r="AA35" s="5"/>
      <c r="AB35" s="5"/>
      <c r="AC35" s="5"/>
      <c r="AD35" s="5"/>
    </row>
    <row r="36" spans="1:30" ht="16.5" x14ac:dyDescent="0.25">
      <c r="A36" s="52" t="s">
        <v>208</v>
      </c>
      <c r="B36" s="60" t="s">
        <v>38</v>
      </c>
      <c r="C36" s="36"/>
      <c r="D36" s="121" t="s">
        <v>361</v>
      </c>
      <c r="E36" s="29">
        <v>1</v>
      </c>
      <c r="F36" s="58" t="s">
        <v>280</v>
      </c>
      <c r="G36" s="27">
        <v>0</v>
      </c>
      <c r="H36" s="80">
        <v>664.44</v>
      </c>
      <c r="I36" s="80">
        <v>2657.77</v>
      </c>
      <c r="J36" s="28">
        <f t="shared" si="0"/>
        <v>3322.21</v>
      </c>
      <c r="K36" s="13"/>
      <c r="L36" s="13"/>
      <c r="M36" s="13"/>
      <c r="N36" s="13"/>
      <c r="O36" s="13"/>
      <c r="P36" s="13"/>
      <c r="Q36" s="13"/>
      <c r="R36" s="5"/>
      <c r="S36" s="5"/>
      <c r="T36" s="5"/>
      <c r="U36" s="5"/>
      <c r="V36" s="5"/>
      <c r="W36" s="5"/>
      <c r="X36" s="5"/>
      <c r="Y36" s="5"/>
      <c r="Z36" s="5"/>
      <c r="AA36" s="5"/>
      <c r="AB36" s="5"/>
      <c r="AC36" s="5"/>
      <c r="AD36" s="5"/>
    </row>
    <row r="37" spans="1:30" ht="16.5" x14ac:dyDescent="0.25">
      <c r="A37" s="50" t="s">
        <v>209</v>
      </c>
      <c r="B37" s="61" t="s">
        <v>38</v>
      </c>
      <c r="C37" s="36"/>
      <c r="D37" s="121" t="s">
        <v>361</v>
      </c>
      <c r="E37" s="29">
        <v>1</v>
      </c>
      <c r="F37" s="52" t="s">
        <v>281</v>
      </c>
      <c r="G37" s="27">
        <v>0</v>
      </c>
      <c r="H37" s="85">
        <v>664.44</v>
      </c>
      <c r="I37" s="90">
        <v>2657.77</v>
      </c>
      <c r="J37" s="28">
        <f t="shared" si="0"/>
        <v>3322.21</v>
      </c>
      <c r="K37" s="13"/>
      <c r="L37" s="13"/>
      <c r="M37" s="13"/>
      <c r="N37" s="13"/>
      <c r="O37" s="13"/>
      <c r="P37" s="13"/>
      <c r="Q37" s="13"/>
      <c r="R37" s="5"/>
      <c r="S37" s="5"/>
      <c r="T37" s="5"/>
      <c r="U37" s="5"/>
      <c r="V37" s="5"/>
      <c r="W37" s="5"/>
      <c r="X37" s="5"/>
      <c r="Y37" s="5"/>
      <c r="Z37" s="5"/>
      <c r="AA37" s="5"/>
      <c r="AB37" s="5"/>
      <c r="AC37" s="5"/>
      <c r="AD37" s="5"/>
    </row>
    <row r="38" spans="1:30" ht="16.5" x14ac:dyDescent="0.25">
      <c r="A38" s="53" t="s">
        <v>206</v>
      </c>
      <c r="B38" s="61" t="s">
        <v>38</v>
      </c>
      <c r="C38" s="36"/>
      <c r="D38" s="121" t="s">
        <v>361</v>
      </c>
      <c r="E38" s="29">
        <v>1</v>
      </c>
      <c r="F38" s="52" t="s">
        <v>282</v>
      </c>
      <c r="G38" s="27">
        <v>0</v>
      </c>
      <c r="H38" s="86">
        <v>664.44</v>
      </c>
      <c r="I38" s="89">
        <v>2657.77</v>
      </c>
      <c r="J38" s="28">
        <f t="shared" si="0"/>
        <v>3322.21</v>
      </c>
      <c r="K38" s="13"/>
      <c r="L38" s="13"/>
      <c r="M38" s="13"/>
      <c r="N38" s="13"/>
      <c r="O38" s="13"/>
      <c r="P38" s="13"/>
      <c r="Q38" s="13"/>
      <c r="R38" s="5"/>
      <c r="S38" s="5"/>
      <c r="T38" s="5"/>
      <c r="U38" s="5"/>
      <c r="V38" s="5"/>
      <c r="W38" s="5"/>
      <c r="X38" s="5"/>
      <c r="Y38" s="5"/>
      <c r="Z38" s="5"/>
      <c r="AA38" s="5"/>
      <c r="AB38" s="5"/>
      <c r="AC38" s="5"/>
      <c r="AD38" s="5"/>
    </row>
    <row r="39" spans="1:30" ht="16.5" x14ac:dyDescent="0.25">
      <c r="A39" s="55" t="s">
        <v>210</v>
      </c>
      <c r="B39" s="60" t="s">
        <v>38</v>
      </c>
      <c r="C39" s="36"/>
      <c r="D39" s="121" t="s">
        <v>361</v>
      </c>
      <c r="E39" s="29">
        <v>1</v>
      </c>
      <c r="F39" s="50" t="s">
        <v>283</v>
      </c>
      <c r="G39" s="27">
        <v>0</v>
      </c>
      <c r="H39" s="80">
        <v>664.44</v>
      </c>
      <c r="I39" s="80">
        <v>2657.77</v>
      </c>
      <c r="J39" s="28">
        <f t="shared" si="0"/>
        <v>3322.21</v>
      </c>
      <c r="K39" s="13"/>
      <c r="L39" s="13"/>
      <c r="M39" s="13"/>
      <c r="N39" s="13"/>
      <c r="O39" s="13"/>
      <c r="P39" s="13"/>
      <c r="Q39" s="13"/>
      <c r="R39" s="5"/>
      <c r="S39" s="5"/>
      <c r="T39" s="5"/>
      <c r="U39" s="5"/>
      <c r="V39" s="5"/>
      <c r="W39" s="5"/>
      <c r="X39" s="5"/>
      <c r="Y39" s="5"/>
      <c r="Z39" s="5"/>
      <c r="AA39" s="5"/>
      <c r="AB39" s="5"/>
      <c r="AC39" s="5"/>
      <c r="AD39" s="5"/>
    </row>
    <row r="40" spans="1:30" ht="16.5" x14ac:dyDescent="0.25">
      <c r="A40" s="55" t="s">
        <v>211</v>
      </c>
      <c r="B40" s="60" t="s">
        <v>38</v>
      </c>
      <c r="C40" s="36"/>
      <c r="D40" s="121" t="s">
        <v>361</v>
      </c>
      <c r="E40" s="29">
        <v>1</v>
      </c>
      <c r="F40" s="50" t="s">
        <v>284</v>
      </c>
      <c r="G40" s="27">
        <v>0</v>
      </c>
      <c r="H40" s="80">
        <v>664.44</v>
      </c>
      <c r="I40" s="80">
        <v>2657.77</v>
      </c>
      <c r="J40" s="28">
        <f t="shared" si="0"/>
        <v>3322.21</v>
      </c>
      <c r="K40" s="13"/>
      <c r="L40" s="13"/>
      <c r="M40" s="13"/>
      <c r="N40" s="13"/>
      <c r="O40" s="13"/>
      <c r="P40" s="13"/>
      <c r="Q40" s="13"/>
      <c r="R40" s="5"/>
      <c r="S40" s="5"/>
      <c r="T40" s="5"/>
      <c r="U40" s="5"/>
      <c r="V40" s="5"/>
      <c r="W40" s="5"/>
      <c r="X40" s="5"/>
      <c r="Y40" s="5"/>
      <c r="Z40" s="5"/>
      <c r="AA40" s="5"/>
      <c r="AB40" s="5"/>
      <c r="AC40" s="5"/>
      <c r="AD40" s="5"/>
    </row>
    <row r="41" spans="1:30" ht="16.5" x14ac:dyDescent="0.25">
      <c r="A41" s="50" t="s">
        <v>212</v>
      </c>
      <c r="B41" s="60" t="s">
        <v>38</v>
      </c>
      <c r="C41" s="36"/>
      <c r="D41" s="121" t="s">
        <v>361</v>
      </c>
      <c r="E41" s="29">
        <v>1</v>
      </c>
      <c r="F41" s="52" t="s">
        <v>285</v>
      </c>
      <c r="G41" s="27">
        <v>0</v>
      </c>
      <c r="H41" s="76">
        <v>664.44</v>
      </c>
      <c r="I41" s="80">
        <v>2657.77</v>
      </c>
      <c r="J41" s="28">
        <f t="shared" si="0"/>
        <v>3322.21</v>
      </c>
      <c r="K41" s="13"/>
      <c r="L41" s="13"/>
      <c r="M41" s="13"/>
      <c r="N41" s="13"/>
      <c r="O41" s="13"/>
      <c r="P41" s="13"/>
      <c r="Q41" s="13"/>
      <c r="R41" s="5"/>
      <c r="S41" s="5"/>
      <c r="T41" s="5"/>
      <c r="U41" s="5"/>
      <c r="V41" s="5"/>
      <c r="W41" s="5"/>
      <c r="X41" s="5"/>
      <c r="Y41" s="5"/>
      <c r="Z41" s="5"/>
      <c r="AA41" s="5"/>
      <c r="AB41" s="5"/>
      <c r="AC41" s="5"/>
      <c r="AD41" s="5"/>
    </row>
    <row r="42" spans="1:30" ht="16.5" x14ac:dyDescent="0.25">
      <c r="A42" s="50" t="s">
        <v>410</v>
      </c>
      <c r="B42" s="60" t="s">
        <v>38</v>
      </c>
      <c r="C42" s="36"/>
      <c r="D42" s="121" t="s">
        <v>361</v>
      </c>
      <c r="E42" s="29">
        <v>1</v>
      </c>
      <c r="F42" s="50" t="s">
        <v>286</v>
      </c>
      <c r="G42" s="27">
        <v>0</v>
      </c>
      <c r="H42" s="76">
        <v>664.44</v>
      </c>
      <c r="I42" s="80">
        <v>2657.77</v>
      </c>
      <c r="J42" s="28">
        <f t="shared" si="0"/>
        <v>3322.21</v>
      </c>
      <c r="K42" s="13"/>
      <c r="L42" s="13"/>
      <c r="M42" s="13"/>
      <c r="N42" s="13"/>
      <c r="O42" s="13"/>
      <c r="P42" s="13"/>
      <c r="Q42" s="13"/>
      <c r="R42" s="5"/>
      <c r="S42" s="5"/>
      <c r="T42" s="5"/>
      <c r="U42" s="5"/>
      <c r="V42" s="5"/>
      <c r="W42" s="5"/>
      <c r="X42" s="5"/>
      <c r="Y42" s="5"/>
      <c r="Z42" s="5"/>
      <c r="AA42" s="5"/>
      <c r="AB42" s="5"/>
      <c r="AC42" s="5"/>
      <c r="AD42" s="5"/>
    </row>
    <row r="43" spans="1:30" ht="16.5" x14ac:dyDescent="0.25">
      <c r="A43" s="50" t="s">
        <v>213</v>
      </c>
      <c r="B43" s="60" t="s">
        <v>38</v>
      </c>
      <c r="C43" s="36"/>
      <c r="D43" s="121" t="s">
        <v>361</v>
      </c>
      <c r="E43" s="29">
        <v>1</v>
      </c>
      <c r="F43" s="52" t="s">
        <v>287</v>
      </c>
      <c r="G43" s="27">
        <v>0</v>
      </c>
      <c r="H43" s="80">
        <v>664.44</v>
      </c>
      <c r="I43" s="80">
        <v>2657.77</v>
      </c>
      <c r="J43" s="28">
        <f t="shared" si="0"/>
        <v>3322.21</v>
      </c>
      <c r="K43" s="13"/>
      <c r="L43" s="13"/>
      <c r="M43" s="13"/>
      <c r="N43" s="13"/>
      <c r="O43" s="13"/>
      <c r="P43" s="13"/>
      <c r="Q43" s="13"/>
      <c r="R43" s="5"/>
      <c r="S43" s="5"/>
      <c r="T43" s="5"/>
      <c r="U43" s="5"/>
      <c r="V43" s="5"/>
      <c r="W43" s="5"/>
      <c r="X43" s="5"/>
      <c r="Y43" s="5"/>
      <c r="Z43" s="5"/>
      <c r="AA43" s="5"/>
      <c r="AB43" s="5"/>
      <c r="AC43" s="5"/>
      <c r="AD43" s="5"/>
    </row>
    <row r="44" spans="1:30" ht="16.5" x14ac:dyDescent="0.25">
      <c r="A44" s="50" t="s">
        <v>214</v>
      </c>
      <c r="B44" s="60" t="s">
        <v>38</v>
      </c>
      <c r="C44" s="36"/>
      <c r="D44" s="121" t="s">
        <v>361</v>
      </c>
      <c r="E44" s="29">
        <v>1</v>
      </c>
      <c r="F44" s="50" t="s">
        <v>288</v>
      </c>
      <c r="G44" s="27">
        <v>0</v>
      </c>
      <c r="H44" s="80">
        <v>664.44</v>
      </c>
      <c r="I44" s="80">
        <v>2657.77</v>
      </c>
      <c r="J44" s="28">
        <f t="shared" si="0"/>
        <v>3322.21</v>
      </c>
      <c r="K44" s="13"/>
      <c r="L44" s="13"/>
      <c r="M44" s="13"/>
      <c r="N44" s="13"/>
      <c r="O44" s="13"/>
      <c r="P44" s="13"/>
      <c r="Q44" s="13"/>
      <c r="R44" s="5"/>
      <c r="S44" s="5"/>
      <c r="T44" s="5"/>
      <c r="U44" s="5"/>
      <c r="V44" s="5"/>
      <c r="W44" s="5"/>
      <c r="X44" s="5"/>
      <c r="Y44" s="5"/>
      <c r="Z44" s="5"/>
      <c r="AA44" s="5"/>
      <c r="AB44" s="5"/>
      <c r="AC44" s="5"/>
      <c r="AD44" s="5"/>
    </row>
    <row r="45" spans="1:30" ht="16.5" x14ac:dyDescent="0.25">
      <c r="A45" s="50" t="s">
        <v>215</v>
      </c>
      <c r="B45" s="60" t="s">
        <v>40</v>
      </c>
      <c r="C45" s="36"/>
      <c r="D45" s="121" t="s">
        <v>361</v>
      </c>
      <c r="E45" s="29">
        <v>1</v>
      </c>
      <c r="F45" s="52" t="s">
        <v>289</v>
      </c>
      <c r="G45" s="27">
        <v>0</v>
      </c>
      <c r="H45" s="80">
        <v>431.89</v>
      </c>
      <c r="I45" s="76">
        <v>1727.55</v>
      </c>
      <c r="J45" s="28">
        <f t="shared" si="0"/>
        <v>2159.44</v>
      </c>
      <c r="K45" s="13"/>
      <c r="L45" s="13"/>
      <c r="M45" s="13"/>
      <c r="N45" s="13"/>
      <c r="O45" s="13"/>
      <c r="P45" s="13"/>
      <c r="Q45" s="13"/>
      <c r="R45" s="5"/>
      <c r="S45" s="5"/>
      <c r="T45" s="5"/>
      <c r="U45" s="5"/>
      <c r="V45" s="5"/>
      <c r="W45" s="5"/>
      <c r="X45" s="5"/>
      <c r="Y45" s="5"/>
      <c r="Z45" s="5"/>
      <c r="AA45" s="5"/>
      <c r="AB45" s="5"/>
      <c r="AC45" s="5"/>
      <c r="AD45" s="5"/>
    </row>
    <row r="46" spans="1:30" ht="16.5" x14ac:dyDescent="0.25">
      <c r="A46" s="50" t="s">
        <v>216</v>
      </c>
      <c r="B46" s="60" t="s">
        <v>40</v>
      </c>
      <c r="C46" s="36"/>
      <c r="D46" s="121" t="s">
        <v>361</v>
      </c>
      <c r="E46" s="29">
        <v>1</v>
      </c>
      <c r="F46" s="52" t="s">
        <v>290</v>
      </c>
      <c r="G46" s="27">
        <v>0</v>
      </c>
      <c r="H46" s="80">
        <v>431.89</v>
      </c>
      <c r="I46" s="76">
        <v>1727.55</v>
      </c>
      <c r="J46" s="28">
        <f t="shared" si="0"/>
        <v>2159.44</v>
      </c>
      <c r="K46" s="13"/>
      <c r="L46" s="13"/>
      <c r="M46" s="13"/>
      <c r="N46" s="13"/>
      <c r="O46" s="13"/>
      <c r="P46" s="13"/>
      <c r="Q46" s="13"/>
      <c r="R46" s="5"/>
      <c r="S46" s="5"/>
      <c r="T46" s="5"/>
      <c r="U46" s="5"/>
      <c r="V46" s="5"/>
      <c r="W46" s="5"/>
      <c r="X46" s="5"/>
      <c r="Y46" s="5"/>
      <c r="Z46" s="5"/>
      <c r="AA46" s="5"/>
      <c r="AB46" s="5"/>
      <c r="AC46" s="5"/>
      <c r="AD46" s="5"/>
    </row>
    <row r="47" spans="1:30" ht="16.5" x14ac:dyDescent="0.25">
      <c r="A47" s="50" t="s">
        <v>217</v>
      </c>
      <c r="B47" s="60" t="s">
        <v>40</v>
      </c>
      <c r="C47" s="36"/>
      <c r="D47" s="121" t="s">
        <v>361</v>
      </c>
      <c r="E47" s="29">
        <v>1</v>
      </c>
      <c r="F47" s="52" t="s">
        <v>386</v>
      </c>
      <c r="G47" s="27">
        <v>0</v>
      </c>
      <c r="H47" s="80">
        <v>431.89</v>
      </c>
      <c r="I47" s="76">
        <v>1727.55</v>
      </c>
      <c r="J47" s="28">
        <f t="shared" si="0"/>
        <v>2159.44</v>
      </c>
      <c r="K47" s="13"/>
      <c r="L47" s="13"/>
      <c r="M47" s="13"/>
      <c r="N47" s="13"/>
      <c r="O47" s="13"/>
      <c r="P47" s="13"/>
      <c r="Q47" s="13"/>
      <c r="R47" s="5"/>
      <c r="S47" s="5"/>
      <c r="T47" s="5"/>
      <c r="U47" s="5"/>
      <c r="V47" s="5"/>
      <c r="W47" s="5"/>
      <c r="X47" s="5"/>
      <c r="Y47" s="5"/>
      <c r="Z47" s="5"/>
      <c r="AA47" s="5"/>
      <c r="AB47" s="5"/>
      <c r="AC47" s="5"/>
      <c r="AD47" s="5"/>
    </row>
    <row r="48" spans="1:30" ht="16.5" x14ac:dyDescent="0.25">
      <c r="A48" s="50" t="s">
        <v>218</v>
      </c>
      <c r="B48" s="60" t="s">
        <v>40</v>
      </c>
      <c r="C48" s="36"/>
      <c r="D48" s="121" t="s">
        <v>361</v>
      </c>
      <c r="E48" s="29">
        <v>1</v>
      </c>
      <c r="F48" s="52" t="s">
        <v>364</v>
      </c>
      <c r="G48" s="27">
        <v>0</v>
      </c>
      <c r="H48" s="80">
        <v>431.89</v>
      </c>
      <c r="I48" s="76">
        <v>1727.55</v>
      </c>
      <c r="J48" s="28">
        <f t="shared" si="0"/>
        <v>2159.44</v>
      </c>
      <c r="K48" s="13"/>
      <c r="L48" s="13"/>
      <c r="M48" s="13"/>
      <c r="N48" s="13"/>
      <c r="O48" s="13"/>
      <c r="P48" s="13"/>
      <c r="Q48" s="13"/>
      <c r="R48" s="5"/>
      <c r="S48" s="5"/>
      <c r="T48" s="5"/>
      <c r="U48" s="5"/>
      <c r="V48" s="5"/>
      <c r="W48" s="5"/>
      <c r="X48" s="5"/>
      <c r="Y48" s="5"/>
      <c r="Z48" s="5"/>
      <c r="AA48" s="5"/>
      <c r="AB48" s="5"/>
      <c r="AC48" s="5"/>
      <c r="AD48" s="5"/>
    </row>
    <row r="49" spans="1:30" ht="16.5" x14ac:dyDescent="0.25">
      <c r="A49" s="50" t="s">
        <v>219</v>
      </c>
      <c r="B49" s="60" t="s">
        <v>40</v>
      </c>
      <c r="C49" s="36"/>
      <c r="D49" s="121" t="s">
        <v>361</v>
      </c>
      <c r="E49" s="29">
        <v>1</v>
      </c>
      <c r="F49" s="52" t="s">
        <v>292</v>
      </c>
      <c r="G49" s="27">
        <v>0</v>
      </c>
      <c r="H49" s="80">
        <v>431.89</v>
      </c>
      <c r="I49" s="76">
        <v>1727.55</v>
      </c>
      <c r="J49" s="28">
        <f t="shared" si="0"/>
        <v>2159.44</v>
      </c>
      <c r="K49" s="13"/>
      <c r="L49" s="13"/>
      <c r="M49" s="13"/>
      <c r="N49" s="13"/>
      <c r="O49" s="13"/>
      <c r="P49" s="13"/>
      <c r="Q49" s="13"/>
      <c r="R49" s="5"/>
      <c r="S49" s="5"/>
      <c r="T49" s="5"/>
      <c r="U49" s="5"/>
      <c r="V49" s="5"/>
      <c r="W49" s="5"/>
      <c r="X49" s="5"/>
      <c r="Y49" s="5"/>
      <c r="Z49" s="5"/>
      <c r="AA49" s="5"/>
      <c r="AB49" s="5"/>
      <c r="AC49" s="5"/>
      <c r="AD49" s="5"/>
    </row>
    <row r="50" spans="1:30" ht="16.5" x14ac:dyDescent="0.25">
      <c r="A50" s="50" t="s">
        <v>220</v>
      </c>
      <c r="B50" s="60" t="s">
        <v>40</v>
      </c>
      <c r="C50" s="36"/>
      <c r="D50" s="121" t="s">
        <v>361</v>
      </c>
      <c r="E50" s="29">
        <v>1</v>
      </c>
      <c r="F50" s="52" t="s">
        <v>293</v>
      </c>
      <c r="G50" s="27">
        <v>0</v>
      </c>
      <c r="H50" s="80">
        <v>431.89</v>
      </c>
      <c r="I50" s="76">
        <v>1727.55</v>
      </c>
      <c r="J50" s="28">
        <f t="shared" si="0"/>
        <v>2159.44</v>
      </c>
      <c r="K50" s="13"/>
      <c r="L50" s="13"/>
      <c r="M50" s="13"/>
      <c r="N50" s="13"/>
      <c r="O50" s="13"/>
      <c r="P50" s="13"/>
      <c r="Q50" s="13"/>
      <c r="R50" s="5"/>
      <c r="S50" s="5"/>
      <c r="T50" s="5"/>
      <c r="U50" s="5"/>
      <c r="V50" s="5"/>
      <c r="W50" s="5"/>
      <c r="X50" s="5"/>
      <c r="Y50" s="5"/>
      <c r="Z50" s="5"/>
      <c r="AA50" s="5"/>
      <c r="AB50" s="5"/>
      <c r="AC50" s="5"/>
      <c r="AD50" s="5"/>
    </row>
    <row r="51" spans="1:30" ht="16.5" x14ac:dyDescent="0.25">
      <c r="A51" s="50" t="s">
        <v>365</v>
      </c>
      <c r="B51" s="60" t="s">
        <v>40</v>
      </c>
      <c r="C51" s="36"/>
      <c r="D51" s="121" t="s">
        <v>361</v>
      </c>
      <c r="E51" s="29">
        <v>1</v>
      </c>
      <c r="F51" s="52" t="s">
        <v>366</v>
      </c>
      <c r="G51" s="27">
        <v>0</v>
      </c>
      <c r="H51" s="80">
        <v>431.89</v>
      </c>
      <c r="I51" s="76">
        <v>1727.55</v>
      </c>
      <c r="J51" s="28">
        <f t="shared" si="0"/>
        <v>2159.44</v>
      </c>
      <c r="K51" s="13"/>
      <c r="L51" s="13"/>
      <c r="M51" s="13"/>
      <c r="N51" s="13"/>
      <c r="O51" s="13"/>
      <c r="P51" s="13"/>
      <c r="Q51" s="13"/>
      <c r="R51" s="5"/>
      <c r="S51" s="5"/>
      <c r="T51" s="5"/>
      <c r="U51" s="5"/>
      <c r="V51" s="5"/>
      <c r="W51" s="5"/>
      <c r="X51" s="5"/>
      <c r="Y51" s="5"/>
      <c r="Z51" s="5"/>
      <c r="AA51" s="5"/>
      <c r="AB51" s="5"/>
      <c r="AC51" s="5"/>
      <c r="AD51" s="5"/>
    </row>
    <row r="52" spans="1:30" ht="16.5" x14ac:dyDescent="0.25">
      <c r="A52" s="50" t="s">
        <v>221</v>
      </c>
      <c r="B52" s="60" t="s">
        <v>40</v>
      </c>
      <c r="C52" s="36"/>
      <c r="D52" s="121" t="s">
        <v>361</v>
      </c>
      <c r="E52" s="29">
        <v>1</v>
      </c>
      <c r="F52" s="52" t="s">
        <v>367</v>
      </c>
      <c r="G52" s="27">
        <v>0</v>
      </c>
      <c r="H52" s="80">
        <v>431.89</v>
      </c>
      <c r="I52" s="76">
        <v>1727.55</v>
      </c>
      <c r="J52" s="28">
        <f t="shared" si="0"/>
        <v>2159.44</v>
      </c>
      <c r="K52" s="13"/>
      <c r="L52" s="13"/>
      <c r="M52" s="13"/>
      <c r="N52" s="13"/>
      <c r="O52" s="13"/>
      <c r="P52" s="13"/>
      <c r="Q52" s="13"/>
      <c r="R52" s="5"/>
      <c r="S52" s="5"/>
      <c r="T52" s="5"/>
      <c r="U52" s="5"/>
      <c r="V52" s="5"/>
      <c r="W52" s="5"/>
      <c r="X52" s="5"/>
      <c r="Y52" s="5"/>
      <c r="Z52" s="5"/>
      <c r="AA52" s="5"/>
      <c r="AB52" s="5"/>
      <c r="AC52" s="5"/>
      <c r="AD52" s="5"/>
    </row>
    <row r="53" spans="1:30" ht="16.5" x14ac:dyDescent="0.25">
      <c r="A53" s="50" t="s">
        <v>222</v>
      </c>
      <c r="B53" s="60" t="s">
        <v>42</v>
      </c>
      <c r="C53" s="36"/>
      <c r="D53" s="121" t="s">
        <v>361</v>
      </c>
      <c r="E53" s="29">
        <v>1</v>
      </c>
      <c r="F53" s="71" t="s">
        <v>294</v>
      </c>
      <c r="G53" s="27">
        <v>0</v>
      </c>
      <c r="H53" s="80">
        <v>265.77999999999997</v>
      </c>
      <c r="I53" s="76">
        <v>1063.1099999999999</v>
      </c>
      <c r="J53" s="28">
        <f t="shared" si="0"/>
        <v>1328.8899999999999</v>
      </c>
      <c r="K53" s="13"/>
      <c r="L53" s="13"/>
      <c r="M53" s="13"/>
      <c r="N53" s="13"/>
      <c r="O53" s="13"/>
      <c r="P53" s="13"/>
      <c r="Q53" s="13"/>
      <c r="R53" s="5"/>
      <c r="S53" s="5"/>
      <c r="T53" s="5"/>
      <c r="U53" s="5"/>
      <c r="V53" s="5"/>
      <c r="W53" s="5"/>
      <c r="X53" s="5"/>
      <c r="Y53" s="5"/>
      <c r="Z53" s="5"/>
      <c r="AA53" s="5"/>
      <c r="AB53" s="5"/>
      <c r="AC53" s="5"/>
      <c r="AD53" s="5"/>
    </row>
    <row r="54" spans="1:30" ht="16.5" x14ac:dyDescent="0.25">
      <c r="A54" s="50" t="s">
        <v>223</v>
      </c>
      <c r="B54" s="60" t="s">
        <v>42</v>
      </c>
      <c r="C54" s="36"/>
      <c r="D54" s="121" t="s">
        <v>361</v>
      </c>
      <c r="E54" s="29">
        <v>1</v>
      </c>
      <c r="F54" s="52" t="s">
        <v>295</v>
      </c>
      <c r="G54" s="27">
        <v>0</v>
      </c>
      <c r="H54" s="80">
        <v>265.77999999999997</v>
      </c>
      <c r="I54" s="76">
        <v>1063.1099999999999</v>
      </c>
      <c r="J54" s="28">
        <f t="shared" si="0"/>
        <v>1328.8899999999999</v>
      </c>
      <c r="K54" s="13"/>
      <c r="L54" s="13"/>
      <c r="M54" s="13"/>
      <c r="N54" s="13"/>
      <c r="O54" s="13"/>
      <c r="P54" s="13"/>
      <c r="Q54" s="13"/>
      <c r="R54" s="5"/>
      <c r="S54" s="5"/>
      <c r="T54" s="5"/>
      <c r="U54" s="5"/>
      <c r="V54" s="5"/>
      <c r="W54" s="5"/>
      <c r="X54" s="5"/>
      <c r="Y54" s="5"/>
      <c r="Z54" s="5"/>
      <c r="AA54" s="5"/>
      <c r="AB54" s="5"/>
      <c r="AC54" s="5"/>
      <c r="AD54" s="5"/>
    </row>
    <row r="55" spans="1:30" ht="16.5" x14ac:dyDescent="0.25">
      <c r="A55" s="50" t="s">
        <v>224</v>
      </c>
      <c r="B55" s="60" t="s">
        <v>44</v>
      </c>
      <c r="C55" s="36"/>
      <c r="D55" s="121" t="s">
        <v>361</v>
      </c>
      <c r="E55" s="29">
        <v>1</v>
      </c>
      <c r="F55" s="52" t="s">
        <v>296</v>
      </c>
      <c r="G55" s="27">
        <v>0</v>
      </c>
      <c r="H55" s="80">
        <v>232.56</v>
      </c>
      <c r="I55" s="76">
        <v>930.22</v>
      </c>
      <c r="J55" s="28">
        <f t="shared" si="0"/>
        <v>1162.78</v>
      </c>
      <c r="K55" s="13"/>
      <c r="L55" s="13"/>
      <c r="M55" s="13"/>
      <c r="N55" s="13"/>
      <c r="O55" s="13"/>
      <c r="P55" s="13"/>
      <c r="Q55" s="13"/>
      <c r="R55" s="5"/>
      <c r="S55" s="5"/>
      <c r="T55" s="5"/>
      <c r="U55" s="5"/>
      <c r="V55" s="5"/>
      <c r="W55" s="5"/>
      <c r="X55" s="5"/>
      <c r="Y55" s="5"/>
      <c r="Z55" s="5"/>
      <c r="AA55" s="5"/>
      <c r="AB55" s="5"/>
      <c r="AC55" s="5"/>
      <c r="AD55" s="5"/>
    </row>
    <row r="56" spans="1:30" ht="16.5" x14ac:dyDescent="0.25">
      <c r="A56" s="50" t="s">
        <v>224</v>
      </c>
      <c r="B56" s="60" t="s">
        <v>44</v>
      </c>
      <c r="C56" s="36"/>
      <c r="D56" s="121" t="s">
        <v>361</v>
      </c>
      <c r="E56" s="29">
        <v>1</v>
      </c>
      <c r="F56" s="52" t="s">
        <v>297</v>
      </c>
      <c r="G56" s="27">
        <v>0</v>
      </c>
      <c r="H56" s="80">
        <v>232.56</v>
      </c>
      <c r="I56" s="76">
        <v>930.22</v>
      </c>
      <c r="J56" s="28">
        <f t="shared" si="0"/>
        <v>1162.78</v>
      </c>
      <c r="K56" s="13"/>
      <c r="L56" s="13"/>
      <c r="M56" s="13"/>
      <c r="N56" s="13"/>
      <c r="O56" s="13"/>
      <c r="P56" s="13"/>
      <c r="Q56" s="13"/>
      <c r="R56" s="5"/>
      <c r="S56" s="5"/>
      <c r="T56" s="5"/>
      <c r="U56" s="5"/>
      <c r="V56" s="5"/>
      <c r="W56" s="5"/>
      <c r="X56" s="5"/>
      <c r="Y56" s="5"/>
      <c r="Z56" s="5"/>
      <c r="AA56" s="5"/>
      <c r="AB56" s="5"/>
      <c r="AC56" s="5"/>
      <c r="AD56" s="5"/>
    </row>
    <row r="57" spans="1:30" ht="16.5" x14ac:dyDescent="0.25">
      <c r="A57" s="50" t="s">
        <v>225</v>
      </c>
      <c r="B57" s="60" t="s">
        <v>44</v>
      </c>
      <c r="C57" s="36"/>
      <c r="D57" s="121" t="s">
        <v>361</v>
      </c>
      <c r="E57" s="29">
        <v>1</v>
      </c>
      <c r="F57" s="52" t="s">
        <v>298</v>
      </c>
      <c r="G57" s="27">
        <v>0</v>
      </c>
      <c r="H57" s="80">
        <v>232.56</v>
      </c>
      <c r="I57" s="76">
        <v>930.22</v>
      </c>
      <c r="J57" s="28">
        <f t="shared" si="0"/>
        <v>1162.78</v>
      </c>
      <c r="K57" s="13"/>
      <c r="L57" s="13"/>
      <c r="M57" s="13"/>
      <c r="N57" s="13"/>
      <c r="O57" s="13"/>
      <c r="P57" s="13"/>
      <c r="Q57" s="13"/>
      <c r="R57" s="5"/>
      <c r="S57" s="5"/>
      <c r="T57" s="5"/>
      <c r="U57" s="5"/>
      <c r="V57" s="5"/>
      <c r="W57" s="5"/>
      <c r="X57" s="5"/>
      <c r="Y57" s="5"/>
      <c r="Z57" s="5"/>
      <c r="AA57" s="5"/>
      <c r="AB57" s="5"/>
      <c r="AC57" s="5"/>
      <c r="AD57" s="5"/>
    </row>
    <row r="58" spans="1:30" ht="16.5" x14ac:dyDescent="0.25">
      <c r="A58" s="49" t="s">
        <v>226</v>
      </c>
      <c r="B58" s="64" t="s">
        <v>26</v>
      </c>
      <c r="C58" s="36"/>
      <c r="D58" s="121" t="s">
        <v>361</v>
      </c>
      <c r="E58" s="29">
        <v>1</v>
      </c>
      <c r="F58" s="50" t="s">
        <v>300</v>
      </c>
      <c r="G58" s="27">
        <v>0</v>
      </c>
      <c r="H58" s="80">
        <v>1993.32</v>
      </c>
      <c r="I58" s="76">
        <v>7973.3</v>
      </c>
      <c r="J58" s="28">
        <f t="shared" si="0"/>
        <v>9966.6200000000008</v>
      </c>
      <c r="K58" s="13"/>
      <c r="L58" s="13"/>
      <c r="M58" s="13"/>
      <c r="N58" s="13"/>
      <c r="O58" s="13"/>
      <c r="P58" s="13"/>
      <c r="Q58" s="13"/>
      <c r="R58" s="5"/>
      <c r="S58" s="5"/>
      <c r="T58" s="5"/>
      <c r="U58" s="5"/>
      <c r="V58" s="5"/>
      <c r="W58" s="5"/>
      <c r="X58" s="5"/>
      <c r="Y58" s="5"/>
      <c r="Z58" s="5"/>
      <c r="AA58" s="5"/>
      <c r="AB58" s="5"/>
      <c r="AC58" s="5"/>
      <c r="AD58" s="5"/>
    </row>
    <row r="59" spans="1:30" ht="16.5" x14ac:dyDescent="0.25">
      <c r="A59" s="50" t="s">
        <v>375</v>
      </c>
      <c r="B59" s="65" t="s">
        <v>28</v>
      </c>
      <c r="C59" s="36"/>
      <c r="D59" s="121" t="s">
        <v>361</v>
      </c>
      <c r="E59" s="29">
        <v>1</v>
      </c>
      <c r="F59" s="73" t="s">
        <v>314</v>
      </c>
      <c r="G59" s="27">
        <v>0</v>
      </c>
      <c r="H59" s="80">
        <v>1461.77</v>
      </c>
      <c r="I59" s="76">
        <v>5847.08</v>
      </c>
      <c r="J59" s="28">
        <f t="shared" si="0"/>
        <v>7308.85</v>
      </c>
      <c r="K59" s="13"/>
      <c r="L59" s="13"/>
      <c r="M59" s="13"/>
      <c r="N59" s="13"/>
      <c r="O59" s="13"/>
      <c r="P59" s="13"/>
      <c r="Q59" s="13"/>
      <c r="R59" s="5"/>
      <c r="S59" s="5"/>
      <c r="T59" s="5"/>
      <c r="U59" s="5"/>
      <c r="V59" s="5"/>
      <c r="W59" s="5"/>
      <c r="X59" s="5"/>
      <c r="Y59" s="5"/>
      <c r="Z59" s="5"/>
      <c r="AA59" s="5"/>
      <c r="AB59" s="5"/>
      <c r="AC59" s="5"/>
      <c r="AD59" s="5"/>
    </row>
    <row r="60" spans="1:30" ht="16.5" x14ac:dyDescent="0.25">
      <c r="A60" s="50" t="s">
        <v>228</v>
      </c>
      <c r="B60" s="65" t="s">
        <v>28</v>
      </c>
      <c r="C60" s="36"/>
      <c r="D60" s="121" t="s">
        <v>361</v>
      </c>
      <c r="E60" s="29">
        <v>1</v>
      </c>
      <c r="F60" s="73" t="s">
        <v>301</v>
      </c>
      <c r="G60" s="27">
        <v>0</v>
      </c>
      <c r="H60" s="80">
        <v>1461.77</v>
      </c>
      <c r="I60" s="76">
        <v>5847.08</v>
      </c>
      <c r="J60" s="28">
        <f t="shared" si="0"/>
        <v>7308.85</v>
      </c>
      <c r="K60" s="13"/>
      <c r="L60" s="13"/>
      <c r="M60" s="13"/>
      <c r="N60" s="13"/>
      <c r="O60" s="13"/>
      <c r="P60" s="13"/>
      <c r="Q60" s="13"/>
      <c r="R60" s="5"/>
      <c r="S60" s="5"/>
      <c r="T60" s="5"/>
      <c r="U60" s="5"/>
      <c r="V60" s="5"/>
      <c r="W60" s="5"/>
      <c r="X60" s="5"/>
      <c r="Y60" s="5"/>
      <c r="Z60" s="5"/>
      <c r="AA60" s="5"/>
      <c r="AB60" s="5"/>
      <c r="AC60" s="5"/>
      <c r="AD60" s="5"/>
    </row>
    <row r="61" spans="1:30" ht="16.5" x14ac:dyDescent="0.25">
      <c r="A61" s="49" t="s">
        <v>229</v>
      </c>
      <c r="B61" s="65" t="s">
        <v>28</v>
      </c>
      <c r="C61" s="36"/>
      <c r="D61" s="121" t="s">
        <v>361</v>
      </c>
      <c r="E61" s="29">
        <v>1</v>
      </c>
      <c r="F61" s="50" t="s">
        <v>302</v>
      </c>
      <c r="G61" s="27">
        <v>0</v>
      </c>
      <c r="H61" s="80">
        <v>1461.77</v>
      </c>
      <c r="I61" s="76">
        <v>5847.08</v>
      </c>
      <c r="J61" s="28">
        <f t="shared" si="0"/>
        <v>7308.85</v>
      </c>
      <c r="K61" s="13"/>
      <c r="L61" s="13"/>
      <c r="M61" s="13"/>
      <c r="N61" s="13"/>
      <c r="O61" s="13"/>
      <c r="P61" s="13"/>
      <c r="Q61" s="13"/>
      <c r="R61" s="5"/>
      <c r="S61" s="5"/>
      <c r="T61" s="5"/>
      <c r="U61" s="5"/>
      <c r="V61" s="5"/>
      <c r="W61" s="5"/>
      <c r="X61" s="5"/>
      <c r="Y61" s="5"/>
      <c r="Z61" s="5"/>
      <c r="AA61" s="5"/>
      <c r="AB61" s="5"/>
      <c r="AC61" s="5"/>
      <c r="AD61" s="5"/>
    </row>
    <row r="62" spans="1:30" ht="16.5" x14ac:dyDescent="0.25">
      <c r="A62" s="51" t="s">
        <v>230</v>
      </c>
      <c r="B62" s="64" t="s">
        <v>32</v>
      </c>
      <c r="C62" s="36"/>
      <c r="D62" s="121" t="s">
        <v>361</v>
      </c>
      <c r="E62" s="29">
        <v>1</v>
      </c>
      <c r="F62" s="50" t="s">
        <v>303</v>
      </c>
      <c r="G62" s="27">
        <v>0</v>
      </c>
      <c r="H62" s="80">
        <v>1129.55</v>
      </c>
      <c r="I62" s="76">
        <v>4518.2</v>
      </c>
      <c r="J62" s="28">
        <f t="shared" si="0"/>
        <v>5647.75</v>
      </c>
      <c r="K62" s="13"/>
      <c r="L62" s="13"/>
      <c r="M62" s="13"/>
      <c r="N62" s="13"/>
      <c r="O62" s="13"/>
      <c r="P62" s="13"/>
      <c r="Q62" s="13"/>
      <c r="R62" s="5"/>
      <c r="S62" s="5"/>
      <c r="T62" s="5"/>
      <c r="U62" s="5"/>
      <c r="V62" s="5"/>
      <c r="W62" s="5"/>
      <c r="X62" s="5"/>
      <c r="Y62" s="5"/>
      <c r="Z62" s="5"/>
      <c r="AA62" s="5"/>
      <c r="AB62" s="5"/>
      <c r="AC62" s="5"/>
      <c r="AD62" s="5"/>
    </row>
    <row r="63" spans="1:30" ht="16.5" x14ac:dyDescent="0.25">
      <c r="A63" s="52" t="s">
        <v>231</v>
      </c>
      <c r="B63" s="64" t="s">
        <v>32</v>
      </c>
      <c r="C63" s="36"/>
      <c r="D63" s="121" t="s">
        <v>361</v>
      </c>
      <c r="E63" s="29">
        <v>1</v>
      </c>
      <c r="F63" s="52" t="s">
        <v>387</v>
      </c>
      <c r="G63" s="27">
        <v>0</v>
      </c>
      <c r="H63" s="80">
        <v>1129.55</v>
      </c>
      <c r="I63" s="76">
        <v>4518.2</v>
      </c>
      <c r="J63" s="28">
        <f t="shared" si="0"/>
        <v>5647.75</v>
      </c>
      <c r="K63" s="13"/>
      <c r="L63" s="13"/>
      <c r="M63" s="13"/>
      <c r="N63" s="13"/>
      <c r="O63" s="13"/>
      <c r="P63" s="13"/>
      <c r="Q63" s="13"/>
      <c r="R63" s="5"/>
      <c r="S63" s="5"/>
      <c r="T63" s="5"/>
      <c r="U63" s="5"/>
      <c r="V63" s="5"/>
      <c r="W63" s="5"/>
      <c r="X63" s="5"/>
      <c r="Y63" s="5"/>
      <c r="Z63" s="5"/>
      <c r="AA63" s="5"/>
      <c r="AB63" s="5"/>
      <c r="AC63" s="5"/>
      <c r="AD63" s="5"/>
    </row>
    <row r="64" spans="1:30" ht="16.5" x14ac:dyDescent="0.25">
      <c r="A64" s="57" t="s">
        <v>232</v>
      </c>
      <c r="B64" s="64" t="s">
        <v>32</v>
      </c>
      <c r="C64" s="36"/>
      <c r="D64" s="121" t="s">
        <v>361</v>
      </c>
      <c r="E64" s="29">
        <v>1</v>
      </c>
      <c r="F64" s="73" t="s">
        <v>305</v>
      </c>
      <c r="G64" s="27">
        <v>0</v>
      </c>
      <c r="H64" s="80">
        <v>1129.55</v>
      </c>
      <c r="I64" s="76">
        <v>4518.2</v>
      </c>
      <c r="J64" s="28">
        <f t="shared" si="0"/>
        <v>5647.75</v>
      </c>
      <c r="K64" s="13"/>
      <c r="L64" s="13"/>
      <c r="M64" s="13"/>
      <c r="N64" s="13"/>
      <c r="O64" s="13"/>
      <c r="P64" s="13"/>
      <c r="Q64" s="13"/>
      <c r="R64" s="5"/>
      <c r="S64" s="5"/>
      <c r="T64" s="5"/>
      <c r="U64" s="5"/>
      <c r="V64" s="5"/>
      <c r="W64" s="5"/>
      <c r="X64" s="5"/>
      <c r="Y64" s="5"/>
      <c r="Z64" s="5"/>
      <c r="AA64" s="5"/>
      <c r="AB64" s="5"/>
      <c r="AC64" s="5"/>
      <c r="AD64" s="5"/>
    </row>
    <row r="65" spans="1:30" ht="16.5" x14ac:dyDescent="0.25">
      <c r="A65" s="50" t="s">
        <v>233</v>
      </c>
      <c r="B65" s="64" t="s">
        <v>32</v>
      </c>
      <c r="C65" s="36"/>
      <c r="D65" s="121" t="s">
        <v>361</v>
      </c>
      <c r="E65" s="29">
        <v>1</v>
      </c>
      <c r="F65" s="50" t="s">
        <v>306</v>
      </c>
      <c r="G65" s="27">
        <v>0</v>
      </c>
      <c r="H65" s="80">
        <v>1129.55</v>
      </c>
      <c r="I65" s="76">
        <v>4518.2</v>
      </c>
      <c r="J65" s="28">
        <f t="shared" si="0"/>
        <v>5647.75</v>
      </c>
      <c r="K65" s="13"/>
      <c r="L65" s="13"/>
      <c r="M65" s="13"/>
      <c r="N65" s="13"/>
      <c r="O65" s="13"/>
      <c r="P65" s="13"/>
      <c r="Q65" s="13"/>
      <c r="R65" s="5"/>
      <c r="S65" s="5"/>
      <c r="T65" s="5"/>
      <c r="U65" s="5"/>
      <c r="V65" s="5"/>
      <c r="W65" s="5"/>
      <c r="X65" s="5"/>
      <c r="Y65" s="5"/>
      <c r="Z65" s="5"/>
      <c r="AA65" s="5"/>
      <c r="AB65" s="5"/>
      <c r="AC65" s="5"/>
      <c r="AD65" s="5"/>
    </row>
    <row r="66" spans="1:30" ht="16.5" x14ac:dyDescent="0.25">
      <c r="A66" s="50" t="s">
        <v>234</v>
      </c>
      <c r="B66" s="64" t="s">
        <v>32</v>
      </c>
      <c r="C66" s="36"/>
      <c r="D66" s="121" t="s">
        <v>361</v>
      </c>
      <c r="E66" s="29">
        <v>1</v>
      </c>
      <c r="F66" s="51" t="s">
        <v>307</v>
      </c>
      <c r="G66" s="27">
        <v>0</v>
      </c>
      <c r="H66" s="80">
        <v>1129.55</v>
      </c>
      <c r="I66" s="76">
        <v>4518.2</v>
      </c>
      <c r="J66" s="28">
        <f t="shared" si="0"/>
        <v>5647.75</v>
      </c>
      <c r="K66" s="13"/>
      <c r="L66" s="13"/>
      <c r="M66" s="13"/>
      <c r="N66" s="13"/>
      <c r="O66" s="13"/>
      <c r="P66" s="13"/>
      <c r="Q66" s="13"/>
      <c r="R66" s="5"/>
      <c r="S66" s="5"/>
      <c r="T66" s="5"/>
      <c r="U66" s="5"/>
      <c r="V66" s="5"/>
      <c r="W66" s="5"/>
      <c r="X66" s="5"/>
      <c r="Y66" s="5"/>
      <c r="Z66" s="5"/>
      <c r="AA66" s="5"/>
      <c r="AB66" s="5"/>
      <c r="AC66" s="5"/>
      <c r="AD66" s="5"/>
    </row>
    <row r="67" spans="1:30" ht="16.5" x14ac:dyDescent="0.25">
      <c r="A67" s="50" t="s">
        <v>235</v>
      </c>
      <c r="B67" s="64" t="s">
        <v>32</v>
      </c>
      <c r="C67" s="36"/>
      <c r="D67" s="121" t="s">
        <v>361</v>
      </c>
      <c r="E67" s="29">
        <v>1</v>
      </c>
      <c r="F67" s="51" t="s">
        <v>308</v>
      </c>
      <c r="G67" s="27">
        <v>0</v>
      </c>
      <c r="H67" s="80">
        <v>1129.55</v>
      </c>
      <c r="I67" s="76">
        <v>4518.2</v>
      </c>
      <c r="J67" s="28">
        <f t="shared" si="0"/>
        <v>5647.75</v>
      </c>
      <c r="K67" s="13"/>
      <c r="L67" s="13"/>
      <c r="M67" s="13"/>
      <c r="N67" s="13"/>
      <c r="O67" s="13"/>
      <c r="P67" s="13"/>
      <c r="Q67" s="13"/>
      <c r="R67" s="5"/>
      <c r="S67" s="5"/>
      <c r="T67" s="5"/>
      <c r="U67" s="5"/>
      <c r="V67" s="5"/>
      <c r="W67" s="5"/>
      <c r="X67" s="5"/>
      <c r="Y67" s="5"/>
      <c r="Z67" s="5"/>
      <c r="AA67" s="5"/>
      <c r="AB67" s="5"/>
      <c r="AC67" s="5"/>
      <c r="AD67" s="5"/>
    </row>
    <row r="68" spans="1:30" ht="16.5" x14ac:dyDescent="0.25">
      <c r="A68" s="50" t="s">
        <v>236</v>
      </c>
      <c r="B68" s="64" t="s">
        <v>32</v>
      </c>
      <c r="C68" s="36"/>
      <c r="D68" s="121" t="s">
        <v>361</v>
      </c>
      <c r="E68" s="29">
        <v>1</v>
      </c>
      <c r="F68" s="54" t="s">
        <v>309</v>
      </c>
      <c r="G68" s="27">
        <v>0</v>
      </c>
      <c r="H68" s="80">
        <v>1129.55</v>
      </c>
      <c r="I68" s="76">
        <v>4518.2</v>
      </c>
      <c r="J68" s="28">
        <f t="shared" si="0"/>
        <v>5647.75</v>
      </c>
      <c r="K68" s="13"/>
      <c r="L68" s="13"/>
      <c r="M68" s="13"/>
      <c r="N68" s="13"/>
      <c r="O68" s="13"/>
      <c r="P68" s="13"/>
      <c r="Q68" s="13"/>
      <c r="R68" s="5"/>
      <c r="S68" s="5"/>
      <c r="T68" s="5"/>
      <c r="U68" s="5"/>
      <c r="V68" s="5"/>
      <c r="W68" s="5"/>
      <c r="X68" s="5"/>
      <c r="Y68" s="5"/>
      <c r="Z68" s="5"/>
      <c r="AA68" s="5"/>
      <c r="AB68" s="5"/>
      <c r="AC68" s="5"/>
      <c r="AD68" s="5"/>
    </row>
    <row r="69" spans="1:30" ht="16.5" x14ac:dyDescent="0.25">
      <c r="A69" s="50" t="s">
        <v>237</v>
      </c>
      <c r="B69" s="64" t="s">
        <v>32</v>
      </c>
      <c r="C69" s="36"/>
      <c r="D69" s="121" t="s">
        <v>361</v>
      </c>
      <c r="E69" s="29">
        <v>1</v>
      </c>
      <c r="F69" s="52" t="s">
        <v>310</v>
      </c>
      <c r="G69" s="27">
        <v>0</v>
      </c>
      <c r="H69" s="80">
        <v>1129.55</v>
      </c>
      <c r="I69" s="76">
        <v>4518.2</v>
      </c>
      <c r="J69" s="28">
        <f t="shared" si="0"/>
        <v>5647.75</v>
      </c>
      <c r="K69" s="13"/>
      <c r="L69" s="13"/>
      <c r="M69" s="13"/>
      <c r="N69" s="13"/>
      <c r="O69" s="13"/>
      <c r="P69" s="13"/>
      <c r="Q69" s="13"/>
      <c r="R69" s="5"/>
      <c r="S69" s="5"/>
      <c r="T69" s="5"/>
      <c r="U69" s="5"/>
      <c r="V69" s="5"/>
      <c r="W69" s="5"/>
      <c r="X69" s="5"/>
      <c r="Y69" s="5"/>
      <c r="Z69" s="5"/>
      <c r="AA69" s="5"/>
      <c r="AB69" s="5"/>
      <c r="AC69" s="5"/>
      <c r="AD69" s="5"/>
    </row>
    <row r="70" spans="1:30" ht="16.5" x14ac:dyDescent="0.25">
      <c r="A70" s="50" t="s">
        <v>238</v>
      </c>
      <c r="B70" s="64" t="s">
        <v>34</v>
      </c>
      <c r="C70" s="36"/>
      <c r="D70" s="121" t="s">
        <v>361</v>
      </c>
      <c r="E70" s="29">
        <v>1</v>
      </c>
      <c r="F70" s="52" t="s">
        <v>311</v>
      </c>
      <c r="G70" s="27">
        <v>0</v>
      </c>
      <c r="H70" s="80">
        <v>930.22</v>
      </c>
      <c r="I70" s="76">
        <v>3720.87</v>
      </c>
      <c r="J70" s="28">
        <f t="shared" si="0"/>
        <v>4651.09</v>
      </c>
      <c r="K70" s="13"/>
      <c r="L70" s="13"/>
      <c r="M70" s="13"/>
      <c r="N70" s="13"/>
      <c r="O70" s="13"/>
      <c r="P70" s="13"/>
      <c r="Q70" s="13"/>
      <c r="R70" s="5"/>
      <c r="S70" s="5"/>
      <c r="T70" s="5"/>
      <c r="U70" s="5"/>
      <c r="V70" s="5"/>
      <c r="W70" s="5"/>
      <c r="X70" s="5"/>
      <c r="Y70" s="5"/>
      <c r="Z70" s="5"/>
      <c r="AA70" s="5"/>
      <c r="AB70" s="5"/>
      <c r="AC70" s="5"/>
      <c r="AD70" s="5"/>
    </row>
    <row r="71" spans="1:30" ht="16.5" x14ac:dyDescent="0.25">
      <c r="A71" s="50" t="s">
        <v>239</v>
      </c>
      <c r="B71" s="64" t="s">
        <v>34</v>
      </c>
      <c r="C71" s="36"/>
      <c r="D71" s="121" t="s">
        <v>361</v>
      </c>
      <c r="E71" s="29">
        <v>1</v>
      </c>
      <c r="F71" s="52" t="s">
        <v>318</v>
      </c>
      <c r="G71" s="27">
        <v>0</v>
      </c>
      <c r="H71" s="80">
        <v>930.22</v>
      </c>
      <c r="I71" s="76">
        <v>3720.87</v>
      </c>
      <c r="J71" s="28">
        <f t="shared" si="0"/>
        <v>4651.09</v>
      </c>
      <c r="K71" s="13"/>
      <c r="L71" s="13"/>
      <c r="M71" s="13"/>
      <c r="N71" s="13"/>
      <c r="O71" s="13"/>
      <c r="P71" s="13"/>
      <c r="Q71" s="13"/>
      <c r="R71" s="5"/>
      <c r="S71" s="5"/>
      <c r="T71" s="5"/>
      <c r="U71" s="5"/>
      <c r="V71" s="5"/>
      <c r="W71" s="5"/>
      <c r="X71" s="5"/>
      <c r="Y71" s="5"/>
      <c r="Z71" s="5"/>
      <c r="AA71" s="5"/>
      <c r="AB71" s="5"/>
      <c r="AC71" s="5"/>
      <c r="AD71" s="5"/>
    </row>
    <row r="72" spans="1:30" ht="16.5" x14ac:dyDescent="0.25">
      <c r="A72" s="52" t="s">
        <v>240</v>
      </c>
      <c r="B72" s="64" t="s">
        <v>34</v>
      </c>
      <c r="C72" s="36"/>
      <c r="D72" s="121" t="s">
        <v>361</v>
      </c>
      <c r="E72" s="29">
        <v>1</v>
      </c>
      <c r="F72" s="58" t="s">
        <v>313</v>
      </c>
      <c r="G72" s="27">
        <v>0</v>
      </c>
      <c r="H72" s="80">
        <v>930.22</v>
      </c>
      <c r="I72" s="76">
        <v>3720.87</v>
      </c>
      <c r="J72" s="28">
        <f t="shared" si="0"/>
        <v>4651.09</v>
      </c>
      <c r="K72" s="13"/>
      <c r="L72" s="13"/>
      <c r="M72" s="13"/>
      <c r="N72" s="13"/>
      <c r="O72" s="13"/>
      <c r="P72" s="13"/>
      <c r="Q72" s="13"/>
      <c r="R72" s="5"/>
      <c r="S72" s="5"/>
      <c r="T72" s="5"/>
      <c r="U72" s="5"/>
      <c r="V72" s="5"/>
      <c r="W72" s="5"/>
      <c r="X72" s="5"/>
      <c r="Y72" s="5"/>
      <c r="Z72" s="5"/>
      <c r="AA72" s="5"/>
      <c r="AB72" s="5"/>
      <c r="AC72" s="5"/>
      <c r="AD72" s="5"/>
    </row>
    <row r="73" spans="1:30" ht="16.5" x14ac:dyDescent="0.25">
      <c r="A73" s="52" t="s">
        <v>374</v>
      </c>
      <c r="B73" s="64" t="s">
        <v>34</v>
      </c>
      <c r="C73" s="36"/>
      <c r="D73" s="121" t="s">
        <v>361</v>
      </c>
      <c r="E73" s="29">
        <v>1</v>
      </c>
      <c r="F73" s="50" t="s">
        <v>316</v>
      </c>
      <c r="G73" s="27">
        <v>0</v>
      </c>
      <c r="H73" s="80">
        <v>930.22</v>
      </c>
      <c r="I73" s="76">
        <v>3720.87</v>
      </c>
      <c r="J73" s="28">
        <f t="shared" si="0"/>
        <v>4651.09</v>
      </c>
      <c r="K73" s="13"/>
      <c r="L73" s="13"/>
      <c r="M73" s="13"/>
      <c r="N73" s="13"/>
      <c r="O73" s="13"/>
      <c r="P73" s="13"/>
      <c r="Q73" s="13"/>
      <c r="R73" s="5"/>
      <c r="S73" s="5"/>
      <c r="T73" s="5"/>
      <c r="U73" s="5"/>
      <c r="V73" s="5"/>
      <c r="W73" s="5"/>
      <c r="X73" s="5"/>
      <c r="Y73" s="5"/>
      <c r="Z73" s="5"/>
      <c r="AA73" s="5"/>
      <c r="AB73" s="5"/>
      <c r="AC73" s="5"/>
      <c r="AD73" s="5"/>
    </row>
    <row r="74" spans="1:30" ht="16.5" x14ac:dyDescent="0.25">
      <c r="A74" s="52" t="s">
        <v>242</v>
      </c>
      <c r="B74" s="64" t="s">
        <v>34</v>
      </c>
      <c r="C74" s="36"/>
      <c r="D74" s="121" t="s">
        <v>361</v>
      </c>
      <c r="E74" s="29">
        <v>1</v>
      </c>
      <c r="F74" s="52" t="s">
        <v>315</v>
      </c>
      <c r="G74" s="27">
        <v>0</v>
      </c>
      <c r="H74" s="80">
        <v>930.22</v>
      </c>
      <c r="I74" s="76">
        <v>3720.87</v>
      </c>
      <c r="J74" s="28">
        <f t="shared" si="0"/>
        <v>4651.09</v>
      </c>
      <c r="K74" s="13"/>
      <c r="L74" s="13"/>
      <c r="M74" s="13"/>
      <c r="N74" s="13"/>
      <c r="O74" s="13"/>
      <c r="P74" s="13"/>
      <c r="Q74" s="13"/>
      <c r="R74" s="5"/>
      <c r="S74" s="5"/>
      <c r="T74" s="5"/>
      <c r="U74" s="5"/>
      <c r="V74" s="5"/>
      <c r="W74" s="5"/>
      <c r="X74" s="5"/>
      <c r="Y74" s="5"/>
      <c r="Z74" s="5"/>
      <c r="AA74" s="5"/>
      <c r="AB74" s="5"/>
      <c r="AC74" s="5"/>
      <c r="AD74" s="5"/>
    </row>
    <row r="75" spans="1:30" ht="16.5" x14ac:dyDescent="0.25">
      <c r="A75" s="52" t="s">
        <v>243</v>
      </c>
      <c r="B75" s="64" t="s">
        <v>38</v>
      </c>
      <c r="C75" s="36"/>
      <c r="D75" s="121" t="s">
        <v>362</v>
      </c>
      <c r="E75" s="29">
        <v>1</v>
      </c>
      <c r="F75" s="52"/>
      <c r="G75" s="27">
        <v>0</v>
      </c>
      <c r="H75" s="80">
        <v>664.44</v>
      </c>
      <c r="I75" s="76">
        <v>2657.77</v>
      </c>
      <c r="J75" s="28">
        <f t="shared" si="0"/>
        <v>3322.21</v>
      </c>
      <c r="K75" s="13"/>
      <c r="L75" s="13"/>
      <c r="M75" s="13"/>
      <c r="N75" s="13"/>
      <c r="O75" s="13"/>
      <c r="P75" s="13"/>
      <c r="Q75" s="13"/>
      <c r="R75" s="5"/>
      <c r="S75" s="5"/>
      <c r="T75" s="5"/>
      <c r="U75" s="5"/>
      <c r="V75" s="5"/>
      <c r="W75" s="5"/>
      <c r="X75" s="5"/>
      <c r="Y75" s="5"/>
      <c r="Z75" s="5"/>
      <c r="AA75" s="5"/>
      <c r="AB75" s="5"/>
      <c r="AC75" s="5"/>
      <c r="AD75" s="5"/>
    </row>
    <row r="76" spans="1:30" ht="16.5" x14ac:dyDescent="0.25">
      <c r="A76" s="52" t="s">
        <v>244</v>
      </c>
      <c r="B76" s="64" t="s">
        <v>38</v>
      </c>
      <c r="C76" s="36"/>
      <c r="D76" s="121" t="s">
        <v>361</v>
      </c>
      <c r="E76" s="29">
        <v>1</v>
      </c>
      <c r="F76" s="52" t="s">
        <v>317</v>
      </c>
      <c r="G76" s="27">
        <v>0</v>
      </c>
      <c r="H76" s="80">
        <v>664.44</v>
      </c>
      <c r="I76" s="76">
        <v>2657.77</v>
      </c>
      <c r="J76" s="28">
        <f t="shared" si="0"/>
        <v>3322.21</v>
      </c>
      <c r="K76" s="13"/>
      <c r="L76" s="13"/>
      <c r="M76" s="13"/>
      <c r="N76" s="13"/>
      <c r="O76" s="13"/>
      <c r="P76" s="13"/>
      <c r="Q76" s="13"/>
      <c r="R76" s="5"/>
      <c r="S76" s="5"/>
      <c r="T76" s="5"/>
      <c r="U76" s="5"/>
      <c r="V76" s="5"/>
      <c r="W76" s="5"/>
      <c r="X76" s="5"/>
      <c r="Y76" s="5"/>
      <c r="Z76" s="5"/>
      <c r="AA76" s="5"/>
      <c r="AB76" s="5"/>
      <c r="AC76" s="5"/>
      <c r="AD76" s="5"/>
    </row>
    <row r="77" spans="1:30" ht="16.5" x14ac:dyDescent="0.25">
      <c r="A77" s="52" t="s">
        <v>245</v>
      </c>
      <c r="B77" s="64" t="s">
        <v>38</v>
      </c>
      <c r="C77" s="36"/>
      <c r="D77" s="121" t="s">
        <v>361</v>
      </c>
      <c r="E77" s="29">
        <v>1</v>
      </c>
      <c r="F77" s="52" t="s">
        <v>326</v>
      </c>
      <c r="G77" s="27">
        <v>0</v>
      </c>
      <c r="H77" s="80">
        <v>664.44</v>
      </c>
      <c r="I77" s="76">
        <v>2657.77</v>
      </c>
      <c r="J77" s="28">
        <f t="shared" si="0"/>
        <v>3322.21</v>
      </c>
      <c r="K77" s="13"/>
      <c r="L77" s="13"/>
      <c r="M77" s="13"/>
      <c r="N77" s="13"/>
      <c r="O77" s="13"/>
      <c r="P77" s="13"/>
      <c r="Q77" s="13"/>
      <c r="R77" s="5"/>
      <c r="S77" s="5"/>
      <c r="T77" s="5"/>
      <c r="U77" s="5"/>
      <c r="V77" s="5"/>
      <c r="W77" s="5"/>
      <c r="X77" s="5"/>
      <c r="Y77" s="5"/>
      <c r="Z77" s="5"/>
      <c r="AA77" s="5"/>
      <c r="AB77" s="5"/>
      <c r="AC77" s="5"/>
      <c r="AD77" s="5"/>
    </row>
    <row r="78" spans="1:30" ht="16.5" x14ac:dyDescent="0.25">
      <c r="A78" s="50" t="s">
        <v>246</v>
      </c>
      <c r="B78" s="64" t="s">
        <v>40</v>
      </c>
      <c r="C78" s="36"/>
      <c r="D78" s="121" t="s">
        <v>361</v>
      </c>
      <c r="E78" s="29">
        <v>1</v>
      </c>
      <c r="F78" s="52" t="s">
        <v>371</v>
      </c>
      <c r="G78" s="27">
        <v>0</v>
      </c>
      <c r="H78" s="80">
        <v>431.89</v>
      </c>
      <c r="I78" s="76">
        <v>1727.55</v>
      </c>
      <c r="J78" s="28">
        <f t="shared" si="0"/>
        <v>2159.44</v>
      </c>
      <c r="K78" s="13"/>
      <c r="L78" s="13"/>
      <c r="M78" s="13"/>
      <c r="N78" s="13"/>
      <c r="O78" s="13"/>
      <c r="P78" s="13"/>
      <c r="Q78" s="13"/>
      <c r="R78" s="5"/>
      <c r="S78" s="5"/>
      <c r="T78" s="5"/>
      <c r="U78" s="5"/>
      <c r="V78" s="5"/>
      <c r="W78" s="5"/>
      <c r="X78" s="5"/>
      <c r="Y78" s="5"/>
      <c r="Z78" s="5"/>
      <c r="AA78" s="5"/>
      <c r="AB78" s="5"/>
      <c r="AC78" s="5"/>
      <c r="AD78" s="5"/>
    </row>
    <row r="79" spans="1:30" ht="16.5" x14ac:dyDescent="0.25">
      <c r="A79" s="54" t="s">
        <v>247</v>
      </c>
      <c r="B79" s="65" t="s">
        <v>30</v>
      </c>
      <c r="C79" s="36"/>
      <c r="D79" s="121" t="s">
        <v>361</v>
      </c>
      <c r="E79" s="29">
        <v>1</v>
      </c>
      <c r="F79" s="52" t="s">
        <v>388</v>
      </c>
      <c r="G79" s="27">
        <v>0</v>
      </c>
      <c r="H79" s="80">
        <v>1229.22</v>
      </c>
      <c r="I79" s="90">
        <v>4916.8599999999997</v>
      </c>
      <c r="J79" s="28">
        <f t="shared" si="0"/>
        <v>6146.08</v>
      </c>
      <c r="K79" s="13"/>
      <c r="L79" s="13"/>
      <c r="M79" s="13"/>
      <c r="N79" s="13"/>
      <c r="O79" s="13"/>
      <c r="P79" s="13"/>
      <c r="Q79" s="13"/>
      <c r="R79" s="5"/>
      <c r="S79" s="5"/>
      <c r="T79" s="5"/>
      <c r="U79" s="5"/>
      <c r="V79" s="5"/>
      <c r="W79" s="5"/>
      <c r="X79" s="5"/>
      <c r="Y79" s="5"/>
      <c r="Z79" s="5"/>
      <c r="AA79" s="5"/>
      <c r="AB79" s="5"/>
      <c r="AC79" s="5"/>
      <c r="AD79" s="5"/>
    </row>
    <row r="80" spans="1:30" ht="16.5" x14ac:dyDescent="0.25">
      <c r="A80" s="58" t="s">
        <v>248</v>
      </c>
      <c r="B80" s="66" t="s">
        <v>30</v>
      </c>
      <c r="C80" s="36"/>
      <c r="D80" s="121" t="s">
        <v>361</v>
      </c>
      <c r="E80" s="29">
        <v>1</v>
      </c>
      <c r="F80" s="52" t="s">
        <v>321</v>
      </c>
      <c r="G80" s="27">
        <v>0</v>
      </c>
      <c r="H80" s="82">
        <v>1229.22</v>
      </c>
      <c r="I80" s="89">
        <v>4916.8599999999997</v>
      </c>
      <c r="J80" s="28">
        <f t="shared" si="0"/>
        <v>6146.08</v>
      </c>
      <c r="K80" s="13"/>
      <c r="L80" s="13"/>
      <c r="M80" s="13"/>
      <c r="N80" s="13"/>
      <c r="O80" s="13"/>
      <c r="P80" s="13"/>
      <c r="Q80" s="13"/>
      <c r="R80" s="5"/>
      <c r="S80" s="5"/>
      <c r="T80" s="5"/>
      <c r="U80" s="5"/>
      <c r="V80" s="5"/>
      <c r="W80" s="5"/>
      <c r="X80" s="5"/>
      <c r="Y80" s="5"/>
      <c r="Z80" s="5"/>
      <c r="AA80" s="5"/>
      <c r="AB80" s="5"/>
      <c r="AC80" s="5"/>
      <c r="AD80" s="5"/>
    </row>
    <row r="81" spans="1:30" ht="16.5" x14ac:dyDescent="0.25">
      <c r="A81" s="50" t="s">
        <v>249</v>
      </c>
      <c r="B81" s="65" t="s">
        <v>30</v>
      </c>
      <c r="C81" s="36"/>
      <c r="D81" s="121" t="s">
        <v>361</v>
      </c>
      <c r="E81" s="29">
        <v>1</v>
      </c>
      <c r="F81" s="71" t="s">
        <v>322</v>
      </c>
      <c r="G81" s="27">
        <v>0</v>
      </c>
      <c r="H81" s="82">
        <v>1229.22</v>
      </c>
      <c r="I81" s="89">
        <v>4916.8599999999997</v>
      </c>
      <c r="J81" s="28">
        <f t="shared" si="0"/>
        <v>6146.08</v>
      </c>
      <c r="K81" s="13"/>
      <c r="L81" s="13"/>
      <c r="M81" s="13"/>
      <c r="N81" s="13"/>
      <c r="O81" s="13"/>
      <c r="P81" s="13"/>
      <c r="Q81" s="13"/>
      <c r="R81" s="5"/>
      <c r="S81" s="5"/>
      <c r="T81" s="5"/>
      <c r="U81" s="5"/>
      <c r="V81" s="5"/>
      <c r="W81" s="5"/>
      <c r="X81" s="5"/>
      <c r="Y81" s="5"/>
      <c r="Z81" s="5"/>
      <c r="AA81" s="5"/>
      <c r="AB81" s="5"/>
      <c r="AC81" s="5"/>
      <c r="AD81" s="5"/>
    </row>
    <row r="82" spans="1:30" ht="16.5" x14ac:dyDescent="0.25">
      <c r="A82" s="50" t="s">
        <v>250</v>
      </c>
      <c r="B82" s="65" t="s">
        <v>38</v>
      </c>
      <c r="C82" s="36"/>
      <c r="D82" s="121" t="s">
        <v>361</v>
      </c>
      <c r="E82" s="29">
        <v>1</v>
      </c>
      <c r="F82" s="74" t="s">
        <v>323</v>
      </c>
      <c r="G82" s="27">
        <v>0</v>
      </c>
      <c r="H82" s="80">
        <v>664.44</v>
      </c>
      <c r="I82" s="76">
        <v>2657.77</v>
      </c>
      <c r="J82" s="28">
        <f t="shared" si="0"/>
        <v>3322.21</v>
      </c>
      <c r="K82" s="13"/>
      <c r="L82" s="13"/>
      <c r="M82" s="13"/>
      <c r="N82" s="13"/>
      <c r="O82" s="13"/>
      <c r="P82" s="13"/>
      <c r="Q82" s="13"/>
      <c r="R82" s="5"/>
      <c r="S82" s="5"/>
      <c r="T82" s="5"/>
      <c r="U82" s="5"/>
      <c r="V82" s="5"/>
      <c r="W82" s="5"/>
      <c r="X82" s="5"/>
      <c r="Y82" s="5"/>
      <c r="Z82" s="5"/>
      <c r="AA82" s="5"/>
      <c r="AB82" s="5"/>
      <c r="AC82" s="5"/>
      <c r="AD82" s="5"/>
    </row>
    <row r="83" spans="1:30" ht="16.5" x14ac:dyDescent="0.25">
      <c r="A83" s="50" t="s">
        <v>251</v>
      </c>
      <c r="B83" s="65" t="s">
        <v>38</v>
      </c>
      <c r="C83" s="36"/>
      <c r="D83" s="121" t="s">
        <v>361</v>
      </c>
      <c r="E83" s="29">
        <v>1</v>
      </c>
      <c r="F83" s="71" t="s">
        <v>324</v>
      </c>
      <c r="G83" s="27">
        <v>0</v>
      </c>
      <c r="H83" s="80">
        <v>664.44</v>
      </c>
      <c r="I83" s="76">
        <v>2657.77</v>
      </c>
      <c r="J83" s="28">
        <f t="shared" si="0"/>
        <v>3322.21</v>
      </c>
      <c r="K83" s="13"/>
      <c r="L83" s="13"/>
      <c r="M83" s="13"/>
      <c r="N83" s="13"/>
      <c r="O83" s="13"/>
      <c r="P83" s="13"/>
      <c r="Q83" s="13"/>
      <c r="R83" s="5"/>
      <c r="S83" s="5"/>
      <c r="T83" s="5"/>
      <c r="U83" s="5"/>
      <c r="V83" s="5"/>
      <c r="W83" s="5"/>
      <c r="X83" s="5"/>
      <c r="Y83" s="5"/>
      <c r="Z83" s="5"/>
      <c r="AA83" s="5"/>
      <c r="AB83" s="5"/>
      <c r="AC83" s="5"/>
      <c r="AD83" s="5"/>
    </row>
    <row r="84" spans="1:30" ht="16.5" x14ac:dyDescent="0.25">
      <c r="A84" s="50" t="s">
        <v>252</v>
      </c>
      <c r="B84" s="64" t="s">
        <v>40</v>
      </c>
      <c r="C84" s="36"/>
      <c r="D84" s="121" t="s">
        <v>361</v>
      </c>
      <c r="E84" s="29">
        <v>1</v>
      </c>
      <c r="F84" s="71" t="s">
        <v>325</v>
      </c>
      <c r="G84" s="27">
        <v>0</v>
      </c>
      <c r="H84" s="80">
        <v>431.89</v>
      </c>
      <c r="I84" s="76">
        <v>1727.55</v>
      </c>
      <c r="J84" s="28">
        <f t="shared" si="0"/>
        <v>2159.44</v>
      </c>
      <c r="K84" s="13"/>
      <c r="L84" s="13"/>
      <c r="M84" s="13"/>
      <c r="N84" s="13"/>
      <c r="O84" s="13"/>
      <c r="P84" s="13"/>
      <c r="Q84" s="13"/>
      <c r="R84" s="5"/>
      <c r="S84" s="5"/>
      <c r="T84" s="5"/>
      <c r="U84" s="5"/>
      <c r="V84" s="5"/>
      <c r="W84" s="5"/>
      <c r="X84" s="5"/>
      <c r="Y84" s="5"/>
      <c r="Z84" s="5"/>
      <c r="AA84" s="5"/>
      <c r="AB84" s="5"/>
      <c r="AC84" s="5"/>
      <c r="AD84" s="5"/>
    </row>
    <row r="85" spans="1:30" ht="16.5" x14ac:dyDescent="0.25">
      <c r="A85" s="50" t="s">
        <v>253</v>
      </c>
      <c r="B85" s="64" t="s">
        <v>40</v>
      </c>
      <c r="C85" s="36"/>
      <c r="D85" s="121" t="s">
        <v>361</v>
      </c>
      <c r="E85" s="29">
        <v>1</v>
      </c>
      <c r="F85" s="52" t="s">
        <v>389</v>
      </c>
      <c r="G85" s="27">
        <v>0</v>
      </c>
      <c r="H85" s="80">
        <v>431.89</v>
      </c>
      <c r="I85" s="76">
        <v>1727.55</v>
      </c>
      <c r="J85" s="28">
        <f t="shared" si="0"/>
        <v>2159.44</v>
      </c>
      <c r="K85" s="13"/>
      <c r="L85" s="13"/>
      <c r="M85" s="13"/>
      <c r="N85" s="13"/>
      <c r="O85" s="13"/>
      <c r="P85" s="13"/>
      <c r="Q85" s="13"/>
      <c r="R85" s="5"/>
      <c r="S85" s="5"/>
      <c r="T85" s="5"/>
      <c r="U85" s="5"/>
      <c r="V85" s="5"/>
      <c r="W85" s="5"/>
      <c r="X85" s="5"/>
      <c r="Y85" s="5"/>
      <c r="Z85" s="5"/>
      <c r="AA85" s="5"/>
      <c r="AB85" s="5"/>
      <c r="AC85" s="5"/>
      <c r="AD85" s="5"/>
    </row>
    <row r="86" spans="1:30" ht="16.5" x14ac:dyDescent="0.25">
      <c r="A86" s="50" t="s">
        <v>222</v>
      </c>
      <c r="B86" s="64" t="s">
        <v>40</v>
      </c>
      <c r="C86" s="36"/>
      <c r="D86" s="121" t="s">
        <v>361</v>
      </c>
      <c r="E86" s="29">
        <v>1</v>
      </c>
      <c r="F86" s="71" t="s">
        <v>327</v>
      </c>
      <c r="G86" s="27">
        <v>0</v>
      </c>
      <c r="H86" s="80">
        <v>431.89</v>
      </c>
      <c r="I86" s="76">
        <v>1727.55</v>
      </c>
      <c r="J86" s="28">
        <f t="shared" si="0"/>
        <v>2159.44</v>
      </c>
      <c r="K86" s="13"/>
      <c r="L86" s="13"/>
      <c r="M86" s="13"/>
      <c r="N86" s="13"/>
      <c r="O86" s="13"/>
      <c r="P86" s="13"/>
      <c r="Q86" s="13"/>
      <c r="R86" s="5"/>
      <c r="S86" s="5"/>
      <c r="T86" s="5"/>
      <c r="U86" s="5"/>
      <c r="V86" s="5"/>
      <c r="W86" s="5"/>
      <c r="X86" s="5"/>
      <c r="Y86" s="5"/>
      <c r="Z86" s="5"/>
      <c r="AA86" s="5"/>
      <c r="AB86" s="5"/>
      <c r="AC86" s="5"/>
      <c r="AD86" s="5"/>
    </row>
    <row r="87" spans="1:30" ht="17.25" thickBot="1" x14ac:dyDescent="0.3">
      <c r="A87" s="59" t="s">
        <v>252</v>
      </c>
      <c r="B87" s="67" t="s">
        <v>40</v>
      </c>
      <c r="C87" s="36"/>
      <c r="D87" s="121" t="s">
        <v>361</v>
      </c>
      <c r="E87" s="29">
        <v>1</v>
      </c>
      <c r="F87" s="75" t="s">
        <v>328</v>
      </c>
      <c r="G87" s="27">
        <v>0</v>
      </c>
      <c r="H87" s="88">
        <v>431.89</v>
      </c>
      <c r="I87" s="92">
        <v>1727.55</v>
      </c>
      <c r="J87" s="28">
        <f t="shared" si="0"/>
        <v>2159.44</v>
      </c>
      <c r="K87" s="13"/>
      <c r="L87" s="13"/>
      <c r="M87" s="13"/>
      <c r="N87" s="13"/>
      <c r="O87" s="13"/>
      <c r="P87" s="13"/>
      <c r="Q87" s="13"/>
      <c r="R87" s="5"/>
      <c r="S87" s="5"/>
      <c r="T87" s="5"/>
      <c r="U87" s="5"/>
      <c r="V87" s="5"/>
      <c r="W87" s="5"/>
      <c r="X87" s="5"/>
      <c r="Y87" s="5"/>
      <c r="Z87" s="5"/>
      <c r="AA87" s="5"/>
      <c r="AB87" s="5"/>
      <c r="AC87" s="5"/>
      <c r="AD87" s="5"/>
    </row>
    <row r="88" spans="1:30" ht="45" x14ac:dyDescent="0.2">
      <c r="A88" s="42" t="s">
        <v>14</v>
      </c>
      <c r="B88" s="42" t="s">
        <v>15</v>
      </c>
      <c r="C88" s="21" t="s">
        <v>16</v>
      </c>
      <c r="D88" s="21" t="s">
        <v>17</v>
      </c>
      <c r="E88" s="21" t="s">
        <v>18</v>
      </c>
      <c r="F88" s="15"/>
      <c r="G88" s="21" t="s">
        <v>19</v>
      </c>
      <c r="H88" s="21" t="s">
        <v>20</v>
      </c>
      <c r="I88" s="21" t="s">
        <v>21</v>
      </c>
      <c r="J88" s="21" t="s">
        <v>22</v>
      </c>
      <c r="K88" s="13"/>
      <c r="L88" s="13"/>
      <c r="M88" s="13"/>
      <c r="N88" s="13"/>
      <c r="O88" s="13"/>
      <c r="P88" s="13"/>
      <c r="Q88" s="13"/>
      <c r="R88" s="5"/>
      <c r="S88" s="5"/>
      <c r="T88" s="5"/>
      <c r="U88" s="5"/>
      <c r="V88" s="5"/>
      <c r="W88" s="5"/>
      <c r="X88" s="5"/>
      <c r="Y88" s="5"/>
      <c r="Z88" s="5"/>
      <c r="AA88" s="5"/>
      <c r="AB88" s="5"/>
      <c r="AC88" s="5"/>
      <c r="AD88" s="5"/>
    </row>
    <row r="89" spans="1:30" x14ac:dyDescent="0.2">
      <c r="A89" s="37" t="s">
        <v>23</v>
      </c>
      <c r="B89" s="29" t="s">
        <v>24</v>
      </c>
      <c r="C89" s="16">
        <f>SUMIFS($E$7:$E$87,$B$7:$B$87,"DAS",$D$7:$D$87,"&lt;&gt;VAGO")</f>
        <v>1</v>
      </c>
      <c r="D89" s="16">
        <f>SUMIFS($E$7:$E$87,$B$7:$B$87,"DAS",$D$7:$D$87,"VAGO")</f>
        <v>0</v>
      </c>
      <c r="E89" s="16">
        <f t="shared" ref="E89:E99" si="1">C89+D89</f>
        <v>1</v>
      </c>
      <c r="F89" s="17"/>
      <c r="G89" s="18">
        <f>SUMIF($B$7:$B$87,"DAS",$G$7:$G$87)</f>
        <v>0</v>
      </c>
      <c r="H89" s="18">
        <f>SUMIF($B$7:$B$87,"DAS",$H$7:$H$87)</f>
        <v>0</v>
      </c>
      <c r="I89" s="18">
        <f>SUMIF($B$7:$B$87,"DAS",$I$7:$I$87)</f>
        <v>10570</v>
      </c>
      <c r="J89" s="18">
        <f>SUMIF($B$7:$B$87,"DAS",$J$7:$J$87)</f>
        <v>10570</v>
      </c>
      <c r="K89" s="23"/>
      <c r="L89" s="23"/>
      <c r="M89" s="23"/>
      <c r="N89" s="23"/>
      <c r="O89" s="23"/>
      <c r="P89" s="23"/>
      <c r="Q89" s="23"/>
    </row>
    <row r="90" spans="1:30" x14ac:dyDescent="0.2">
      <c r="A90" s="37" t="s">
        <v>25</v>
      </c>
      <c r="B90" s="29" t="s">
        <v>26</v>
      </c>
      <c r="C90" s="16">
        <f>SUMIFS($E$7:$E$87,$B$7:$B$87,"DAS-1",$D$7:$D$87,"&lt;&gt;VAGO")</f>
        <v>3</v>
      </c>
      <c r="D90" s="16">
        <f>SUMIFS($E$7:$E$87,$B$7:$B$87,"DAS-1",$D$7:$D$87,"VAGO")</f>
        <v>0</v>
      </c>
      <c r="E90" s="16">
        <f t="shared" si="1"/>
        <v>3</v>
      </c>
      <c r="F90" s="19"/>
      <c r="G90" s="18">
        <f>SUMIF($B$7:$B$87,"DAS-1",$G$7:$G$87)</f>
        <v>0</v>
      </c>
      <c r="H90" s="18">
        <f>SUMIF($B$7:$B$87,"DAS-1",$H$7:$H$87)</f>
        <v>3986.64</v>
      </c>
      <c r="I90" s="18">
        <f>SUMIF($B$7:$B$87,"DAS-1",$I$7:$I$87)</f>
        <v>23919.9</v>
      </c>
      <c r="J90" s="18">
        <f>SUMIF($B$7:$B$87,"DAS-1",$J$7:$J$87)</f>
        <v>27906.54</v>
      </c>
      <c r="K90" s="23"/>
      <c r="L90" s="23"/>
      <c r="M90" s="23"/>
      <c r="N90" s="23"/>
      <c r="O90" s="23"/>
      <c r="P90" s="23"/>
      <c r="Q90" s="23"/>
    </row>
    <row r="91" spans="1:30" x14ac:dyDescent="0.2">
      <c r="A91" s="37" t="s">
        <v>27</v>
      </c>
      <c r="B91" s="29" t="s">
        <v>28</v>
      </c>
      <c r="C91" s="16">
        <f>SUMIFS($E$7:$E$87,$B$7:$B$87,"DAS-2",$D$7:$D$87,"&lt;&gt;VAGO")</f>
        <v>7</v>
      </c>
      <c r="D91" s="16">
        <f>SUMIFS($E$7:$E$87,$B$7:$B$87,"DAS-2",$D$7:$D$87,"VAGO")</f>
        <v>0</v>
      </c>
      <c r="E91" s="16">
        <f t="shared" si="1"/>
        <v>7</v>
      </c>
      <c r="F91" s="19"/>
      <c r="G91" s="18">
        <f>SUMIF($B$7:$B$87,"DAS-2",$G$7:$G$87)</f>
        <v>0</v>
      </c>
      <c r="H91" s="18">
        <f>SUMIF($B$7:$B$87,"DAS-2",$H$7:$H$87)</f>
        <v>8770.6200000000008</v>
      </c>
      <c r="I91" s="18">
        <f>SUMIF($B$7:$B$87,"DAS-2",$I$7:$I$87)</f>
        <v>40929.560000000005</v>
      </c>
      <c r="J91" s="18">
        <f>SUMIF($B$7:$B$87,"DAS-2",$J$7:$J$87)</f>
        <v>49700.18</v>
      </c>
      <c r="K91" s="23"/>
      <c r="L91" s="23"/>
      <c r="M91" s="23"/>
      <c r="N91" s="23"/>
      <c r="O91" s="23"/>
      <c r="P91" s="23"/>
      <c r="Q91" s="23"/>
    </row>
    <row r="92" spans="1:30" x14ac:dyDescent="0.2">
      <c r="A92" s="37" t="s">
        <v>29</v>
      </c>
      <c r="B92" s="29" t="s">
        <v>30</v>
      </c>
      <c r="C92" s="16">
        <f>SUMIFS($E$7:$E$87,$B$7:$B$87,"DAS-3",$D$7:$D$87,"&lt;&gt;VAGO")</f>
        <v>4</v>
      </c>
      <c r="D92" s="16">
        <f>SUMIFS($E$7:$E$87,$B$7:$B$87,"DAS-3",$D$7:$D$87,"VAGO")</f>
        <v>0</v>
      </c>
      <c r="E92" s="16">
        <f t="shared" si="1"/>
        <v>4</v>
      </c>
      <c r="F92" s="19"/>
      <c r="G92" s="18">
        <f>SUMIF($B$7:$B$87,"DAS-3",$G$7:$G$87)</f>
        <v>0</v>
      </c>
      <c r="H92" s="18">
        <f>SUMIF($B$7:$B$87,"DAS-3",$H$7:$H$87)</f>
        <v>4916.88</v>
      </c>
      <c r="I92" s="18">
        <f>SUMIF($B$7:$B$87,"DAS-3",$I$7:$I$87)</f>
        <v>19667.439999999999</v>
      </c>
      <c r="J92" s="18">
        <f>SUMIF($B$7:$B$87,"DAS-3",$J$7:$J$87)</f>
        <v>24584.32</v>
      </c>
      <c r="K92" s="23"/>
      <c r="L92" s="23"/>
      <c r="M92" s="23"/>
      <c r="N92" s="23"/>
      <c r="O92" s="23"/>
      <c r="P92" s="23"/>
      <c r="Q92" s="23"/>
    </row>
    <row r="93" spans="1:30" x14ac:dyDescent="0.2">
      <c r="A93" s="39" t="s">
        <v>31</v>
      </c>
      <c r="B93" s="29" t="s">
        <v>32</v>
      </c>
      <c r="C93" s="16">
        <f>SUMIFS($E$7:$E$87,$B$7:$B$87,"DAS-4",$D$7:$D$87,"&lt;&gt;VAGO")</f>
        <v>15</v>
      </c>
      <c r="D93" s="16">
        <f>SUMIFS($E$7:$E$87,$B$7:$B$87,"DAS-4",$D$7:$D$87,"VAGO")</f>
        <v>0</v>
      </c>
      <c r="E93" s="16">
        <f t="shared" si="1"/>
        <v>15</v>
      </c>
      <c r="F93" s="20"/>
      <c r="G93" s="18">
        <f>SUMIF($B$7:$B$87,"DAS-4",$G$7:$G$87)</f>
        <v>0</v>
      </c>
      <c r="H93" s="18">
        <f>SUMIF($B$7:$B$87,"DAS-4",$H$7:$H$87)</f>
        <v>16943.249999999996</v>
      </c>
      <c r="I93" s="18">
        <f>SUMIF($B$7:$B$87,"DAS-4",$I$7:$I$87)</f>
        <v>67772.999999999985</v>
      </c>
      <c r="J93" s="18">
        <f>SUMIF($B$7:$B$87,"DAS-4",$J$7:$J$87)</f>
        <v>84716.25</v>
      </c>
      <c r="K93" s="23"/>
      <c r="L93" s="23"/>
      <c r="M93" s="23"/>
      <c r="N93" s="23"/>
      <c r="O93" s="23"/>
      <c r="P93" s="23"/>
      <c r="Q93" s="23"/>
    </row>
    <row r="94" spans="1:30" x14ac:dyDescent="0.2">
      <c r="A94" s="39" t="s">
        <v>33</v>
      </c>
      <c r="B94" s="29" t="s">
        <v>34</v>
      </c>
      <c r="C94" s="16">
        <f>SUMIFS($E$7:$E$87,$B$7:$B$87,"DAS-5",$D$7:$D$87,"&lt;&gt;VAGO")</f>
        <v>10</v>
      </c>
      <c r="D94" s="16">
        <f>SUMIFS($E$7:$E$87,$B$7:$B$87,"DAS-5",$D$7:$D$87,"VAGO")</f>
        <v>0</v>
      </c>
      <c r="E94" s="16">
        <f t="shared" si="1"/>
        <v>10</v>
      </c>
      <c r="F94" s="20"/>
      <c r="G94" s="18">
        <f>SUMIF($B$7:$B$87,"DAS-5",$G$7:$G$87)</f>
        <v>0</v>
      </c>
      <c r="H94" s="18">
        <f>SUMIF($B$7:$B$87,"DAS-5",$H$7:$H$87)</f>
        <v>8371.9800000000014</v>
      </c>
      <c r="I94" s="18">
        <f>SUMIF($B$7:$B$87,"DAS-5",$I$7:$I$87)</f>
        <v>37208.699999999997</v>
      </c>
      <c r="J94" s="18">
        <f>SUMIF($B$7:$B$87,"DAS-5",$J$7:$J$87)</f>
        <v>45580.679999999993</v>
      </c>
      <c r="K94" s="23"/>
      <c r="L94" s="23"/>
      <c r="M94" s="23"/>
      <c r="N94" s="23"/>
      <c r="O94" s="23"/>
      <c r="P94" s="23"/>
      <c r="Q94" s="23"/>
    </row>
    <row r="95" spans="1:30" x14ac:dyDescent="0.2">
      <c r="A95" s="39" t="s">
        <v>35</v>
      </c>
      <c r="B95" s="29" t="s">
        <v>36</v>
      </c>
      <c r="C95" s="16">
        <f>SUMIFS($E$7:$E$87,$B$7:$B$87,"CAA-1",$D$7:$D$87,"&lt;&gt;VAGO")</f>
        <v>1</v>
      </c>
      <c r="D95" s="16">
        <f>SUMIFS($E$7:$E$87,$B$7:$B$87,"CAA-1",$D$7:$D$87,"VAGO")</f>
        <v>0</v>
      </c>
      <c r="E95" s="16">
        <f t="shared" si="1"/>
        <v>1</v>
      </c>
      <c r="F95" s="20"/>
      <c r="G95" s="18">
        <f>SUMIF($B$7:$B$87,"CAA-1",$G$7:$G$87)</f>
        <v>0</v>
      </c>
      <c r="H95" s="18">
        <f>SUMIF($B$7:$B$87,"CAA-1",$H$7:$H$87)</f>
        <v>807.29</v>
      </c>
      <c r="I95" s="18">
        <f>SUMIF($B$7:$B$87,"CAA-1",$I$7:$I$87)</f>
        <v>3229.18</v>
      </c>
      <c r="J95" s="18">
        <f>SUMIF($B$7:$B$87,"CAA-1",$J$7:$J$87)</f>
        <v>4036.47</v>
      </c>
      <c r="K95" s="23"/>
      <c r="L95" s="23"/>
      <c r="M95" s="23"/>
      <c r="N95" s="23"/>
      <c r="O95" s="23"/>
      <c r="P95" s="23"/>
      <c r="Q95" s="23"/>
    </row>
    <row r="96" spans="1:30" x14ac:dyDescent="0.2">
      <c r="A96" s="39" t="s">
        <v>37</v>
      </c>
      <c r="B96" s="29" t="s">
        <v>38</v>
      </c>
      <c r="C96" s="16">
        <f>SUMIFS($E$7:$E$87,$B$7:$B$87,"CAA-2",$D$7:$D$87,"&lt;&gt;VAGO")</f>
        <v>16</v>
      </c>
      <c r="D96" s="16">
        <f>SUMIFS($E$7:$E$87,$B$7:$B$87,"CAA-2",$D$7:$D$87,"VAGO")</f>
        <v>1</v>
      </c>
      <c r="E96" s="16">
        <f t="shared" si="1"/>
        <v>17</v>
      </c>
      <c r="F96" s="20"/>
      <c r="G96" s="18">
        <f>SUMIF($B$7:$B$87,"CAA-2",$G$7:$G$87)</f>
        <v>0</v>
      </c>
      <c r="H96" s="18">
        <f>SUMIF($B$7:$B$87,"CAA-2",$H$7:$H$87)</f>
        <v>11295.480000000005</v>
      </c>
      <c r="I96" s="18">
        <f>SUMIF($B$7:$B$87,"CAA-2",$I$7:$I$87)</f>
        <v>45182.089999999989</v>
      </c>
      <c r="J96" s="18">
        <f>SUMIF($B$7:$B$87,"CAA-2",$J$7:$J$87)</f>
        <v>56477.569999999992</v>
      </c>
      <c r="K96" s="23"/>
      <c r="L96" s="23"/>
      <c r="M96" s="23"/>
      <c r="N96" s="23"/>
      <c r="O96" s="23"/>
      <c r="P96" s="23"/>
      <c r="Q96" s="23"/>
    </row>
    <row r="97" spans="1:30" x14ac:dyDescent="0.2">
      <c r="A97" s="39" t="s">
        <v>39</v>
      </c>
      <c r="B97" s="29" t="s">
        <v>40</v>
      </c>
      <c r="C97" s="16">
        <f>SUMIFS($E$7:$E$87,$B$7:$B$87,"CAA-3",$D$7:$D$87,"&lt;&gt;VAGO")</f>
        <v>13</v>
      </c>
      <c r="D97" s="16">
        <f>SUMIFS($E$7:$E$87,$B$7:$B$87,"CAA-3",$D$7:$D$87,"VAGO")</f>
        <v>0</v>
      </c>
      <c r="E97" s="16">
        <f t="shared" si="1"/>
        <v>13</v>
      </c>
      <c r="F97" s="19"/>
      <c r="G97" s="18">
        <f>SUMIF($B$7:$B$87,"CAA-3",$G$7:$G$87)</f>
        <v>0</v>
      </c>
      <c r="H97" s="18">
        <f>SUMIF($B$7:$B$87,"CAA-3",$H$7:$H$87)</f>
        <v>5614.5700000000006</v>
      </c>
      <c r="I97" s="18">
        <f>SUMIF($B$7:$B$87,"CAA-3",$I$7:$I$87)</f>
        <v>22458.149999999994</v>
      </c>
      <c r="J97" s="18">
        <f>SUMIF($B$7:$B$87,"CAA-3",$J$7:$J$87)</f>
        <v>28072.719999999994</v>
      </c>
      <c r="K97" s="23"/>
      <c r="L97" s="23"/>
      <c r="M97" s="23"/>
      <c r="N97" s="23"/>
      <c r="O97" s="23"/>
      <c r="P97" s="23"/>
      <c r="Q97" s="23"/>
    </row>
    <row r="98" spans="1:30" x14ac:dyDescent="0.2">
      <c r="A98" s="39" t="s">
        <v>41</v>
      </c>
      <c r="B98" s="29" t="s">
        <v>42</v>
      </c>
      <c r="C98" s="16">
        <f>SUMIFS($E$7:$E$87,$B$7:$B$87,"CAA-4",$D$7:$D$87,"&lt;&gt;VAGO")</f>
        <v>2</v>
      </c>
      <c r="D98" s="16">
        <f>SUMIFS($E$7:$E$87,$B$7:$B$87,"CAA-4",$D$7:$D$87,"VAGO")</f>
        <v>0</v>
      </c>
      <c r="E98" s="16">
        <f t="shared" si="1"/>
        <v>2</v>
      </c>
      <c r="F98" s="19"/>
      <c r="G98" s="18">
        <f>SUMIF($B$7:$B$87,"CAA-4",$G$7:$G$87)</f>
        <v>0</v>
      </c>
      <c r="H98" s="18">
        <f>SUMIF($B$7:$B$87,"CAA-4",$H$7:$H$87)</f>
        <v>531.55999999999995</v>
      </c>
      <c r="I98" s="18">
        <f>SUMIF($B$7:$B$87,"CAA-4",$I$7:$I$87)</f>
        <v>2126.2199999999998</v>
      </c>
      <c r="J98" s="18">
        <f>SUMIF($B$7:$B$87,"CAA-4",$J$7:$J$87)</f>
        <v>2657.7799999999997</v>
      </c>
      <c r="K98" s="23"/>
      <c r="L98" s="23"/>
      <c r="M98" s="23"/>
      <c r="N98" s="23"/>
      <c r="O98" s="23"/>
      <c r="P98" s="23"/>
      <c r="Q98" s="23"/>
    </row>
    <row r="99" spans="1:30" x14ac:dyDescent="0.2">
      <c r="A99" s="39" t="s">
        <v>43</v>
      </c>
      <c r="B99" s="29" t="s">
        <v>44</v>
      </c>
      <c r="C99" s="16">
        <f>SUMIFS($E$7:$E$87,$B$7:$B$87,"CAA-5",$D$7:$D$87,"&lt;&gt;VAGO")</f>
        <v>3</v>
      </c>
      <c r="D99" s="16">
        <f>SUMIFS($E$7:$E$87,$B$7:$B$87,"CAA-5",$D$7:$D$87,"VAGO")</f>
        <v>0</v>
      </c>
      <c r="E99" s="16">
        <f t="shared" si="1"/>
        <v>3</v>
      </c>
      <c r="F99" s="19"/>
      <c r="G99" s="18">
        <f>SUMIF($B$7:$B$87,"CAA-5",$G$7:$G$87)</f>
        <v>0</v>
      </c>
      <c r="H99" s="18">
        <f>SUMIF($B$7:$B$87,"CAA-5",$H$7:$H$87)</f>
        <v>697.68000000000006</v>
      </c>
      <c r="I99" s="18">
        <f>SUMIF($B$7:$B$87,"CAA-5",$I$7:$I$87)</f>
        <v>2790.66</v>
      </c>
      <c r="J99" s="18">
        <f>SUMIF($B$7:$B$87,"CAA-5",$J$7:$J$87)</f>
        <v>3488.34</v>
      </c>
      <c r="K99" s="23"/>
      <c r="L99" s="23"/>
      <c r="M99" s="23"/>
      <c r="N99" s="23"/>
      <c r="O99" s="23"/>
      <c r="P99" s="23"/>
      <c r="Q99" s="23"/>
    </row>
    <row r="100" spans="1:30" ht="30" x14ac:dyDescent="0.2">
      <c r="A100" s="42" t="s">
        <v>45</v>
      </c>
      <c r="B100" s="15"/>
      <c r="C100" s="21">
        <f>SUM(C89:C99)</f>
        <v>75</v>
      </c>
      <c r="D100" s="21">
        <f>SUM(D89:D99)</f>
        <v>1</v>
      </c>
      <c r="E100" s="21">
        <f>SUM(E89:E99)</f>
        <v>76</v>
      </c>
      <c r="F100" s="15"/>
      <c r="G100" s="22">
        <f t="shared" ref="G100:J100" si="2">SUM(G89:G99)</f>
        <v>0</v>
      </c>
      <c r="H100" s="22">
        <f t="shared" si="2"/>
        <v>61935.950000000004</v>
      </c>
      <c r="I100" s="22">
        <f t="shared" si="2"/>
        <v>275854.89999999991</v>
      </c>
      <c r="J100" s="22">
        <f t="shared" si="2"/>
        <v>337790.85000000003</v>
      </c>
      <c r="K100" s="23"/>
      <c r="L100" s="23"/>
      <c r="M100" s="23"/>
      <c r="N100" s="23"/>
      <c r="O100" s="23"/>
      <c r="P100" s="23"/>
      <c r="Q100" s="23"/>
    </row>
    <row r="101" spans="1:30" ht="45.75" customHeight="1" x14ac:dyDescent="0.2">
      <c r="A101" s="23"/>
      <c r="B101" s="23"/>
      <c r="C101" s="23"/>
      <c r="D101" s="23"/>
      <c r="E101" s="23"/>
      <c r="F101" s="23"/>
      <c r="G101" s="23"/>
      <c r="H101" s="13"/>
      <c r="I101" s="13"/>
      <c r="J101" s="24"/>
      <c r="K101" s="138"/>
      <c r="L101" s="138"/>
      <c r="M101" s="138"/>
      <c r="N101" s="138"/>
      <c r="O101" s="138"/>
      <c r="P101" s="23"/>
      <c r="Q101" s="23"/>
    </row>
    <row r="102" spans="1:30" x14ac:dyDescent="0.2">
      <c r="A102" s="178" t="s">
        <v>46</v>
      </c>
      <c r="B102" s="179"/>
      <c r="C102" s="179"/>
      <c r="D102" s="179"/>
      <c r="E102" s="179"/>
      <c r="F102" s="179"/>
      <c r="G102" s="179"/>
      <c r="H102" s="179"/>
      <c r="I102" s="180"/>
      <c r="J102" s="23"/>
      <c r="K102" s="139"/>
      <c r="L102" s="138"/>
      <c r="M102" s="138"/>
      <c r="N102" s="138"/>
      <c r="O102" s="138"/>
      <c r="P102" s="23"/>
      <c r="Q102" s="23"/>
    </row>
    <row r="103" spans="1:30" ht="30" x14ac:dyDescent="0.2">
      <c r="A103" s="9" t="s">
        <v>47</v>
      </c>
      <c r="B103" s="9" t="s">
        <v>48</v>
      </c>
      <c r="C103" s="9" t="s">
        <v>49</v>
      </c>
      <c r="D103" s="9" t="s">
        <v>50</v>
      </c>
      <c r="E103" s="9" t="s">
        <v>51</v>
      </c>
      <c r="F103" s="9" t="s">
        <v>52</v>
      </c>
      <c r="G103" s="9" t="s">
        <v>53</v>
      </c>
      <c r="H103" s="9" t="s">
        <v>54</v>
      </c>
      <c r="I103" s="9" t="s">
        <v>55</v>
      </c>
      <c r="J103" s="41"/>
      <c r="K103" s="139"/>
      <c r="L103" s="138"/>
      <c r="M103" s="138"/>
      <c r="N103" s="138"/>
      <c r="O103" s="138"/>
      <c r="P103" s="41"/>
      <c r="Q103" s="41"/>
      <c r="R103" s="25"/>
      <c r="S103" s="12"/>
      <c r="T103" s="12"/>
      <c r="U103" s="12"/>
      <c r="V103" s="12"/>
      <c r="W103" s="12"/>
      <c r="X103" s="12"/>
      <c r="Y103" s="12"/>
      <c r="Z103" s="12"/>
      <c r="AA103" s="12"/>
      <c r="AB103" s="12"/>
      <c r="AC103" s="12"/>
      <c r="AD103" s="12"/>
    </row>
    <row r="104" spans="1:30" ht="16.5" x14ac:dyDescent="0.25">
      <c r="A104" s="50" t="s">
        <v>185</v>
      </c>
      <c r="B104" s="93" t="s">
        <v>65</v>
      </c>
      <c r="C104" s="36"/>
      <c r="D104" s="121" t="s">
        <v>360</v>
      </c>
      <c r="E104" s="29">
        <v>1</v>
      </c>
      <c r="F104" s="51" t="s">
        <v>257</v>
      </c>
      <c r="G104" s="79" t="s">
        <v>331</v>
      </c>
      <c r="H104" s="76">
        <v>5847.08</v>
      </c>
      <c r="I104" s="28">
        <f t="shared" ref="I104:I109" si="3">SUM(G104:H104)</f>
        <v>5847.08</v>
      </c>
      <c r="J104" s="23"/>
      <c r="K104" s="139"/>
      <c r="L104" s="139"/>
      <c r="M104" s="139"/>
      <c r="N104" s="139"/>
      <c r="O104" s="139"/>
      <c r="P104" s="13"/>
      <c r="Q104" s="13"/>
      <c r="R104" s="5"/>
      <c r="S104" s="5"/>
      <c r="T104" s="5"/>
      <c r="U104" s="5"/>
      <c r="V104" s="5"/>
      <c r="W104" s="5"/>
      <c r="X104" s="5"/>
      <c r="Y104" s="5"/>
      <c r="Z104" s="5"/>
      <c r="AA104" s="5"/>
      <c r="AB104" s="5"/>
      <c r="AC104" s="5"/>
      <c r="AD104" s="5"/>
    </row>
    <row r="105" spans="1:30" ht="16.5" x14ac:dyDescent="0.25">
      <c r="A105" s="50" t="s">
        <v>189</v>
      </c>
      <c r="B105" s="93" t="s">
        <v>67</v>
      </c>
      <c r="C105" s="36"/>
      <c r="D105" s="121" t="s">
        <v>360</v>
      </c>
      <c r="E105" s="29">
        <v>1</v>
      </c>
      <c r="F105" s="52" t="s">
        <v>261</v>
      </c>
      <c r="G105" s="81" t="s">
        <v>332</v>
      </c>
      <c r="H105" s="76">
        <v>4916.8599999999997</v>
      </c>
      <c r="I105" s="28">
        <f t="shared" si="3"/>
        <v>4916.8599999999997</v>
      </c>
      <c r="J105" s="23"/>
      <c r="K105" s="13"/>
      <c r="L105" s="13"/>
      <c r="M105" s="13"/>
      <c r="N105" s="13"/>
      <c r="O105" s="13"/>
      <c r="P105" s="13"/>
      <c r="Q105" s="13"/>
      <c r="R105" s="5"/>
      <c r="S105" s="5"/>
      <c r="T105" s="5"/>
      <c r="U105" s="5"/>
      <c r="V105" s="5"/>
      <c r="W105" s="5"/>
      <c r="X105" s="5"/>
      <c r="Y105" s="5"/>
      <c r="Z105" s="5"/>
      <c r="AA105" s="5"/>
      <c r="AB105" s="5"/>
      <c r="AC105" s="5"/>
      <c r="AD105" s="5"/>
    </row>
    <row r="106" spans="1:30" ht="16.5" x14ac:dyDescent="0.2">
      <c r="A106" s="56" t="s">
        <v>191</v>
      </c>
      <c r="B106" s="93" t="s">
        <v>69</v>
      </c>
      <c r="C106" s="36"/>
      <c r="D106" s="121" t="s">
        <v>360</v>
      </c>
      <c r="E106" s="29">
        <v>1</v>
      </c>
      <c r="F106" s="72" t="s">
        <v>299</v>
      </c>
      <c r="G106" s="83" t="s">
        <v>334</v>
      </c>
      <c r="H106" s="89">
        <v>4518.2</v>
      </c>
      <c r="I106" s="28">
        <f t="shared" si="3"/>
        <v>4518.2</v>
      </c>
      <c r="J106" s="23"/>
      <c r="K106" s="13"/>
      <c r="L106" s="13"/>
      <c r="M106" s="13"/>
      <c r="N106" s="13"/>
      <c r="O106" s="13"/>
      <c r="P106" s="13"/>
      <c r="Q106" s="13"/>
      <c r="R106" s="5"/>
      <c r="S106" s="5"/>
      <c r="T106" s="5"/>
      <c r="U106" s="5"/>
      <c r="V106" s="5"/>
      <c r="W106" s="5"/>
      <c r="X106" s="5"/>
      <c r="Y106" s="5"/>
      <c r="Z106" s="5"/>
      <c r="AA106" s="5"/>
      <c r="AB106" s="5"/>
      <c r="AC106" s="5"/>
      <c r="AD106" s="5"/>
    </row>
    <row r="107" spans="1:30" ht="16.5" x14ac:dyDescent="0.2">
      <c r="A107" s="53" t="s">
        <v>192</v>
      </c>
      <c r="B107" s="93" t="s">
        <v>69</v>
      </c>
      <c r="C107" s="36"/>
      <c r="D107" s="121" t="s">
        <v>360</v>
      </c>
      <c r="E107" s="29">
        <v>1</v>
      </c>
      <c r="F107" s="69" t="s">
        <v>363</v>
      </c>
      <c r="G107" s="83" t="s">
        <v>331</v>
      </c>
      <c r="H107" s="89">
        <v>4518.2</v>
      </c>
      <c r="I107" s="28">
        <f t="shared" si="3"/>
        <v>4518.2</v>
      </c>
      <c r="J107" s="23"/>
      <c r="K107" s="13"/>
      <c r="L107" s="13"/>
      <c r="M107" s="13"/>
      <c r="N107" s="13"/>
      <c r="O107" s="13"/>
      <c r="P107" s="13"/>
      <c r="Q107" s="13"/>
      <c r="R107" s="5"/>
      <c r="S107" s="5"/>
      <c r="T107" s="5"/>
      <c r="U107" s="5"/>
      <c r="V107" s="5"/>
      <c r="W107" s="5"/>
      <c r="X107" s="5"/>
      <c r="Y107" s="5"/>
      <c r="Z107" s="5"/>
      <c r="AA107" s="5"/>
      <c r="AB107" s="5"/>
      <c r="AC107" s="5"/>
      <c r="AD107" s="5"/>
    </row>
    <row r="108" spans="1:30" ht="16.5" x14ac:dyDescent="0.25">
      <c r="A108" s="52" t="s">
        <v>368</v>
      </c>
      <c r="B108" s="93" t="s">
        <v>71</v>
      </c>
      <c r="C108" s="36"/>
      <c r="D108" s="121" t="s">
        <v>360</v>
      </c>
      <c r="E108" s="29">
        <v>1</v>
      </c>
      <c r="F108" s="52" t="s">
        <v>271</v>
      </c>
      <c r="G108" s="81" t="s">
        <v>334</v>
      </c>
      <c r="H108" s="76">
        <v>3720.87</v>
      </c>
      <c r="I108" s="28">
        <f t="shared" si="3"/>
        <v>3720.87</v>
      </c>
      <c r="J108" s="23"/>
      <c r="K108" s="13"/>
      <c r="L108" s="13"/>
      <c r="M108" s="13"/>
      <c r="N108" s="13"/>
      <c r="O108" s="13"/>
      <c r="P108" s="13"/>
      <c r="Q108" s="13"/>
      <c r="R108" s="5"/>
      <c r="S108" s="5"/>
      <c r="T108" s="5"/>
      <c r="U108" s="5"/>
      <c r="V108" s="5"/>
      <c r="W108" s="5"/>
      <c r="X108" s="5"/>
      <c r="Y108" s="5"/>
      <c r="Z108" s="5"/>
      <c r="AA108" s="5"/>
      <c r="AB108" s="5"/>
      <c r="AC108" s="5"/>
      <c r="AD108" s="5"/>
    </row>
    <row r="109" spans="1:30" x14ac:dyDescent="0.2">
      <c r="A109" s="30"/>
      <c r="B109" s="26"/>
      <c r="C109" s="36"/>
      <c r="D109" s="36"/>
      <c r="E109" s="29"/>
      <c r="F109" s="30"/>
      <c r="G109" s="27">
        <v>0</v>
      </c>
      <c r="H109" s="27">
        <v>0</v>
      </c>
      <c r="I109" s="28">
        <f t="shared" si="3"/>
        <v>0</v>
      </c>
      <c r="J109" s="23"/>
      <c r="K109" s="13"/>
      <c r="L109" s="13"/>
      <c r="M109" s="13"/>
      <c r="N109" s="13"/>
      <c r="O109" s="13"/>
      <c r="P109" s="13"/>
      <c r="Q109" s="13"/>
      <c r="R109" s="5"/>
      <c r="S109" s="5"/>
      <c r="T109" s="5"/>
      <c r="U109" s="5"/>
      <c r="V109" s="5"/>
      <c r="W109" s="5"/>
      <c r="X109" s="5"/>
      <c r="Y109" s="5"/>
      <c r="Z109" s="5"/>
      <c r="AA109" s="5"/>
      <c r="AB109" s="5"/>
      <c r="AC109" s="5"/>
      <c r="AD109" s="5"/>
    </row>
    <row r="110" spans="1:30" ht="45" x14ac:dyDescent="0.2">
      <c r="A110" s="42" t="s">
        <v>56</v>
      </c>
      <c r="B110" s="42" t="s">
        <v>57</v>
      </c>
      <c r="C110" s="21" t="s">
        <v>58</v>
      </c>
      <c r="D110" s="21" t="s">
        <v>59</v>
      </c>
      <c r="E110" s="21" t="s">
        <v>60</v>
      </c>
      <c r="F110" s="31"/>
      <c r="G110" s="21" t="s">
        <v>61</v>
      </c>
      <c r="H110" s="21" t="s">
        <v>62</v>
      </c>
      <c r="I110" s="21" t="s">
        <v>63</v>
      </c>
      <c r="J110" s="23"/>
      <c r="K110" s="6"/>
      <c r="L110" s="6"/>
      <c r="M110" s="6"/>
      <c r="N110" s="6"/>
      <c r="O110" s="6"/>
      <c r="P110" s="6"/>
      <c r="Q110" s="6"/>
      <c r="R110" s="32"/>
      <c r="S110" s="14"/>
      <c r="T110" s="14"/>
      <c r="U110" s="14"/>
      <c r="V110" s="14"/>
      <c r="W110" s="14"/>
      <c r="X110" s="14"/>
      <c r="Y110" s="14"/>
      <c r="Z110" s="14"/>
      <c r="AA110" s="14"/>
      <c r="AB110" s="14"/>
      <c r="AC110" s="14"/>
      <c r="AD110" s="14"/>
    </row>
    <row r="111" spans="1:30" x14ac:dyDescent="0.2">
      <c r="A111" s="37" t="s">
        <v>64</v>
      </c>
      <c r="B111" s="38" t="s">
        <v>65</v>
      </c>
      <c r="C111" s="16">
        <f>SUMIFS($E$104:$E$109,$B$104:$B$109,"FDA",$D$104:$D$109,"&lt;&gt;VAGO")</f>
        <v>1</v>
      </c>
      <c r="D111" s="16">
        <f>SUMIFS($E$104:$E$109,$B$104:$B$109,"FDA",$D$104:$D$109,"VAGO")</f>
        <v>0</v>
      </c>
      <c r="E111" s="16">
        <f t="shared" ref="E111:E115" si="4">C111+D111</f>
        <v>1</v>
      </c>
      <c r="F111" s="17"/>
      <c r="G111" s="28">
        <f>SUMIF($B$104:$B$109,"FDA",$G$104:$G$109)</f>
        <v>0</v>
      </c>
      <c r="H111" s="28">
        <f>SUMIF($B$104:$B$109,"FDA",$H$104:$H$109)</f>
        <v>5847.08</v>
      </c>
      <c r="I111" s="28">
        <f>SUMIF($B$104:$B$109,"FDA",$I$104:$I$109)</f>
        <v>5847.08</v>
      </c>
      <c r="J111" s="13"/>
      <c r="K111" s="6"/>
      <c r="L111" s="13"/>
      <c r="M111" s="13"/>
      <c r="N111" s="13"/>
      <c r="O111" s="13"/>
      <c r="P111" s="13"/>
      <c r="Q111" s="13"/>
      <c r="R111" s="5"/>
      <c r="S111" s="5"/>
      <c r="T111" s="5"/>
      <c r="U111" s="5"/>
      <c r="V111" s="5"/>
      <c r="W111" s="5"/>
      <c r="X111" s="5"/>
      <c r="Y111" s="5"/>
      <c r="Z111" s="5"/>
      <c r="AA111" s="5"/>
      <c r="AB111" s="5"/>
      <c r="AC111" s="5"/>
      <c r="AD111" s="5"/>
    </row>
    <row r="112" spans="1:30" x14ac:dyDescent="0.2">
      <c r="A112" s="37" t="s">
        <v>66</v>
      </c>
      <c r="B112" s="38" t="s">
        <v>67</v>
      </c>
      <c r="C112" s="16">
        <f>SUMIFS($E$104:$E$109,$B$104:$B$109,"FDA-1",$D$104:$D$109,"&lt;&gt;VAGO")</f>
        <v>1</v>
      </c>
      <c r="D112" s="16">
        <f>SUMIFS($E$104:$E$109,$B$104:$B$109,"FDA-1",$D$104:$D$109,"VAGO")</f>
        <v>0</v>
      </c>
      <c r="E112" s="16">
        <f t="shared" si="4"/>
        <v>1</v>
      </c>
      <c r="F112" s="17"/>
      <c r="G112" s="28">
        <f>SUMIF($B$104:$B$109,"FDA-1",$G$104:$G$109)</f>
        <v>0</v>
      </c>
      <c r="H112" s="28">
        <f>SUMIF($B$104:$B$109,"FDA-1",$H$104:$H$109)</f>
        <v>4916.8599999999997</v>
      </c>
      <c r="I112" s="28">
        <f>SUMIF($B$104:$B$109,"FDA-1",$I$104:$I$109)</f>
        <v>4916.8599999999997</v>
      </c>
      <c r="J112" s="13"/>
      <c r="K112" s="6"/>
      <c r="L112" s="13"/>
      <c r="M112" s="13"/>
      <c r="N112" s="13"/>
      <c r="O112" s="13"/>
      <c r="P112" s="13"/>
      <c r="Q112" s="13"/>
      <c r="R112" s="5"/>
      <c r="S112" s="5"/>
      <c r="T112" s="5"/>
      <c r="U112" s="5"/>
      <c r="V112" s="5"/>
      <c r="W112" s="5"/>
      <c r="X112" s="5"/>
      <c r="Y112" s="5"/>
      <c r="Z112" s="5"/>
      <c r="AA112" s="5"/>
      <c r="AB112" s="5"/>
      <c r="AC112" s="5"/>
      <c r="AD112" s="5"/>
    </row>
    <row r="113" spans="1:30" x14ac:dyDescent="0.2">
      <c r="A113" s="37" t="s">
        <v>68</v>
      </c>
      <c r="B113" s="38" t="s">
        <v>69</v>
      </c>
      <c r="C113" s="16">
        <f>SUMIFS($E$104:$E$109,$B$104:$B$109,"FDA-2",$D$104:$D$109,"&lt;&gt;VAGO")</f>
        <v>2</v>
      </c>
      <c r="D113" s="16">
        <f>SUMIFS($E$104:$E$109,$B$104:$B$109,"FDA-2",$D$104:$D$109,"VAGO")</f>
        <v>0</v>
      </c>
      <c r="E113" s="16">
        <f t="shared" si="4"/>
        <v>2</v>
      </c>
      <c r="F113" s="19"/>
      <c r="G113" s="28">
        <f>SUMIF($B$104:$B$109,"FDA-2",$G$104:$G$109)</f>
        <v>0</v>
      </c>
      <c r="H113" s="28">
        <f>SUMIF($B$104:$B$109,"FDA-2",$H$104:$H$109)</f>
        <v>9036.4</v>
      </c>
      <c r="I113" s="28">
        <f>SUMIF($B$104:$B$109,"FDA-2",$I$104:$I$109)</f>
        <v>9036.4</v>
      </c>
      <c r="J113" s="13"/>
      <c r="K113" s="6"/>
      <c r="L113" s="13"/>
      <c r="M113" s="13"/>
      <c r="N113" s="13"/>
      <c r="O113" s="13"/>
      <c r="P113" s="13"/>
      <c r="Q113" s="13"/>
      <c r="R113" s="5"/>
      <c r="S113" s="5"/>
      <c r="T113" s="5"/>
      <c r="U113" s="5"/>
      <c r="V113" s="5"/>
      <c r="W113" s="5"/>
      <c r="X113" s="5"/>
      <c r="Y113" s="5"/>
      <c r="Z113" s="5"/>
      <c r="AA113" s="5"/>
      <c r="AB113" s="5"/>
      <c r="AC113" s="5"/>
      <c r="AD113" s="5"/>
    </row>
    <row r="114" spans="1:30" x14ac:dyDescent="0.2">
      <c r="A114" s="37" t="s">
        <v>70</v>
      </c>
      <c r="B114" s="38" t="s">
        <v>71</v>
      </c>
      <c r="C114" s="16">
        <f>SUMIFS($E$104:$E$109,$B$104:$B$109,"FDA-3",$D$104:$D$109,"&lt;&gt;VAGO")</f>
        <v>1</v>
      </c>
      <c r="D114" s="16">
        <f>SUMIFS($E$104:$E$109,$B$104:$B$109,"FDA-3",$D$104:$D$109,"VAGO")</f>
        <v>0</v>
      </c>
      <c r="E114" s="16">
        <f t="shared" si="4"/>
        <v>1</v>
      </c>
      <c r="F114" s="20"/>
      <c r="G114" s="28">
        <f>SUMIF($B$104:$B$109,"FDA-3",$G$104:$G$109)</f>
        <v>0</v>
      </c>
      <c r="H114" s="28">
        <f>SUMIF($B$104:$B$109,"FDA-3",$H$104:$H$109)</f>
        <v>3720.87</v>
      </c>
      <c r="I114" s="28">
        <f>SUMIF($B$104:$B$109,"FDA-3",$I$104:$I$109)</f>
        <v>3720.87</v>
      </c>
      <c r="J114" s="13"/>
      <c r="K114" s="6"/>
      <c r="L114" s="13"/>
      <c r="M114" s="13"/>
      <c r="N114" s="13"/>
      <c r="O114" s="13"/>
      <c r="P114" s="13"/>
      <c r="Q114" s="13"/>
      <c r="R114" s="5"/>
      <c r="S114" s="5"/>
      <c r="T114" s="5"/>
      <c r="U114" s="5"/>
      <c r="V114" s="5"/>
      <c r="W114" s="5"/>
      <c r="X114" s="5"/>
      <c r="Y114" s="5"/>
      <c r="Z114" s="5"/>
      <c r="AA114" s="5"/>
      <c r="AB114" s="5"/>
      <c r="AC114" s="5"/>
      <c r="AD114" s="5"/>
    </row>
    <row r="115" spans="1:30" x14ac:dyDescent="0.2">
      <c r="A115" s="37" t="s">
        <v>72</v>
      </c>
      <c r="B115" s="38" t="s">
        <v>73</v>
      </c>
      <c r="C115" s="16">
        <f>SUMIFS($E$104:$E$109,$B$104:$B$109,"FDA-4",$D$104:$D$109,"&lt;&gt;VAGO")</f>
        <v>0</v>
      </c>
      <c r="D115" s="16">
        <f>SUMIFS($E$104:$E$109,$B$104:$B$109,"FDA-4",$D$104:$D$109,"VAGO")</f>
        <v>0</v>
      </c>
      <c r="E115" s="16">
        <f t="shared" si="4"/>
        <v>0</v>
      </c>
      <c r="F115" s="19"/>
      <c r="G115" s="28">
        <f>SUMIF($B$104:$B$109,"FDA-4",$G$104:$G$109)</f>
        <v>0</v>
      </c>
      <c r="H115" s="28">
        <f>SUMIF($B$104:$B$109,"FDA-4",$H$104:$H$109)</f>
        <v>0</v>
      </c>
      <c r="I115" s="28">
        <f>SUMIF($B$104:$B$109,"FDA-4",$I$104:$I$109)</f>
        <v>0</v>
      </c>
      <c r="J115" s="13"/>
      <c r="K115" s="6"/>
      <c r="L115" s="13"/>
      <c r="M115" s="13"/>
      <c r="N115" s="13"/>
      <c r="O115" s="13"/>
      <c r="P115" s="13"/>
      <c r="Q115" s="13"/>
      <c r="R115" s="5"/>
      <c r="S115" s="5"/>
      <c r="T115" s="5"/>
      <c r="U115" s="5"/>
      <c r="V115" s="5"/>
      <c r="W115" s="5"/>
      <c r="X115" s="5"/>
      <c r="Y115" s="5"/>
      <c r="Z115" s="5"/>
      <c r="AA115" s="5"/>
      <c r="AB115" s="5"/>
      <c r="AC115" s="5"/>
      <c r="AD115" s="5"/>
    </row>
    <row r="116" spans="1:30" ht="30" x14ac:dyDescent="0.2">
      <c r="A116" s="42" t="s">
        <v>74</v>
      </c>
      <c r="B116" s="31"/>
      <c r="C116" s="21">
        <f>SUM(C111:C115)</f>
        <v>5</v>
      </c>
      <c r="D116" s="21">
        <f t="shared" ref="D116" si="5">SUM(D112:D115)</f>
        <v>0</v>
      </c>
      <c r="E116" s="21">
        <f>SUM(E111:E115)</f>
        <v>5</v>
      </c>
      <c r="F116" s="31"/>
      <c r="G116" s="33">
        <f t="shared" ref="G116:I116" si="6">SUM(G111:G115)</f>
        <v>0</v>
      </c>
      <c r="H116" s="33">
        <f t="shared" si="6"/>
        <v>23521.209999999995</v>
      </c>
      <c r="I116" s="33">
        <f t="shared" si="6"/>
        <v>23521.209999999995</v>
      </c>
      <c r="J116" s="13"/>
      <c r="K116" s="6"/>
      <c r="L116" s="13"/>
      <c r="M116" s="13"/>
      <c r="N116" s="13"/>
      <c r="O116" s="13"/>
      <c r="P116" s="13"/>
      <c r="Q116" s="13"/>
      <c r="R116" s="5"/>
      <c r="S116" s="5"/>
      <c r="T116" s="5"/>
      <c r="U116" s="5"/>
      <c r="V116" s="5"/>
      <c r="W116" s="5"/>
      <c r="X116" s="5"/>
      <c r="Y116" s="5"/>
      <c r="Z116" s="5"/>
      <c r="AA116" s="5"/>
      <c r="AB116" s="5"/>
      <c r="AC116" s="5"/>
      <c r="AD116" s="5"/>
    </row>
    <row r="117" spans="1:30" ht="45" customHeight="1" x14ac:dyDescent="0.2">
      <c r="A117" s="24"/>
      <c r="B117" s="24"/>
      <c r="C117" s="24"/>
      <c r="D117" s="24"/>
      <c r="E117" s="24"/>
      <c r="F117" s="24"/>
      <c r="G117" s="24"/>
      <c r="H117" s="24"/>
      <c r="I117" s="6"/>
      <c r="J117" s="13"/>
      <c r="K117" s="6"/>
      <c r="L117" s="13"/>
      <c r="M117" s="13"/>
      <c r="N117" s="13"/>
      <c r="O117" s="13"/>
      <c r="P117" s="13"/>
      <c r="Q117" s="13"/>
      <c r="R117" s="5"/>
      <c r="S117" s="5"/>
      <c r="T117" s="5"/>
      <c r="U117" s="5"/>
      <c r="V117" s="5"/>
      <c r="W117" s="5"/>
      <c r="X117" s="5"/>
      <c r="Y117" s="5"/>
      <c r="Z117" s="5"/>
      <c r="AA117" s="5"/>
      <c r="AB117" s="5"/>
      <c r="AC117" s="5"/>
      <c r="AD117" s="5"/>
    </row>
    <row r="118" spans="1:30" x14ac:dyDescent="0.2">
      <c r="A118" s="178" t="s">
        <v>75</v>
      </c>
      <c r="B118" s="179"/>
      <c r="C118" s="179"/>
      <c r="D118" s="179"/>
      <c r="E118" s="179"/>
      <c r="F118" s="179"/>
      <c r="G118" s="179"/>
      <c r="H118" s="179"/>
      <c r="I118" s="180"/>
      <c r="J118" s="13"/>
      <c r="K118" s="6"/>
      <c r="L118" s="13"/>
      <c r="M118" s="13"/>
      <c r="N118" s="13"/>
      <c r="O118" s="13"/>
      <c r="P118" s="13"/>
      <c r="Q118" s="13"/>
      <c r="R118" s="5"/>
      <c r="S118" s="5"/>
      <c r="T118" s="5"/>
      <c r="U118" s="5"/>
      <c r="V118" s="5"/>
      <c r="W118" s="5"/>
      <c r="X118" s="5"/>
      <c r="Y118" s="5"/>
      <c r="Z118" s="5"/>
      <c r="AA118" s="5"/>
      <c r="AB118" s="5"/>
      <c r="AC118" s="5"/>
      <c r="AD118" s="5"/>
    </row>
    <row r="119" spans="1:30" ht="30" x14ac:dyDescent="0.2">
      <c r="A119" s="34" t="s">
        <v>76</v>
      </c>
      <c r="B119" s="9" t="s">
        <v>77</v>
      </c>
      <c r="C119" s="9" t="s">
        <v>78</v>
      </c>
      <c r="D119" s="9" t="s">
        <v>79</v>
      </c>
      <c r="E119" s="9" t="s">
        <v>80</v>
      </c>
      <c r="F119" s="9" t="s">
        <v>81</v>
      </c>
      <c r="G119" s="9" t="s">
        <v>82</v>
      </c>
      <c r="H119" s="129" t="s">
        <v>83</v>
      </c>
      <c r="I119" s="9" t="s">
        <v>84</v>
      </c>
      <c r="J119" s="6"/>
      <c r="K119" s="6"/>
      <c r="L119" s="6"/>
      <c r="M119" s="6"/>
      <c r="N119" s="6"/>
      <c r="O119" s="6"/>
      <c r="P119" s="6"/>
      <c r="Q119" s="6"/>
      <c r="R119" s="25"/>
      <c r="S119" s="12"/>
      <c r="T119" s="12"/>
      <c r="U119" s="12"/>
      <c r="V119" s="12"/>
      <c r="W119" s="12"/>
      <c r="X119" s="12"/>
      <c r="Y119" s="12"/>
      <c r="Z119" s="12"/>
      <c r="AA119" s="12"/>
      <c r="AB119" s="12"/>
      <c r="AC119" s="12"/>
      <c r="AD119" s="12"/>
    </row>
    <row r="120" spans="1:30" ht="16.5" x14ac:dyDescent="0.25">
      <c r="A120" s="49" t="s">
        <v>341</v>
      </c>
      <c r="B120" s="105" t="s">
        <v>94</v>
      </c>
      <c r="C120" s="35"/>
      <c r="D120" s="121" t="s">
        <v>360</v>
      </c>
      <c r="E120" s="29">
        <v>1</v>
      </c>
      <c r="F120" s="52" t="s">
        <v>335</v>
      </c>
      <c r="G120" s="124">
        <v>0</v>
      </c>
      <c r="H120" s="130">
        <v>1200.69</v>
      </c>
      <c r="I120" s="127">
        <f t="shared" ref="I120:I128" si="7">SUM(G120:H120)</f>
        <v>1200.69</v>
      </c>
      <c r="J120" s="13"/>
      <c r="K120" s="13"/>
      <c r="L120" s="13"/>
      <c r="M120" s="13"/>
      <c r="N120" s="13"/>
      <c r="O120" s="13"/>
      <c r="P120" s="13"/>
      <c r="Q120" s="13"/>
      <c r="R120" s="5"/>
      <c r="S120" s="5"/>
      <c r="T120" s="5"/>
      <c r="U120" s="5"/>
      <c r="V120" s="5"/>
      <c r="W120" s="5"/>
      <c r="X120" s="5"/>
      <c r="Y120" s="5"/>
      <c r="Z120" s="5"/>
      <c r="AA120" s="5"/>
      <c r="AB120" s="5"/>
      <c r="AC120" s="5"/>
      <c r="AD120" s="5"/>
    </row>
    <row r="121" spans="1:30" ht="16.5" x14ac:dyDescent="0.25">
      <c r="A121" s="49" t="s">
        <v>341</v>
      </c>
      <c r="B121" s="105" t="s">
        <v>94</v>
      </c>
      <c r="C121" s="36"/>
      <c r="D121" s="121" t="s">
        <v>360</v>
      </c>
      <c r="E121" s="29">
        <v>1</v>
      </c>
      <c r="F121" s="52" t="s">
        <v>336</v>
      </c>
      <c r="G121" s="124">
        <v>0</v>
      </c>
      <c r="H121" s="130">
        <v>1200.69</v>
      </c>
      <c r="I121" s="127">
        <f t="shared" si="7"/>
        <v>1200.69</v>
      </c>
      <c r="J121" s="13"/>
      <c r="K121" s="13"/>
      <c r="L121" s="13"/>
      <c r="M121" s="13"/>
      <c r="N121" s="13"/>
      <c r="O121" s="13"/>
      <c r="P121" s="13"/>
      <c r="Q121" s="13"/>
      <c r="R121" s="5"/>
      <c r="S121" s="5"/>
      <c r="T121" s="5"/>
      <c r="U121" s="5"/>
      <c r="V121" s="5"/>
      <c r="W121" s="5"/>
      <c r="X121" s="5"/>
      <c r="Y121" s="5"/>
      <c r="Z121" s="5"/>
      <c r="AA121" s="5"/>
      <c r="AB121" s="5"/>
      <c r="AC121" s="5"/>
      <c r="AD121" s="5"/>
    </row>
    <row r="122" spans="1:30" ht="16.5" x14ac:dyDescent="0.25">
      <c r="A122" s="49" t="s">
        <v>341</v>
      </c>
      <c r="B122" s="105" t="s">
        <v>94</v>
      </c>
      <c r="C122" s="36"/>
      <c r="D122" s="121" t="s">
        <v>360</v>
      </c>
      <c r="E122" s="29">
        <v>1</v>
      </c>
      <c r="F122" s="94" t="s">
        <v>337</v>
      </c>
      <c r="G122" s="124">
        <v>0</v>
      </c>
      <c r="H122" s="130">
        <v>1200.69</v>
      </c>
      <c r="I122" s="127">
        <f t="shared" si="7"/>
        <v>1200.69</v>
      </c>
      <c r="J122" s="13"/>
      <c r="K122" s="13"/>
      <c r="L122" s="13"/>
      <c r="M122" s="13"/>
      <c r="N122" s="13"/>
      <c r="O122" s="13"/>
      <c r="P122" s="13"/>
      <c r="Q122" s="13"/>
      <c r="R122" s="5"/>
      <c r="S122" s="5"/>
      <c r="T122" s="5"/>
      <c r="U122" s="5"/>
      <c r="V122" s="5"/>
      <c r="W122" s="5"/>
      <c r="X122" s="5"/>
      <c r="Y122" s="5"/>
      <c r="Z122" s="5"/>
      <c r="AA122" s="5"/>
      <c r="AB122" s="5"/>
      <c r="AC122" s="5"/>
      <c r="AD122" s="5"/>
    </row>
    <row r="123" spans="1:30" ht="16.5" x14ac:dyDescent="0.25">
      <c r="A123" s="49" t="s">
        <v>341</v>
      </c>
      <c r="B123" s="105" t="s">
        <v>94</v>
      </c>
      <c r="C123" s="36"/>
      <c r="D123" s="121" t="s">
        <v>360</v>
      </c>
      <c r="E123" s="29">
        <v>1</v>
      </c>
      <c r="F123" s="69" t="s">
        <v>338</v>
      </c>
      <c r="G123" s="124">
        <v>0</v>
      </c>
      <c r="H123" s="130">
        <v>1200.69</v>
      </c>
      <c r="I123" s="127">
        <f t="shared" si="7"/>
        <v>1200.69</v>
      </c>
      <c r="J123" s="13"/>
      <c r="K123" s="13"/>
      <c r="L123" s="13"/>
      <c r="M123" s="13"/>
      <c r="N123" s="13"/>
      <c r="O123" s="13"/>
      <c r="P123" s="13"/>
      <c r="Q123" s="13"/>
      <c r="R123" s="5"/>
      <c r="S123" s="5"/>
      <c r="T123" s="5"/>
      <c r="U123" s="5"/>
      <c r="V123" s="5"/>
      <c r="W123" s="5"/>
      <c r="X123" s="5"/>
      <c r="Y123" s="5"/>
      <c r="Z123" s="5"/>
      <c r="AA123" s="5"/>
      <c r="AB123" s="5"/>
      <c r="AC123" s="5"/>
      <c r="AD123" s="5"/>
    </row>
    <row r="124" spans="1:30" ht="16.5" x14ac:dyDescent="0.25">
      <c r="A124" s="49" t="s">
        <v>341</v>
      </c>
      <c r="B124" s="105" t="s">
        <v>94</v>
      </c>
      <c r="C124" s="35"/>
      <c r="D124" s="121" t="s">
        <v>360</v>
      </c>
      <c r="E124" s="29">
        <v>1</v>
      </c>
      <c r="F124" s="50" t="s">
        <v>339</v>
      </c>
      <c r="G124" s="124">
        <v>0</v>
      </c>
      <c r="H124" s="130">
        <v>1200.69</v>
      </c>
      <c r="I124" s="127">
        <f t="shared" si="7"/>
        <v>1200.69</v>
      </c>
      <c r="J124" s="13"/>
      <c r="K124" s="13"/>
      <c r="L124" s="13"/>
      <c r="M124" s="13"/>
      <c r="N124" s="13"/>
      <c r="O124" s="13"/>
      <c r="P124" s="13"/>
      <c r="Q124" s="13"/>
      <c r="R124" s="5"/>
      <c r="S124" s="5"/>
      <c r="T124" s="5"/>
      <c r="U124" s="5"/>
      <c r="V124" s="5"/>
      <c r="W124" s="5"/>
      <c r="X124" s="5"/>
      <c r="Y124" s="5"/>
      <c r="Z124" s="5"/>
      <c r="AA124" s="5"/>
      <c r="AB124" s="5"/>
      <c r="AC124" s="5"/>
      <c r="AD124" s="5"/>
    </row>
    <row r="125" spans="1:30" ht="16.5" x14ac:dyDescent="0.25">
      <c r="A125" s="95" t="s">
        <v>341</v>
      </c>
      <c r="B125" s="105" t="s">
        <v>94</v>
      </c>
      <c r="C125" s="96"/>
      <c r="D125" s="121" t="s">
        <v>360</v>
      </c>
      <c r="E125" s="122">
        <v>1</v>
      </c>
      <c r="F125" s="52" t="s">
        <v>340</v>
      </c>
      <c r="G125" s="125">
        <v>0</v>
      </c>
      <c r="H125" s="130">
        <v>1200.69</v>
      </c>
      <c r="I125" s="128">
        <f t="shared" si="7"/>
        <v>1200.69</v>
      </c>
      <c r="J125" s="13"/>
      <c r="K125" s="13"/>
      <c r="L125" s="13"/>
      <c r="M125" s="13"/>
      <c r="N125" s="13"/>
      <c r="O125" s="13"/>
      <c r="P125" s="13"/>
      <c r="Q125" s="13"/>
      <c r="R125" s="5"/>
      <c r="S125" s="5"/>
      <c r="T125" s="5"/>
      <c r="U125" s="5"/>
      <c r="V125" s="5"/>
      <c r="W125" s="5"/>
      <c r="X125" s="5"/>
      <c r="Y125" s="5"/>
      <c r="Z125" s="5"/>
      <c r="AA125" s="5"/>
      <c r="AB125" s="5"/>
      <c r="AC125" s="5"/>
      <c r="AD125" s="5"/>
    </row>
    <row r="126" spans="1:30" ht="16.5" x14ac:dyDescent="0.25">
      <c r="A126" s="95" t="s">
        <v>341</v>
      </c>
      <c r="B126" s="105" t="s">
        <v>94</v>
      </c>
      <c r="C126" s="99"/>
      <c r="D126" s="121" t="s">
        <v>360</v>
      </c>
      <c r="E126" s="101">
        <v>1</v>
      </c>
      <c r="F126" s="123" t="s">
        <v>342</v>
      </c>
      <c r="G126" s="126">
        <v>0</v>
      </c>
      <c r="H126" s="130">
        <v>1200.69</v>
      </c>
      <c r="I126" s="128">
        <f t="shared" si="7"/>
        <v>1200.69</v>
      </c>
      <c r="J126" s="13"/>
      <c r="K126" s="13"/>
      <c r="L126" s="13"/>
      <c r="M126" s="13"/>
      <c r="N126" s="13"/>
      <c r="O126" s="13"/>
      <c r="P126" s="13"/>
      <c r="Q126" s="13"/>
      <c r="R126" s="5"/>
      <c r="S126" s="5"/>
      <c r="T126" s="5"/>
      <c r="U126" s="5"/>
      <c r="V126" s="5"/>
      <c r="W126" s="5"/>
      <c r="X126" s="5"/>
      <c r="Y126" s="5"/>
      <c r="Z126" s="5"/>
      <c r="AA126" s="5"/>
      <c r="AB126" s="5"/>
      <c r="AC126" s="5"/>
      <c r="AD126" s="5"/>
    </row>
    <row r="127" spans="1:30" ht="16.5" x14ac:dyDescent="0.25">
      <c r="A127" s="95" t="s">
        <v>341</v>
      </c>
      <c r="B127" s="105" t="s">
        <v>94</v>
      </c>
      <c r="C127" s="99"/>
      <c r="D127" s="121" t="s">
        <v>360</v>
      </c>
      <c r="E127" s="101">
        <v>1</v>
      </c>
      <c r="F127" s="74" t="s">
        <v>343</v>
      </c>
      <c r="G127" s="126">
        <v>0</v>
      </c>
      <c r="H127" s="130">
        <v>1200.69</v>
      </c>
      <c r="I127" s="128">
        <f t="shared" si="7"/>
        <v>1200.69</v>
      </c>
      <c r="J127" s="13"/>
      <c r="K127" s="13"/>
      <c r="L127" s="13"/>
      <c r="M127" s="13"/>
      <c r="N127" s="13"/>
      <c r="O127" s="13"/>
      <c r="P127" s="13"/>
      <c r="Q127" s="13"/>
      <c r="R127" s="5"/>
      <c r="S127" s="5"/>
      <c r="T127" s="5"/>
      <c r="U127" s="5"/>
      <c r="V127" s="5"/>
      <c r="W127" s="5"/>
      <c r="X127" s="5"/>
      <c r="Y127" s="5"/>
      <c r="Z127" s="5"/>
      <c r="AA127" s="5"/>
      <c r="AB127" s="5"/>
      <c r="AC127" s="5"/>
      <c r="AD127" s="5"/>
    </row>
    <row r="128" spans="1:30" ht="16.5" x14ac:dyDescent="0.25">
      <c r="A128" s="95" t="s">
        <v>341</v>
      </c>
      <c r="B128" s="105" t="s">
        <v>94</v>
      </c>
      <c r="C128" s="99"/>
      <c r="D128" s="121" t="s">
        <v>360</v>
      </c>
      <c r="E128" s="101">
        <v>1</v>
      </c>
      <c r="F128" s="104" t="s">
        <v>344</v>
      </c>
      <c r="G128" s="126">
        <v>0</v>
      </c>
      <c r="H128" s="130">
        <v>1200.69</v>
      </c>
      <c r="I128" s="128">
        <f t="shared" si="7"/>
        <v>1200.69</v>
      </c>
      <c r="J128" s="13"/>
      <c r="K128" s="13"/>
      <c r="L128" s="13"/>
      <c r="M128" s="13"/>
      <c r="N128" s="13"/>
      <c r="O128" s="13"/>
      <c r="P128" s="13"/>
      <c r="Q128" s="13"/>
      <c r="R128" s="5"/>
      <c r="S128" s="5"/>
      <c r="T128" s="5"/>
      <c r="U128" s="5"/>
      <c r="V128" s="5"/>
      <c r="W128" s="5"/>
      <c r="X128" s="5"/>
      <c r="Y128" s="5"/>
      <c r="Z128" s="5"/>
      <c r="AA128" s="5"/>
      <c r="AB128" s="5"/>
      <c r="AC128" s="5"/>
      <c r="AD128" s="5"/>
    </row>
    <row r="129" spans="1:30" ht="16.5" x14ac:dyDescent="0.25">
      <c r="A129" s="49" t="s">
        <v>347</v>
      </c>
      <c r="B129" s="105" t="s">
        <v>372</v>
      </c>
      <c r="C129" s="99"/>
      <c r="D129" s="121" t="s">
        <v>360</v>
      </c>
      <c r="E129" s="101">
        <v>1</v>
      </c>
      <c r="F129" s="52" t="s">
        <v>345</v>
      </c>
      <c r="G129" s="97">
        <v>0</v>
      </c>
      <c r="H129" s="117">
        <v>732.55</v>
      </c>
      <c r="I129" s="98">
        <f>SUM(G129:H129)</f>
        <v>732.55</v>
      </c>
      <c r="J129" s="13"/>
      <c r="K129" s="13"/>
      <c r="L129" s="13"/>
      <c r="M129" s="13"/>
      <c r="N129" s="13"/>
      <c r="O129" s="13"/>
      <c r="P129" s="13"/>
      <c r="Q129" s="13"/>
      <c r="R129" s="5"/>
      <c r="S129" s="5"/>
      <c r="T129" s="5"/>
      <c r="U129" s="5"/>
      <c r="V129" s="5"/>
      <c r="W129" s="5"/>
      <c r="X129" s="5"/>
      <c r="Y129" s="5"/>
      <c r="Z129" s="5"/>
      <c r="AA129" s="5"/>
      <c r="AB129" s="5"/>
      <c r="AC129" s="5"/>
      <c r="AD129" s="5"/>
    </row>
    <row r="130" spans="1:30" ht="16.5" x14ac:dyDescent="0.25">
      <c r="A130" s="49" t="s">
        <v>347</v>
      </c>
      <c r="B130" s="105" t="s">
        <v>372</v>
      </c>
      <c r="C130" s="99"/>
      <c r="D130" s="121" t="s">
        <v>360</v>
      </c>
      <c r="E130" s="101">
        <v>1</v>
      </c>
      <c r="F130" s="52" t="s">
        <v>346</v>
      </c>
      <c r="G130" s="97">
        <v>0</v>
      </c>
      <c r="H130" s="117">
        <v>732.55</v>
      </c>
      <c r="I130" s="98">
        <f>SUM(G130:H130)</f>
        <v>732.55</v>
      </c>
      <c r="J130" s="13"/>
      <c r="K130" s="13"/>
      <c r="L130" s="13"/>
      <c r="M130" s="13"/>
      <c r="N130" s="13"/>
      <c r="O130" s="13"/>
      <c r="P130" s="13"/>
      <c r="Q130" s="13"/>
      <c r="R130" s="5"/>
      <c r="S130" s="5"/>
      <c r="T130" s="5"/>
      <c r="U130" s="5"/>
      <c r="V130" s="5"/>
      <c r="W130" s="5"/>
      <c r="X130" s="5"/>
      <c r="Y130" s="5"/>
      <c r="Z130" s="5"/>
      <c r="AA130" s="5"/>
      <c r="AB130" s="5"/>
      <c r="AC130" s="5"/>
      <c r="AD130" s="5"/>
    </row>
    <row r="131" spans="1:30" ht="16.5" x14ac:dyDescent="0.25">
      <c r="A131" s="49" t="s">
        <v>347</v>
      </c>
      <c r="B131" s="105" t="s">
        <v>372</v>
      </c>
      <c r="C131" s="99"/>
      <c r="D131" s="121" t="s">
        <v>360</v>
      </c>
      <c r="E131" s="101">
        <v>1</v>
      </c>
      <c r="F131" s="106" t="s">
        <v>348</v>
      </c>
      <c r="G131" s="97">
        <v>0</v>
      </c>
      <c r="H131" s="117">
        <v>732.55</v>
      </c>
      <c r="I131" s="98">
        <f>SUM(G131:H131)</f>
        <v>732.55</v>
      </c>
      <c r="J131" s="13"/>
      <c r="K131" s="13"/>
      <c r="L131" s="13"/>
      <c r="M131" s="13"/>
      <c r="N131" s="13"/>
      <c r="O131" s="13"/>
      <c r="P131" s="13"/>
      <c r="Q131" s="13"/>
      <c r="R131" s="5"/>
      <c r="S131" s="5"/>
      <c r="T131" s="5"/>
      <c r="U131" s="5"/>
      <c r="V131" s="5"/>
      <c r="W131" s="5"/>
      <c r="X131" s="5"/>
      <c r="Y131" s="5"/>
      <c r="Z131" s="5"/>
      <c r="AA131" s="5"/>
      <c r="AB131" s="5"/>
      <c r="AC131" s="5"/>
      <c r="AD131" s="5"/>
    </row>
    <row r="132" spans="1:30" ht="16.5" x14ac:dyDescent="0.25">
      <c r="A132" s="49" t="s">
        <v>347</v>
      </c>
      <c r="B132" s="105" t="s">
        <v>372</v>
      </c>
      <c r="C132" s="99"/>
      <c r="D132" s="121" t="s">
        <v>360</v>
      </c>
      <c r="E132" s="101">
        <v>1</v>
      </c>
      <c r="F132" s="58" t="s">
        <v>349</v>
      </c>
      <c r="G132" s="102">
        <v>0</v>
      </c>
      <c r="H132" s="117">
        <v>732.55</v>
      </c>
      <c r="I132" s="103">
        <f>SUM(G132:H132)</f>
        <v>732.55</v>
      </c>
      <c r="J132" s="13"/>
      <c r="K132" s="13"/>
      <c r="L132" s="13"/>
      <c r="M132" s="13"/>
      <c r="N132" s="13"/>
      <c r="O132" s="13"/>
      <c r="P132" s="13"/>
      <c r="Q132" s="13"/>
      <c r="R132" s="5"/>
      <c r="S132" s="5"/>
      <c r="T132" s="5"/>
      <c r="U132" s="5"/>
      <c r="V132" s="5"/>
      <c r="W132" s="5"/>
      <c r="X132" s="5"/>
      <c r="Y132" s="5"/>
      <c r="Z132" s="5"/>
      <c r="AA132" s="5"/>
      <c r="AB132" s="5"/>
      <c r="AC132" s="5"/>
      <c r="AD132" s="5"/>
    </row>
    <row r="133" spans="1:30" ht="16.5" x14ac:dyDescent="0.25">
      <c r="A133" s="49" t="s">
        <v>347</v>
      </c>
      <c r="B133" s="105" t="s">
        <v>372</v>
      </c>
      <c r="C133" s="108"/>
      <c r="D133" s="121" t="s">
        <v>360</v>
      </c>
      <c r="E133" s="109">
        <v>1</v>
      </c>
      <c r="F133" s="94" t="s">
        <v>350</v>
      </c>
      <c r="G133" s="102">
        <v>0</v>
      </c>
      <c r="H133" s="118">
        <v>732.55</v>
      </c>
      <c r="I133" s="103">
        <f>SUM(G133:H133)</f>
        <v>732.55</v>
      </c>
      <c r="J133" s="13"/>
      <c r="K133" s="13"/>
      <c r="L133" s="13"/>
      <c r="M133" s="13"/>
      <c r="N133" s="13"/>
      <c r="O133" s="13"/>
      <c r="P133" s="13"/>
      <c r="Q133" s="13"/>
      <c r="R133" s="5"/>
      <c r="S133" s="5"/>
      <c r="T133" s="5"/>
      <c r="U133" s="5"/>
      <c r="V133" s="5"/>
      <c r="W133" s="5"/>
      <c r="X133" s="5"/>
      <c r="Y133" s="5"/>
      <c r="Z133" s="5"/>
      <c r="AA133" s="5"/>
      <c r="AB133" s="5"/>
      <c r="AC133" s="5"/>
      <c r="AD133" s="5"/>
    </row>
    <row r="134" spans="1:30" ht="16.5" x14ac:dyDescent="0.25">
      <c r="A134" s="49" t="s">
        <v>354</v>
      </c>
      <c r="B134" s="107" t="s">
        <v>98</v>
      </c>
      <c r="C134" s="99"/>
      <c r="D134" s="121" t="s">
        <v>360</v>
      </c>
      <c r="E134" s="101">
        <v>1</v>
      </c>
      <c r="F134" s="52" t="s">
        <v>351</v>
      </c>
      <c r="G134" s="102">
        <v>0</v>
      </c>
      <c r="H134" s="119">
        <v>488.36</v>
      </c>
      <c r="I134" s="103">
        <f t="shared" ref="I134:I140" si="8">SUM(G134:H134)</f>
        <v>488.36</v>
      </c>
      <c r="J134" s="13"/>
      <c r="K134" s="13"/>
      <c r="L134" s="13"/>
      <c r="M134" s="13"/>
      <c r="N134" s="13"/>
      <c r="O134" s="13"/>
      <c r="P134" s="13"/>
      <c r="Q134" s="13"/>
      <c r="R134" s="5"/>
      <c r="S134" s="5"/>
      <c r="T134" s="5"/>
      <c r="U134" s="5"/>
      <c r="V134" s="5"/>
      <c r="W134" s="5"/>
      <c r="X134" s="5"/>
      <c r="Y134" s="5"/>
      <c r="Z134" s="5"/>
      <c r="AA134" s="5"/>
      <c r="AB134" s="5"/>
      <c r="AC134" s="5"/>
      <c r="AD134" s="5"/>
    </row>
    <row r="135" spans="1:30" ht="16.5" x14ac:dyDescent="0.25">
      <c r="A135" s="49" t="s">
        <v>354</v>
      </c>
      <c r="B135" s="107" t="s">
        <v>98</v>
      </c>
      <c r="C135" s="99"/>
      <c r="D135" s="121" t="s">
        <v>360</v>
      </c>
      <c r="E135" s="101">
        <v>1</v>
      </c>
      <c r="F135" s="114" t="s">
        <v>352</v>
      </c>
      <c r="G135" s="102">
        <v>0</v>
      </c>
      <c r="H135" s="119">
        <v>488.36</v>
      </c>
      <c r="I135" s="103">
        <f t="shared" si="8"/>
        <v>488.36</v>
      </c>
      <c r="J135" s="13"/>
      <c r="K135" s="13"/>
      <c r="L135" s="13"/>
      <c r="M135" s="13"/>
      <c r="N135" s="13"/>
      <c r="O135" s="13"/>
      <c r="P135" s="13"/>
      <c r="Q135" s="13"/>
      <c r="R135" s="5"/>
      <c r="S135" s="5"/>
      <c r="T135" s="5"/>
      <c r="U135" s="5"/>
      <c r="V135" s="5"/>
      <c r="W135" s="5"/>
      <c r="X135" s="5"/>
      <c r="Y135" s="5"/>
      <c r="Z135" s="5"/>
      <c r="AA135" s="5"/>
      <c r="AB135" s="5"/>
      <c r="AC135" s="5"/>
      <c r="AD135" s="5"/>
    </row>
    <row r="136" spans="1:30" ht="16.5" x14ac:dyDescent="0.25">
      <c r="A136" s="49" t="s">
        <v>354</v>
      </c>
      <c r="B136" s="107" t="s">
        <v>98</v>
      </c>
      <c r="C136" s="99"/>
      <c r="D136" s="121" t="s">
        <v>360</v>
      </c>
      <c r="E136" s="101">
        <v>1</v>
      </c>
      <c r="F136" s="52" t="s">
        <v>353</v>
      </c>
      <c r="G136" s="102">
        <v>0</v>
      </c>
      <c r="H136" s="119">
        <v>488.36</v>
      </c>
      <c r="I136" s="103">
        <f t="shared" si="8"/>
        <v>488.36</v>
      </c>
      <c r="J136" s="13"/>
      <c r="K136" s="13"/>
      <c r="L136" s="13"/>
      <c r="M136" s="13"/>
      <c r="N136" s="13"/>
      <c r="O136" s="13"/>
      <c r="P136" s="13"/>
      <c r="Q136" s="13"/>
      <c r="R136" s="5"/>
      <c r="S136" s="5"/>
      <c r="T136" s="5"/>
      <c r="U136" s="5"/>
      <c r="V136" s="5"/>
      <c r="W136" s="5"/>
      <c r="X136" s="5"/>
      <c r="Y136" s="5"/>
      <c r="Z136" s="5"/>
      <c r="AA136" s="5"/>
      <c r="AB136" s="5"/>
      <c r="AC136" s="5"/>
      <c r="AD136" s="5"/>
    </row>
    <row r="137" spans="1:30" ht="16.5" x14ac:dyDescent="0.25">
      <c r="A137" s="52" t="s">
        <v>355</v>
      </c>
      <c r="B137" s="107" t="s">
        <v>356</v>
      </c>
      <c r="C137" s="99"/>
      <c r="D137" s="100" t="s">
        <v>360</v>
      </c>
      <c r="E137" s="101">
        <v>1</v>
      </c>
      <c r="F137" s="58" t="s">
        <v>358</v>
      </c>
      <c r="G137" s="102">
        <v>0</v>
      </c>
      <c r="H137" s="120">
        <v>436.04</v>
      </c>
      <c r="I137" s="103">
        <f t="shared" si="8"/>
        <v>436.04</v>
      </c>
      <c r="J137" s="13"/>
      <c r="K137" s="13"/>
      <c r="L137" s="13"/>
      <c r="M137" s="13"/>
      <c r="N137" s="13"/>
      <c r="O137" s="13"/>
      <c r="P137" s="13"/>
      <c r="Q137" s="13"/>
      <c r="R137" s="5"/>
      <c r="S137" s="5"/>
      <c r="T137" s="5"/>
      <c r="U137" s="5"/>
      <c r="V137" s="5"/>
      <c r="W137" s="5"/>
      <c r="X137" s="5"/>
      <c r="Y137" s="5"/>
      <c r="Z137" s="5"/>
      <c r="AA137" s="5"/>
      <c r="AB137" s="5"/>
      <c r="AC137" s="5"/>
      <c r="AD137" s="5"/>
    </row>
    <row r="138" spans="1:30" ht="16.5" x14ac:dyDescent="0.25">
      <c r="A138" s="52" t="s">
        <v>357</v>
      </c>
      <c r="B138" s="107" t="s">
        <v>104</v>
      </c>
      <c r="C138" s="110"/>
      <c r="D138" s="111" t="s">
        <v>362</v>
      </c>
      <c r="E138" s="112">
        <v>1</v>
      </c>
      <c r="F138" s="115"/>
      <c r="G138" s="102">
        <v>0</v>
      </c>
      <c r="H138" s="120">
        <v>313.94</v>
      </c>
      <c r="I138" s="103">
        <f t="shared" si="8"/>
        <v>313.94</v>
      </c>
      <c r="J138" s="13"/>
      <c r="K138" s="13"/>
      <c r="L138" s="13"/>
      <c r="M138" s="13"/>
      <c r="N138" s="13"/>
      <c r="O138" s="13"/>
      <c r="P138" s="13"/>
      <c r="Q138" s="13"/>
      <c r="R138" s="5"/>
      <c r="S138" s="5"/>
      <c r="T138" s="5"/>
      <c r="U138" s="5"/>
      <c r="V138" s="5"/>
      <c r="W138" s="5"/>
      <c r="X138" s="5"/>
      <c r="Y138" s="5"/>
      <c r="Z138" s="5"/>
      <c r="AA138" s="5"/>
      <c r="AB138" s="5"/>
      <c r="AC138" s="5"/>
      <c r="AD138" s="5"/>
    </row>
    <row r="139" spans="1:30" ht="16.5" x14ac:dyDescent="0.25">
      <c r="A139" s="52" t="s">
        <v>357</v>
      </c>
      <c r="B139" s="107" t="s">
        <v>104</v>
      </c>
      <c r="C139" s="110"/>
      <c r="D139" s="111" t="s">
        <v>362</v>
      </c>
      <c r="E139" s="112">
        <v>1</v>
      </c>
      <c r="F139" s="115"/>
      <c r="G139" s="102">
        <v>0</v>
      </c>
      <c r="H139" s="120">
        <v>313.94</v>
      </c>
      <c r="I139" s="103">
        <f t="shared" si="8"/>
        <v>313.94</v>
      </c>
      <c r="J139" s="13"/>
      <c r="K139" s="13"/>
      <c r="L139" s="13"/>
      <c r="M139" s="13"/>
      <c r="N139" s="13"/>
      <c r="O139" s="13"/>
      <c r="P139" s="13"/>
      <c r="Q139" s="13"/>
      <c r="R139" s="5"/>
      <c r="S139" s="5"/>
      <c r="T139" s="5"/>
      <c r="U139" s="5"/>
      <c r="V139" s="5"/>
      <c r="W139" s="5"/>
      <c r="X139" s="5"/>
      <c r="Y139" s="5"/>
      <c r="Z139" s="5"/>
      <c r="AA139" s="5"/>
      <c r="AB139" s="5"/>
      <c r="AC139" s="5"/>
      <c r="AD139" s="5"/>
    </row>
    <row r="140" spans="1:30" ht="16.5" x14ac:dyDescent="0.25">
      <c r="A140" s="52" t="s">
        <v>357</v>
      </c>
      <c r="B140" s="107" t="s">
        <v>104</v>
      </c>
      <c r="C140" s="110"/>
      <c r="D140" s="111" t="s">
        <v>362</v>
      </c>
      <c r="E140" s="112">
        <v>1</v>
      </c>
      <c r="F140" s="115"/>
      <c r="G140" s="102">
        <v>0</v>
      </c>
      <c r="H140" s="120">
        <v>313.94</v>
      </c>
      <c r="I140" s="103">
        <f t="shared" si="8"/>
        <v>313.94</v>
      </c>
      <c r="J140" s="13"/>
      <c r="K140" s="13"/>
      <c r="L140" s="13"/>
      <c r="M140" s="13"/>
      <c r="N140" s="13"/>
      <c r="O140" s="13"/>
      <c r="P140" s="13"/>
      <c r="Q140" s="13"/>
      <c r="R140" s="5"/>
      <c r="S140" s="5"/>
      <c r="T140" s="5"/>
      <c r="U140" s="5"/>
      <c r="V140" s="5"/>
      <c r="W140" s="5"/>
      <c r="X140" s="5"/>
      <c r="Y140" s="5"/>
      <c r="Z140" s="5"/>
      <c r="AA140" s="5"/>
      <c r="AB140" s="5"/>
      <c r="AC140" s="5"/>
      <c r="AD140" s="5"/>
    </row>
    <row r="141" spans="1:30" ht="16.5" x14ac:dyDescent="0.25">
      <c r="A141" s="95"/>
      <c r="B141" s="105"/>
      <c r="C141" s="110"/>
      <c r="D141" s="111"/>
      <c r="E141" s="112"/>
      <c r="F141" s="113"/>
      <c r="G141" s="102"/>
      <c r="H141" s="90"/>
      <c r="I141" s="103"/>
      <c r="J141" s="13"/>
      <c r="K141" s="13"/>
      <c r="L141" s="13"/>
      <c r="M141" s="13"/>
      <c r="N141" s="13"/>
      <c r="O141" s="13"/>
      <c r="P141" s="13"/>
      <c r="Q141" s="13"/>
      <c r="R141" s="5"/>
      <c r="S141" s="5"/>
      <c r="T141" s="5"/>
      <c r="U141" s="5"/>
      <c r="V141" s="5"/>
      <c r="W141" s="5"/>
      <c r="X141" s="5"/>
      <c r="Y141" s="5"/>
      <c r="Z141" s="5"/>
      <c r="AA141" s="5"/>
      <c r="AB141" s="5"/>
      <c r="AC141" s="5"/>
      <c r="AD141" s="5"/>
    </row>
    <row r="142" spans="1:30" ht="45" x14ac:dyDescent="0.2">
      <c r="A142" s="42" t="s">
        <v>85</v>
      </c>
      <c r="B142" s="42" t="s">
        <v>86</v>
      </c>
      <c r="C142" s="21" t="s">
        <v>87</v>
      </c>
      <c r="D142" s="21" t="s">
        <v>88</v>
      </c>
      <c r="E142" s="21" t="s">
        <v>89</v>
      </c>
      <c r="F142" s="31"/>
      <c r="G142" s="116" t="s">
        <v>90</v>
      </c>
      <c r="H142" s="116" t="s">
        <v>91</v>
      </c>
      <c r="I142" s="116" t="s">
        <v>92</v>
      </c>
      <c r="J142" s="13"/>
      <c r="K142" s="13"/>
      <c r="L142" s="13"/>
      <c r="M142" s="13"/>
      <c r="N142" s="13"/>
      <c r="O142" s="13"/>
      <c r="P142" s="13"/>
      <c r="Q142" s="13"/>
      <c r="R142" s="14"/>
      <c r="S142" s="14"/>
      <c r="T142" s="14"/>
      <c r="U142" s="14"/>
      <c r="V142" s="14"/>
      <c r="W142" s="14"/>
      <c r="X142" s="14"/>
      <c r="Y142" s="14"/>
      <c r="Z142" s="14"/>
      <c r="AA142" s="14"/>
      <c r="AB142" s="14"/>
      <c r="AC142" s="14"/>
      <c r="AD142" s="14"/>
    </row>
    <row r="143" spans="1:30" x14ac:dyDescent="0.2">
      <c r="A143" s="37" t="s">
        <v>93</v>
      </c>
      <c r="B143" s="38" t="s">
        <v>94</v>
      </c>
      <c r="C143" s="16">
        <f>SUMIFS($E$120:$E$141,$B$120:$B$141,"FGS-1",$D$120:$D$141,"&lt;&gt;VAGO")</f>
        <v>9</v>
      </c>
      <c r="D143" s="16">
        <f>SUMIFS($E$120:$E$141,$B$120:$B$141,"FGS-1",$D$120:$D$141,"VAGO")</f>
        <v>0</v>
      </c>
      <c r="E143" s="16">
        <f t="shared" ref="E143:E148" si="9">C143+D143</f>
        <v>9</v>
      </c>
      <c r="F143" s="17"/>
      <c r="G143" s="28">
        <f>SUMIF($B$120:$B$141,"FGS-1",$G$120:$G$141)</f>
        <v>0</v>
      </c>
      <c r="H143" s="28">
        <f>SUMIF($B$120:$B$141,"FGS-1",$H$120:$H$141)</f>
        <v>10806.210000000003</v>
      </c>
      <c r="I143" s="28">
        <f>SUMIF($B$120:$B$141,"FGS-1",$I$120:$I$141)</f>
        <v>10806.210000000003</v>
      </c>
      <c r="J143" s="13"/>
      <c r="K143" s="13"/>
      <c r="L143" s="13"/>
      <c r="M143" s="13"/>
      <c r="N143" s="13"/>
      <c r="O143" s="13"/>
      <c r="P143" s="13"/>
      <c r="Q143" s="13"/>
      <c r="R143" s="12"/>
      <c r="S143" s="12"/>
      <c r="T143" s="12"/>
      <c r="U143" s="12"/>
      <c r="V143" s="12"/>
      <c r="W143" s="12"/>
      <c r="X143" s="12"/>
      <c r="Y143" s="12"/>
      <c r="Z143" s="12"/>
      <c r="AA143" s="12"/>
      <c r="AB143" s="12"/>
      <c r="AC143" s="12"/>
      <c r="AD143" s="12"/>
    </row>
    <row r="144" spans="1:30" x14ac:dyDescent="0.2">
      <c r="A144" s="37" t="s">
        <v>95</v>
      </c>
      <c r="B144" s="38" t="s">
        <v>96</v>
      </c>
      <c r="C144" s="16">
        <f>SUMIFS($E$120:$E$141,$B$120:$B$141,"FGS-2",$D$120:$D$141,"&lt;&gt;VAGO")</f>
        <v>5</v>
      </c>
      <c r="D144" s="16">
        <f>SUMIFS($E$120:$E$141,$B$120:$B$141,"FGS-2",$D$120:$D$141,"VAGO")</f>
        <v>0</v>
      </c>
      <c r="E144" s="16">
        <f t="shared" si="9"/>
        <v>5</v>
      </c>
      <c r="F144" s="19"/>
      <c r="G144" s="28">
        <f>SUMIF($B$120:$B$141,"FGS-2",$G$120:$G$141)</f>
        <v>0</v>
      </c>
      <c r="H144" s="28">
        <f>SUMIF($B$120:$B$141,"FGS-2",$H$120:$H$141)</f>
        <v>3662.75</v>
      </c>
      <c r="I144" s="28">
        <f>SUMIF($B$120:$B$141,"FGS-2",$I$120:$I$141)</f>
        <v>3662.75</v>
      </c>
      <c r="J144" s="13"/>
      <c r="K144" s="13"/>
      <c r="L144" s="13"/>
      <c r="M144" s="13"/>
      <c r="N144" s="13"/>
      <c r="O144" s="13"/>
      <c r="P144" s="13"/>
      <c r="Q144" s="13"/>
      <c r="R144" s="12"/>
      <c r="S144" s="12"/>
      <c r="T144" s="12"/>
      <c r="U144" s="12"/>
      <c r="V144" s="12"/>
      <c r="W144" s="12"/>
      <c r="X144" s="12"/>
      <c r="Y144" s="12"/>
      <c r="Z144" s="12"/>
      <c r="AA144" s="12"/>
      <c r="AB144" s="12"/>
      <c r="AC144" s="12"/>
      <c r="AD144" s="12"/>
    </row>
    <row r="145" spans="1:30" x14ac:dyDescent="0.2">
      <c r="A145" s="37" t="s">
        <v>97</v>
      </c>
      <c r="B145" s="38" t="s">
        <v>98</v>
      </c>
      <c r="C145" s="16">
        <f>SUMIFS($E$120:$E$141,$B$120:$B$141,"FGS-3",$D$120:$D$141,"&lt;&gt;VAGO")</f>
        <v>3</v>
      </c>
      <c r="D145" s="16">
        <f>SUMIFS($E$120:$E$141,$B$120:$B$141,"FGS-3",$D$120:$D$141,"VAGO")</f>
        <v>0</v>
      </c>
      <c r="E145" s="16">
        <f t="shared" si="9"/>
        <v>3</v>
      </c>
      <c r="F145" s="19"/>
      <c r="G145" s="28">
        <f>SUMIF($B$120:$B$141,"FGS-3",$G$120:$G$141)</f>
        <v>0</v>
      </c>
      <c r="H145" s="28">
        <f>SUMIF($B$120:$B$141,"FGS-3",$H$120:$H$141)</f>
        <v>1465.08</v>
      </c>
      <c r="I145" s="28">
        <f>SUMIF($B$120:$B$141,"FGS-3",$I$120:$I$141)</f>
        <v>1465.08</v>
      </c>
      <c r="J145" s="13"/>
      <c r="K145" s="13"/>
      <c r="L145" s="13"/>
      <c r="M145" s="13"/>
      <c r="N145" s="13"/>
      <c r="O145" s="13"/>
      <c r="P145" s="13"/>
      <c r="Q145" s="13"/>
      <c r="R145" s="12"/>
      <c r="S145" s="12"/>
      <c r="T145" s="12"/>
      <c r="U145" s="12"/>
      <c r="V145" s="12"/>
      <c r="W145" s="12"/>
      <c r="X145" s="12"/>
      <c r="Y145" s="12"/>
      <c r="Z145" s="12"/>
      <c r="AA145" s="12"/>
      <c r="AB145" s="12"/>
      <c r="AC145" s="12"/>
      <c r="AD145" s="12"/>
    </row>
    <row r="146" spans="1:30" x14ac:dyDescent="0.2">
      <c r="A146" s="39" t="s">
        <v>99</v>
      </c>
      <c r="B146" s="40" t="s">
        <v>100</v>
      </c>
      <c r="C146" s="16">
        <f>SUMIFS($E$120:$E$141,$B$120:$B$141,"FGA-1",$D$120:$D$141,"&lt;&gt;VAGO")</f>
        <v>1</v>
      </c>
      <c r="D146" s="16">
        <f>SUMIFS($E$120:$E$141,$B$120:$B$141,"FGA-1",$D$120:$D$141,"VAGO")</f>
        <v>0</v>
      </c>
      <c r="E146" s="16">
        <f t="shared" si="9"/>
        <v>1</v>
      </c>
      <c r="F146" s="20"/>
      <c r="G146" s="28">
        <f>SUMIF($B$120:$B$141,"FGA-1",$G$120:$G$141)</f>
        <v>0</v>
      </c>
      <c r="H146" s="28">
        <f>SUMIF($B$120:$B$141,"FGA-1",$H$120:$H$141)</f>
        <v>436.04</v>
      </c>
      <c r="I146" s="28">
        <f>SUMIF($B$120:$B$141,"FGA-1",$I$120:$I$141)</f>
        <v>436.04</v>
      </c>
      <c r="J146" s="13"/>
      <c r="K146" s="13"/>
      <c r="L146" s="13"/>
      <c r="M146" s="13"/>
      <c r="N146" s="13"/>
      <c r="O146" s="13"/>
      <c r="P146" s="13"/>
      <c r="Q146" s="13"/>
      <c r="R146" s="12"/>
      <c r="S146" s="12"/>
      <c r="T146" s="12"/>
      <c r="U146" s="12"/>
      <c r="V146" s="12"/>
      <c r="W146" s="12"/>
      <c r="X146" s="12"/>
      <c r="Y146" s="12"/>
      <c r="Z146" s="12"/>
      <c r="AA146" s="12"/>
      <c r="AB146" s="12"/>
      <c r="AC146" s="12"/>
      <c r="AD146" s="12"/>
    </row>
    <row r="147" spans="1:30" x14ac:dyDescent="0.2">
      <c r="A147" s="37" t="s">
        <v>101</v>
      </c>
      <c r="B147" s="38" t="s">
        <v>102</v>
      </c>
      <c r="C147" s="16">
        <f>SUMIFS($E$120:$E$141,$B$120:$B$141,"FGA-2",$D$120:$D$141,"&lt;&gt;VAGO")</f>
        <v>0</v>
      </c>
      <c r="D147" s="16">
        <f>SUMIFS($E$120:$E$141,$B$120:$B$141,"FGA-2",$D$120:$D$141,"VAGO")</f>
        <v>0</v>
      </c>
      <c r="E147" s="16">
        <f t="shared" si="9"/>
        <v>0</v>
      </c>
      <c r="F147" s="20"/>
      <c r="G147" s="28">
        <f>SUMIF($B$120:$B$141,"FGA-2",$G$120:$G$141)</f>
        <v>0</v>
      </c>
      <c r="H147" s="28">
        <f>SUMIF($B$120:$B$141,"FGA-2",$H$120:$H$141)</f>
        <v>0</v>
      </c>
      <c r="I147" s="28">
        <f>SUMIF($B$120:$B$141,"FGA-2",$I$120:$I$141)</f>
        <v>0</v>
      </c>
      <c r="J147" s="13"/>
      <c r="K147" s="13"/>
      <c r="L147" s="13"/>
      <c r="M147" s="13"/>
      <c r="N147" s="13"/>
      <c r="O147" s="13"/>
      <c r="P147" s="13"/>
      <c r="Q147" s="13"/>
      <c r="R147" s="25"/>
      <c r="S147" s="12"/>
      <c r="T147" s="12"/>
      <c r="U147" s="12"/>
      <c r="V147" s="12"/>
      <c r="W147" s="12"/>
      <c r="X147" s="12"/>
      <c r="Y147" s="12"/>
      <c r="Z147" s="12"/>
      <c r="AA147" s="12"/>
      <c r="AB147" s="12"/>
      <c r="AC147" s="12"/>
      <c r="AD147" s="12"/>
    </row>
    <row r="148" spans="1:30" x14ac:dyDescent="0.2">
      <c r="A148" s="37" t="s">
        <v>103</v>
      </c>
      <c r="B148" s="38" t="s">
        <v>104</v>
      </c>
      <c r="C148" s="16">
        <f>SUMIFS($E$120:$E$141,$B$120:$B$141,"FGA-3",$D$120:$D$141,"&lt;&gt;VAGO")</f>
        <v>0</v>
      </c>
      <c r="D148" s="16">
        <f>SUMIFS($E$120:$E$141,$B$120:$B$141,"FGA-3",$D$120:$D$141,"VAGO")</f>
        <v>3</v>
      </c>
      <c r="E148" s="16">
        <f t="shared" si="9"/>
        <v>3</v>
      </c>
      <c r="F148" s="19"/>
      <c r="G148" s="28">
        <f>SUMIF($B$120:$B$141,"FGA-3",$G$120:$G$141)</f>
        <v>0</v>
      </c>
      <c r="H148" s="28">
        <f>SUMIF($B$120:$B$141,"FGA-3",$H$120:$H$141)</f>
        <v>941.81999999999994</v>
      </c>
      <c r="I148" s="28">
        <f>SUMIF($B$120:$B$141,"FGA-3",$I$120:$I$141)</f>
        <v>941.81999999999994</v>
      </c>
      <c r="J148" s="13"/>
      <c r="K148" s="13"/>
      <c r="L148" s="13"/>
      <c r="M148" s="13"/>
      <c r="N148" s="13"/>
      <c r="O148" s="13"/>
      <c r="P148" s="13"/>
      <c r="Q148" s="13"/>
      <c r="R148" s="32"/>
      <c r="S148" s="14"/>
      <c r="T148" s="14"/>
      <c r="U148" s="14"/>
      <c r="V148" s="14"/>
      <c r="W148" s="14"/>
      <c r="X148" s="14"/>
      <c r="Y148" s="14"/>
      <c r="Z148" s="14"/>
      <c r="AA148" s="14"/>
      <c r="AB148" s="14"/>
      <c r="AC148" s="14"/>
      <c r="AD148" s="14"/>
    </row>
    <row r="149" spans="1:30" ht="30" x14ac:dyDescent="0.2">
      <c r="A149" s="42" t="s">
        <v>105</v>
      </c>
      <c r="B149" s="31"/>
      <c r="C149" s="21">
        <f t="shared" ref="C149:E149" si="10">SUM(C143:C148)</f>
        <v>18</v>
      </c>
      <c r="D149" s="21">
        <f t="shared" si="10"/>
        <v>3</v>
      </c>
      <c r="E149" s="21">
        <f t="shared" si="10"/>
        <v>21</v>
      </c>
      <c r="F149" s="31"/>
      <c r="G149" s="33">
        <f t="shared" ref="G149:I149" si="11">SUM(G143:G148)</f>
        <v>0</v>
      </c>
      <c r="H149" s="33">
        <f t="shared" si="11"/>
        <v>17311.900000000005</v>
      </c>
      <c r="I149" s="33">
        <f t="shared" si="11"/>
        <v>17311.900000000005</v>
      </c>
      <c r="J149" s="13"/>
      <c r="K149" s="13"/>
      <c r="L149" s="13"/>
      <c r="M149" s="13"/>
      <c r="N149" s="13"/>
      <c r="O149" s="13"/>
      <c r="P149" s="13"/>
      <c r="Q149" s="13"/>
      <c r="R149" s="32"/>
      <c r="S149" s="14"/>
      <c r="T149" s="14"/>
      <c r="U149" s="14"/>
      <c r="V149" s="14"/>
      <c r="W149" s="14"/>
      <c r="X149" s="14"/>
      <c r="Y149" s="14"/>
      <c r="Z149" s="14"/>
      <c r="AA149" s="14"/>
      <c r="AB149" s="14"/>
      <c r="AC149" s="14"/>
      <c r="AD149" s="14"/>
    </row>
    <row r="150" spans="1:30" ht="33" customHeight="1" x14ac:dyDescent="0.2">
      <c r="A150" s="23"/>
      <c r="B150" s="23"/>
      <c r="C150" s="23"/>
      <c r="D150" s="23"/>
      <c r="E150" s="23"/>
      <c r="F150" s="23"/>
      <c r="G150" s="23"/>
      <c r="H150" s="138"/>
      <c r="I150" s="138"/>
      <c r="J150" s="138"/>
      <c r="K150" s="139"/>
      <c r="L150" s="138"/>
      <c r="M150" s="138"/>
      <c r="N150" s="138"/>
      <c r="O150" s="41"/>
      <c r="P150" s="41"/>
      <c r="Q150" s="41"/>
      <c r="R150" s="25"/>
      <c r="S150" s="12"/>
      <c r="T150" s="12"/>
      <c r="U150" s="12"/>
      <c r="V150" s="12"/>
      <c r="W150" s="12"/>
      <c r="X150" s="12"/>
      <c r="Y150" s="12"/>
      <c r="Z150" s="12"/>
      <c r="AA150" s="12"/>
      <c r="AB150" s="12"/>
      <c r="AC150" s="12"/>
      <c r="AD150" s="12"/>
    </row>
    <row r="151" spans="1:30" ht="45" x14ac:dyDescent="0.2">
      <c r="A151" s="42"/>
      <c r="B151" s="42"/>
      <c r="C151" s="21" t="s">
        <v>106</v>
      </c>
      <c r="D151" s="21" t="s">
        <v>107</v>
      </c>
      <c r="E151" s="21" t="s">
        <v>108</v>
      </c>
      <c r="F151" s="15"/>
      <c r="G151" s="21" t="s">
        <v>109</v>
      </c>
      <c r="H151" s="21" t="s">
        <v>110</v>
      </c>
      <c r="I151" s="21" t="s">
        <v>111</v>
      </c>
      <c r="J151" s="138"/>
      <c r="K151" s="139"/>
      <c r="L151" s="138"/>
      <c r="M151" s="138"/>
      <c r="N151" s="138"/>
      <c r="O151" s="41"/>
      <c r="P151" s="41"/>
      <c r="Q151" s="41"/>
      <c r="R151" s="25"/>
      <c r="S151" s="12"/>
      <c r="T151" s="12"/>
      <c r="U151" s="12"/>
      <c r="V151" s="12"/>
      <c r="W151" s="12"/>
      <c r="X151" s="12"/>
      <c r="Y151" s="12"/>
      <c r="Z151" s="12"/>
      <c r="AA151" s="12"/>
      <c r="AB151" s="12"/>
      <c r="AC151" s="12"/>
      <c r="AD151" s="12"/>
    </row>
    <row r="152" spans="1:30" ht="45" x14ac:dyDescent="0.2">
      <c r="A152" s="42" t="s">
        <v>112</v>
      </c>
      <c r="B152" s="15"/>
      <c r="C152" s="21">
        <f>SUM(C100+C116+C149)</f>
        <v>98</v>
      </c>
      <c r="D152" s="21">
        <f>SUM(D100+D116+D149)</f>
        <v>4</v>
      </c>
      <c r="E152" s="21">
        <f>SUM(E100+E116+E149)</f>
        <v>102</v>
      </c>
      <c r="F152" s="15"/>
      <c r="G152" s="33">
        <f>SUM(H100+G116+G149)</f>
        <v>61935.950000000004</v>
      </c>
      <c r="H152" s="33">
        <f>SUM(I100+H116+H149)</f>
        <v>316688.00999999995</v>
      </c>
      <c r="I152" s="33">
        <f>SUM(J100+I116+I149)</f>
        <v>378623.96000000008</v>
      </c>
      <c r="J152" s="138"/>
      <c r="K152" s="139"/>
      <c r="L152" s="138"/>
      <c r="M152" s="138"/>
      <c r="N152" s="138"/>
      <c r="O152" s="41"/>
      <c r="P152" s="41"/>
      <c r="Q152" s="41"/>
      <c r="R152" s="25"/>
      <c r="S152" s="12"/>
      <c r="T152" s="12"/>
      <c r="U152" s="12"/>
      <c r="V152" s="12"/>
      <c r="W152" s="12"/>
      <c r="X152" s="12"/>
      <c r="Y152" s="12"/>
      <c r="Z152" s="12"/>
      <c r="AA152" s="12"/>
      <c r="AB152" s="12"/>
      <c r="AC152" s="12"/>
      <c r="AD152" s="12"/>
    </row>
    <row r="153" spans="1:30" ht="30" customHeight="1" x14ac:dyDescent="0.2">
      <c r="A153" s="23"/>
      <c r="B153" s="23"/>
      <c r="C153" s="23"/>
      <c r="D153" s="23"/>
      <c r="E153" s="23"/>
      <c r="F153" s="23"/>
      <c r="G153" s="23"/>
      <c r="H153" s="23"/>
      <c r="I153" s="138"/>
      <c r="J153" s="138"/>
      <c r="K153" s="139"/>
      <c r="L153" s="138"/>
      <c r="M153" s="138"/>
      <c r="N153" s="138"/>
      <c r="O153" s="41"/>
      <c r="P153" s="41"/>
      <c r="Q153" s="41"/>
      <c r="R153" s="25"/>
      <c r="S153" s="12"/>
      <c r="T153" s="12"/>
      <c r="U153" s="12"/>
      <c r="V153" s="12"/>
      <c r="W153" s="12"/>
      <c r="X153" s="12"/>
      <c r="Y153" s="12"/>
      <c r="Z153" s="12"/>
      <c r="AA153" s="12"/>
      <c r="AB153" s="12"/>
      <c r="AC153" s="12"/>
      <c r="AD153" s="12"/>
    </row>
    <row r="154" spans="1:30" x14ac:dyDescent="0.2">
      <c r="A154" s="186" t="s">
        <v>113</v>
      </c>
      <c r="B154" s="179"/>
      <c r="C154" s="179"/>
      <c r="D154" s="179"/>
      <c r="E154" s="179"/>
      <c r="F154" s="180"/>
      <c r="G154" s="13"/>
      <c r="H154" s="23"/>
      <c r="I154" s="138"/>
      <c r="J154" s="138"/>
      <c r="K154" s="139"/>
      <c r="L154" s="138"/>
      <c r="M154" s="138"/>
      <c r="N154" s="138"/>
      <c r="O154" s="41"/>
      <c r="P154" s="41"/>
      <c r="Q154" s="41"/>
      <c r="R154" s="25"/>
      <c r="S154" s="12"/>
      <c r="T154" s="12"/>
      <c r="U154" s="12"/>
      <c r="V154" s="12"/>
      <c r="W154" s="12"/>
      <c r="X154" s="12"/>
      <c r="Y154" s="12"/>
      <c r="Z154" s="12"/>
      <c r="AA154" s="12"/>
      <c r="AB154" s="12"/>
      <c r="AC154" s="12"/>
      <c r="AD154" s="12"/>
    </row>
    <row r="155" spans="1:30" x14ac:dyDescent="0.2">
      <c r="A155" s="187" t="s">
        <v>114</v>
      </c>
      <c r="B155" s="179"/>
      <c r="C155" s="179"/>
      <c r="D155" s="179"/>
      <c r="E155" s="179"/>
      <c r="F155" s="180"/>
      <c r="G155" s="13"/>
      <c r="H155" s="23"/>
      <c r="I155" s="23"/>
      <c r="J155" s="138"/>
      <c r="K155" s="138"/>
      <c r="L155" s="138"/>
      <c r="M155" s="138"/>
      <c r="N155" s="138"/>
      <c r="O155" s="41"/>
      <c r="P155" s="41"/>
      <c r="Q155" s="41"/>
      <c r="R155" s="25"/>
      <c r="S155" s="12"/>
      <c r="T155" s="12"/>
      <c r="U155" s="12"/>
      <c r="V155" s="12"/>
      <c r="W155" s="12"/>
      <c r="X155" s="12"/>
      <c r="Y155" s="12"/>
      <c r="Z155" s="12"/>
      <c r="AA155" s="12"/>
      <c r="AB155" s="12"/>
      <c r="AC155" s="12"/>
      <c r="AD155" s="12"/>
    </row>
    <row r="156" spans="1:30" x14ac:dyDescent="0.2">
      <c r="A156" s="187" t="s">
        <v>115</v>
      </c>
      <c r="B156" s="179"/>
      <c r="C156" s="179"/>
      <c r="D156" s="179"/>
      <c r="E156" s="179"/>
      <c r="F156" s="180"/>
      <c r="G156" s="13"/>
      <c r="H156" s="23"/>
      <c r="I156" s="23"/>
      <c r="J156" s="138"/>
      <c r="K156" s="138"/>
      <c r="L156" s="138"/>
      <c r="M156" s="138"/>
      <c r="N156" s="138"/>
      <c r="O156" s="41"/>
      <c r="P156" s="41"/>
      <c r="Q156" s="41"/>
      <c r="R156" s="25"/>
      <c r="S156" s="12"/>
      <c r="T156" s="12"/>
      <c r="U156" s="12"/>
      <c r="V156" s="12"/>
      <c r="W156" s="12"/>
      <c r="X156" s="12"/>
      <c r="Y156" s="12"/>
      <c r="Z156" s="12"/>
      <c r="AA156" s="12"/>
      <c r="AB156" s="12"/>
      <c r="AC156" s="12"/>
      <c r="AD156" s="12"/>
    </row>
    <row r="157" spans="1:30" x14ac:dyDescent="0.2">
      <c r="A157" s="188" t="s">
        <v>116</v>
      </c>
      <c r="B157" s="179"/>
      <c r="C157" s="179"/>
      <c r="D157" s="179"/>
      <c r="E157" s="179"/>
      <c r="F157" s="180"/>
      <c r="G157" s="13"/>
      <c r="H157" s="23"/>
      <c r="I157" s="23"/>
      <c r="J157" s="138"/>
      <c r="K157" s="138"/>
      <c r="L157" s="138"/>
      <c r="M157" s="138"/>
      <c r="N157" s="138"/>
      <c r="O157" s="41"/>
      <c r="P157" s="41"/>
      <c r="Q157" s="41"/>
      <c r="R157" s="25"/>
      <c r="S157" s="12"/>
      <c r="T157" s="12"/>
      <c r="U157" s="12"/>
      <c r="V157" s="12"/>
      <c r="W157" s="12"/>
      <c r="X157" s="12"/>
      <c r="Y157" s="12"/>
      <c r="Z157" s="12"/>
      <c r="AA157" s="12"/>
      <c r="AB157" s="12"/>
      <c r="AC157" s="12"/>
      <c r="AD157" s="12"/>
    </row>
    <row r="158" spans="1:30" x14ac:dyDescent="0.2">
      <c r="A158" s="188" t="s">
        <v>117</v>
      </c>
      <c r="B158" s="179"/>
      <c r="C158" s="179"/>
      <c r="D158" s="179"/>
      <c r="E158" s="179"/>
      <c r="F158" s="180"/>
      <c r="G158" s="13"/>
      <c r="H158" s="23"/>
      <c r="I158" s="23"/>
      <c r="J158" s="138"/>
      <c r="K158" s="138"/>
      <c r="L158" s="138"/>
      <c r="M158" s="138"/>
      <c r="N158" s="138"/>
      <c r="O158" s="41"/>
      <c r="P158" s="41"/>
      <c r="Q158" s="41"/>
      <c r="R158" s="25"/>
      <c r="S158" s="12"/>
      <c r="T158" s="12"/>
      <c r="U158" s="12"/>
      <c r="V158" s="12"/>
      <c r="W158" s="12"/>
      <c r="X158" s="12"/>
      <c r="Y158" s="12"/>
      <c r="Z158" s="12"/>
      <c r="AA158" s="12"/>
      <c r="AB158" s="12"/>
      <c r="AC158" s="12"/>
      <c r="AD158" s="12"/>
    </row>
    <row r="159" spans="1:30" x14ac:dyDescent="0.2">
      <c r="A159" s="188" t="s">
        <v>118</v>
      </c>
      <c r="B159" s="179"/>
      <c r="C159" s="179"/>
      <c r="D159" s="179"/>
      <c r="E159" s="179"/>
      <c r="F159" s="180"/>
      <c r="G159" s="13"/>
      <c r="H159" s="23"/>
      <c r="I159" s="23"/>
      <c r="J159" s="138"/>
      <c r="K159" s="138"/>
      <c r="L159" s="138"/>
      <c r="M159" s="138"/>
      <c r="N159" s="138"/>
      <c r="O159" s="41"/>
      <c r="P159" s="41"/>
      <c r="Q159" s="41"/>
      <c r="R159" s="25"/>
      <c r="S159" s="12"/>
      <c r="T159" s="12"/>
      <c r="U159" s="12"/>
      <c r="V159" s="12"/>
      <c r="W159" s="12"/>
      <c r="X159" s="12"/>
      <c r="Y159" s="12"/>
      <c r="Z159" s="12"/>
      <c r="AA159" s="12"/>
      <c r="AB159" s="12"/>
      <c r="AC159" s="12"/>
      <c r="AD159" s="12"/>
    </row>
    <row r="160" spans="1:30" ht="32.25" customHeight="1" x14ac:dyDescent="0.2">
      <c r="A160" s="189"/>
      <c r="B160" s="182"/>
      <c r="C160" s="182"/>
      <c r="D160" s="182"/>
      <c r="E160" s="182"/>
      <c r="F160" s="182"/>
      <c r="G160" s="13"/>
      <c r="H160" s="23"/>
      <c r="I160" s="23"/>
      <c r="J160" s="138"/>
      <c r="K160" s="138"/>
      <c r="L160" s="138"/>
      <c r="M160" s="138"/>
      <c r="N160" s="138"/>
      <c r="O160" s="41"/>
      <c r="P160" s="41"/>
      <c r="Q160" s="41"/>
      <c r="R160" s="25"/>
      <c r="S160" s="12"/>
      <c r="T160" s="12"/>
      <c r="U160" s="12"/>
      <c r="V160" s="12"/>
      <c r="W160" s="12"/>
      <c r="X160" s="12"/>
      <c r="Y160" s="12"/>
      <c r="Z160" s="12"/>
      <c r="AA160" s="12"/>
      <c r="AB160" s="12"/>
      <c r="AC160" s="12"/>
      <c r="AD160" s="12"/>
    </row>
    <row r="161" spans="1:30" x14ac:dyDescent="0.2">
      <c r="A161" s="186" t="s">
        <v>119</v>
      </c>
      <c r="B161" s="179"/>
      <c r="C161" s="179"/>
      <c r="D161" s="179"/>
      <c r="E161" s="179"/>
      <c r="F161" s="180"/>
      <c r="G161" s="13"/>
      <c r="H161" s="23"/>
      <c r="I161" s="23"/>
      <c r="J161" s="23"/>
      <c r="K161" s="23"/>
      <c r="L161" s="23"/>
      <c r="M161" s="41"/>
      <c r="N161" s="41"/>
      <c r="O161" s="41"/>
      <c r="P161" s="41"/>
      <c r="Q161" s="41"/>
      <c r="R161" s="25"/>
      <c r="S161" s="12"/>
      <c r="T161" s="12"/>
      <c r="U161" s="12"/>
      <c r="V161" s="12"/>
      <c r="W161" s="12"/>
      <c r="X161" s="12"/>
      <c r="Y161" s="12"/>
      <c r="Z161" s="12"/>
      <c r="AA161" s="12"/>
      <c r="AB161" s="12"/>
      <c r="AC161" s="12"/>
      <c r="AD161" s="12"/>
    </row>
    <row r="162" spans="1:30" x14ac:dyDescent="0.2">
      <c r="A162" s="190" t="s">
        <v>120</v>
      </c>
      <c r="B162" s="179"/>
      <c r="C162" s="179"/>
      <c r="D162" s="179"/>
      <c r="E162" s="179"/>
      <c r="F162" s="180"/>
      <c r="G162" s="13"/>
      <c r="H162" s="23"/>
      <c r="I162" s="23"/>
      <c r="J162" s="23"/>
      <c r="K162" s="23"/>
      <c r="L162" s="23"/>
      <c r="M162" s="41"/>
      <c r="N162" s="41"/>
      <c r="O162" s="41"/>
      <c r="P162" s="41"/>
      <c r="Q162" s="41"/>
      <c r="R162" s="25"/>
      <c r="S162" s="12"/>
      <c r="T162" s="12"/>
      <c r="U162" s="12"/>
      <c r="V162" s="12"/>
      <c r="W162" s="12"/>
      <c r="X162" s="12"/>
      <c r="Y162" s="12"/>
      <c r="Z162" s="12"/>
      <c r="AA162" s="12"/>
      <c r="AB162" s="12"/>
      <c r="AC162" s="12"/>
      <c r="AD162" s="12"/>
    </row>
    <row r="163" spans="1:30" x14ac:dyDescent="0.2">
      <c r="A163" s="185" t="s">
        <v>121</v>
      </c>
      <c r="B163" s="179"/>
      <c r="C163" s="179"/>
      <c r="D163" s="179"/>
      <c r="E163" s="179"/>
      <c r="F163" s="180"/>
      <c r="G163" s="13"/>
      <c r="H163" s="23"/>
      <c r="I163" s="23"/>
      <c r="J163" s="23"/>
      <c r="K163" s="23"/>
      <c r="L163" s="23"/>
      <c r="M163" s="41"/>
      <c r="N163" s="41"/>
      <c r="O163" s="41"/>
      <c r="P163" s="41"/>
      <c r="Q163" s="41"/>
      <c r="R163" s="25"/>
      <c r="S163" s="12"/>
      <c r="T163" s="12"/>
      <c r="U163" s="12"/>
      <c r="V163" s="12"/>
      <c r="W163" s="12"/>
      <c r="X163" s="12"/>
      <c r="Y163" s="12"/>
      <c r="Z163" s="12"/>
      <c r="AA163" s="12"/>
      <c r="AB163" s="12"/>
      <c r="AC163" s="12"/>
      <c r="AD163" s="12"/>
    </row>
    <row r="164" spans="1:30" ht="31.5" customHeight="1" x14ac:dyDescent="0.2">
      <c r="A164" s="185" t="s">
        <v>122</v>
      </c>
      <c r="B164" s="179"/>
      <c r="C164" s="179"/>
      <c r="D164" s="179"/>
      <c r="E164" s="179"/>
      <c r="F164" s="180"/>
      <c r="G164" s="13"/>
      <c r="H164" s="23"/>
      <c r="I164" s="23"/>
      <c r="J164" s="23"/>
      <c r="K164" s="23"/>
      <c r="L164" s="23"/>
      <c r="M164" s="41"/>
      <c r="N164" s="41"/>
      <c r="O164" s="41"/>
      <c r="P164" s="41"/>
      <c r="Q164" s="41"/>
      <c r="R164" s="25"/>
      <c r="S164" s="12"/>
      <c r="T164" s="12"/>
      <c r="U164" s="12"/>
      <c r="V164" s="12"/>
      <c r="W164" s="12"/>
      <c r="X164" s="12"/>
      <c r="Y164" s="12"/>
      <c r="Z164" s="12"/>
      <c r="AA164" s="12"/>
      <c r="AB164" s="12"/>
      <c r="AC164" s="12"/>
      <c r="AD164" s="12"/>
    </row>
    <row r="165" spans="1:30" ht="29.25" customHeight="1" x14ac:dyDescent="0.2">
      <c r="A165" s="185" t="s">
        <v>123</v>
      </c>
      <c r="B165" s="179"/>
      <c r="C165" s="179"/>
      <c r="D165" s="179"/>
      <c r="E165" s="179"/>
      <c r="F165" s="180"/>
      <c r="G165" s="13"/>
      <c r="H165" s="23"/>
      <c r="I165" s="23"/>
      <c r="J165" s="23"/>
      <c r="K165" s="23"/>
      <c r="L165" s="23"/>
      <c r="M165" s="41"/>
      <c r="N165" s="41"/>
      <c r="O165" s="41"/>
      <c r="P165" s="41"/>
      <c r="Q165" s="41"/>
      <c r="R165" s="25"/>
      <c r="S165" s="12"/>
      <c r="T165" s="12"/>
      <c r="U165" s="12"/>
      <c r="V165" s="12"/>
      <c r="W165" s="12"/>
      <c r="X165" s="12"/>
      <c r="Y165" s="12"/>
      <c r="Z165" s="12"/>
      <c r="AA165" s="12"/>
      <c r="AB165" s="12"/>
      <c r="AC165" s="12"/>
      <c r="AD165" s="12"/>
    </row>
    <row r="166" spans="1:30" x14ac:dyDescent="0.2">
      <c r="A166" s="185" t="s">
        <v>124</v>
      </c>
      <c r="B166" s="179"/>
      <c r="C166" s="179"/>
      <c r="D166" s="179"/>
      <c r="E166" s="179"/>
      <c r="F166" s="180"/>
      <c r="G166" s="13"/>
      <c r="H166" s="23"/>
      <c r="I166" s="23"/>
      <c r="J166" s="23"/>
      <c r="K166" s="23"/>
      <c r="L166" s="23"/>
      <c r="M166" s="41"/>
      <c r="N166" s="41"/>
      <c r="O166" s="41"/>
      <c r="P166" s="41"/>
      <c r="Q166" s="41"/>
      <c r="R166" s="25"/>
      <c r="S166" s="12"/>
      <c r="T166" s="12"/>
      <c r="U166" s="12"/>
      <c r="V166" s="12"/>
      <c r="W166" s="12"/>
      <c r="X166" s="12"/>
      <c r="Y166" s="12"/>
      <c r="Z166" s="12"/>
      <c r="AA166" s="12"/>
      <c r="AB166" s="12"/>
      <c r="AC166" s="12"/>
      <c r="AD166" s="12"/>
    </row>
    <row r="167" spans="1:30" ht="58.5" customHeight="1" x14ac:dyDescent="0.2">
      <c r="A167" s="185" t="s">
        <v>125</v>
      </c>
      <c r="B167" s="179"/>
      <c r="C167" s="179"/>
      <c r="D167" s="179"/>
      <c r="E167" s="179"/>
      <c r="F167" s="180"/>
      <c r="G167" s="13"/>
      <c r="H167" s="23"/>
      <c r="I167" s="23"/>
      <c r="J167" s="23"/>
      <c r="K167" s="23"/>
      <c r="L167" s="23"/>
      <c r="M167" s="41"/>
      <c r="N167" s="41"/>
      <c r="O167" s="41"/>
      <c r="P167" s="41"/>
      <c r="Q167" s="41"/>
      <c r="R167" s="25"/>
      <c r="S167" s="12"/>
      <c r="T167" s="12"/>
      <c r="U167" s="12"/>
      <c r="V167" s="12"/>
      <c r="W167" s="12"/>
      <c r="X167" s="12"/>
      <c r="Y167" s="12"/>
      <c r="Z167" s="12"/>
      <c r="AA167" s="12"/>
      <c r="AB167" s="12"/>
      <c r="AC167" s="12"/>
      <c r="AD167" s="12"/>
    </row>
    <row r="168" spans="1:30" ht="29.25" customHeight="1" x14ac:dyDescent="0.2">
      <c r="A168" s="185" t="s">
        <v>126</v>
      </c>
      <c r="B168" s="179"/>
      <c r="C168" s="179"/>
      <c r="D168" s="179"/>
      <c r="E168" s="179"/>
      <c r="F168" s="180"/>
      <c r="G168" s="13"/>
      <c r="H168" s="23"/>
      <c r="I168" s="23"/>
      <c r="J168" s="23"/>
      <c r="K168" s="23"/>
      <c r="L168" s="23"/>
      <c r="M168" s="41"/>
      <c r="N168" s="41"/>
      <c r="O168" s="41"/>
      <c r="P168" s="41"/>
      <c r="Q168" s="41"/>
      <c r="R168" s="25"/>
      <c r="S168" s="12"/>
      <c r="T168" s="12"/>
      <c r="U168" s="12"/>
      <c r="V168" s="12"/>
      <c r="W168" s="12"/>
      <c r="X168" s="12"/>
      <c r="Y168" s="12"/>
      <c r="Z168" s="12"/>
      <c r="AA168" s="12"/>
      <c r="AB168" s="12"/>
      <c r="AC168" s="12"/>
      <c r="AD168" s="12"/>
    </row>
    <row r="169" spans="1:30" x14ac:dyDescent="0.2">
      <c r="A169" s="185" t="s">
        <v>127</v>
      </c>
      <c r="B169" s="179"/>
      <c r="C169" s="179"/>
      <c r="D169" s="179"/>
      <c r="E169" s="179"/>
      <c r="F169" s="180"/>
      <c r="G169" s="13"/>
      <c r="H169" s="23"/>
      <c r="I169" s="23"/>
      <c r="J169" s="23"/>
      <c r="K169" s="23"/>
      <c r="L169" s="23"/>
      <c r="M169" s="41"/>
      <c r="N169" s="41"/>
      <c r="O169" s="41"/>
      <c r="P169" s="41"/>
      <c r="Q169" s="41"/>
      <c r="R169" s="25"/>
      <c r="S169" s="12"/>
      <c r="T169" s="12"/>
      <c r="U169" s="12"/>
      <c r="V169" s="12"/>
      <c r="W169" s="12"/>
      <c r="X169" s="12"/>
      <c r="Y169" s="12"/>
      <c r="Z169" s="12"/>
      <c r="AA169" s="12"/>
      <c r="AB169" s="12"/>
      <c r="AC169" s="12"/>
      <c r="AD169" s="12"/>
    </row>
    <row r="170" spans="1:30" x14ac:dyDescent="0.2">
      <c r="A170" s="185" t="s">
        <v>128</v>
      </c>
      <c r="B170" s="179"/>
      <c r="C170" s="179"/>
      <c r="D170" s="179"/>
      <c r="E170" s="179"/>
      <c r="F170" s="180"/>
      <c r="G170" s="13"/>
      <c r="H170" s="23"/>
      <c r="I170" s="23"/>
      <c r="J170" s="23"/>
      <c r="K170" s="23"/>
      <c r="L170" s="23"/>
      <c r="M170" s="41"/>
      <c r="N170" s="41"/>
      <c r="O170" s="41"/>
      <c r="P170" s="41"/>
      <c r="Q170" s="41"/>
      <c r="R170" s="25"/>
      <c r="S170" s="12"/>
      <c r="T170" s="12"/>
      <c r="U170" s="12"/>
      <c r="V170" s="12"/>
      <c r="W170" s="12"/>
      <c r="X170" s="12"/>
      <c r="Y170" s="12"/>
      <c r="Z170" s="12"/>
      <c r="AA170" s="12"/>
      <c r="AB170" s="12"/>
      <c r="AC170" s="12"/>
      <c r="AD170" s="12"/>
    </row>
    <row r="171" spans="1:30" x14ac:dyDescent="0.2">
      <c r="A171" s="185" t="s">
        <v>129</v>
      </c>
      <c r="B171" s="179"/>
      <c r="C171" s="179"/>
      <c r="D171" s="179"/>
      <c r="E171" s="179"/>
      <c r="F171" s="180"/>
      <c r="G171" s="13"/>
      <c r="H171" s="23"/>
      <c r="I171" s="23"/>
      <c r="J171" s="23"/>
      <c r="K171" s="23"/>
      <c r="L171" s="23"/>
      <c r="M171" s="41"/>
      <c r="N171" s="41"/>
      <c r="O171" s="41"/>
      <c r="P171" s="41"/>
      <c r="Q171" s="41"/>
      <c r="R171" s="25"/>
      <c r="S171" s="12"/>
      <c r="T171" s="12"/>
      <c r="U171" s="12"/>
      <c r="V171" s="12"/>
      <c r="W171" s="12"/>
      <c r="X171" s="12"/>
      <c r="Y171" s="12"/>
      <c r="Z171" s="12"/>
      <c r="AA171" s="12"/>
      <c r="AB171" s="12"/>
      <c r="AC171" s="12"/>
      <c r="AD171" s="12"/>
    </row>
    <row r="172" spans="1:30" x14ac:dyDescent="0.2">
      <c r="A172" s="185" t="s">
        <v>130</v>
      </c>
      <c r="B172" s="179"/>
      <c r="C172" s="179"/>
      <c r="D172" s="179"/>
      <c r="E172" s="179"/>
      <c r="F172" s="180"/>
      <c r="G172" s="13"/>
      <c r="H172" s="23"/>
      <c r="I172" s="23"/>
      <c r="J172" s="23"/>
      <c r="K172" s="23"/>
      <c r="L172" s="23"/>
      <c r="M172" s="41"/>
      <c r="N172" s="41"/>
      <c r="O172" s="41"/>
      <c r="P172" s="41"/>
      <c r="Q172" s="41"/>
      <c r="R172" s="25"/>
      <c r="S172" s="12"/>
      <c r="T172" s="12"/>
      <c r="U172" s="12"/>
      <c r="V172" s="12"/>
      <c r="W172" s="12"/>
      <c r="X172" s="12"/>
      <c r="Y172" s="12"/>
      <c r="Z172" s="12"/>
      <c r="AA172" s="12"/>
      <c r="AB172" s="12"/>
      <c r="AC172" s="12"/>
      <c r="AD172" s="12"/>
    </row>
    <row r="173" spans="1:30" x14ac:dyDescent="0.2">
      <c r="A173" s="185" t="s">
        <v>131</v>
      </c>
      <c r="B173" s="179"/>
      <c r="C173" s="179"/>
      <c r="D173" s="179"/>
      <c r="E173" s="179"/>
      <c r="F173" s="180"/>
      <c r="G173" s="13"/>
      <c r="H173" s="23"/>
      <c r="I173" s="23"/>
      <c r="J173" s="23"/>
      <c r="K173" s="23"/>
      <c r="L173" s="23"/>
      <c r="M173" s="41"/>
      <c r="N173" s="41"/>
      <c r="O173" s="41"/>
      <c r="P173" s="41"/>
      <c r="Q173" s="41"/>
      <c r="R173" s="25"/>
      <c r="S173" s="12"/>
      <c r="T173" s="12"/>
      <c r="U173" s="12"/>
      <c r="V173" s="12"/>
      <c r="W173" s="12"/>
      <c r="X173" s="12"/>
      <c r="Y173" s="12"/>
      <c r="Z173" s="12"/>
      <c r="AA173" s="12"/>
      <c r="AB173" s="12"/>
      <c r="AC173" s="12"/>
      <c r="AD173" s="12"/>
    </row>
    <row r="174" spans="1:30" x14ac:dyDescent="0.2">
      <c r="A174" s="185" t="s">
        <v>132</v>
      </c>
      <c r="B174" s="179"/>
      <c r="C174" s="179"/>
      <c r="D174" s="179"/>
      <c r="E174" s="179"/>
      <c r="F174" s="180"/>
      <c r="G174" s="13"/>
      <c r="H174" s="23"/>
      <c r="I174" s="23"/>
      <c r="J174" s="23"/>
      <c r="K174" s="23"/>
      <c r="L174" s="23"/>
      <c r="M174" s="41"/>
      <c r="N174" s="41"/>
      <c r="O174" s="41"/>
      <c r="P174" s="41"/>
      <c r="Q174" s="41"/>
      <c r="R174" s="25"/>
      <c r="S174" s="12"/>
      <c r="T174" s="12"/>
      <c r="U174" s="12"/>
      <c r="V174" s="12"/>
      <c r="W174" s="12"/>
      <c r="X174" s="12"/>
      <c r="Y174" s="12"/>
      <c r="Z174" s="12"/>
      <c r="AA174" s="12"/>
      <c r="AB174" s="12"/>
      <c r="AC174" s="12"/>
      <c r="AD174" s="12"/>
    </row>
    <row r="175" spans="1:30" x14ac:dyDescent="0.2">
      <c r="A175" s="185" t="s">
        <v>133</v>
      </c>
      <c r="B175" s="179"/>
      <c r="C175" s="179"/>
      <c r="D175" s="179"/>
      <c r="E175" s="179"/>
      <c r="F175" s="180"/>
      <c r="G175" s="13"/>
      <c r="H175" s="23"/>
      <c r="I175" s="23"/>
      <c r="J175" s="23"/>
      <c r="K175" s="23"/>
      <c r="L175" s="23"/>
      <c r="M175" s="41"/>
      <c r="N175" s="41"/>
      <c r="O175" s="41"/>
      <c r="P175" s="41"/>
      <c r="Q175" s="41"/>
      <c r="R175" s="25"/>
      <c r="S175" s="12"/>
      <c r="T175" s="12"/>
      <c r="U175" s="12"/>
      <c r="V175" s="12"/>
      <c r="W175" s="12"/>
      <c r="X175" s="12"/>
      <c r="Y175" s="12"/>
      <c r="Z175" s="12"/>
      <c r="AA175" s="12"/>
      <c r="AB175" s="12"/>
      <c r="AC175" s="12"/>
      <c r="AD175" s="12"/>
    </row>
    <row r="176" spans="1:30" x14ac:dyDescent="0.2">
      <c r="A176" s="185" t="s">
        <v>134</v>
      </c>
      <c r="B176" s="179"/>
      <c r="C176" s="179"/>
      <c r="D176" s="179"/>
      <c r="E176" s="179"/>
      <c r="F176" s="180"/>
      <c r="G176" s="13"/>
      <c r="H176" s="23"/>
      <c r="I176" s="23"/>
      <c r="J176" s="23"/>
      <c r="K176" s="23"/>
      <c r="L176" s="23"/>
      <c r="M176" s="41"/>
      <c r="N176" s="41"/>
      <c r="O176" s="41"/>
      <c r="P176" s="41"/>
      <c r="Q176" s="41"/>
      <c r="R176" s="25"/>
      <c r="S176" s="12"/>
      <c r="T176" s="12"/>
      <c r="U176" s="12"/>
      <c r="V176" s="12"/>
      <c r="W176" s="12"/>
      <c r="X176" s="12"/>
      <c r="Y176" s="12"/>
      <c r="Z176" s="12"/>
      <c r="AA176" s="12"/>
      <c r="AB176" s="12"/>
      <c r="AC176" s="12"/>
      <c r="AD176" s="12"/>
    </row>
    <row r="177" spans="1:30" x14ac:dyDescent="0.2">
      <c r="A177" s="185" t="s">
        <v>135</v>
      </c>
      <c r="B177" s="179"/>
      <c r="C177" s="179"/>
      <c r="D177" s="179"/>
      <c r="E177" s="179"/>
      <c r="F177" s="180"/>
      <c r="G177" s="13"/>
      <c r="H177" s="23"/>
      <c r="I177" s="23"/>
      <c r="J177" s="23"/>
      <c r="K177" s="23"/>
      <c r="L177" s="23"/>
      <c r="M177" s="41"/>
      <c r="N177" s="41"/>
      <c r="O177" s="41"/>
      <c r="P177" s="41"/>
      <c r="Q177" s="41"/>
      <c r="R177" s="25"/>
      <c r="S177" s="12"/>
      <c r="T177" s="12"/>
      <c r="U177" s="12"/>
      <c r="V177" s="12"/>
      <c r="W177" s="12"/>
      <c r="X177" s="12"/>
      <c r="Y177" s="12"/>
      <c r="Z177" s="12"/>
      <c r="AA177" s="12"/>
      <c r="AB177" s="12"/>
      <c r="AC177" s="12"/>
      <c r="AD177" s="12"/>
    </row>
    <row r="178" spans="1:30" x14ac:dyDescent="0.2">
      <c r="A178" s="185" t="s">
        <v>136</v>
      </c>
      <c r="B178" s="179"/>
      <c r="C178" s="179"/>
      <c r="D178" s="179"/>
      <c r="E178" s="179"/>
      <c r="F178" s="180"/>
      <c r="G178" s="13"/>
      <c r="H178" s="23"/>
      <c r="I178" s="23"/>
      <c r="J178" s="23"/>
      <c r="K178" s="23"/>
      <c r="L178" s="23"/>
      <c r="M178" s="41"/>
      <c r="N178" s="41"/>
      <c r="O178" s="41"/>
      <c r="P178" s="41"/>
      <c r="Q178" s="41"/>
      <c r="R178" s="25"/>
      <c r="S178" s="12"/>
      <c r="T178" s="12"/>
      <c r="U178" s="12"/>
      <c r="V178" s="12"/>
      <c r="W178" s="12"/>
      <c r="X178" s="12"/>
      <c r="Y178" s="12"/>
      <c r="Z178" s="12"/>
      <c r="AA178" s="12"/>
      <c r="AB178" s="12"/>
      <c r="AC178" s="12"/>
      <c r="AD178" s="12"/>
    </row>
    <row r="179" spans="1:30" x14ac:dyDescent="0.2">
      <c r="A179" s="185" t="s">
        <v>137</v>
      </c>
      <c r="B179" s="179"/>
      <c r="C179" s="179"/>
      <c r="D179" s="179"/>
      <c r="E179" s="179"/>
      <c r="F179" s="180"/>
      <c r="G179" s="13"/>
      <c r="H179" s="23"/>
      <c r="I179" s="23"/>
      <c r="J179" s="23"/>
      <c r="K179" s="23"/>
      <c r="L179" s="23"/>
      <c r="M179" s="41"/>
      <c r="N179" s="41"/>
      <c r="O179" s="41"/>
      <c r="P179" s="41"/>
      <c r="Q179" s="41"/>
      <c r="R179" s="25"/>
      <c r="S179" s="12"/>
      <c r="T179" s="12"/>
      <c r="U179" s="12"/>
      <c r="V179" s="12"/>
      <c r="W179" s="12"/>
      <c r="X179" s="12"/>
      <c r="Y179" s="12"/>
      <c r="Z179" s="12"/>
      <c r="AA179" s="12"/>
      <c r="AB179" s="12"/>
      <c r="AC179" s="12"/>
      <c r="AD179" s="12"/>
    </row>
    <row r="180" spans="1:30" x14ac:dyDescent="0.2">
      <c r="A180" s="185" t="s">
        <v>138</v>
      </c>
      <c r="B180" s="179"/>
      <c r="C180" s="179"/>
      <c r="D180" s="179"/>
      <c r="E180" s="179"/>
      <c r="F180" s="180"/>
      <c r="G180" s="13"/>
      <c r="H180" s="23"/>
      <c r="I180" s="23"/>
      <c r="J180" s="23"/>
      <c r="K180" s="23"/>
      <c r="L180" s="23"/>
      <c r="M180" s="41"/>
      <c r="N180" s="41"/>
      <c r="O180" s="41"/>
      <c r="P180" s="41"/>
      <c r="Q180" s="41"/>
      <c r="R180" s="25"/>
      <c r="S180" s="12"/>
      <c r="T180" s="12"/>
      <c r="U180" s="12"/>
      <c r="V180" s="12"/>
      <c r="W180" s="12"/>
      <c r="X180" s="12"/>
      <c r="Y180" s="12"/>
      <c r="Z180" s="12"/>
      <c r="AA180" s="12"/>
      <c r="AB180" s="12"/>
      <c r="AC180" s="12"/>
      <c r="AD180" s="12"/>
    </row>
    <row r="181" spans="1:30" x14ac:dyDescent="0.2">
      <c r="A181" s="185" t="s">
        <v>139</v>
      </c>
      <c r="B181" s="179"/>
      <c r="C181" s="179"/>
      <c r="D181" s="179"/>
      <c r="E181" s="179"/>
      <c r="F181" s="180"/>
      <c r="G181" s="13"/>
      <c r="H181" s="23"/>
      <c r="I181" s="23"/>
      <c r="J181" s="23"/>
      <c r="K181" s="23"/>
      <c r="L181" s="23"/>
      <c r="M181" s="41"/>
      <c r="N181" s="41"/>
      <c r="O181" s="41"/>
      <c r="P181" s="41"/>
      <c r="Q181" s="41"/>
      <c r="R181" s="25"/>
      <c r="S181" s="12"/>
      <c r="T181" s="12"/>
      <c r="U181" s="12"/>
      <c r="V181" s="12"/>
      <c r="W181" s="12"/>
      <c r="X181" s="12"/>
      <c r="Y181" s="12"/>
      <c r="Z181" s="12"/>
      <c r="AA181" s="12"/>
      <c r="AB181" s="12"/>
      <c r="AC181" s="12"/>
      <c r="AD181" s="12"/>
    </row>
    <row r="182" spans="1:30" x14ac:dyDescent="0.2">
      <c r="A182" s="185" t="s">
        <v>140</v>
      </c>
      <c r="B182" s="179"/>
      <c r="C182" s="179"/>
      <c r="D182" s="179"/>
      <c r="E182" s="179"/>
      <c r="F182" s="180"/>
      <c r="G182" s="13"/>
      <c r="H182" s="23"/>
      <c r="I182" s="23"/>
      <c r="J182" s="23"/>
      <c r="K182" s="23"/>
      <c r="L182" s="23"/>
      <c r="M182" s="41"/>
      <c r="N182" s="41"/>
      <c r="O182" s="41"/>
      <c r="P182" s="41"/>
      <c r="Q182" s="41"/>
      <c r="R182" s="25"/>
      <c r="S182" s="12"/>
      <c r="T182" s="12"/>
      <c r="U182" s="12"/>
      <c r="V182" s="12"/>
      <c r="W182" s="12"/>
      <c r="X182" s="12"/>
      <c r="Y182" s="12"/>
      <c r="Z182" s="12"/>
      <c r="AA182" s="12"/>
      <c r="AB182" s="12"/>
      <c r="AC182" s="12"/>
      <c r="AD182" s="12"/>
    </row>
    <row r="183" spans="1:30" ht="30.75" customHeight="1" x14ac:dyDescent="0.2">
      <c r="A183" s="185" t="s">
        <v>141</v>
      </c>
      <c r="B183" s="179"/>
      <c r="C183" s="179"/>
      <c r="D183" s="179"/>
      <c r="E183" s="179"/>
      <c r="F183" s="180"/>
      <c r="G183" s="13"/>
      <c r="H183" s="23"/>
      <c r="I183" s="23"/>
      <c r="J183" s="23"/>
      <c r="K183" s="23"/>
      <c r="L183" s="23"/>
      <c r="M183" s="41"/>
      <c r="N183" s="41"/>
      <c r="O183" s="41"/>
      <c r="P183" s="41"/>
      <c r="Q183" s="41"/>
      <c r="R183" s="25"/>
      <c r="S183" s="12"/>
      <c r="T183" s="12"/>
      <c r="U183" s="12"/>
      <c r="V183" s="12"/>
      <c r="W183" s="12"/>
      <c r="X183" s="12"/>
      <c r="Y183" s="12"/>
      <c r="Z183" s="12"/>
      <c r="AA183" s="12"/>
      <c r="AB183" s="12"/>
      <c r="AC183" s="12"/>
      <c r="AD183" s="12"/>
    </row>
    <row r="184" spans="1:30" ht="33.75" customHeight="1" x14ac:dyDescent="0.2">
      <c r="A184" s="185" t="s">
        <v>142</v>
      </c>
      <c r="B184" s="179"/>
      <c r="C184" s="179"/>
      <c r="D184" s="179"/>
      <c r="E184" s="179"/>
      <c r="F184" s="180"/>
      <c r="G184" s="13"/>
      <c r="H184" s="23"/>
      <c r="I184" s="23"/>
      <c r="J184" s="23"/>
      <c r="K184" s="23"/>
      <c r="L184" s="23"/>
      <c r="M184" s="41"/>
      <c r="N184" s="41"/>
      <c r="O184" s="41"/>
      <c r="P184" s="41"/>
      <c r="Q184" s="41"/>
      <c r="R184" s="25"/>
      <c r="S184" s="12"/>
      <c r="T184" s="12"/>
      <c r="U184" s="12"/>
      <c r="V184" s="12"/>
      <c r="W184" s="12"/>
      <c r="X184" s="12"/>
      <c r="Y184" s="12"/>
      <c r="Z184" s="12"/>
      <c r="AA184" s="12"/>
      <c r="AB184" s="12"/>
      <c r="AC184" s="12"/>
      <c r="AD184" s="12"/>
    </row>
    <row r="185" spans="1:30" x14ac:dyDescent="0.2">
      <c r="A185" s="185" t="s">
        <v>143</v>
      </c>
      <c r="B185" s="179"/>
      <c r="C185" s="179"/>
      <c r="D185" s="179"/>
      <c r="E185" s="179"/>
      <c r="F185" s="180"/>
      <c r="G185" s="13"/>
      <c r="H185" s="23"/>
      <c r="I185" s="23"/>
      <c r="J185" s="23"/>
      <c r="K185" s="23"/>
      <c r="L185" s="23"/>
      <c r="M185" s="41"/>
      <c r="N185" s="41"/>
      <c r="O185" s="41"/>
      <c r="P185" s="41"/>
      <c r="Q185" s="41"/>
      <c r="R185" s="43"/>
      <c r="S185" s="44"/>
      <c r="T185" s="44"/>
      <c r="U185" s="44"/>
      <c r="V185" s="44"/>
      <c r="W185" s="44"/>
      <c r="X185" s="44"/>
      <c r="Y185" s="44"/>
      <c r="Z185" s="44"/>
      <c r="AA185" s="44"/>
      <c r="AB185" s="44"/>
      <c r="AC185" s="44"/>
      <c r="AD185" s="44"/>
    </row>
    <row r="186" spans="1:30" ht="61.5" customHeight="1" x14ac:dyDescent="0.2">
      <c r="A186" s="185" t="s">
        <v>144</v>
      </c>
      <c r="B186" s="179"/>
      <c r="C186" s="179"/>
      <c r="D186" s="179"/>
      <c r="E186" s="179"/>
      <c r="F186" s="180"/>
      <c r="G186" s="13"/>
      <c r="H186" s="23"/>
      <c r="I186" s="23"/>
      <c r="J186" s="23"/>
      <c r="K186" s="23"/>
      <c r="L186" s="23"/>
      <c r="M186" s="41"/>
      <c r="N186" s="41"/>
      <c r="O186" s="41"/>
      <c r="P186" s="41"/>
      <c r="Q186" s="41"/>
      <c r="R186" s="43"/>
      <c r="S186" s="44"/>
      <c r="T186" s="44"/>
      <c r="U186" s="44"/>
      <c r="V186" s="44"/>
      <c r="W186" s="44"/>
      <c r="X186" s="44"/>
      <c r="Y186" s="44"/>
      <c r="Z186" s="44"/>
      <c r="AA186" s="44"/>
      <c r="AB186" s="44"/>
      <c r="AC186" s="44"/>
      <c r="AD186" s="44"/>
    </row>
    <row r="187" spans="1:30" ht="29.25" customHeight="1" x14ac:dyDescent="0.2">
      <c r="A187" s="185" t="s">
        <v>145</v>
      </c>
      <c r="B187" s="179"/>
      <c r="C187" s="179"/>
      <c r="D187" s="179"/>
      <c r="E187" s="179"/>
      <c r="F187" s="180"/>
      <c r="G187" s="13"/>
      <c r="H187" s="23"/>
      <c r="I187" s="23"/>
      <c r="J187" s="23"/>
      <c r="K187" s="23"/>
      <c r="L187" s="23"/>
      <c r="M187" s="41"/>
      <c r="N187" s="41"/>
      <c r="O187" s="41"/>
      <c r="P187" s="41"/>
      <c r="Q187" s="41"/>
      <c r="R187" s="43"/>
      <c r="S187" s="44"/>
      <c r="T187" s="44"/>
      <c r="U187" s="44"/>
      <c r="V187" s="44"/>
      <c r="W187" s="44"/>
      <c r="X187" s="44"/>
      <c r="Y187" s="44"/>
      <c r="Z187" s="44"/>
      <c r="AA187" s="44"/>
      <c r="AB187" s="44"/>
      <c r="AC187" s="44"/>
      <c r="AD187" s="44"/>
    </row>
    <row r="188" spans="1:30" ht="31.5" customHeight="1" x14ac:dyDescent="0.2">
      <c r="A188" s="185" t="s">
        <v>146</v>
      </c>
      <c r="B188" s="179"/>
      <c r="C188" s="179"/>
      <c r="D188" s="179"/>
      <c r="E188" s="179"/>
      <c r="F188" s="180"/>
      <c r="G188" s="13"/>
      <c r="H188" s="23"/>
      <c r="I188" s="23"/>
      <c r="J188" s="23"/>
      <c r="K188" s="23"/>
      <c r="L188" s="23"/>
      <c r="M188" s="41"/>
      <c r="N188" s="41"/>
      <c r="O188" s="41"/>
      <c r="P188" s="41"/>
      <c r="Q188" s="41"/>
      <c r="R188" s="43"/>
      <c r="S188" s="44"/>
      <c r="T188" s="44"/>
      <c r="U188" s="44"/>
      <c r="V188" s="44"/>
      <c r="W188" s="44"/>
      <c r="X188" s="44"/>
      <c r="Y188" s="44"/>
      <c r="Z188" s="44"/>
      <c r="AA188" s="44"/>
      <c r="AB188" s="44"/>
      <c r="AC188" s="44"/>
      <c r="AD188" s="44"/>
    </row>
    <row r="189" spans="1:30" x14ac:dyDescent="0.2">
      <c r="A189" s="185" t="s">
        <v>147</v>
      </c>
      <c r="B189" s="179"/>
      <c r="C189" s="179"/>
      <c r="D189" s="179"/>
      <c r="E189" s="179"/>
      <c r="F189" s="180"/>
      <c r="G189" s="13"/>
      <c r="H189" s="23"/>
      <c r="I189" s="23"/>
      <c r="J189" s="23"/>
      <c r="K189" s="23"/>
      <c r="L189" s="23"/>
      <c r="M189" s="41"/>
      <c r="N189" s="41"/>
      <c r="O189" s="41"/>
      <c r="P189" s="41"/>
      <c r="Q189" s="41"/>
      <c r="R189" s="43"/>
      <c r="S189" s="44"/>
      <c r="T189" s="44"/>
      <c r="U189" s="44"/>
      <c r="V189" s="44"/>
      <c r="W189" s="44"/>
      <c r="X189" s="44"/>
      <c r="Y189" s="44"/>
      <c r="Z189" s="44"/>
      <c r="AA189" s="44"/>
      <c r="AB189" s="44"/>
      <c r="AC189" s="44"/>
      <c r="AD189" s="44"/>
    </row>
    <row r="190" spans="1:30" x14ac:dyDescent="0.2">
      <c r="A190" s="185" t="s">
        <v>148</v>
      </c>
      <c r="B190" s="179"/>
      <c r="C190" s="179"/>
      <c r="D190" s="179"/>
      <c r="E190" s="179"/>
      <c r="F190" s="180"/>
      <c r="G190" s="13"/>
      <c r="H190" s="23"/>
      <c r="I190" s="23"/>
      <c r="J190" s="23"/>
      <c r="K190" s="23"/>
      <c r="L190" s="23"/>
      <c r="M190" s="41"/>
      <c r="N190" s="41"/>
      <c r="O190" s="41"/>
      <c r="P190" s="41"/>
      <c r="Q190" s="41"/>
      <c r="R190" s="43"/>
      <c r="S190" s="44"/>
      <c r="T190" s="44"/>
      <c r="U190" s="44"/>
      <c r="V190" s="44"/>
      <c r="W190" s="44"/>
      <c r="X190" s="44"/>
      <c r="Y190" s="44"/>
      <c r="Z190" s="44"/>
      <c r="AA190" s="44"/>
      <c r="AB190" s="44"/>
      <c r="AC190" s="44"/>
      <c r="AD190" s="44"/>
    </row>
    <row r="191" spans="1:30" x14ac:dyDescent="0.2">
      <c r="A191" s="185" t="s">
        <v>149</v>
      </c>
      <c r="B191" s="179"/>
      <c r="C191" s="179"/>
      <c r="D191" s="179"/>
      <c r="E191" s="179"/>
      <c r="F191" s="180"/>
      <c r="G191" s="13"/>
      <c r="H191" s="23"/>
      <c r="I191" s="23"/>
      <c r="J191" s="23"/>
      <c r="K191" s="23"/>
      <c r="L191" s="23"/>
      <c r="M191" s="41"/>
      <c r="N191" s="41"/>
      <c r="O191" s="41"/>
      <c r="P191" s="41"/>
      <c r="Q191" s="41"/>
      <c r="R191" s="43"/>
      <c r="S191" s="44"/>
      <c r="T191" s="44"/>
      <c r="U191" s="44"/>
      <c r="V191" s="44"/>
      <c r="W191" s="44"/>
      <c r="X191" s="44"/>
      <c r="Y191" s="44"/>
      <c r="Z191" s="44"/>
      <c r="AA191" s="44"/>
      <c r="AB191" s="44"/>
      <c r="AC191" s="44"/>
      <c r="AD191" s="44"/>
    </row>
    <row r="192" spans="1:30" x14ac:dyDescent="0.2">
      <c r="A192" s="185" t="s">
        <v>150</v>
      </c>
      <c r="B192" s="179"/>
      <c r="C192" s="179"/>
      <c r="D192" s="179"/>
      <c r="E192" s="179"/>
      <c r="F192" s="180"/>
      <c r="G192" s="13"/>
      <c r="H192" s="23"/>
      <c r="I192" s="23"/>
      <c r="J192" s="23"/>
      <c r="K192" s="23"/>
      <c r="L192" s="23"/>
      <c r="M192" s="41"/>
      <c r="N192" s="41"/>
      <c r="O192" s="41"/>
      <c r="P192" s="41"/>
      <c r="Q192" s="41"/>
      <c r="R192" s="43"/>
      <c r="S192" s="44"/>
      <c r="T192" s="44"/>
      <c r="U192" s="44"/>
      <c r="V192" s="44"/>
      <c r="W192" s="44"/>
      <c r="X192" s="44"/>
      <c r="Y192" s="44"/>
      <c r="Z192" s="44"/>
      <c r="AA192" s="44"/>
      <c r="AB192" s="44"/>
      <c r="AC192" s="44"/>
      <c r="AD192" s="44"/>
    </row>
    <row r="193" spans="1:30" x14ac:dyDescent="0.2">
      <c r="A193" s="185" t="s">
        <v>151</v>
      </c>
      <c r="B193" s="179"/>
      <c r="C193" s="179"/>
      <c r="D193" s="179"/>
      <c r="E193" s="179"/>
      <c r="F193" s="180"/>
      <c r="G193" s="13"/>
      <c r="H193" s="23"/>
      <c r="I193" s="23"/>
      <c r="J193" s="23"/>
      <c r="K193" s="23"/>
      <c r="L193" s="23"/>
      <c r="M193" s="41"/>
      <c r="N193" s="41"/>
      <c r="O193" s="41"/>
      <c r="P193" s="41"/>
      <c r="Q193" s="41"/>
      <c r="R193" s="43"/>
      <c r="S193" s="44"/>
      <c r="T193" s="44"/>
      <c r="U193" s="44"/>
      <c r="V193" s="44"/>
      <c r="W193" s="44"/>
      <c r="X193" s="44"/>
      <c r="Y193" s="44"/>
      <c r="Z193" s="44"/>
      <c r="AA193" s="44"/>
      <c r="AB193" s="44"/>
      <c r="AC193" s="44"/>
      <c r="AD193" s="44"/>
    </row>
    <row r="194" spans="1:30" x14ac:dyDescent="0.2">
      <c r="A194" s="185" t="s">
        <v>152</v>
      </c>
      <c r="B194" s="179"/>
      <c r="C194" s="179"/>
      <c r="D194" s="179"/>
      <c r="E194" s="179"/>
      <c r="F194" s="180"/>
      <c r="G194" s="13"/>
      <c r="H194" s="23"/>
      <c r="I194" s="23"/>
      <c r="J194" s="23"/>
      <c r="K194" s="23"/>
      <c r="L194" s="23"/>
      <c r="M194" s="41"/>
      <c r="N194" s="41"/>
      <c r="O194" s="41"/>
      <c r="P194" s="41"/>
      <c r="Q194" s="41"/>
      <c r="R194" s="43"/>
      <c r="S194" s="44"/>
      <c r="T194" s="44"/>
      <c r="U194" s="44"/>
      <c r="V194" s="44"/>
      <c r="W194" s="44"/>
      <c r="X194" s="44"/>
      <c r="Y194" s="44"/>
      <c r="Z194" s="44"/>
      <c r="AA194" s="44"/>
      <c r="AB194" s="44"/>
      <c r="AC194" s="44"/>
      <c r="AD194" s="44"/>
    </row>
    <row r="195" spans="1:30" x14ac:dyDescent="0.2">
      <c r="A195" s="185" t="s">
        <v>153</v>
      </c>
      <c r="B195" s="179"/>
      <c r="C195" s="179"/>
      <c r="D195" s="179"/>
      <c r="E195" s="179"/>
      <c r="F195" s="180"/>
      <c r="G195" s="13"/>
      <c r="H195" s="23"/>
      <c r="I195" s="23"/>
      <c r="J195" s="23"/>
      <c r="K195" s="23"/>
      <c r="L195" s="23"/>
      <c r="M195" s="41"/>
      <c r="N195" s="41"/>
      <c r="O195" s="41"/>
      <c r="P195" s="41"/>
      <c r="Q195" s="41"/>
      <c r="R195" s="43"/>
      <c r="S195" s="44"/>
      <c r="T195" s="44"/>
      <c r="U195" s="44"/>
      <c r="V195" s="44"/>
      <c r="W195" s="44"/>
      <c r="X195" s="44"/>
      <c r="Y195" s="44"/>
      <c r="Z195" s="44"/>
      <c r="AA195" s="44"/>
      <c r="AB195" s="44"/>
      <c r="AC195" s="44"/>
      <c r="AD195" s="44"/>
    </row>
    <row r="196" spans="1:30" x14ac:dyDescent="0.2">
      <c r="A196" s="185" t="s">
        <v>154</v>
      </c>
      <c r="B196" s="179"/>
      <c r="C196" s="179"/>
      <c r="D196" s="179"/>
      <c r="E196" s="179"/>
      <c r="F196" s="180"/>
      <c r="G196" s="13"/>
      <c r="H196" s="23"/>
      <c r="I196" s="23"/>
      <c r="J196" s="23"/>
      <c r="K196" s="23"/>
      <c r="L196" s="23"/>
      <c r="M196" s="41"/>
      <c r="N196" s="41"/>
      <c r="O196" s="41"/>
      <c r="P196" s="41"/>
      <c r="Q196" s="41"/>
      <c r="R196" s="43"/>
      <c r="S196" s="44"/>
      <c r="T196" s="44"/>
      <c r="U196" s="44"/>
      <c r="V196" s="44"/>
      <c r="W196" s="44"/>
      <c r="X196" s="44"/>
      <c r="Y196" s="44"/>
      <c r="Z196" s="44"/>
      <c r="AA196" s="44"/>
      <c r="AB196" s="44"/>
      <c r="AC196" s="44"/>
      <c r="AD196" s="44"/>
    </row>
    <row r="197" spans="1:30" x14ac:dyDescent="0.2">
      <c r="A197" s="185" t="s">
        <v>155</v>
      </c>
      <c r="B197" s="179"/>
      <c r="C197" s="179"/>
      <c r="D197" s="179"/>
      <c r="E197" s="179"/>
      <c r="F197" s="180"/>
      <c r="G197" s="13"/>
      <c r="H197" s="23"/>
      <c r="I197" s="23"/>
      <c r="J197" s="23"/>
      <c r="K197" s="23"/>
      <c r="L197" s="23"/>
      <c r="M197" s="41"/>
      <c r="N197" s="41"/>
      <c r="O197" s="41"/>
      <c r="P197" s="41"/>
      <c r="Q197" s="41"/>
      <c r="R197" s="43"/>
      <c r="S197" s="44"/>
      <c r="T197" s="44"/>
      <c r="U197" s="44"/>
      <c r="V197" s="44"/>
      <c r="W197" s="44"/>
      <c r="X197" s="44"/>
      <c r="Y197" s="44"/>
      <c r="Z197" s="44"/>
      <c r="AA197" s="44"/>
      <c r="AB197" s="44"/>
      <c r="AC197" s="44"/>
      <c r="AD197" s="44"/>
    </row>
    <row r="198" spans="1:30" x14ac:dyDescent="0.2">
      <c r="A198" s="185" t="s">
        <v>156</v>
      </c>
      <c r="B198" s="179"/>
      <c r="C198" s="179"/>
      <c r="D198" s="179"/>
      <c r="E198" s="179"/>
      <c r="F198" s="180"/>
      <c r="G198" s="13"/>
      <c r="H198" s="23"/>
      <c r="I198" s="23"/>
      <c r="J198" s="23"/>
      <c r="K198" s="23"/>
      <c r="L198" s="23"/>
      <c r="M198" s="41"/>
      <c r="N198" s="41"/>
      <c r="O198" s="41"/>
      <c r="P198" s="41"/>
      <c r="Q198" s="41"/>
      <c r="R198" s="43"/>
      <c r="S198" s="44"/>
      <c r="T198" s="44"/>
      <c r="U198" s="44"/>
      <c r="V198" s="44"/>
      <c r="W198" s="44"/>
      <c r="X198" s="44"/>
      <c r="Y198" s="44"/>
      <c r="Z198" s="44"/>
      <c r="AA198" s="44"/>
      <c r="AB198" s="44"/>
      <c r="AC198" s="44"/>
      <c r="AD198" s="44"/>
    </row>
    <row r="199" spans="1:30" x14ac:dyDescent="0.2">
      <c r="A199" s="185" t="s">
        <v>157</v>
      </c>
      <c r="B199" s="179"/>
      <c r="C199" s="179"/>
      <c r="D199" s="179"/>
      <c r="E199" s="179"/>
      <c r="F199" s="180"/>
      <c r="G199" s="13"/>
      <c r="H199" s="23"/>
      <c r="I199" s="23"/>
      <c r="J199" s="23"/>
      <c r="K199" s="23"/>
      <c r="L199" s="23"/>
      <c r="M199" s="41"/>
      <c r="N199" s="41"/>
      <c r="O199" s="41"/>
      <c r="P199" s="41"/>
      <c r="Q199" s="41"/>
      <c r="R199" s="43"/>
      <c r="S199" s="44"/>
      <c r="T199" s="44"/>
      <c r="U199" s="44"/>
      <c r="V199" s="44"/>
      <c r="W199" s="44"/>
      <c r="X199" s="44"/>
      <c r="Y199" s="44"/>
      <c r="Z199" s="44"/>
      <c r="AA199" s="44"/>
      <c r="AB199" s="44"/>
      <c r="AC199" s="44"/>
      <c r="AD199" s="44"/>
    </row>
    <row r="200" spans="1:30" ht="30.75" customHeight="1" x14ac:dyDescent="0.2">
      <c r="A200" s="185" t="s">
        <v>158</v>
      </c>
      <c r="B200" s="179"/>
      <c r="C200" s="179"/>
      <c r="D200" s="179"/>
      <c r="E200" s="179"/>
      <c r="F200" s="180"/>
      <c r="G200" s="13"/>
      <c r="H200" s="23"/>
      <c r="I200" s="23"/>
      <c r="J200" s="23"/>
      <c r="K200" s="23"/>
      <c r="L200" s="23"/>
      <c r="M200" s="41"/>
      <c r="N200" s="41"/>
      <c r="O200" s="41"/>
      <c r="P200" s="41"/>
      <c r="Q200" s="41"/>
      <c r="R200" s="43"/>
      <c r="S200" s="44"/>
      <c r="T200" s="44"/>
      <c r="U200" s="44"/>
      <c r="V200" s="44"/>
      <c r="W200" s="44"/>
      <c r="X200" s="44"/>
      <c r="Y200" s="44"/>
      <c r="Z200" s="44"/>
      <c r="AA200" s="44"/>
      <c r="AB200" s="44"/>
      <c r="AC200" s="44"/>
      <c r="AD200" s="44"/>
    </row>
    <row r="201" spans="1:30" ht="30" customHeight="1" x14ac:dyDescent="0.2">
      <c r="A201" s="185" t="s">
        <v>159</v>
      </c>
      <c r="B201" s="179"/>
      <c r="C201" s="179"/>
      <c r="D201" s="179"/>
      <c r="E201" s="179"/>
      <c r="F201" s="180"/>
      <c r="G201" s="13"/>
      <c r="H201" s="23"/>
      <c r="I201" s="23"/>
      <c r="J201" s="23"/>
      <c r="K201" s="23"/>
      <c r="L201" s="23"/>
      <c r="M201" s="41"/>
      <c r="N201" s="41"/>
      <c r="O201" s="41"/>
      <c r="P201" s="41"/>
      <c r="Q201" s="41"/>
      <c r="R201" s="43"/>
      <c r="S201" s="44"/>
      <c r="T201" s="44"/>
      <c r="U201" s="44"/>
      <c r="V201" s="44"/>
      <c r="W201" s="44"/>
      <c r="X201" s="44"/>
      <c r="Y201" s="44"/>
      <c r="Z201" s="44"/>
      <c r="AA201" s="44"/>
      <c r="AB201" s="44"/>
      <c r="AC201" s="44"/>
      <c r="AD201" s="44"/>
    </row>
    <row r="202" spans="1:30" x14ac:dyDescent="0.2">
      <c r="A202" s="185" t="s">
        <v>160</v>
      </c>
      <c r="B202" s="179"/>
      <c r="C202" s="179"/>
      <c r="D202" s="179"/>
      <c r="E202" s="179"/>
      <c r="F202" s="180"/>
      <c r="G202" s="13"/>
      <c r="H202" s="23"/>
      <c r="I202" s="23"/>
      <c r="J202" s="23"/>
      <c r="K202" s="23"/>
      <c r="L202" s="23"/>
      <c r="M202" s="41"/>
      <c r="N202" s="41"/>
      <c r="O202" s="41"/>
      <c r="P202" s="41"/>
      <c r="Q202" s="41"/>
      <c r="R202" s="43"/>
      <c r="S202" s="44"/>
      <c r="T202" s="44"/>
      <c r="U202" s="44"/>
      <c r="V202" s="44"/>
      <c r="W202" s="44"/>
      <c r="X202" s="44"/>
      <c r="Y202" s="44"/>
      <c r="Z202" s="44"/>
      <c r="AA202" s="44"/>
      <c r="AB202" s="44"/>
      <c r="AC202" s="44"/>
      <c r="AD202" s="44"/>
    </row>
    <row r="203" spans="1:30" ht="60" customHeight="1" x14ac:dyDescent="0.2">
      <c r="A203" s="185" t="s">
        <v>161</v>
      </c>
      <c r="B203" s="179"/>
      <c r="C203" s="179"/>
      <c r="D203" s="179"/>
      <c r="E203" s="179"/>
      <c r="F203" s="180"/>
      <c r="G203" s="45"/>
      <c r="H203" s="45"/>
      <c r="I203" s="45"/>
      <c r="J203" s="45"/>
      <c r="K203" s="45"/>
      <c r="L203" s="45"/>
      <c r="M203" s="45"/>
      <c r="N203" s="45"/>
      <c r="O203" s="45"/>
      <c r="P203" s="45"/>
      <c r="Q203" s="45"/>
      <c r="R203" s="44"/>
      <c r="S203" s="44"/>
      <c r="T203" s="44"/>
      <c r="U203" s="44"/>
      <c r="V203" s="44"/>
      <c r="W203" s="44"/>
      <c r="X203" s="44"/>
      <c r="Y203" s="44"/>
      <c r="Z203" s="44"/>
      <c r="AA203" s="44"/>
      <c r="AB203" s="44"/>
      <c r="AC203" s="44"/>
      <c r="AD203" s="44"/>
    </row>
    <row r="204" spans="1:30" ht="28.5" customHeight="1" x14ac:dyDescent="0.2">
      <c r="A204" s="185" t="s">
        <v>162</v>
      </c>
      <c r="B204" s="179"/>
      <c r="C204" s="179"/>
      <c r="D204" s="179"/>
      <c r="E204" s="179"/>
      <c r="F204" s="180"/>
      <c r="G204" s="46"/>
      <c r="H204" s="46"/>
      <c r="I204" s="46"/>
      <c r="J204" s="46"/>
      <c r="K204" s="46"/>
      <c r="L204" s="46"/>
      <c r="M204" s="46"/>
      <c r="N204" s="46"/>
      <c r="O204" s="46"/>
      <c r="P204" s="46"/>
      <c r="Q204" s="46"/>
      <c r="R204" s="44"/>
      <c r="S204" s="44"/>
      <c r="T204" s="44"/>
      <c r="U204" s="44"/>
      <c r="V204" s="44"/>
      <c r="W204" s="44"/>
      <c r="X204" s="44"/>
      <c r="Y204" s="44"/>
      <c r="Z204" s="44"/>
      <c r="AA204" s="44"/>
      <c r="AB204" s="44"/>
      <c r="AC204" s="44"/>
      <c r="AD204" s="44"/>
    </row>
    <row r="205" spans="1:30" ht="30" customHeight="1" x14ac:dyDescent="0.2">
      <c r="A205" s="185" t="s">
        <v>163</v>
      </c>
      <c r="B205" s="179"/>
      <c r="C205" s="179"/>
      <c r="D205" s="179"/>
      <c r="E205" s="179"/>
      <c r="F205" s="180"/>
      <c r="G205" s="46"/>
      <c r="H205" s="46"/>
      <c r="I205" s="46"/>
      <c r="J205" s="46"/>
      <c r="K205" s="46"/>
      <c r="L205" s="46"/>
      <c r="M205" s="46"/>
      <c r="N205" s="46"/>
      <c r="O205" s="46"/>
      <c r="P205" s="46"/>
      <c r="Q205" s="46"/>
      <c r="R205" s="44"/>
      <c r="S205" s="44"/>
      <c r="T205" s="44"/>
      <c r="U205" s="44"/>
      <c r="V205" s="44"/>
      <c r="W205" s="44"/>
      <c r="X205" s="44"/>
      <c r="Y205" s="44"/>
      <c r="Z205" s="44"/>
      <c r="AA205" s="44"/>
      <c r="AB205" s="44"/>
      <c r="AC205" s="44"/>
      <c r="AD205" s="44"/>
    </row>
    <row r="206" spans="1:30" ht="14.25" x14ac:dyDescent="0.2">
      <c r="A206" s="185" t="s">
        <v>164</v>
      </c>
      <c r="B206" s="179"/>
      <c r="C206" s="179"/>
      <c r="D206" s="179"/>
      <c r="E206" s="179"/>
      <c r="F206" s="180"/>
      <c r="G206" s="46"/>
      <c r="H206" s="46"/>
      <c r="I206" s="46"/>
      <c r="J206" s="46"/>
      <c r="K206" s="46"/>
      <c r="L206" s="46"/>
      <c r="M206" s="46"/>
      <c r="N206" s="46"/>
      <c r="O206" s="46"/>
      <c r="P206" s="46"/>
      <c r="Q206" s="46"/>
      <c r="R206" s="44"/>
      <c r="S206" s="44"/>
      <c r="T206" s="44"/>
      <c r="U206" s="44"/>
      <c r="V206" s="44"/>
      <c r="W206" s="44"/>
      <c r="X206" s="44"/>
      <c r="Y206" s="44"/>
      <c r="Z206" s="44"/>
      <c r="AA206" s="44"/>
      <c r="AB206" s="44"/>
      <c r="AC206" s="44"/>
      <c r="AD206" s="44"/>
    </row>
    <row r="207" spans="1:30" ht="14.25" x14ac:dyDescent="0.2">
      <c r="A207" s="185" t="s">
        <v>165</v>
      </c>
      <c r="B207" s="179"/>
      <c r="C207" s="179"/>
      <c r="D207" s="179"/>
      <c r="E207" s="179"/>
      <c r="F207" s="180"/>
      <c r="G207" s="46"/>
      <c r="H207" s="46"/>
      <c r="I207" s="46"/>
      <c r="J207" s="46"/>
      <c r="K207" s="46"/>
      <c r="L207" s="46"/>
      <c r="M207" s="46"/>
      <c r="N207" s="46"/>
      <c r="O207" s="46"/>
      <c r="P207" s="46"/>
      <c r="Q207" s="46"/>
      <c r="R207" s="44"/>
      <c r="S207" s="44"/>
      <c r="T207" s="44"/>
      <c r="U207" s="44"/>
      <c r="V207" s="44"/>
      <c r="W207" s="44"/>
      <c r="X207" s="44"/>
      <c r="Y207" s="44"/>
      <c r="Z207" s="44"/>
      <c r="AA207" s="44"/>
      <c r="AB207" s="44"/>
      <c r="AC207" s="44"/>
      <c r="AD207" s="44"/>
    </row>
    <row r="208" spans="1:30" ht="14.25" x14ac:dyDescent="0.2">
      <c r="A208" s="185" t="s">
        <v>166</v>
      </c>
      <c r="B208" s="179"/>
      <c r="C208" s="179"/>
      <c r="D208" s="179"/>
      <c r="E208" s="179"/>
      <c r="F208" s="180"/>
      <c r="G208" s="46"/>
      <c r="H208" s="46"/>
      <c r="I208" s="46"/>
      <c r="J208" s="46"/>
      <c r="K208" s="46"/>
      <c r="L208" s="46"/>
      <c r="M208" s="46"/>
      <c r="N208" s="46"/>
      <c r="O208" s="46"/>
      <c r="P208" s="46"/>
      <c r="Q208" s="46"/>
      <c r="R208" s="44"/>
      <c r="S208" s="44"/>
      <c r="T208" s="44"/>
      <c r="U208" s="44"/>
      <c r="V208" s="44"/>
      <c r="W208" s="44"/>
      <c r="X208" s="44"/>
      <c r="Y208" s="44"/>
      <c r="Z208" s="44"/>
      <c r="AA208" s="44"/>
      <c r="AB208" s="44"/>
      <c r="AC208" s="44"/>
      <c r="AD208" s="44"/>
    </row>
    <row r="209" spans="1:30" ht="14.25" x14ac:dyDescent="0.2">
      <c r="A209" s="185" t="s">
        <v>167</v>
      </c>
      <c r="B209" s="179"/>
      <c r="C209" s="179"/>
      <c r="D209" s="179"/>
      <c r="E209" s="179"/>
      <c r="F209" s="180"/>
      <c r="G209" s="46"/>
      <c r="H209" s="46"/>
      <c r="I209" s="46"/>
      <c r="J209" s="46"/>
      <c r="K209" s="46"/>
      <c r="L209" s="46"/>
      <c r="M209" s="46"/>
      <c r="N209" s="46"/>
      <c r="O209" s="46"/>
      <c r="P209" s="46"/>
      <c r="Q209" s="46"/>
      <c r="R209" s="44"/>
      <c r="S209" s="44"/>
      <c r="T209" s="44"/>
      <c r="U209" s="44"/>
      <c r="V209" s="44"/>
      <c r="W209" s="44"/>
      <c r="X209" s="44"/>
      <c r="Y209" s="44"/>
      <c r="Z209" s="44"/>
      <c r="AA209" s="44"/>
      <c r="AB209" s="44"/>
      <c r="AC209" s="44"/>
      <c r="AD209" s="44"/>
    </row>
    <row r="210" spans="1:30" ht="14.25" x14ac:dyDescent="0.2">
      <c r="A210" s="185" t="s">
        <v>168</v>
      </c>
      <c r="B210" s="179"/>
      <c r="C210" s="179"/>
      <c r="D210" s="179"/>
      <c r="E210" s="179"/>
      <c r="F210" s="180"/>
      <c r="G210" s="46"/>
      <c r="H210" s="46"/>
      <c r="I210" s="46"/>
      <c r="J210" s="46"/>
      <c r="K210" s="46"/>
      <c r="L210" s="46"/>
      <c r="M210" s="46"/>
      <c r="N210" s="46"/>
      <c r="O210" s="46"/>
      <c r="P210" s="46"/>
      <c r="Q210" s="46"/>
      <c r="R210" s="44"/>
      <c r="S210" s="44"/>
      <c r="T210" s="44"/>
      <c r="U210" s="44"/>
      <c r="V210" s="44"/>
      <c r="W210" s="44"/>
      <c r="X210" s="44"/>
      <c r="Y210" s="44"/>
      <c r="Z210" s="44"/>
      <c r="AA210" s="44"/>
      <c r="AB210" s="44"/>
      <c r="AC210" s="44"/>
      <c r="AD210" s="44"/>
    </row>
    <row r="211" spans="1:30" ht="14.25" x14ac:dyDescent="0.2">
      <c r="A211" s="185" t="s">
        <v>169</v>
      </c>
      <c r="B211" s="179"/>
      <c r="C211" s="179"/>
      <c r="D211" s="179"/>
      <c r="E211" s="179"/>
      <c r="F211" s="180"/>
      <c r="G211" s="46"/>
      <c r="H211" s="46"/>
      <c r="I211" s="46"/>
      <c r="J211" s="46"/>
      <c r="K211" s="46"/>
      <c r="L211" s="46"/>
      <c r="M211" s="46"/>
      <c r="N211" s="46"/>
      <c r="O211" s="46"/>
      <c r="P211" s="46"/>
      <c r="Q211" s="46"/>
      <c r="R211" s="44"/>
      <c r="S211" s="44"/>
      <c r="T211" s="44"/>
      <c r="U211" s="44"/>
      <c r="V211" s="44"/>
      <c r="W211" s="44"/>
      <c r="X211" s="44"/>
      <c r="Y211" s="44"/>
      <c r="Z211" s="44"/>
      <c r="AA211" s="44"/>
      <c r="AB211" s="44"/>
      <c r="AC211" s="44"/>
      <c r="AD211" s="44"/>
    </row>
    <row r="212" spans="1:30" ht="14.25" x14ac:dyDescent="0.2">
      <c r="A212" s="185" t="s">
        <v>170</v>
      </c>
      <c r="B212" s="179"/>
      <c r="C212" s="179"/>
      <c r="D212" s="179"/>
      <c r="E212" s="179"/>
      <c r="F212" s="180"/>
      <c r="G212" s="46"/>
      <c r="H212" s="46"/>
      <c r="I212" s="46"/>
      <c r="J212" s="46"/>
      <c r="K212" s="46"/>
      <c r="L212" s="46"/>
      <c r="M212" s="46"/>
      <c r="N212" s="46"/>
      <c r="O212" s="46"/>
      <c r="P212" s="46"/>
      <c r="Q212" s="46"/>
      <c r="R212" s="44"/>
      <c r="S212" s="44"/>
      <c r="T212" s="44"/>
      <c r="U212" s="44"/>
      <c r="V212" s="44"/>
      <c r="W212" s="44"/>
      <c r="X212" s="44"/>
      <c r="Y212" s="44"/>
      <c r="Z212" s="44"/>
      <c r="AA212" s="44"/>
      <c r="AB212" s="44"/>
      <c r="AC212" s="44"/>
      <c r="AD212" s="44"/>
    </row>
    <row r="213" spans="1:30" ht="14.25" x14ac:dyDescent="0.2">
      <c r="A213" s="185" t="s">
        <v>171</v>
      </c>
      <c r="B213" s="179"/>
      <c r="C213" s="179"/>
      <c r="D213" s="179"/>
      <c r="E213" s="179"/>
      <c r="F213" s="180"/>
      <c r="G213" s="46"/>
      <c r="H213" s="46"/>
      <c r="I213" s="46"/>
      <c r="J213" s="46"/>
      <c r="K213" s="46"/>
      <c r="L213" s="46"/>
      <c r="M213" s="46"/>
      <c r="N213" s="46"/>
      <c r="O213" s="46"/>
      <c r="P213" s="46"/>
      <c r="Q213" s="46"/>
      <c r="R213" s="44"/>
      <c r="S213" s="44"/>
      <c r="T213" s="44"/>
      <c r="U213" s="44"/>
      <c r="V213" s="44"/>
      <c r="W213" s="44"/>
      <c r="X213" s="44"/>
      <c r="Y213" s="44"/>
      <c r="Z213" s="44"/>
      <c r="AA213" s="44"/>
      <c r="AB213" s="44"/>
      <c r="AC213" s="44"/>
      <c r="AD213" s="44"/>
    </row>
    <row r="214" spans="1:30" ht="14.25" x14ac:dyDescent="0.2">
      <c r="A214" s="185" t="s">
        <v>172</v>
      </c>
      <c r="B214" s="179"/>
      <c r="C214" s="179"/>
      <c r="D214" s="179"/>
      <c r="E214" s="179"/>
      <c r="F214" s="180"/>
      <c r="G214" s="46"/>
      <c r="H214" s="46"/>
      <c r="I214" s="46"/>
      <c r="J214" s="46"/>
      <c r="K214" s="46"/>
      <c r="L214" s="46"/>
      <c r="M214" s="46"/>
      <c r="N214" s="46"/>
      <c r="O214" s="46"/>
      <c r="P214" s="46"/>
      <c r="Q214" s="46"/>
      <c r="R214" s="44"/>
      <c r="S214" s="44"/>
      <c r="T214" s="44"/>
      <c r="U214" s="44"/>
      <c r="V214" s="44"/>
      <c r="W214" s="44"/>
      <c r="X214" s="44"/>
      <c r="Y214" s="44"/>
      <c r="Z214" s="44"/>
      <c r="AA214" s="44"/>
      <c r="AB214" s="44"/>
      <c r="AC214" s="44"/>
      <c r="AD214" s="44"/>
    </row>
    <row r="215" spans="1:30" ht="14.25" x14ac:dyDescent="0.2">
      <c r="A215" s="185" t="s">
        <v>173</v>
      </c>
      <c r="B215" s="179"/>
      <c r="C215" s="179"/>
      <c r="D215" s="179"/>
      <c r="E215" s="179"/>
      <c r="F215" s="180"/>
      <c r="G215" s="46"/>
      <c r="H215" s="46"/>
      <c r="I215" s="46"/>
      <c r="J215" s="46"/>
      <c r="K215" s="46"/>
      <c r="L215" s="46"/>
      <c r="M215" s="46"/>
      <c r="N215" s="46"/>
      <c r="O215" s="46"/>
      <c r="P215" s="46"/>
      <c r="Q215" s="46"/>
      <c r="R215" s="44"/>
      <c r="S215" s="44"/>
      <c r="T215" s="44"/>
      <c r="U215" s="44"/>
      <c r="V215" s="44"/>
      <c r="W215" s="44"/>
      <c r="X215" s="44"/>
      <c r="Y215" s="44"/>
      <c r="Z215" s="44"/>
      <c r="AA215" s="44"/>
      <c r="AB215" s="44"/>
      <c r="AC215" s="44"/>
      <c r="AD215" s="44"/>
    </row>
    <row r="216" spans="1:30" ht="14.25" x14ac:dyDescent="0.2">
      <c r="A216" s="185" t="s">
        <v>174</v>
      </c>
      <c r="B216" s="179"/>
      <c r="C216" s="179"/>
      <c r="D216" s="179"/>
      <c r="E216" s="179"/>
      <c r="F216" s="180"/>
      <c r="G216" s="46"/>
      <c r="H216" s="46"/>
      <c r="I216" s="46"/>
      <c r="J216" s="46"/>
      <c r="K216" s="46"/>
      <c r="L216" s="46"/>
      <c r="M216" s="46"/>
      <c r="N216" s="46"/>
      <c r="O216" s="46"/>
      <c r="P216" s="46"/>
      <c r="Q216" s="46"/>
      <c r="R216" s="44"/>
      <c r="S216" s="44"/>
      <c r="T216" s="44"/>
      <c r="U216" s="44"/>
      <c r="V216" s="44"/>
      <c r="W216" s="44"/>
      <c r="X216" s="44"/>
      <c r="Y216" s="44"/>
      <c r="Z216" s="44"/>
      <c r="AA216" s="44"/>
      <c r="AB216" s="44"/>
      <c r="AC216" s="44"/>
      <c r="AD216" s="44"/>
    </row>
    <row r="217" spans="1:30" ht="14.25" x14ac:dyDescent="0.2">
      <c r="A217" s="185" t="s">
        <v>175</v>
      </c>
      <c r="B217" s="179"/>
      <c r="C217" s="179"/>
      <c r="D217" s="179"/>
      <c r="E217" s="179"/>
      <c r="F217" s="180"/>
      <c r="G217" s="46"/>
      <c r="H217" s="46"/>
      <c r="I217" s="46"/>
      <c r="J217" s="46"/>
      <c r="K217" s="46"/>
      <c r="L217" s="46"/>
      <c r="M217" s="46"/>
      <c r="N217" s="46"/>
      <c r="O217" s="46"/>
      <c r="P217" s="46"/>
      <c r="Q217" s="46"/>
      <c r="R217" s="44"/>
      <c r="S217" s="44"/>
      <c r="T217" s="44"/>
      <c r="U217" s="44"/>
      <c r="V217" s="44"/>
      <c r="W217" s="44"/>
      <c r="X217" s="44"/>
      <c r="Y217" s="44"/>
      <c r="Z217" s="44"/>
      <c r="AA217" s="44"/>
      <c r="AB217" s="44"/>
      <c r="AC217" s="44"/>
      <c r="AD217" s="44"/>
    </row>
    <row r="218" spans="1:30" ht="14.25" x14ac:dyDescent="0.2">
      <c r="A218" s="185" t="s">
        <v>176</v>
      </c>
      <c r="B218" s="179"/>
      <c r="C218" s="179"/>
      <c r="D218" s="179"/>
      <c r="E218" s="179"/>
      <c r="F218" s="180"/>
      <c r="G218" s="46"/>
      <c r="H218" s="46"/>
      <c r="I218" s="46"/>
      <c r="J218" s="46"/>
      <c r="K218" s="46"/>
      <c r="L218" s="46"/>
      <c r="M218" s="46"/>
      <c r="N218" s="46"/>
      <c r="O218" s="46"/>
      <c r="P218" s="46"/>
      <c r="Q218" s="46"/>
      <c r="R218" s="44"/>
      <c r="S218" s="44"/>
      <c r="T218" s="44"/>
      <c r="U218" s="44"/>
      <c r="V218" s="44"/>
      <c r="W218" s="44"/>
      <c r="X218" s="44"/>
      <c r="Y218" s="44"/>
      <c r="Z218" s="44"/>
      <c r="AA218" s="44"/>
      <c r="AB218" s="44"/>
      <c r="AC218" s="44"/>
      <c r="AD218" s="44"/>
    </row>
    <row r="219" spans="1:30" ht="14.25" x14ac:dyDescent="0.2">
      <c r="A219" s="185" t="s">
        <v>177</v>
      </c>
      <c r="B219" s="179"/>
      <c r="C219" s="179"/>
      <c r="D219" s="179"/>
      <c r="E219" s="179"/>
      <c r="F219" s="180"/>
      <c r="G219" s="46"/>
      <c r="H219" s="46"/>
      <c r="I219" s="46"/>
      <c r="J219" s="46"/>
      <c r="K219" s="46"/>
      <c r="L219" s="46"/>
      <c r="M219" s="46"/>
      <c r="N219" s="46"/>
      <c r="O219" s="46"/>
      <c r="P219" s="46"/>
      <c r="Q219" s="46"/>
      <c r="R219" s="44"/>
      <c r="S219" s="44"/>
      <c r="T219" s="44"/>
      <c r="U219" s="44"/>
      <c r="V219" s="44"/>
      <c r="W219" s="44"/>
      <c r="X219" s="44"/>
      <c r="Y219" s="44"/>
      <c r="Z219" s="44"/>
      <c r="AA219" s="44"/>
      <c r="AB219" s="44"/>
      <c r="AC219" s="44"/>
      <c r="AD219" s="44"/>
    </row>
    <row r="220" spans="1:30" ht="14.25" x14ac:dyDescent="0.2">
      <c r="A220" s="185" t="s">
        <v>178</v>
      </c>
      <c r="B220" s="179"/>
      <c r="C220" s="179"/>
      <c r="D220" s="179"/>
      <c r="E220" s="179"/>
      <c r="F220" s="180"/>
      <c r="G220" s="46"/>
      <c r="H220" s="46"/>
      <c r="I220" s="46"/>
      <c r="J220" s="46"/>
      <c r="K220" s="46"/>
      <c r="L220" s="46"/>
      <c r="M220" s="46"/>
      <c r="N220" s="46"/>
      <c r="O220" s="46"/>
      <c r="P220" s="46"/>
      <c r="Q220" s="46"/>
      <c r="R220" s="44"/>
      <c r="S220" s="44"/>
      <c r="T220" s="44"/>
      <c r="U220" s="44"/>
      <c r="V220" s="44"/>
      <c r="W220" s="44"/>
      <c r="X220" s="44"/>
      <c r="Y220" s="44"/>
      <c r="Z220" s="44"/>
      <c r="AA220" s="44"/>
      <c r="AB220" s="44"/>
      <c r="AC220" s="44"/>
      <c r="AD220" s="44"/>
    </row>
    <row r="221" spans="1:30" ht="14.25" x14ac:dyDescent="0.2">
      <c r="A221" s="185" t="s">
        <v>179</v>
      </c>
      <c r="B221" s="179"/>
      <c r="C221" s="179"/>
      <c r="D221" s="179"/>
      <c r="E221" s="179"/>
      <c r="F221" s="180"/>
      <c r="G221" s="46"/>
      <c r="H221" s="46"/>
      <c r="I221" s="46"/>
      <c r="J221" s="46"/>
      <c r="K221" s="46"/>
      <c r="L221" s="46"/>
      <c r="M221" s="46"/>
      <c r="N221" s="46"/>
      <c r="O221" s="46"/>
      <c r="P221" s="46"/>
      <c r="Q221" s="46"/>
      <c r="R221" s="44"/>
      <c r="S221" s="44"/>
      <c r="T221" s="44"/>
      <c r="U221" s="44"/>
      <c r="V221" s="44"/>
      <c r="W221" s="44"/>
      <c r="X221" s="44"/>
      <c r="Y221" s="44"/>
      <c r="Z221" s="44"/>
      <c r="AA221" s="44"/>
      <c r="AB221" s="44"/>
      <c r="AC221" s="44"/>
      <c r="AD221" s="44"/>
    </row>
    <row r="222" spans="1:30" ht="27.75" customHeight="1" x14ac:dyDescent="0.2">
      <c r="A222" s="185" t="s">
        <v>180</v>
      </c>
      <c r="B222" s="179"/>
      <c r="C222" s="179"/>
      <c r="D222" s="179"/>
      <c r="E222" s="179"/>
      <c r="F222" s="180"/>
      <c r="G222" s="47"/>
      <c r="H222" s="46"/>
      <c r="I222" s="46"/>
      <c r="J222" s="46"/>
      <c r="K222" s="46"/>
      <c r="L222" s="46"/>
      <c r="M222" s="46"/>
      <c r="N222" s="46"/>
      <c r="O222" s="46"/>
      <c r="P222" s="46"/>
      <c r="Q222" s="46"/>
      <c r="R222" s="44"/>
      <c r="S222" s="44"/>
      <c r="T222" s="44"/>
      <c r="U222" s="44"/>
      <c r="V222" s="44"/>
      <c r="W222" s="44"/>
      <c r="X222" s="44"/>
      <c r="Y222" s="44"/>
      <c r="Z222" s="44"/>
      <c r="AA222" s="44"/>
      <c r="AB222" s="44"/>
      <c r="AC222" s="44"/>
      <c r="AD222" s="44"/>
    </row>
    <row r="223" spans="1:30" ht="14.25" x14ac:dyDescent="0.2">
      <c r="A223" s="48"/>
      <c r="B223" s="48"/>
      <c r="C223" s="48"/>
      <c r="D223" s="48"/>
      <c r="E223" s="48"/>
      <c r="F223" s="48"/>
      <c r="G223" s="48"/>
      <c r="H223" s="48"/>
      <c r="I223" s="48"/>
      <c r="J223" s="48"/>
      <c r="K223" s="48"/>
      <c r="L223" s="48"/>
      <c r="M223" s="48"/>
      <c r="N223" s="48"/>
      <c r="O223" s="48"/>
      <c r="P223" s="48"/>
      <c r="Q223" s="48"/>
    </row>
    <row r="224" spans="1:30" ht="14.25" x14ac:dyDescent="0.2">
      <c r="A224" s="48"/>
      <c r="B224" s="48"/>
      <c r="C224" s="48"/>
      <c r="D224" s="48"/>
      <c r="E224" s="48"/>
      <c r="F224" s="48"/>
      <c r="G224" s="48"/>
      <c r="H224" s="48"/>
      <c r="I224" s="48"/>
      <c r="J224" s="48"/>
      <c r="K224" s="48"/>
      <c r="L224" s="48"/>
      <c r="M224" s="48"/>
      <c r="N224" s="48"/>
      <c r="O224" s="48"/>
      <c r="P224" s="48"/>
      <c r="Q224" s="48"/>
    </row>
    <row r="225" spans="1:17" ht="14.25" x14ac:dyDescent="0.2">
      <c r="A225" s="48"/>
      <c r="B225" s="48"/>
      <c r="C225" s="48"/>
      <c r="D225" s="48"/>
      <c r="E225" s="48"/>
      <c r="F225" s="48"/>
      <c r="G225" s="48"/>
      <c r="H225" s="48"/>
      <c r="I225" s="48"/>
      <c r="J225" s="48"/>
      <c r="K225" s="48"/>
      <c r="L225" s="48"/>
      <c r="M225" s="48"/>
      <c r="N225" s="48"/>
      <c r="O225" s="48"/>
      <c r="P225" s="48"/>
      <c r="Q225" s="48"/>
    </row>
    <row r="226" spans="1:17" ht="14.25" x14ac:dyDescent="0.2">
      <c r="A226" s="48"/>
      <c r="B226" s="48"/>
      <c r="C226" s="48"/>
      <c r="D226" s="48"/>
      <c r="E226" s="48"/>
      <c r="F226" s="48"/>
      <c r="G226" s="48"/>
      <c r="H226" s="48"/>
      <c r="I226" s="48"/>
      <c r="J226" s="48"/>
      <c r="K226" s="48"/>
      <c r="L226" s="48"/>
      <c r="M226" s="48"/>
      <c r="N226" s="48"/>
      <c r="O226" s="48"/>
      <c r="P226" s="48"/>
      <c r="Q226" s="48"/>
    </row>
    <row r="227" spans="1:17" ht="14.25" x14ac:dyDescent="0.2"/>
    <row r="228" spans="1:17" ht="14.25" x14ac:dyDescent="0.2"/>
    <row r="229" spans="1:17" ht="14.25" x14ac:dyDescent="0.2"/>
    <row r="230" spans="1:17" ht="14.25" x14ac:dyDescent="0.2"/>
    <row r="231" spans="1:17" ht="14.25" x14ac:dyDescent="0.2"/>
    <row r="232" spans="1:17" ht="14.25" x14ac:dyDescent="0.2"/>
    <row r="233" spans="1:17" ht="14.25" x14ac:dyDescent="0.2"/>
    <row r="234" spans="1:17" ht="14.25" x14ac:dyDescent="0.2"/>
    <row r="235" spans="1:17" ht="14.25" x14ac:dyDescent="0.2"/>
    <row r="236" spans="1:17" ht="14.25" x14ac:dyDescent="0.2"/>
    <row r="237" spans="1:17" ht="14.25" x14ac:dyDescent="0.2"/>
    <row r="238" spans="1:17" ht="14.25" x14ac:dyDescent="0.2"/>
    <row r="239" spans="1:17" ht="14.25" x14ac:dyDescent="0.2"/>
    <row r="240" spans="1:17" ht="14.25" x14ac:dyDescent="0.2"/>
    <row r="241" ht="14.25" x14ac:dyDescent="0.2"/>
    <row r="242" ht="14.25" x14ac:dyDescent="0.2"/>
    <row r="243" ht="14.25" x14ac:dyDescent="0.2"/>
    <row r="244" ht="14.25" x14ac:dyDescent="0.2"/>
    <row r="245" ht="14.25" x14ac:dyDescent="0.2"/>
    <row r="246" ht="14.25" x14ac:dyDescent="0.2"/>
    <row r="247" ht="14.25" x14ac:dyDescent="0.2"/>
    <row r="248" ht="14.25" x14ac:dyDescent="0.2"/>
    <row r="249" ht="14.25" x14ac:dyDescent="0.2"/>
    <row r="250" ht="14.25" x14ac:dyDescent="0.2"/>
    <row r="251" ht="14.25" x14ac:dyDescent="0.2"/>
    <row r="252" ht="14.25" x14ac:dyDescent="0.2"/>
    <row r="253" ht="14.25" x14ac:dyDescent="0.2"/>
    <row r="254" ht="14.25" x14ac:dyDescent="0.2"/>
    <row r="255" ht="14.25" x14ac:dyDescent="0.2"/>
    <row r="256" ht="14.25" x14ac:dyDescent="0.2"/>
    <row r="257" ht="14.25" x14ac:dyDescent="0.2"/>
    <row r="258" ht="14.25" x14ac:dyDescent="0.2"/>
    <row r="259" ht="14.25" x14ac:dyDescent="0.2"/>
    <row r="260" ht="14.25" x14ac:dyDescent="0.2"/>
    <row r="261" ht="14.25" x14ac:dyDescent="0.2"/>
    <row r="262" ht="14.25" x14ac:dyDescent="0.2"/>
    <row r="263" ht="14.25" x14ac:dyDescent="0.2"/>
    <row r="264" ht="14.25" x14ac:dyDescent="0.2"/>
    <row r="265" ht="14.25" x14ac:dyDescent="0.2"/>
    <row r="266" ht="14.25" x14ac:dyDescent="0.2"/>
    <row r="267" ht="14.25" x14ac:dyDescent="0.2"/>
    <row r="268" ht="14.25" x14ac:dyDescent="0.2"/>
    <row r="269" ht="14.25" x14ac:dyDescent="0.2"/>
    <row r="270" ht="14.25" x14ac:dyDescent="0.2"/>
    <row r="271" ht="14.25" x14ac:dyDescent="0.2"/>
    <row r="272" ht="14.25" x14ac:dyDescent="0.2"/>
    <row r="273" ht="14.25" x14ac:dyDescent="0.2"/>
    <row r="274" ht="14.25" x14ac:dyDescent="0.2"/>
    <row r="275" ht="14.25" x14ac:dyDescent="0.2"/>
    <row r="276" ht="14.25" x14ac:dyDescent="0.2"/>
    <row r="277" ht="14.25" x14ac:dyDescent="0.2"/>
    <row r="278" ht="14.25" x14ac:dyDescent="0.2"/>
    <row r="279" ht="14.25" x14ac:dyDescent="0.2"/>
    <row r="280" ht="14.25" x14ac:dyDescent="0.2"/>
    <row r="281" ht="14.25" x14ac:dyDescent="0.2"/>
    <row r="282" ht="14.25" x14ac:dyDescent="0.2"/>
    <row r="283" ht="14.25" x14ac:dyDescent="0.2"/>
    <row r="284" ht="14.25" x14ac:dyDescent="0.2"/>
    <row r="285" ht="14.25" x14ac:dyDescent="0.2"/>
    <row r="286" ht="14.25" x14ac:dyDescent="0.2"/>
    <row r="287" ht="14.25" x14ac:dyDescent="0.2"/>
    <row r="288" ht="14.25" x14ac:dyDescent="0.2"/>
    <row r="289" ht="14.25" x14ac:dyDescent="0.2"/>
    <row r="290" ht="14.25" x14ac:dyDescent="0.2"/>
    <row r="291" ht="14.25" x14ac:dyDescent="0.2"/>
    <row r="292" ht="14.25" x14ac:dyDescent="0.2"/>
    <row r="293" ht="14.25" x14ac:dyDescent="0.2"/>
    <row r="294" ht="14.25" x14ac:dyDescent="0.2"/>
    <row r="295" ht="14.25" x14ac:dyDescent="0.2"/>
    <row r="296" ht="14.25" x14ac:dyDescent="0.2"/>
    <row r="297" ht="14.25" x14ac:dyDescent="0.2"/>
    <row r="298" ht="14.25" x14ac:dyDescent="0.2"/>
    <row r="299" ht="14.25" x14ac:dyDescent="0.2"/>
    <row r="300" ht="14.25" x14ac:dyDescent="0.2"/>
    <row r="301" ht="14.25" x14ac:dyDescent="0.2"/>
    <row r="302" ht="14.25" x14ac:dyDescent="0.2"/>
    <row r="303" ht="14.25" x14ac:dyDescent="0.2"/>
    <row r="304" ht="14.25" x14ac:dyDescent="0.2"/>
    <row r="305" ht="14.25" x14ac:dyDescent="0.2"/>
    <row r="306" ht="14.25" x14ac:dyDescent="0.2"/>
    <row r="307" ht="14.25" x14ac:dyDescent="0.2"/>
    <row r="308" ht="14.25" x14ac:dyDescent="0.2"/>
    <row r="309" ht="14.25" x14ac:dyDescent="0.2"/>
    <row r="310" ht="14.25" x14ac:dyDescent="0.2"/>
    <row r="311" ht="14.25" x14ac:dyDescent="0.2"/>
    <row r="312" ht="14.25" x14ac:dyDescent="0.2"/>
    <row r="313" ht="14.25" x14ac:dyDescent="0.2"/>
    <row r="314" ht="14.25" x14ac:dyDescent="0.2"/>
    <row r="315" ht="14.25" x14ac:dyDescent="0.2"/>
    <row r="316" ht="14.25" x14ac:dyDescent="0.2"/>
    <row r="317" ht="14.25" x14ac:dyDescent="0.2"/>
    <row r="318" ht="14.25" x14ac:dyDescent="0.2"/>
    <row r="319" ht="14.25" x14ac:dyDescent="0.2"/>
    <row r="320" ht="14.25" x14ac:dyDescent="0.2"/>
    <row r="321" ht="14.25" x14ac:dyDescent="0.2"/>
    <row r="322" ht="14.25" x14ac:dyDescent="0.2"/>
    <row r="323" ht="14.25" x14ac:dyDescent="0.2"/>
    <row r="324" ht="14.25" x14ac:dyDescent="0.2"/>
    <row r="325" ht="14.25" x14ac:dyDescent="0.2"/>
    <row r="326" ht="14.25" x14ac:dyDescent="0.2"/>
    <row r="327" ht="14.25" x14ac:dyDescent="0.2"/>
    <row r="328" ht="14.25" x14ac:dyDescent="0.2"/>
    <row r="329" ht="14.25" x14ac:dyDescent="0.2"/>
    <row r="330" ht="14.25" x14ac:dyDescent="0.2"/>
    <row r="331" ht="14.25" x14ac:dyDescent="0.2"/>
    <row r="332" ht="14.25" x14ac:dyDescent="0.2"/>
    <row r="333" ht="14.25" x14ac:dyDescent="0.2"/>
    <row r="334" ht="14.25" x14ac:dyDescent="0.2"/>
    <row r="335" ht="14.25" x14ac:dyDescent="0.2"/>
    <row r="336" ht="14.25" x14ac:dyDescent="0.2"/>
    <row r="337" ht="14.25" x14ac:dyDescent="0.2"/>
    <row r="338" ht="14.25" x14ac:dyDescent="0.2"/>
    <row r="339" ht="14.25" x14ac:dyDescent="0.2"/>
    <row r="340" ht="14.25" x14ac:dyDescent="0.2"/>
    <row r="341" ht="14.25" x14ac:dyDescent="0.2"/>
    <row r="342" ht="14.25" x14ac:dyDescent="0.2"/>
    <row r="343" ht="14.25" x14ac:dyDescent="0.2"/>
    <row r="344" ht="14.25" x14ac:dyDescent="0.2"/>
    <row r="345" ht="14.25" x14ac:dyDescent="0.2"/>
    <row r="346" ht="14.25" x14ac:dyDescent="0.2"/>
    <row r="347" ht="14.25" x14ac:dyDescent="0.2"/>
    <row r="348" ht="14.25" x14ac:dyDescent="0.2"/>
    <row r="349" ht="14.25" x14ac:dyDescent="0.2"/>
    <row r="350" ht="14.25" x14ac:dyDescent="0.2"/>
    <row r="351" ht="14.25" x14ac:dyDescent="0.2"/>
    <row r="352" ht="14.25" x14ac:dyDescent="0.2"/>
    <row r="353" ht="14.25" x14ac:dyDescent="0.2"/>
    <row r="354" ht="14.25" x14ac:dyDescent="0.2"/>
    <row r="355" ht="14.25" x14ac:dyDescent="0.2"/>
    <row r="356" ht="14.25" x14ac:dyDescent="0.2"/>
    <row r="357" ht="14.25" x14ac:dyDescent="0.2"/>
    <row r="358" ht="14.25" x14ac:dyDescent="0.2"/>
    <row r="359" ht="14.25" x14ac:dyDescent="0.2"/>
    <row r="360" ht="14.25" x14ac:dyDescent="0.2"/>
    <row r="361" ht="14.25" x14ac:dyDescent="0.2"/>
    <row r="362" ht="14.25" x14ac:dyDescent="0.2"/>
    <row r="363" ht="14.25" x14ac:dyDescent="0.2"/>
    <row r="364" ht="14.25" x14ac:dyDescent="0.2"/>
    <row r="365" ht="14.25" x14ac:dyDescent="0.2"/>
    <row r="366" ht="14.25" x14ac:dyDescent="0.2"/>
    <row r="367" ht="14.25" x14ac:dyDescent="0.2"/>
    <row r="368" ht="14.25" x14ac:dyDescent="0.2"/>
    <row r="369" ht="14.25" x14ac:dyDescent="0.2"/>
    <row r="370" ht="14.25" x14ac:dyDescent="0.2"/>
    <row r="371" ht="14.25" x14ac:dyDescent="0.2"/>
    <row r="372" ht="14.25" x14ac:dyDescent="0.2"/>
    <row r="373" ht="14.25" x14ac:dyDescent="0.2"/>
    <row r="374" ht="14.25" x14ac:dyDescent="0.2"/>
    <row r="375" ht="14.25" x14ac:dyDescent="0.2"/>
    <row r="376" ht="14.25" x14ac:dyDescent="0.2"/>
    <row r="377" ht="14.25" x14ac:dyDescent="0.2"/>
    <row r="378" ht="14.25" x14ac:dyDescent="0.2"/>
    <row r="379" ht="14.25" x14ac:dyDescent="0.2"/>
    <row r="380" ht="14.25" x14ac:dyDescent="0.2"/>
    <row r="381" ht="14.25" x14ac:dyDescent="0.2"/>
    <row r="382" ht="14.25" x14ac:dyDescent="0.2"/>
    <row r="383" ht="14.25" x14ac:dyDescent="0.2"/>
    <row r="384" ht="14.25" x14ac:dyDescent="0.2"/>
    <row r="385" ht="14.25" x14ac:dyDescent="0.2"/>
    <row r="386" ht="14.25" x14ac:dyDescent="0.2"/>
    <row r="387" ht="14.25" x14ac:dyDescent="0.2"/>
    <row r="388" ht="14.25" x14ac:dyDescent="0.2"/>
    <row r="389" ht="14.25" x14ac:dyDescent="0.2"/>
    <row r="390" ht="14.25" x14ac:dyDescent="0.2"/>
    <row r="391" ht="14.25" x14ac:dyDescent="0.2"/>
    <row r="392" ht="14.25" x14ac:dyDescent="0.2"/>
    <row r="393" ht="14.25" x14ac:dyDescent="0.2"/>
    <row r="394" ht="14.25" x14ac:dyDescent="0.2"/>
    <row r="395" ht="14.25" x14ac:dyDescent="0.2"/>
    <row r="396" ht="14.25" x14ac:dyDescent="0.2"/>
    <row r="397" ht="14.25" x14ac:dyDescent="0.2"/>
    <row r="398" ht="14.25" x14ac:dyDescent="0.2"/>
    <row r="399" ht="14.25" x14ac:dyDescent="0.2"/>
    <row r="400" ht="14.25" x14ac:dyDescent="0.2"/>
    <row r="401" ht="14.25" x14ac:dyDescent="0.2"/>
    <row r="402" ht="14.25" x14ac:dyDescent="0.2"/>
    <row r="403" ht="14.25" x14ac:dyDescent="0.2"/>
    <row r="404" ht="14.25" x14ac:dyDescent="0.2"/>
    <row r="405" ht="14.25" x14ac:dyDescent="0.2"/>
    <row r="406" ht="14.25" x14ac:dyDescent="0.2"/>
    <row r="407" ht="14.25" x14ac:dyDescent="0.2"/>
    <row r="408" ht="14.25" x14ac:dyDescent="0.2"/>
    <row r="409" ht="14.25" x14ac:dyDescent="0.2"/>
    <row r="410" ht="14.25" x14ac:dyDescent="0.2"/>
    <row r="411" ht="14.25" x14ac:dyDescent="0.2"/>
    <row r="412" ht="14.25" x14ac:dyDescent="0.2"/>
    <row r="413" ht="14.25" x14ac:dyDescent="0.2"/>
    <row r="414" ht="14.25" x14ac:dyDescent="0.2"/>
    <row r="415" ht="14.25" x14ac:dyDescent="0.2"/>
    <row r="416" ht="14.25" x14ac:dyDescent="0.2"/>
    <row r="417" ht="14.25" x14ac:dyDescent="0.2"/>
    <row r="418" ht="14.25" x14ac:dyDescent="0.2"/>
    <row r="419" ht="14.25" x14ac:dyDescent="0.2"/>
    <row r="420" ht="14.25" x14ac:dyDescent="0.2"/>
    <row r="421" ht="14.25" x14ac:dyDescent="0.2"/>
    <row r="422" ht="14.25" x14ac:dyDescent="0.2"/>
    <row r="423" ht="14.25" x14ac:dyDescent="0.2"/>
    <row r="424" ht="14.25" x14ac:dyDescent="0.2"/>
    <row r="425" ht="14.25" x14ac:dyDescent="0.2"/>
    <row r="426" ht="14.25" x14ac:dyDescent="0.2"/>
    <row r="427" ht="14.25" x14ac:dyDescent="0.2"/>
    <row r="428" ht="14.25" x14ac:dyDescent="0.2"/>
    <row r="429" ht="14.25" x14ac:dyDescent="0.2"/>
    <row r="430" ht="14.25" x14ac:dyDescent="0.2"/>
    <row r="431" ht="14.25" x14ac:dyDescent="0.2"/>
    <row r="432" ht="14.25" x14ac:dyDescent="0.2"/>
    <row r="433" ht="14.25" x14ac:dyDescent="0.2"/>
    <row r="434" ht="14.25" x14ac:dyDescent="0.2"/>
    <row r="435" ht="14.25" x14ac:dyDescent="0.2"/>
    <row r="436" ht="14.25" x14ac:dyDescent="0.2"/>
    <row r="437" ht="14.25" x14ac:dyDescent="0.2"/>
    <row r="438" ht="14.25" x14ac:dyDescent="0.2"/>
    <row r="439" ht="14.25" x14ac:dyDescent="0.2"/>
    <row r="440" ht="14.25" x14ac:dyDescent="0.2"/>
    <row r="441" ht="14.25" x14ac:dyDescent="0.2"/>
    <row r="442" ht="14.25" x14ac:dyDescent="0.2"/>
    <row r="443" ht="14.25" x14ac:dyDescent="0.2"/>
    <row r="444" ht="14.25" x14ac:dyDescent="0.2"/>
    <row r="445" ht="14.25" x14ac:dyDescent="0.2"/>
    <row r="446" ht="14.25" x14ac:dyDescent="0.2"/>
    <row r="447" ht="14.25" x14ac:dyDescent="0.2"/>
    <row r="448" ht="14.25" x14ac:dyDescent="0.2"/>
    <row r="449" ht="14.25" x14ac:dyDescent="0.2"/>
    <row r="450" ht="14.25" x14ac:dyDescent="0.2"/>
    <row r="451" ht="14.25" x14ac:dyDescent="0.2"/>
    <row r="452" ht="14.25" x14ac:dyDescent="0.2"/>
    <row r="453" ht="14.25" x14ac:dyDescent="0.2"/>
    <row r="454" ht="14.25" x14ac:dyDescent="0.2"/>
    <row r="455" ht="14.25" x14ac:dyDescent="0.2"/>
    <row r="456" ht="14.25" x14ac:dyDescent="0.2"/>
    <row r="457" ht="14.25" x14ac:dyDescent="0.2"/>
    <row r="458" ht="14.25" x14ac:dyDescent="0.2"/>
    <row r="459" ht="14.25" x14ac:dyDescent="0.2"/>
    <row r="460" ht="14.25" x14ac:dyDescent="0.2"/>
    <row r="461" ht="14.25" x14ac:dyDescent="0.2"/>
    <row r="462" ht="14.25" x14ac:dyDescent="0.2"/>
    <row r="463" ht="14.25" x14ac:dyDescent="0.2"/>
    <row r="464" ht="14.25" x14ac:dyDescent="0.2"/>
    <row r="465" ht="14.25" x14ac:dyDescent="0.2"/>
    <row r="466" ht="14.25" x14ac:dyDescent="0.2"/>
    <row r="467" ht="14.25" x14ac:dyDescent="0.2"/>
    <row r="468" ht="14.25" x14ac:dyDescent="0.2"/>
    <row r="469" ht="14.25" x14ac:dyDescent="0.2"/>
    <row r="470" ht="14.25" x14ac:dyDescent="0.2"/>
    <row r="471" ht="14.25" x14ac:dyDescent="0.2"/>
    <row r="472" ht="14.25" x14ac:dyDescent="0.2"/>
    <row r="473" ht="14.25" x14ac:dyDescent="0.2"/>
    <row r="474" ht="14.25" x14ac:dyDescent="0.2"/>
    <row r="475" ht="14.25" x14ac:dyDescent="0.2"/>
    <row r="476" ht="14.25" x14ac:dyDescent="0.2"/>
    <row r="477" ht="14.25" x14ac:dyDescent="0.2"/>
    <row r="478" ht="14.25" x14ac:dyDescent="0.2"/>
    <row r="479" ht="14.25" x14ac:dyDescent="0.2"/>
    <row r="480" ht="14.25" x14ac:dyDescent="0.2"/>
    <row r="481" ht="14.25" x14ac:dyDescent="0.2"/>
    <row r="482" ht="14.25" x14ac:dyDescent="0.2"/>
    <row r="483" ht="14.25" x14ac:dyDescent="0.2"/>
    <row r="484" ht="14.25" x14ac:dyDescent="0.2"/>
    <row r="485" ht="14.25" x14ac:dyDescent="0.2"/>
    <row r="486" ht="14.25" x14ac:dyDescent="0.2"/>
    <row r="487" ht="14.25" x14ac:dyDescent="0.2"/>
    <row r="488" ht="14.25" x14ac:dyDescent="0.2"/>
    <row r="489" ht="14.25" x14ac:dyDescent="0.2"/>
    <row r="490" ht="14.25" x14ac:dyDescent="0.2"/>
    <row r="491" ht="14.25" x14ac:dyDescent="0.2"/>
    <row r="492" ht="14.25" x14ac:dyDescent="0.2"/>
    <row r="493" ht="14.25" x14ac:dyDescent="0.2"/>
    <row r="494" ht="14.25" x14ac:dyDescent="0.2"/>
    <row r="495" ht="14.25" x14ac:dyDescent="0.2"/>
    <row r="496" ht="14.25" x14ac:dyDescent="0.2"/>
    <row r="497" ht="14.25" x14ac:dyDescent="0.2"/>
    <row r="498" ht="14.25" x14ac:dyDescent="0.2"/>
    <row r="499" ht="14.25" x14ac:dyDescent="0.2"/>
    <row r="500" ht="14.25" x14ac:dyDescent="0.2"/>
    <row r="501" ht="14.25" x14ac:dyDescent="0.2"/>
    <row r="502" ht="14.25" x14ac:dyDescent="0.2"/>
    <row r="503" ht="14.25" x14ac:dyDescent="0.2"/>
    <row r="504" ht="14.25" x14ac:dyDescent="0.2"/>
    <row r="505" ht="14.25" x14ac:dyDescent="0.2"/>
    <row r="506" ht="14.25" x14ac:dyDescent="0.2"/>
    <row r="507" ht="14.25" x14ac:dyDescent="0.2"/>
    <row r="508" ht="14.25" x14ac:dyDescent="0.2"/>
    <row r="509" ht="14.25" x14ac:dyDescent="0.2"/>
    <row r="510" ht="14.25" x14ac:dyDescent="0.2"/>
    <row r="511" ht="14.25" x14ac:dyDescent="0.2"/>
    <row r="512" ht="14.25" x14ac:dyDescent="0.2"/>
    <row r="513" ht="14.25" x14ac:dyDescent="0.2"/>
    <row r="514" ht="14.25" x14ac:dyDescent="0.2"/>
    <row r="515" ht="14.25" x14ac:dyDescent="0.2"/>
    <row r="516" ht="14.25" x14ac:dyDescent="0.2"/>
    <row r="517" ht="14.25" x14ac:dyDescent="0.2"/>
    <row r="518" ht="14.25" x14ac:dyDescent="0.2"/>
    <row r="519" ht="14.25" x14ac:dyDescent="0.2"/>
    <row r="520" ht="14.25" x14ac:dyDescent="0.2"/>
    <row r="521" ht="14.25" x14ac:dyDescent="0.2"/>
    <row r="522" ht="14.25" x14ac:dyDescent="0.2"/>
    <row r="523" ht="14.25" x14ac:dyDescent="0.2"/>
    <row r="524" ht="14.25" x14ac:dyDescent="0.2"/>
    <row r="525" ht="14.25" x14ac:dyDescent="0.2"/>
    <row r="526" ht="14.25" x14ac:dyDescent="0.2"/>
    <row r="527" ht="14.25" x14ac:dyDescent="0.2"/>
    <row r="528" ht="14.25" x14ac:dyDescent="0.2"/>
    <row r="529" ht="14.25" x14ac:dyDescent="0.2"/>
    <row r="530" ht="14.25" x14ac:dyDescent="0.2"/>
    <row r="531" ht="14.25" x14ac:dyDescent="0.2"/>
    <row r="532" ht="14.25" x14ac:dyDescent="0.2"/>
    <row r="533" ht="14.25" x14ac:dyDescent="0.2"/>
    <row r="534" ht="14.25" x14ac:dyDescent="0.2"/>
    <row r="535" ht="14.25" x14ac:dyDescent="0.2"/>
    <row r="536" ht="14.25" x14ac:dyDescent="0.2"/>
    <row r="537" ht="14.25" x14ac:dyDescent="0.2"/>
    <row r="538" ht="14.25" x14ac:dyDescent="0.2"/>
    <row r="539" ht="14.25" x14ac:dyDescent="0.2"/>
    <row r="540" ht="14.25" x14ac:dyDescent="0.2"/>
    <row r="541" ht="14.25" x14ac:dyDescent="0.2"/>
    <row r="542" ht="14.25" x14ac:dyDescent="0.2"/>
    <row r="543" ht="14.25" x14ac:dyDescent="0.2"/>
    <row r="544" ht="14.25" x14ac:dyDescent="0.2"/>
    <row r="545" ht="14.25" x14ac:dyDescent="0.2"/>
    <row r="546" ht="14.25" x14ac:dyDescent="0.2"/>
    <row r="547" ht="14.25" x14ac:dyDescent="0.2"/>
    <row r="548" ht="14.25" x14ac:dyDescent="0.2"/>
    <row r="549" ht="14.25" x14ac:dyDescent="0.2"/>
    <row r="550" ht="14.25" x14ac:dyDescent="0.2"/>
    <row r="551" ht="14.25" x14ac:dyDescent="0.2"/>
    <row r="552" ht="14.25" x14ac:dyDescent="0.2"/>
    <row r="553" ht="14.25" x14ac:dyDescent="0.2"/>
    <row r="554" ht="14.25" x14ac:dyDescent="0.2"/>
    <row r="555" ht="14.25" x14ac:dyDescent="0.2"/>
    <row r="556" ht="14.25" x14ac:dyDescent="0.2"/>
    <row r="557" ht="14.25" x14ac:dyDescent="0.2"/>
    <row r="558" ht="14.25" x14ac:dyDescent="0.2"/>
    <row r="559" ht="14.25" x14ac:dyDescent="0.2"/>
    <row r="560" ht="14.25" x14ac:dyDescent="0.2"/>
    <row r="561" ht="14.25" x14ac:dyDescent="0.2"/>
    <row r="562" ht="14.25" x14ac:dyDescent="0.2"/>
    <row r="563" ht="14.25" x14ac:dyDescent="0.2"/>
    <row r="564" ht="14.25" x14ac:dyDescent="0.2"/>
    <row r="565" ht="14.25" x14ac:dyDescent="0.2"/>
    <row r="566" ht="14.25" x14ac:dyDescent="0.2"/>
    <row r="567" ht="14.25" x14ac:dyDescent="0.2"/>
    <row r="568" ht="14.25" x14ac:dyDescent="0.2"/>
    <row r="569" ht="14.25" x14ac:dyDescent="0.2"/>
    <row r="570" ht="14.25" x14ac:dyDescent="0.2"/>
    <row r="571" ht="14.25" x14ac:dyDescent="0.2"/>
    <row r="572" ht="14.25" x14ac:dyDescent="0.2"/>
    <row r="573" ht="14.25" x14ac:dyDescent="0.2"/>
    <row r="574" ht="14.25" x14ac:dyDescent="0.2"/>
    <row r="575" ht="14.25" x14ac:dyDescent="0.2"/>
    <row r="576" ht="14.25" x14ac:dyDescent="0.2"/>
    <row r="577" ht="14.25" x14ac:dyDescent="0.2"/>
    <row r="578" ht="14.25" x14ac:dyDescent="0.2"/>
    <row r="579" ht="14.25" x14ac:dyDescent="0.2"/>
    <row r="580" ht="14.25" x14ac:dyDescent="0.2"/>
    <row r="581" ht="14.25" x14ac:dyDescent="0.2"/>
    <row r="582" ht="14.25" x14ac:dyDescent="0.2"/>
    <row r="583" ht="14.25" x14ac:dyDescent="0.2"/>
    <row r="584" ht="14.25" x14ac:dyDescent="0.2"/>
    <row r="585" ht="14.25" x14ac:dyDescent="0.2"/>
    <row r="586" ht="14.25" x14ac:dyDescent="0.2"/>
    <row r="587" ht="14.25" x14ac:dyDescent="0.2"/>
    <row r="588" ht="14.25" x14ac:dyDescent="0.2"/>
    <row r="589" ht="14.25" x14ac:dyDescent="0.2"/>
    <row r="590" ht="14.25" x14ac:dyDescent="0.2"/>
    <row r="591" ht="14.25" x14ac:dyDescent="0.2"/>
    <row r="592" ht="14.25" x14ac:dyDescent="0.2"/>
    <row r="593" ht="14.25" x14ac:dyDescent="0.2"/>
    <row r="594" ht="14.25" x14ac:dyDescent="0.2"/>
    <row r="595" ht="14.25" x14ac:dyDescent="0.2"/>
    <row r="596" ht="14.25" x14ac:dyDescent="0.2"/>
    <row r="597" ht="14.25" x14ac:dyDescent="0.2"/>
    <row r="598" ht="14.25" x14ac:dyDescent="0.2"/>
    <row r="599" ht="14.25" x14ac:dyDescent="0.2"/>
    <row r="600" ht="14.25" x14ac:dyDescent="0.2"/>
    <row r="601" ht="14.25" x14ac:dyDescent="0.2"/>
    <row r="602" ht="14.25" x14ac:dyDescent="0.2"/>
    <row r="603" ht="14.25" x14ac:dyDescent="0.2"/>
    <row r="604" ht="14.25" x14ac:dyDescent="0.2"/>
    <row r="605" ht="14.25" x14ac:dyDescent="0.2"/>
    <row r="606" ht="14.25" x14ac:dyDescent="0.2"/>
    <row r="607" ht="14.25" x14ac:dyDescent="0.2"/>
    <row r="608" ht="14.25" x14ac:dyDescent="0.2"/>
    <row r="609" ht="14.25" x14ac:dyDescent="0.2"/>
    <row r="610" ht="14.25" x14ac:dyDescent="0.2"/>
    <row r="611" ht="14.25" x14ac:dyDescent="0.2"/>
    <row r="612" ht="14.25" x14ac:dyDescent="0.2"/>
    <row r="613" ht="14.25" x14ac:dyDescent="0.2"/>
    <row r="614" ht="14.25" x14ac:dyDescent="0.2"/>
    <row r="615" ht="14.25" x14ac:dyDescent="0.2"/>
    <row r="616" ht="14.25" x14ac:dyDescent="0.2"/>
    <row r="617" ht="14.25" x14ac:dyDescent="0.2"/>
    <row r="618" ht="14.25" x14ac:dyDescent="0.2"/>
    <row r="619" ht="14.25" x14ac:dyDescent="0.2"/>
    <row r="620" ht="14.25" x14ac:dyDescent="0.2"/>
    <row r="621" ht="14.25" x14ac:dyDescent="0.2"/>
    <row r="622" ht="14.25" x14ac:dyDescent="0.2"/>
    <row r="623" ht="14.25" x14ac:dyDescent="0.2"/>
    <row r="624" ht="14.25" x14ac:dyDescent="0.2"/>
    <row r="625" ht="14.25" x14ac:dyDescent="0.2"/>
    <row r="626" ht="14.25" x14ac:dyDescent="0.2"/>
    <row r="627" ht="14.25" x14ac:dyDescent="0.2"/>
    <row r="628" ht="14.25" x14ac:dyDescent="0.2"/>
    <row r="629" ht="14.25" x14ac:dyDescent="0.2"/>
    <row r="630" ht="14.25" x14ac:dyDescent="0.2"/>
    <row r="631" ht="14.25" x14ac:dyDescent="0.2"/>
    <row r="632" ht="14.25" x14ac:dyDescent="0.2"/>
    <row r="633" ht="14.25" x14ac:dyDescent="0.2"/>
    <row r="634" ht="14.25" x14ac:dyDescent="0.2"/>
    <row r="635" ht="14.25" x14ac:dyDescent="0.2"/>
    <row r="636" ht="14.25" x14ac:dyDescent="0.2"/>
    <row r="637" ht="14.25" x14ac:dyDescent="0.2"/>
    <row r="638" ht="14.25" x14ac:dyDescent="0.2"/>
    <row r="639" ht="14.25" x14ac:dyDescent="0.2"/>
    <row r="640" ht="14.25" x14ac:dyDescent="0.2"/>
    <row r="641" ht="14.25" x14ac:dyDescent="0.2"/>
    <row r="642" ht="14.25" x14ac:dyDescent="0.2"/>
    <row r="643" ht="14.25" x14ac:dyDescent="0.2"/>
    <row r="644" ht="14.25" x14ac:dyDescent="0.2"/>
    <row r="645" ht="14.25" x14ac:dyDescent="0.2"/>
    <row r="646" ht="14.25" x14ac:dyDescent="0.2"/>
    <row r="647" ht="14.25" x14ac:dyDescent="0.2"/>
    <row r="648" ht="14.25" x14ac:dyDescent="0.2"/>
    <row r="649" ht="14.25" x14ac:dyDescent="0.2"/>
    <row r="650" ht="14.25" x14ac:dyDescent="0.2"/>
    <row r="651" ht="14.25" x14ac:dyDescent="0.2"/>
    <row r="652" ht="14.25" x14ac:dyDescent="0.2"/>
    <row r="653" ht="14.25" x14ac:dyDescent="0.2"/>
    <row r="654" ht="14.25" x14ac:dyDescent="0.2"/>
    <row r="655" ht="14.25" x14ac:dyDescent="0.2"/>
    <row r="656" ht="14.25" x14ac:dyDescent="0.2"/>
    <row r="657" ht="14.25" x14ac:dyDescent="0.2"/>
    <row r="658" ht="14.25" x14ac:dyDescent="0.2"/>
    <row r="659" ht="14.25" x14ac:dyDescent="0.2"/>
    <row r="660" ht="14.25" x14ac:dyDescent="0.2"/>
    <row r="661" ht="14.25" x14ac:dyDescent="0.2"/>
    <row r="662" ht="14.25" x14ac:dyDescent="0.2"/>
    <row r="663" ht="14.25" x14ac:dyDescent="0.2"/>
    <row r="664" ht="14.25" x14ac:dyDescent="0.2"/>
    <row r="665" ht="14.25" x14ac:dyDescent="0.2"/>
    <row r="666" ht="14.25" x14ac:dyDescent="0.2"/>
    <row r="667" ht="14.25" x14ac:dyDescent="0.2"/>
    <row r="668" ht="14.25" x14ac:dyDescent="0.2"/>
    <row r="669" ht="14.25" x14ac:dyDescent="0.2"/>
    <row r="670" ht="14.25" x14ac:dyDescent="0.2"/>
    <row r="671" ht="14.25" x14ac:dyDescent="0.2"/>
    <row r="672" ht="14.25" x14ac:dyDescent="0.2"/>
    <row r="673" ht="14.25" x14ac:dyDescent="0.2"/>
    <row r="674" ht="14.25" x14ac:dyDescent="0.2"/>
    <row r="675" ht="14.25" x14ac:dyDescent="0.2"/>
    <row r="676" ht="14.25" x14ac:dyDescent="0.2"/>
    <row r="677" ht="14.25" x14ac:dyDescent="0.2"/>
    <row r="678" ht="14.25" x14ac:dyDescent="0.2"/>
    <row r="679" ht="14.25" x14ac:dyDescent="0.2"/>
    <row r="680" ht="14.25" x14ac:dyDescent="0.2"/>
    <row r="681" ht="14.25" x14ac:dyDescent="0.2"/>
    <row r="682" ht="14.25" x14ac:dyDescent="0.2"/>
    <row r="683" ht="14.25" x14ac:dyDescent="0.2"/>
    <row r="684" ht="14.25" x14ac:dyDescent="0.2"/>
    <row r="685" ht="14.25" x14ac:dyDescent="0.2"/>
    <row r="686" ht="14.25" x14ac:dyDescent="0.2"/>
    <row r="687" ht="14.25" x14ac:dyDescent="0.2"/>
    <row r="688" ht="14.25" x14ac:dyDescent="0.2"/>
    <row r="689" ht="14.25" x14ac:dyDescent="0.2"/>
    <row r="690" ht="14.25" x14ac:dyDescent="0.2"/>
    <row r="691" ht="14.25" x14ac:dyDescent="0.2"/>
    <row r="692" ht="14.25" x14ac:dyDescent="0.2"/>
    <row r="693" ht="14.25" x14ac:dyDescent="0.2"/>
    <row r="694" ht="14.25" x14ac:dyDescent="0.2"/>
    <row r="695" ht="14.25" x14ac:dyDescent="0.2"/>
    <row r="696" ht="14.25" x14ac:dyDescent="0.2"/>
    <row r="697" ht="14.25" x14ac:dyDescent="0.2"/>
    <row r="698" ht="14.25" x14ac:dyDescent="0.2"/>
    <row r="699" ht="14.25" x14ac:dyDescent="0.2"/>
    <row r="700" ht="14.25" x14ac:dyDescent="0.2"/>
    <row r="701" ht="14.25" x14ac:dyDescent="0.2"/>
    <row r="702" ht="14.25" x14ac:dyDescent="0.2"/>
    <row r="703" ht="14.25" x14ac:dyDescent="0.2"/>
    <row r="704" ht="14.25" x14ac:dyDescent="0.2"/>
    <row r="705" ht="14.25" x14ac:dyDescent="0.2"/>
    <row r="706" ht="14.25" x14ac:dyDescent="0.2"/>
    <row r="707" ht="14.25" x14ac:dyDescent="0.2"/>
    <row r="708" ht="14.25" x14ac:dyDescent="0.2"/>
    <row r="709" ht="14.25" x14ac:dyDescent="0.2"/>
    <row r="710" ht="14.25" x14ac:dyDescent="0.2"/>
    <row r="711" ht="14.25" x14ac:dyDescent="0.2"/>
    <row r="712" ht="14.25" x14ac:dyDescent="0.2"/>
    <row r="713" ht="14.25" x14ac:dyDescent="0.2"/>
    <row r="714" ht="14.25" x14ac:dyDescent="0.2"/>
    <row r="715" ht="14.25" x14ac:dyDescent="0.2"/>
    <row r="716" ht="14.25" x14ac:dyDescent="0.2"/>
    <row r="717" ht="14.25" x14ac:dyDescent="0.2"/>
    <row r="718" ht="14.25" x14ac:dyDescent="0.2"/>
    <row r="719" ht="14.25" x14ac:dyDescent="0.2"/>
    <row r="720" ht="14.25" x14ac:dyDescent="0.2"/>
    <row r="721" ht="14.25" x14ac:dyDescent="0.2"/>
    <row r="722" ht="14.25" x14ac:dyDescent="0.2"/>
    <row r="723" ht="14.25" x14ac:dyDescent="0.2"/>
    <row r="724" ht="14.25" x14ac:dyDescent="0.2"/>
    <row r="725" ht="14.25" x14ac:dyDescent="0.2"/>
    <row r="726" ht="14.25" x14ac:dyDescent="0.2"/>
    <row r="727" ht="14.25" x14ac:dyDescent="0.2"/>
    <row r="728" ht="14.25" x14ac:dyDescent="0.2"/>
    <row r="729" ht="14.25" x14ac:dyDescent="0.2"/>
    <row r="730" ht="14.25" x14ac:dyDescent="0.2"/>
    <row r="731" ht="14.25" x14ac:dyDescent="0.2"/>
    <row r="732" ht="14.25" x14ac:dyDescent="0.2"/>
    <row r="733" ht="14.25" x14ac:dyDescent="0.2"/>
    <row r="734" ht="14.25" x14ac:dyDescent="0.2"/>
    <row r="735" ht="14.25" x14ac:dyDescent="0.2"/>
    <row r="736" ht="14.25" x14ac:dyDescent="0.2"/>
    <row r="737" ht="14.25" x14ac:dyDescent="0.2"/>
    <row r="738" ht="14.25" x14ac:dyDescent="0.2"/>
    <row r="739" ht="14.25" x14ac:dyDescent="0.2"/>
    <row r="740" ht="14.25" x14ac:dyDescent="0.2"/>
    <row r="741" ht="14.25" x14ac:dyDescent="0.2"/>
    <row r="742" ht="14.25" x14ac:dyDescent="0.2"/>
    <row r="743" ht="14.25" x14ac:dyDescent="0.2"/>
    <row r="744" ht="14.25" x14ac:dyDescent="0.2"/>
    <row r="745" ht="14.25" x14ac:dyDescent="0.2"/>
    <row r="746" ht="14.25" x14ac:dyDescent="0.2"/>
    <row r="747" ht="14.25" x14ac:dyDescent="0.2"/>
    <row r="748" ht="14.25" x14ac:dyDescent="0.2"/>
    <row r="749" ht="14.25" x14ac:dyDescent="0.2"/>
    <row r="750" ht="14.25" x14ac:dyDescent="0.2"/>
    <row r="751" ht="14.25" x14ac:dyDescent="0.2"/>
    <row r="752" ht="14.25" x14ac:dyDescent="0.2"/>
    <row r="753" ht="14.25" x14ac:dyDescent="0.2"/>
    <row r="754" ht="14.25" x14ac:dyDescent="0.2"/>
    <row r="755" ht="14.25" x14ac:dyDescent="0.2"/>
    <row r="756" ht="14.25" x14ac:dyDescent="0.2"/>
    <row r="757" ht="14.25" x14ac:dyDescent="0.2"/>
    <row r="758" ht="14.25" x14ac:dyDescent="0.2"/>
    <row r="759" ht="14.25" x14ac:dyDescent="0.2"/>
    <row r="760" ht="14.25" x14ac:dyDescent="0.2"/>
    <row r="761" ht="14.25" x14ac:dyDescent="0.2"/>
    <row r="762" ht="14.25" x14ac:dyDescent="0.2"/>
    <row r="763" ht="14.25" x14ac:dyDescent="0.2"/>
    <row r="764" ht="14.25" x14ac:dyDescent="0.2"/>
    <row r="765" ht="14.25" x14ac:dyDescent="0.2"/>
    <row r="766" ht="14.25" x14ac:dyDescent="0.2"/>
    <row r="767" ht="14.25" x14ac:dyDescent="0.2"/>
    <row r="768" ht="14.25" x14ac:dyDescent="0.2"/>
    <row r="769" ht="14.25" x14ac:dyDescent="0.2"/>
    <row r="770" ht="14.25" x14ac:dyDescent="0.2"/>
    <row r="771" ht="14.25" x14ac:dyDescent="0.2"/>
    <row r="772" ht="14.25" x14ac:dyDescent="0.2"/>
    <row r="773" ht="14.25" x14ac:dyDescent="0.2"/>
    <row r="774" ht="14.25" x14ac:dyDescent="0.2"/>
    <row r="775" ht="14.25" x14ac:dyDescent="0.2"/>
    <row r="776" ht="14.25" x14ac:dyDescent="0.2"/>
    <row r="777" ht="14.25" x14ac:dyDescent="0.2"/>
    <row r="778" ht="14.25" x14ac:dyDescent="0.2"/>
    <row r="779" ht="14.25" x14ac:dyDescent="0.2"/>
    <row r="780" ht="14.25" x14ac:dyDescent="0.2"/>
    <row r="781" ht="14.25" x14ac:dyDescent="0.2"/>
    <row r="782" ht="14.25" x14ac:dyDescent="0.2"/>
    <row r="783" ht="14.25" x14ac:dyDescent="0.2"/>
    <row r="784" ht="14.25" x14ac:dyDescent="0.2"/>
    <row r="785" ht="14.25" x14ac:dyDescent="0.2"/>
    <row r="786" ht="14.25" x14ac:dyDescent="0.2"/>
    <row r="787" ht="14.25" x14ac:dyDescent="0.2"/>
    <row r="788" ht="14.25" x14ac:dyDescent="0.2"/>
    <row r="789" ht="14.25" x14ac:dyDescent="0.2"/>
    <row r="790" ht="14.25" x14ac:dyDescent="0.2"/>
    <row r="791" ht="14.25" x14ac:dyDescent="0.2"/>
    <row r="792" ht="14.25" x14ac:dyDescent="0.2"/>
    <row r="793" ht="14.25" x14ac:dyDescent="0.2"/>
    <row r="794" ht="14.25" x14ac:dyDescent="0.2"/>
    <row r="795" ht="14.25" x14ac:dyDescent="0.2"/>
    <row r="796" ht="14.25" x14ac:dyDescent="0.2"/>
    <row r="797" ht="14.25" x14ac:dyDescent="0.2"/>
    <row r="798" ht="14.25" x14ac:dyDescent="0.2"/>
    <row r="799" ht="14.25" x14ac:dyDescent="0.2"/>
    <row r="800" ht="14.25" x14ac:dyDescent="0.2"/>
    <row r="801" ht="14.25" x14ac:dyDescent="0.2"/>
    <row r="802" ht="14.25" x14ac:dyDescent="0.2"/>
    <row r="803" ht="14.25" x14ac:dyDescent="0.2"/>
    <row r="804" ht="14.25" x14ac:dyDescent="0.2"/>
    <row r="805" ht="14.25" x14ac:dyDescent="0.2"/>
    <row r="806" ht="14.25" x14ac:dyDescent="0.2"/>
    <row r="807" ht="14.25" x14ac:dyDescent="0.2"/>
    <row r="808" ht="14.25" x14ac:dyDescent="0.2"/>
    <row r="809" ht="14.25" x14ac:dyDescent="0.2"/>
    <row r="810" ht="14.25" x14ac:dyDescent="0.2"/>
    <row r="811" ht="14.25" x14ac:dyDescent="0.2"/>
    <row r="812" ht="14.25" x14ac:dyDescent="0.2"/>
    <row r="813" ht="14.25" x14ac:dyDescent="0.2"/>
    <row r="814" ht="14.25" x14ac:dyDescent="0.2"/>
    <row r="815" ht="14.25" x14ac:dyDescent="0.2"/>
    <row r="816" ht="14.25" x14ac:dyDescent="0.2"/>
    <row r="817" ht="14.25" x14ac:dyDescent="0.2"/>
    <row r="818" ht="14.25" x14ac:dyDescent="0.2"/>
    <row r="819" ht="14.25" x14ac:dyDescent="0.2"/>
    <row r="820" ht="14.25" x14ac:dyDescent="0.2"/>
    <row r="821" ht="14.25" x14ac:dyDescent="0.2"/>
    <row r="822" ht="14.25" x14ac:dyDescent="0.2"/>
    <row r="823" ht="14.25" x14ac:dyDescent="0.2"/>
    <row r="824" ht="14.25" x14ac:dyDescent="0.2"/>
    <row r="825" ht="14.25" x14ac:dyDescent="0.2"/>
    <row r="826" ht="14.25" x14ac:dyDescent="0.2"/>
    <row r="827" ht="14.25" x14ac:dyDescent="0.2"/>
    <row r="828" ht="14.25" x14ac:dyDescent="0.2"/>
    <row r="829" ht="14.25" x14ac:dyDescent="0.2"/>
    <row r="830" ht="14.25" x14ac:dyDescent="0.2"/>
    <row r="831" ht="14.25" x14ac:dyDescent="0.2"/>
    <row r="832" ht="14.25" x14ac:dyDescent="0.2"/>
    <row r="833" ht="14.25" x14ac:dyDescent="0.2"/>
    <row r="834" ht="14.25" x14ac:dyDescent="0.2"/>
    <row r="835" ht="14.25" x14ac:dyDescent="0.2"/>
    <row r="836" ht="14.25" x14ac:dyDescent="0.2"/>
    <row r="837" ht="14.25" x14ac:dyDescent="0.2"/>
    <row r="838" ht="14.25" x14ac:dyDescent="0.2"/>
    <row r="839" ht="14.25" x14ac:dyDescent="0.2"/>
    <row r="840" ht="14.25" x14ac:dyDescent="0.2"/>
    <row r="841" ht="14.25" x14ac:dyDescent="0.2"/>
    <row r="842" ht="14.25" x14ac:dyDescent="0.2"/>
    <row r="843" ht="14.25" x14ac:dyDescent="0.2"/>
    <row r="844" ht="14.25" x14ac:dyDescent="0.2"/>
    <row r="845" ht="14.25" x14ac:dyDescent="0.2"/>
    <row r="846" ht="14.25" x14ac:dyDescent="0.2"/>
    <row r="847" ht="14.25" x14ac:dyDescent="0.2"/>
    <row r="848" ht="14.25" x14ac:dyDescent="0.2"/>
    <row r="849" ht="14.25" x14ac:dyDescent="0.2"/>
    <row r="850" ht="14.25" x14ac:dyDescent="0.2"/>
    <row r="851" ht="14.25" x14ac:dyDescent="0.2"/>
    <row r="852" ht="14.25" x14ac:dyDescent="0.2"/>
    <row r="853" ht="14.25" x14ac:dyDescent="0.2"/>
    <row r="854" ht="14.25" x14ac:dyDescent="0.2"/>
    <row r="855" ht="14.25" x14ac:dyDescent="0.2"/>
    <row r="856" ht="14.25" x14ac:dyDescent="0.2"/>
    <row r="857" ht="14.25" x14ac:dyDescent="0.2"/>
    <row r="858" ht="14.25" x14ac:dyDescent="0.2"/>
    <row r="859" ht="14.25" x14ac:dyDescent="0.2"/>
    <row r="860" ht="14.25" x14ac:dyDescent="0.2"/>
    <row r="861" ht="14.25" x14ac:dyDescent="0.2"/>
    <row r="862" ht="14.25" x14ac:dyDescent="0.2"/>
    <row r="863" ht="14.25" x14ac:dyDescent="0.2"/>
    <row r="864" ht="14.25" x14ac:dyDescent="0.2"/>
    <row r="865" ht="14.25" x14ac:dyDescent="0.2"/>
    <row r="866" ht="14.25" x14ac:dyDescent="0.2"/>
    <row r="867" ht="14.25" x14ac:dyDescent="0.2"/>
    <row r="868" ht="14.25" x14ac:dyDescent="0.2"/>
    <row r="869" ht="14.25" x14ac:dyDescent="0.2"/>
    <row r="870" ht="14.25" x14ac:dyDescent="0.2"/>
    <row r="871" ht="14.25" x14ac:dyDescent="0.2"/>
    <row r="872" ht="14.25" x14ac:dyDescent="0.2"/>
    <row r="873" ht="14.25" x14ac:dyDescent="0.2"/>
    <row r="874" ht="14.25" x14ac:dyDescent="0.2"/>
    <row r="875" ht="14.25" x14ac:dyDescent="0.2"/>
    <row r="876" ht="14.25" x14ac:dyDescent="0.2"/>
    <row r="877" ht="14.25" x14ac:dyDescent="0.2"/>
    <row r="878" ht="14.25" x14ac:dyDescent="0.2"/>
    <row r="879" ht="14.25" x14ac:dyDescent="0.2"/>
    <row r="880" ht="14.25" x14ac:dyDescent="0.2"/>
    <row r="881" ht="14.25" x14ac:dyDescent="0.2"/>
    <row r="882" ht="14.25" x14ac:dyDescent="0.2"/>
    <row r="883" ht="14.25" x14ac:dyDescent="0.2"/>
    <row r="884" ht="14.25" x14ac:dyDescent="0.2"/>
    <row r="885" ht="14.25" x14ac:dyDescent="0.2"/>
    <row r="886" ht="14.25" x14ac:dyDescent="0.2"/>
    <row r="887" ht="14.25" x14ac:dyDescent="0.2"/>
    <row r="888" ht="14.25" x14ac:dyDescent="0.2"/>
    <row r="889" ht="14.25" x14ac:dyDescent="0.2"/>
    <row r="890" ht="14.25" x14ac:dyDescent="0.2"/>
    <row r="891" ht="14.25" x14ac:dyDescent="0.2"/>
    <row r="892" ht="14.25" x14ac:dyDescent="0.2"/>
    <row r="893" ht="14.25" x14ac:dyDescent="0.2"/>
    <row r="894" ht="14.25" x14ac:dyDescent="0.2"/>
    <row r="895" ht="14.25" x14ac:dyDescent="0.2"/>
    <row r="896" ht="14.25" x14ac:dyDescent="0.2"/>
    <row r="897" ht="14.25" x14ac:dyDescent="0.2"/>
    <row r="898" ht="14.25" x14ac:dyDescent="0.2"/>
    <row r="899" ht="14.25" x14ac:dyDescent="0.2"/>
    <row r="900" ht="14.25" x14ac:dyDescent="0.2"/>
    <row r="901" ht="14.25" x14ac:dyDescent="0.2"/>
    <row r="902" ht="14.25" x14ac:dyDescent="0.2"/>
    <row r="903" ht="14.25" x14ac:dyDescent="0.2"/>
    <row r="904" ht="14.25" x14ac:dyDescent="0.2"/>
    <row r="905" ht="14.25" x14ac:dyDescent="0.2"/>
    <row r="906" ht="14.25" x14ac:dyDescent="0.2"/>
    <row r="907" ht="14.25" x14ac:dyDescent="0.2"/>
    <row r="908" ht="14.25" x14ac:dyDescent="0.2"/>
    <row r="909" ht="14.25" x14ac:dyDescent="0.2"/>
    <row r="910" ht="14.25" x14ac:dyDescent="0.2"/>
    <row r="911" ht="14.25" x14ac:dyDescent="0.2"/>
    <row r="912" ht="14.25" x14ac:dyDescent="0.2"/>
    <row r="913" ht="14.25" x14ac:dyDescent="0.2"/>
    <row r="914" ht="14.25" x14ac:dyDescent="0.2"/>
    <row r="915" ht="14.25" x14ac:dyDescent="0.2"/>
    <row r="916" ht="14.25" x14ac:dyDescent="0.2"/>
    <row r="917" ht="14.25" x14ac:dyDescent="0.2"/>
    <row r="918" ht="14.25" x14ac:dyDescent="0.2"/>
    <row r="919" ht="14.25" x14ac:dyDescent="0.2"/>
    <row r="920" ht="14.25" x14ac:dyDescent="0.2"/>
    <row r="921" ht="14.25" x14ac:dyDescent="0.2"/>
    <row r="922" ht="14.25" x14ac:dyDescent="0.2"/>
    <row r="923" ht="14.25" x14ac:dyDescent="0.2"/>
    <row r="924" ht="14.25" x14ac:dyDescent="0.2"/>
    <row r="925" ht="14.25" x14ac:dyDescent="0.2"/>
    <row r="926" ht="14.25" x14ac:dyDescent="0.2"/>
    <row r="927" ht="14.25" x14ac:dyDescent="0.2"/>
    <row r="928" ht="14.25" x14ac:dyDescent="0.2"/>
    <row r="929" ht="14.25" x14ac:dyDescent="0.2"/>
    <row r="930" ht="14.25" x14ac:dyDescent="0.2"/>
    <row r="931" ht="14.25" x14ac:dyDescent="0.2"/>
    <row r="932" ht="14.25" x14ac:dyDescent="0.2"/>
    <row r="933" ht="14.25" x14ac:dyDescent="0.2"/>
    <row r="934" ht="14.25" x14ac:dyDescent="0.2"/>
    <row r="935" ht="14.25" x14ac:dyDescent="0.2"/>
    <row r="936" ht="14.25" x14ac:dyDescent="0.2"/>
    <row r="937" ht="14.25" x14ac:dyDescent="0.2"/>
    <row r="938" ht="14.25" x14ac:dyDescent="0.2"/>
    <row r="939" ht="14.25" x14ac:dyDescent="0.2"/>
    <row r="940" ht="14.25" x14ac:dyDescent="0.2"/>
    <row r="941" ht="14.25" x14ac:dyDescent="0.2"/>
    <row r="942" ht="14.25" x14ac:dyDescent="0.2"/>
    <row r="943" ht="14.25" x14ac:dyDescent="0.2"/>
    <row r="944" ht="14.25" x14ac:dyDescent="0.2"/>
    <row r="945" ht="14.25" x14ac:dyDescent="0.2"/>
    <row r="946" ht="14.25" x14ac:dyDescent="0.2"/>
    <row r="947" ht="14.25" x14ac:dyDescent="0.2"/>
    <row r="948" ht="14.25" x14ac:dyDescent="0.2"/>
    <row r="949" ht="14.25" x14ac:dyDescent="0.2"/>
    <row r="950" ht="14.25" x14ac:dyDescent="0.2"/>
    <row r="951" ht="14.25" x14ac:dyDescent="0.2"/>
    <row r="952" ht="14.25" x14ac:dyDescent="0.2"/>
    <row r="953" ht="14.25" x14ac:dyDescent="0.2"/>
    <row r="954" ht="14.25" x14ac:dyDescent="0.2"/>
    <row r="955" ht="14.25" x14ac:dyDescent="0.2"/>
    <row r="956" ht="14.25" x14ac:dyDescent="0.2"/>
    <row r="957" ht="14.25" x14ac:dyDescent="0.2"/>
    <row r="958" ht="14.25" x14ac:dyDescent="0.2"/>
    <row r="959" ht="14.25" x14ac:dyDescent="0.2"/>
    <row r="960" ht="14.25" x14ac:dyDescent="0.2"/>
    <row r="961" ht="14.25" x14ac:dyDescent="0.2"/>
    <row r="962" ht="14.25" x14ac:dyDescent="0.2"/>
    <row r="963" ht="14.25" x14ac:dyDescent="0.2"/>
    <row r="964" ht="14.25" x14ac:dyDescent="0.2"/>
    <row r="965" ht="14.25" x14ac:dyDescent="0.2"/>
    <row r="966" ht="14.25" x14ac:dyDescent="0.2"/>
    <row r="967" ht="14.25" x14ac:dyDescent="0.2"/>
    <row r="968" ht="14.25" x14ac:dyDescent="0.2"/>
    <row r="969" ht="14.25" x14ac:dyDescent="0.2"/>
    <row r="970" ht="14.25" x14ac:dyDescent="0.2"/>
    <row r="971" ht="14.25" x14ac:dyDescent="0.2"/>
    <row r="972" ht="14.25" x14ac:dyDescent="0.2"/>
    <row r="973" ht="14.25" x14ac:dyDescent="0.2"/>
    <row r="974" ht="14.25" x14ac:dyDescent="0.2"/>
    <row r="975" ht="14.25" x14ac:dyDescent="0.2"/>
    <row r="976" ht="14.25" x14ac:dyDescent="0.2"/>
    <row r="977" ht="14.25" x14ac:dyDescent="0.2"/>
    <row r="978" ht="14.25" x14ac:dyDescent="0.2"/>
    <row r="979" ht="14.25" x14ac:dyDescent="0.2"/>
    <row r="980" ht="14.25" x14ac:dyDescent="0.2"/>
    <row r="981" ht="14.25" x14ac:dyDescent="0.2"/>
    <row r="982" ht="14.25" x14ac:dyDescent="0.2"/>
    <row r="983" ht="14.25" x14ac:dyDescent="0.2"/>
    <row r="984" ht="14.25" x14ac:dyDescent="0.2"/>
    <row r="985" ht="14.25" x14ac:dyDescent="0.2"/>
    <row r="986" ht="14.25" x14ac:dyDescent="0.2"/>
    <row r="987" ht="14.25" x14ac:dyDescent="0.2"/>
    <row r="988" ht="14.25" x14ac:dyDescent="0.2"/>
    <row r="989" ht="14.25" x14ac:dyDescent="0.2"/>
    <row r="990" ht="14.25" x14ac:dyDescent="0.2"/>
    <row r="991" ht="14.25" x14ac:dyDescent="0.2"/>
    <row r="992" ht="14.25" x14ac:dyDescent="0.2"/>
    <row r="993" ht="14.25" x14ac:dyDescent="0.2"/>
    <row r="994" ht="14.25" x14ac:dyDescent="0.2"/>
    <row r="995" ht="14.25" x14ac:dyDescent="0.2"/>
    <row r="996" ht="14.25" x14ac:dyDescent="0.2"/>
    <row r="997" ht="14.25" x14ac:dyDescent="0.2"/>
    <row r="998" ht="14.25" x14ac:dyDescent="0.2"/>
    <row r="999" ht="14.25" x14ac:dyDescent="0.2"/>
    <row r="1000" ht="14.25" x14ac:dyDescent="0.2"/>
    <row r="1001" ht="14.25" x14ac:dyDescent="0.2"/>
    <row r="1002" ht="14.25" x14ac:dyDescent="0.2"/>
    <row r="1003" ht="14.25" x14ac:dyDescent="0.2"/>
    <row r="1004" ht="14.25" x14ac:dyDescent="0.2"/>
    <row r="1005" ht="14.25" x14ac:dyDescent="0.2"/>
    <row r="1006" ht="14.25" x14ac:dyDescent="0.2"/>
    <row r="1007" ht="14.25" x14ac:dyDescent="0.2"/>
    <row r="1008" ht="14.25" x14ac:dyDescent="0.2"/>
    <row r="1009" ht="14.25" x14ac:dyDescent="0.2"/>
    <row r="1010" ht="14.25" x14ac:dyDescent="0.2"/>
    <row r="1011" ht="14.25" x14ac:dyDescent="0.2"/>
    <row r="1012" ht="14.25" x14ac:dyDescent="0.2"/>
    <row r="1013" ht="14.25" x14ac:dyDescent="0.2"/>
    <row r="1014" ht="14.25" x14ac:dyDescent="0.2"/>
    <row r="1015" ht="14.25" x14ac:dyDescent="0.2"/>
    <row r="1016" ht="14.25" x14ac:dyDescent="0.2"/>
    <row r="1017" ht="14.25" x14ac:dyDescent="0.2"/>
    <row r="1018" ht="14.25" x14ac:dyDescent="0.2"/>
    <row r="1019" ht="14.25" x14ac:dyDescent="0.2"/>
    <row r="1020" ht="14.25" x14ac:dyDescent="0.2"/>
    <row r="1021" ht="14.25" x14ac:dyDescent="0.2"/>
    <row r="1022" ht="14.25" x14ac:dyDescent="0.2"/>
    <row r="1023" ht="14.25" x14ac:dyDescent="0.2"/>
    <row r="1024" ht="14.25" x14ac:dyDescent="0.2"/>
    <row r="1025" ht="14.25" x14ac:dyDescent="0.2"/>
    <row r="1026" ht="14.25" x14ac:dyDescent="0.2"/>
    <row r="1027" ht="14.25" x14ac:dyDescent="0.2"/>
    <row r="1028" ht="14.25" x14ac:dyDescent="0.2"/>
    <row r="1029" ht="14.25" x14ac:dyDescent="0.2"/>
    <row r="1030" ht="14.25" x14ac:dyDescent="0.2"/>
    <row r="1031" ht="14.25" x14ac:dyDescent="0.2"/>
    <row r="1032" ht="14.25" x14ac:dyDescent="0.2"/>
    <row r="1033" ht="14.25" x14ac:dyDescent="0.2"/>
    <row r="1034" ht="14.25" x14ac:dyDescent="0.2"/>
    <row r="1035" ht="14.25" x14ac:dyDescent="0.2"/>
    <row r="1036" ht="14.25" x14ac:dyDescent="0.2"/>
    <row r="1037" ht="14.25" x14ac:dyDescent="0.2"/>
    <row r="1038" ht="14.25" x14ac:dyDescent="0.2"/>
    <row r="1039" ht="14.25" x14ac:dyDescent="0.2"/>
    <row r="1040" ht="14.25" x14ac:dyDescent="0.2"/>
    <row r="1041" ht="14.25" x14ac:dyDescent="0.2"/>
    <row r="1042" ht="14.25" x14ac:dyDescent="0.2"/>
  </sheetData>
  <mergeCells count="76">
    <mergeCell ref="A219:F219"/>
    <mergeCell ref="A220:F220"/>
    <mergeCell ref="A221:F221"/>
    <mergeCell ref="A222:F222"/>
    <mergeCell ref="A213:F213"/>
    <mergeCell ref="A214:F214"/>
    <mergeCell ref="A215:F215"/>
    <mergeCell ref="A216:F216"/>
    <mergeCell ref="A217:F217"/>
    <mergeCell ref="A218:F218"/>
    <mergeCell ref="A212:F212"/>
    <mergeCell ref="A201:F201"/>
    <mergeCell ref="A202:F202"/>
    <mergeCell ref="A203:F203"/>
    <mergeCell ref="A204:F204"/>
    <mergeCell ref="A205:F205"/>
    <mergeCell ref="A206:F206"/>
    <mergeCell ref="A207:F207"/>
    <mergeCell ref="A208:F208"/>
    <mergeCell ref="A209:F209"/>
    <mergeCell ref="A210:F210"/>
    <mergeCell ref="A211:F211"/>
    <mergeCell ref="A200:F200"/>
    <mergeCell ref="A189:F189"/>
    <mergeCell ref="A190:F190"/>
    <mergeCell ref="A191:F191"/>
    <mergeCell ref="A192:F192"/>
    <mergeCell ref="A193:F193"/>
    <mergeCell ref="A194:F194"/>
    <mergeCell ref="A195:F195"/>
    <mergeCell ref="A196:F196"/>
    <mergeCell ref="A197:F197"/>
    <mergeCell ref="A198:F198"/>
    <mergeCell ref="A199:F199"/>
    <mergeCell ref="A188:F188"/>
    <mergeCell ref="A177:F177"/>
    <mergeCell ref="A178:F178"/>
    <mergeCell ref="A179:F179"/>
    <mergeCell ref="A180:F180"/>
    <mergeCell ref="A181:F181"/>
    <mergeCell ref="A182:F182"/>
    <mergeCell ref="A183:F183"/>
    <mergeCell ref="A184:F184"/>
    <mergeCell ref="A185:F185"/>
    <mergeCell ref="A186:F186"/>
    <mergeCell ref="A187:F187"/>
    <mergeCell ref="A176:F176"/>
    <mergeCell ref="A165:F165"/>
    <mergeCell ref="A166:F166"/>
    <mergeCell ref="A167:F167"/>
    <mergeCell ref="A168:F168"/>
    <mergeCell ref="A169:F169"/>
    <mergeCell ref="A170:F170"/>
    <mergeCell ref="A171:F171"/>
    <mergeCell ref="A172:F172"/>
    <mergeCell ref="A173:F173"/>
    <mergeCell ref="A174:F174"/>
    <mergeCell ref="A175:F175"/>
    <mergeCell ref="A164:F164"/>
    <mergeCell ref="A118:I118"/>
    <mergeCell ref="A154:F154"/>
    <mergeCell ref="A155:F155"/>
    <mergeCell ref="A156:F156"/>
    <mergeCell ref="A157:F157"/>
    <mergeCell ref="A158:F158"/>
    <mergeCell ref="A159:F159"/>
    <mergeCell ref="A160:F160"/>
    <mergeCell ref="A161:F161"/>
    <mergeCell ref="A162:F162"/>
    <mergeCell ref="A163:F163"/>
    <mergeCell ref="A102:I102"/>
    <mergeCell ref="A1:J1"/>
    <mergeCell ref="A2:J2"/>
    <mergeCell ref="A3:J3"/>
    <mergeCell ref="B4:J4"/>
    <mergeCell ref="A5:J5"/>
  </mergeCells>
  <dataValidations count="4">
    <dataValidation type="list" allowBlank="1" sqref="D104:D109 D120:D141 D7:D87">
      <formula1>"AGP,CLH,CLT,COM,CTD,CTI,DES,DISP,ELE,ESG,EST,EXM,EXQ,EXR,FRQ,REV,VAGO"</formula1>
    </dataValidation>
    <dataValidation type="list" allowBlank="1" sqref="B7:B87">
      <formula1>"DAS,DAS-1,DAS-2,DAS-3,DAS-4,DAS-5,CAA-1,CAA-2,CAA-3,CAA-4,CAA-5"</formula1>
    </dataValidation>
    <dataValidation type="list" allowBlank="1" sqref="B120:B141">
      <formula1>"FGS-1,FGS-2,FGS-3,FGA-1,FGA-2,FGA-3"</formula1>
    </dataValidation>
    <dataValidation type="list" allowBlank="1" sqref="B104:B109">
      <formula1>"FDA,FDA-1,FDA-2,FDA-3,FDA-4"</formula1>
    </dataValidation>
  </dataValidations>
  <pageMargins left="0.15748031496062992" right="0.15748031496062992" top="0" bottom="0" header="0" footer="0"/>
  <pageSetup paperSize="9"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042"/>
  <sheetViews>
    <sheetView zoomScale="80" zoomScaleNormal="80" workbookViewId="0">
      <selection activeCell="A4" sqref="A4"/>
    </sheetView>
  </sheetViews>
  <sheetFormatPr defaultColWidth="12.625" defaultRowHeight="15" customHeight="1" x14ac:dyDescent="0.2"/>
  <cols>
    <col min="1" max="1" width="60.25" style="137" customWidth="1"/>
    <col min="2" max="2" width="12" style="146" customWidth="1"/>
    <col min="3" max="3" width="17.375" style="146" customWidth="1"/>
    <col min="4" max="4" width="14.5" style="146" customWidth="1"/>
    <col min="5" max="5" width="9.875" style="146" customWidth="1"/>
    <col min="6" max="6" width="52.875" style="137" customWidth="1"/>
    <col min="7" max="7" width="19.875" style="163" customWidth="1"/>
    <col min="8" max="8" width="18.25" style="163" customWidth="1"/>
    <col min="9" max="9" width="17.875" style="163" customWidth="1"/>
    <col min="10" max="10" width="15" style="163" customWidth="1"/>
    <col min="11" max="13" width="8" style="137" customWidth="1"/>
    <col min="14" max="14" width="12" style="137" customWidth="1"/>
    <col min="15" max="16" width="8" style="137" customWidth="1"/>
    <col min="17" max="17" width="43.875" style="137" customWidth="1"/>
    <col min="18" max="30" width="8" style="137" customWidth="1"/>
    <col min="31" max="16384" width="12.625" style="137"/>
  </cols>
  <sheetData>
    <row r="1" spans="1:30" ht="21" x14ac:dyDescent="0.35">
      <c r="A1" s="181" t="s">
        <v>0</v>
      </c>
      <c r="B1" s="182"/>
      <c r="C1" s="182"/>
      <c r="D1" s="182"/>
      <c r="E1" s="182"/>
      <c r="F1" s="182"/>
      <c r="G1" s="182"/>
      <c r="H1" s="182"/>
      <c r="I1" s="182"/>
      <c r="J1" s="182"/>
      <c r="K1" s="1"/>
      <c r="L1" s="1"/>
      <c r="M1" s="1"/>
      <c r="N1" s="1"/>
      <c r="O1" s="1"/>
      <c r="P1" s="1"/>
      <c r="Q1" s="1"/>
      <c r="R1" s="1"/>
      <c r="S1" s="1"/>
      <c r="T1" s="1"/>
      <c r="U1" s="1"/>
      <c r="V1" s="1"/>
      <c r="W1" s="1"/>
      <c r="X1" s="1"/>
      <c r="Y1" s="1"/>
      <c r="Z1" s="1"/>
      <c r="AA1" s="1"/>
    </row>
    <row r="2" spans="1:30" ht="21" x14ac:dyDescent="0.35">
      <c r="A2" s="183" t="s">
        <v>181</v>
      </c>
      <c r="B2" s="179"/>
      <c r="C2" s="179"/>
      <c r="D2" s="179"/>
      <c r="E2" s="179"/>
      <c r="F2" s="179"/>
      <c r="G2" s="179"/>
      <c r="H2" s="179"/>
      <c r="I2" s="179"/>
      <c r="J2" s="179"/>
      <c r="K2" s="1"/>
      <c r="L2" s="1"/>
      <c r="M2" s="1"/>
      <c r="N2" s="1"/>
      <c r="O2" s="1"/>
      <c r="P2" s="1"/>
      <c r="Q2" s="1"/>
      <c r="R2" s="1"/>
      <c r="S2" s="1"/>
      <c r="T2" s="1"/>
      <c r="U2" s="1"/>
      <c r="V2" s="1"/>
      <c r="W2" s="1"/>
      <c r="X2" s="1"/>
      <c r="Y2" s="1"/>
      <c r="Z2" s="1"/>
      <c r="AA2" s="1"/>
    </row>
    <row r="3" spans="1:30" ht="21" x14ac:dyDescent="0.3">
      <c r="A3" s="183" t="s">
        <v>1</v>
      </c>
      <c r="B3" s="179"/>
      <c r="C3" s="179"/>
      <c r="D3" s="179"/>
      <c r="E3" s="179"/>
      <c r="F3" s="179"/>
      <c r="G3" s="179"/>
      <c r="H3" s="179"/>
      <c r="I3" s="179"/>
      <c r="J3" s="179"/>
      <c r="K3" s="2"/>
      <c r="L3" s="2"/>
      <c r="M3" s="2"/>
      <c r="N3" s="2"/>
      <c r="O3" s="2"/>
      <c r="P3" s="2"/>
      <c r="Q3" s="2"/>
      <c r="R3" s="2"/>
      <c r="S3" s="2"/>
      <c r="T3" s="2"/>
      <c r="U3" s="2"/>
      <c r="V3" s="2"/>
      <c r="W3" s="2"/>
      <c r="X3" s="2"/>
      <c r="Y3" s="2"/>
      <c r="Z3" s="3"/>
      <c r="AA3" s="3"/>
    </row>
    <row r="4" spans="1:30" x14ac:dyDescent="0.2">
      <c r="A4" s="4" t="s">
        <v>392</v>
      </c>
      <c r="B4" s="184" t="s">
        <v>2</v>
      </c>
      <c r="C4" s="179"/>
      <c r="D4" s="179"/>
      <c r="E4" s="179"/>
      <c r="F4" s="179"/>
      <c r="G4" s="179"/>
      <c r="H4" s="179"/>
      <c r="I4" s="179"/>
      <c r="J4" s="180"/>
      <c r="K4" s="5"/>
    </row>
    <row r="5" spans="1:30" x14ac:dyDescent="0.2">
      <c r="A5" s="178" t="s">
        <v>3</v>
      </c>
      <c r="B5" s="179"/>
      <c r="C5" s="179"/>
      <c r="D5" s="179"/>
      <c r="E5" s="179"/>
      <c r="F5" s="179"/>
      <c r="G5" s="179"/>
      <c r="H5" s="179"/>
      <c r="I5" s="179"/>
      <c r="J5" s="180"/>
      <c r="K5" s="6"/>
      <c r="L5" s="7"/>
      <c r="M5" s="8"/>
      <c r="N5" s="8"/>
      <c r="O5" s="8"/>
      <c r="P5" s="8"/>
      <c r="Q5" s="8"/>
    </row>
    <row r="6" spans="1:30" ht="30" x14ac:dyDescent="0.2">
      <c r="A6" s="9" t="s">
        <v>4</v>
      </c>
      <c r="B6" s="9" t="s">
        <v>5</v>
      </c>
      <c r="C6" s="9" t="s">
        <v>6</v>
      </c>
      <c r="D6" s="9" t="s">
        <v>7</v>
      </c>
      <c r="E6" s="9" t="s">
        <v>8</v>
      </c>
      <c r="F6" s="9" t="s">
        <v>9</v>
      </c>
      <c r="G6" s="147" t="s">
        <v>10</v>
      </c>
      <c r="H6" s="147" t="s">
        <v>11</v>
      </c>
      <c r="I6" s="147" t="s">
        <v>12</v>
      </c>
      <c r="J6" s="147" t="s">
        <v>13</v>
      </c>
      <c r="K6" s="10"/>
      <c r="L6" s="11"/>
      <c r="M6" s="11"/>
      <c r="N6" s="11"/>
      <c r="O6" s="11"/>
      <c r="P6" s="11"/>
      <c r="Q6" s="11"/>
      <c r="R6" s="12"/>
      <c r="S6" s="12"/>
      <c r="T6" s="12"/>
      <c r="U6" s="12"/>
      <c r="V6" s="12"/>
      <c r="W6" s="12"/>
      <c r="X6" s="12"/>
      <c r="Y6" s="12"/>
      <c r="Z6" s="12"/>
      <c r="AA6" s="12"/>
      <c r="AB6" s="12"/>
      <c r="AC6" s="12"/>
      <c r="AD6" s="12"/>
    </row>
    <row r="7" spans="1:30" ht="16.5" x14ac:dyDescent="0.25">
      <c r="A7" s="49" t="s">
        <v>378</v>
      </c>
      <c r="B7" s="64" t="s">
        <v>24</v>
      </c>
      <c r="C7" s="36"/>
      <c r="D7" s="121" t="s">
        <v>359</v>
      </c>
      <c r="E7" s="29">
        <v>1</v>
      </c>
      <c r="F7" s="68" t="s">
        <v>379</v>
      </c>
      <c r="G7" s="140">
        <v>0</v>
      </c>
      <c r="H7" s="80">
        <v>0</v>
      </c>
      <c r="I7" s="80">
        <v>12261.2</v>
      </c>
      <c r="J7" s="28">
        <f>SUM(G7:I7)</f>
        <v>12261.2</v>
      </c>
      <c r="K7" s="13"/>
      <c r="L7" s="13"/>
      <c r="M7" s="13"/>
      <c r="N7" s="13"/>
      <c r="O7" s="13"/>
      <c r="P7" s="13"/>
      <c r="Q7" s="13"/>
      <c r="R7" s="14"/>
      <c r="S7" s="14"/>
      <c r="T7" s="14"/>
      <c r="U7" s="14"/>
      <c r="V7" s="14"/>
      <c r="W7" s="14"/>
      <c r="X7" s="14"/>
      <c r="Y7" s="14"/>
      <c r="Z7" s="14"/>
      <c r="AA7" s="5"/>
      <c r="AB7" s="5"/>
      <c r="AC7" s="5"/>
      <c r="AD7" s="5"/>
    </row>
    <row r="8" spans="1:30" ht="16.5" x14ac:dyDescent="0.25">
      <c r="A8" s="50" t="s">
        <v>183</v>
      </c>
      <c r="B8" s="65" t="s">
        <v>26</v>
      </c>
      <c r="C8" s="36"/>
      <c r="D8" s="121" t="s">
        <v>360</v>
      </c>
      <c r="E8" s="29">
        <v>1</v>
      </c>
      <c r="F8" s="50" t="s">
        <v>255</v>
      </c>
      <c r="G8" s="140">
        <v>0</v>
      </c>
      <c r="H8" s="81" t="s">
        <v>330</v>
      </c>
      <c r="I8" s="80">
        <v>9249.0300000000007</v>
      </c>
      <c r="J8" s="28">
        <f t="shared" ref="J8:J87" si="0">SUM(G8:I8)</f>
        <v>9249.0300000000007</v>
      </c>
      <c r="K8" s="13"/>
      <c r="L8" s="13"/>
      <c r="M8" s="13"/>
      <c r="N8" s="13"/>
      <c r="O8" s="13"/>
      <c r="P8" s="13"/>
      <c r="Q8" s="13"/>
      <c r="R8" s="5"/>
      <c r="S8" s="5"/>
      <c r="T8" s="5"/>
      <c r="U8" s="5"/>
      <c r="V8" s="5"/>
      <c r="W8" s="5"/>
      <c r="X8" s="5"/>
      <c r="Y8" s="5"/>
      <c r="Z8" s="5"/>
      <c r="AA8" s="5"/>
      <c r="AB8" s="5"/>
      <c r="AC8" s="5"/>
      <c r="AD8" s="5"/>
    </row>
    <row r="9" spans="1:30" ht="16.5" x14ac:dyDescent="0.25">
      <c r="A9" s="50" t="s">
        <v>184</v>
      </c>
      <c r="B9" s="64" t="s">
        <v>26</v>
      </c>
      <c r="C9" s="36"/>
      <c r="D9" s="121" t="s">
        <v>361</v>
      </c>
      <c r="E9" s="29">
        <v>1</v>
      </c>
      <c r="F9" s="51" t="s">
        <v>256</v>
      </c>
      <c r="G9" s="140">
        <v>0</v>
      </c>
      <c r="H9" s="148">
        <v>2312.25</v>
      </c>
      <c r="I9" s="80">
        <v>9249.0300000000007</v>
      </c>
      <c r="J9" s="28">
        <f t="shared" si="0"/>
        <v>11561.28</v>
      </c>
      <c r="K9" s="13"/>
      <c r="L9" s="13"/>
      <c r="M9" s="13"/>
      <c r="N9" s="13"/>
      <c r="O9" s="13"/>
      <c r="P9" s="13"/>
      <c r="Q9" s="13"/>
      <c r="R9" s="5"/>
      <c r="S9" s="5"/>
      <c r="T9" s="5"/>
      <c r="U9" s="5"/>
      <c r="V9" s="5"/>
      <c r="W9" s="5"/>
      <c r="X9" s="5"/>
      <c r="Y9" s="5"/>
      <c r="Z9" s="5"/>
      <c r="AA9" s="5"/>
      <c r="AB9" s="5"/>
      <c r="AC9" s="5"/>
      <c r="AD9" s="5"/>
    </row>
    <row r="10" spans="1:30" ht="16.5" x14ac:dyDescent="0.25">
      <c r="A10" s="50" t="s">
        <v>185</v>
      </c>
      <c r="B10" s="64" t="s">
        <v>65</v>
      </c>
      <c r="C10" s="36"/>
      <c r="D10" s="121" t="s">
        <v>360</v>
      </c>
      <c r="E10" s="29">
        <v>1</v>
      </c>
      <c r="F10" s="51" t="s">
        <v>257</v>
      </c>
      <c r="G10" s="140">
        <v>0</v>
      </c>
      <c r="H10" s="79" t="s">
        <v>331</v>
      </c>
      <c r="I10" s="80">
        <v>6782.61</v>
      </c>
      <c r="J10" s="28">
        <f t="shared" si="0"/>
        <v>6782.61</v>
      </c>
      <c r="K10" s="13"/>
      <c r="L10" s="13"/>
      <c r="M10" s="13"/>
      <c r="N10" s="13"/>
      <c r="O10" s="13"/>
      <c r="P10" s="13"/>
      <c r="Q10" s="13"/>
      <c r="R10" s="5"/>
      <c r="S10" s="5"/>
      <c r="T10" s="5"/>
      <c r="U10" s="5"/>
      <c r="V10" s="5"/>
      <c r="W10" s="5"/>
      <c r="X10" s="5"/>
      <c r="Y10" s="5"/>
      <c r="Z10" s="5"/>
      <c r="AA10" s="5"/>
      <c r="AB10" s="5"/>
      <c r="AC10" s="5"/>
      <c r="AD10" s="5"/>
    </row>
    <row r="11" spans="1:30" ht="16.5" x14ac:dyDescent="0.25">
      <c r="A11" s="51" t="s">
        <v>186</v>
      </c>
      <c r="B11" s="64" t="s">
        <v>28</v>
      </c>
      <c r="C11" s="36"/>
      <c r="D11" s="121" t="s">
        <v>361</v>
      </c>
      <c r="E11" s="29">
        <v>1</v>
      </c>
      <c r="F11" s="58" t="s">
        <v>258</v>
      </c>
      <c r="G11" s="140">
        <v>0</v>
      </c>
      <c r="H11" s="80">
        <v>1695.65</v>
      </c>
      <c r="I11" s="80">
        <v>6782.61</v>
      </c>
      <c r="J11" s="28">
        <f t="shared" si="0"/>
        <v>8478.26</v>
      </c>
      <c r="K11" s="13"/>
      <c r="L11" s="13"/>
      <c r="M11" s="13"/>
      <c r="N11" s="13"/>
      <c r="O11" s="13"/>
      <c r="P11" s="13"/>
      <c r="Q11" s="13"/>
      <c r="R11" s="5"/>
      <c r="S11" s="5"/>
      <c r="T11" s="5"/>
      <c r="U11" s="5"/>
      <c r="V11" s="5"/>
      <c r="W11" s="5"/>
      <c r="X11" s="5"/>
      <c r="Y11" s="5"/>
      <c r="Z11" s="5"/>
      <c r="AA11" s="5"/>
      <c r="AB11" s="5"/>
      <c r="AC11" s="5"/>
      <c r="AD11" s="5"/>
    </row>
    <row r="12" spans="1:30" ht="16.5" x14ac:dyDescent="0.25">
      <c r="A12" s="51" t="s">
        <v>187</v>
      </c>
      <c r="B12" s="64" t="s">
        <v>28</v>
      </c>
      <c r="C12" s="36"/>
      <c r="D12" s="121" t="s">
        <v>361</v>
      </c>
      <c r="E12" s="29">
        <v>1</v>
      </c>
      <c r="F12" s="58" t="s">
        <v>381</v>
      </c>
      <c r="G12" s="140">
        <v>0</v>
      </c>
      <c r="H12" s="80">
        <v>1695.65</v>
      </c>
      <c r="I12" s="80">
        <v>6782.61</v>
      </c>
      <c r="J12" s="28">
        <f t="shared" si="0"/>
        <v>8478.26</v>
      </c>
      <c r="K12" s="13"/>
      <c r="L12" s="13"/>
      <c r="M12" s="13"/>
      <c r="N12" s="13"/>
      <c r="O12" s="13"/>
      <c r="P12" s="13"/>
      <c r="Q12" s="13"/>
      <c r="R12" s="5"/>
      <c r="S12" s="5"/>
      <c r="T12" s="5"/>
      <c r="U12" s="5"/>
      <c r="V12" s="5"/>
      <c r="W12" s="5"/>
      <c r="X12" s="5"/>
      <c r="Y12" s="5"/>
      <c r="Z12" s="5"/>
      <c r="AA12" s="5"/>
      <c r="AB12" s="5"/>
      <c r="AC12" s="5"/>
      <c r="AD12" s="5"/>
    </row>
    <row r="13" spans="1:30" ht="16.5" x14ac:dyDescent="0.25">
      <c r="A13" s="50" t="s">
        <v>188</v>
      </c>
      <c r="B13" s="64" t="s">
        <v>28</v>
      </c>
      <c r="C13" s="36"/>
      <c r="D13" s="121" t="s">
        <v>361</v>
      </c>
      <c r="E13" s="29">
        <v>1</v>
      </c>
      <c r="F13" s="52" t="s">
        <v>260</v>
      </c>
      <c r="G13" s="140">
        <v>0</v>
      </c>
      <c r="H13" s="80">
        <v>1695.65</v>
      </c>
      <c r="I13" s="80">
        <v>6782.61</v>
      </c>
      <c r="J13" s="28">
        <f t="shared" si="0"/>
        <v>8478.26</v>
      </c>
      <c r="K13" s="13"/>
      <c r="L13" s="13"/>
      <c r="M13" s="13"/>
      <c r="N13" s="13"/>
      <c r="O13" s="13"/>
      <c r="P13" s="13"/>
      <c r="Q13" s="13"/>
      <c r="R13" s="5"/>
      <c r="S13" s="5"/>
      <c r="T13" s="5"/>
      <c r="U13" s="5"/>
      <c r="V13" s="5"/>
      <c r="W13" s="5"/>
      <c r="X13" s="5"/>
      <c r="Y13" s="5"/>
      <c r="Z13" s="5"/>
      <c r="AA13" s="5"/>
      <c r="AB13" s="5"/>
      <c r="AC13" s="5"/>
      <c r="AD13" s="5"/>
    </row>
    <row r="14" spans="1:30" ht="16.5" x14ac:dyDescent="0.25">
      <c r="A14" s="53" t="s">
        <v>370</v>
      </c>
      <c r="B14" s="64" t="s">
        <v>28</v>
      </c>
      <c r="C14" s="36"/>
      <c r="D14" s="121" t="s">
        <v>360</v>
      </c>
      <c r="E14" s="29">
        <v>1</v>
      </c>
      <c r="F14" s="69" t="s">
        <v>263</v>
      </c>
      <c r="G14" s="140">
        <v>0</v>
      </c>
      <c r="H14" s="81" t="s">
        <v>330</v>
      </c>
      <c r="I14" s="80">
        <v>6782.61</v>
      </c>
      <c r="J14" s="28">
        <f>SUM(G14:I14)</f>
        <v>6782.61</v>
      </c>
      <c r="K14" s="13"/>
      <c r="L14" s="13"/>
      <c r="M14" s="13"/>
      <c r="N14" s="13"/>
      <c r="O14" s="13"/>
      <c r="P14" s="13"/>
      <c r="Q14" s="13"/>
      <c r="R14" s="5"/>
      <c r="S14" s="5"/>
      <c r="T14" s="5"/>
      <c r="U14" s="5"/>
      <c r="V14" s="5"/>
      <c r="W14" s="5"/>
      <c r="X14" s="5"/>
      <c r="Y14" s="5"/>
      <c r="Z14" s="5"/>
      <c r="AA14" s="5"/>
      <c r="AB14" s="5"/>
      <c r="AC14" s="5"/>
      <c r="AD14" s="5"/>
    </row>
    <row r="15" spans="1:30" ht="16.5" x14ac:dyDescent="0.25">
      <c r="A15" s="50" t="s">
        <v>189</v>
      </c>
      <c r="B15" s="64" t="s">
        <v>67</v>
      </c>
      <c r="C15" s="36"/>
      <c r="D15" s="121" t="s">
        <v>360</v>
      </c>
      <c r="E15" s="29">
        <v>1</v>
      </c>
      <c r="F15" s="52" t="s">
        <v>261</v>
      </c>
      <c r="G15" s="140">
        <v>0</v>
      </c>
      <c r="H15" s="81" t="s">
        <v>332</v>
      </c>
      <c r="I15" s="80">
        <v>5703.56</v>
      </c>
      <c r="J15" s="28">
        <f t="shared" si="0"/>
        <v>5703.56</v>
      </c>
      <c r="K15" s="13"/>
      <c r="L15" s="13"/>
      <c r="M15" s="13"/>
      <c r="N15" s="13"/>
      <c r="O15" s="13"/>
      <c r="P15" s="13"/>
      <c r="Q15" s="13"/>
      <c r="R15" s="5"/>
      <c r="S15" s="5"/>
      <c r="T15" s="5"/>
      <c r="U15" s="5"/>
      <c r="V15" s="5"/>
      <c r="W15" s="5"/>
      <c r="X15" s="5"/>
      <c r="Y15" s="5"/>
      <c r="Z15" s="5"/>
      <c r="AA15" s="5"/>
      <c r="AB15" s="5"/>
      <c r="AC15" s="5"/>
      <c r="AD15" s="5"/>
    </row>
    <row r="16" spans="1:30" ht="16.5" x14ac:dyDescent="0.25">
      <c r="A16" s="52" t="s">
        <v>190</v>
      </c>
      <c r="B16" s="65" t="s">
        <v>30</v>
      </c>
      <c r="C16" s="36"/>
      <c r="D16" s="121" t="s">
        <v>361</v>
      </c>
      <c r="E16" s="29">
        <v>1</v>
      </c>
      <c r="F16" s="50" t="s">
        <v>262</v>
      </c>
      <c r="G16" s="140">
        <v>0</v>
      </c>
      <c r="H16" s="82">
        <v>1229.22</v>
      </c>
      <c r="I16" s="89">
        <v>4916.8599999999997</v>
      </c>
      <c r="J16" s="28">
        <f t="shared" si="0"/>
        <v>6146.08</v>
      </c>
      <c r="K16" s="13"/>
      <c r="L16" s="13"/>
      <c r="M16" s="13"/>
      <c r="N16" s="13"/>
      <c r="O16" s="13"/>
      <c r="P16" s="13"/>
      <c r="Q16" s="13"/>
      <c r="R16" s="5"/>
      <c r="S16" s="5"/>
      <c r="T16" s="5"/>
      <c r="U16" s="5"/>
      <c r="V16" s="5"/>
      <c r="W16" s="5"/>
      <c r="X16" s="5"/>
      <c r="Y16" s="5"/>
      <c r="Z16" s="5"/>
      <c r="AA16" s="5"/>
      <c r="AB16" s="5"/>
      <c r="AC16" s="5"/>
      <c r="AD16" s="5"/>
    </row>
    <row r="17" spans="1:30" ht="16.5" x14ac:dyDescent="0.25">
      <c r="A17" s="56" t="s">
        <v>191</v>
      </c>
      <c r="B17" s="164" t="s">
        <v>69</v>
      </c>
      <c r="C17" s="36"/>
      <c r="D17" s="121" t="s">
        <v>360</v>
      </c>
      <c r="E17" s="29">
        <v>1</v>
      </c>
      <c r="F17" s="72" t="s">
        <v>299</v>
      </c>
      <c r="G17" s="140">
        <v>0</v>
      </c>
      <c r="H17" s="87" t="s">
        <v>334</v>
      </c>
      <c r="I17" s="91">
        <v>5241.1099999999997</v>
      </c>
      <c r="J17" s="28">
        <f t="shared" si="0"/>
        <v>5241.1099999999997</v>
      </c>
      <c r="K17" s="13"/>
      <c r="L17" s="13"/>
      <c r="M17" s="13"/>
      <c r="N17" s="13"/>
      <c r="O17" s="13"/>
      <c r="P17" s="13"/>
      <c r="Q17" s="13"/>
      <c r="R17" s="5"/>
      <c r="S17" s="5"/>
      <c r="T17" s="5"/>
      <c r="U17" s="5"/>
      <c r="V17" s="5"/>
      <c r="W17" s="5"/>
      <c r="X17" s="5"/>
      <c r="Y17" s="5"/>
      <c r="Z17" s="5"/>
      <c r="AA17" s="5"/>
      <c r="AB17" s="5"/>
      <c r="AC17" s="5"/>
      <c r="AD17" s="5"/>
    </row>
    <row r="18" spans="1:30" ht="16.5" x14ac:dyDescent="0.25">
      <c r="A18" s="53" t="s">
        <v>192</v>
      </c>
      <c r="B18" s="65" t="s">
        <v>69</v>
      </c>
      <c r="C18" s="36"/>
      <c r="D18" s="121" t="s">
        <v>360</v>
      </c>
      <c r="E18" s="29">
        <v>1</v>
      </c>
      <c r="F18" s="69" t="s">
        <v>363</v>
      </c>
      <c r="G18" s="140">
        <v>0</v>
      </c>
      <c r="H18" s="83" t="s">
        <v>331</v>
      </c>
      <c r="I18" s="89">
        <v>5241.1099999999997</v>
      </c>
      <c r="J18" s="28">
        <f t="shared" si="0"/>
        <v>5241.1099999999997</v>
      </c>
      <c r="K18" s="13"/>
      <c r="L18" s="13"/>
      <c r="M18" s="13"/>
      <c r="N18" s="13"/>
      <c r="O18" s="13"/>
      <c r="P18" s="13"/>
      <c r="Q18" s="13"/>
      <c r="R18" s="5"/>
      <c r="S18" s="5"/>
      <c r="T18" s="5"/>
      <c r="U18" s="5"/>
      <c r="V18" s="5"/>
      <c r="W18" s="5"/>
      <c r="X18" s="5"/>
      <c r="Y18" s="5"/>
      <c r="Z18" s="5"/>
      <c r="AA18" s="5"/>
      <c r="AB18" s="5"/>
      <c r="AC18" s="5"/>
      <c r="AD18" s="5"/>
    </row>
    <row r="19" spans="1:30" ht="16.5" x14ac:dyDescent="0.25">
      <c r="A19" s="50" t="s">
        <v>193</v>
      </c>
      <c r="B19" s="64" t="s">
        <v>32</v>
      </c>
      <c r="C19" s="36"/>
      <c r="D19" s="121" t="s">
        <v>361</v>
      </c>
      <c r="E19" s="29">
        <v>1</v>
      </c>
      <c r="F19" s="69" t="s">
        <v>264</v>
      </c>
      <c r="G19" s="140">
        <v>0</v>
      </c>
      <c r="H19" s="80">
        <v>1310.28</v>
      </c>
      <c r="I19" s="80">
        <v>5241.1099999999997</v>
      </c>
      <c r="J19" s="28">
        <f t="shared" si="0"/>
        <v>6551.3899999999994</v>
      </c>
      <c r="K19" s="13"/>
      <c r="L19" s="13"/>
      <c r="M19" s="13"/>
      <c r="N19" s="13"/>
      <c r="O19" s="13"/>
      <c r="P19" s="13"/>
      <c r="Q19" s="13"/>
      <c r="R19" s="5"/>
      <c r="S19" s="5"/>
      <c r="T19" s="5"/>
      <c r="U19" s="5"/>
      <c r="V19" s="5"/>
      <c r="W19" s="5"/>
      <c r="X19" s="5"/>
      <c r="Y19" s="5"/>
      <c r="Z19" s="5"/>
      <c r="AA19" s="5"/>
      <c r="AB19" s="5"/>
      <c r="AC19" s="5"/>
      <c r="AD19" s="5"/>
    </row>
    <row r="20" spans="1:30" ht="16.5" x14ac:dyDescent="0.25">
      <c r="A20" s="52" t="s">
        <v>194</v>
      </c>
      <c r="B20" s="64" t="s">
        <v>32</v>
      </c>
      <c r="C20" s="36"/>
      <c r="D20" s="121" t="s">
        <v>361</v>
      </c>
      <c r="E20" s="29">
        <v>1</v>
      </c>
      <c r="F20" s="50" t="s">
        <v>265</v>
      </c>
      <c r="G20" s="140">
        <v>0</v>
      </c>
      <c r="H20" s="80">
        <v>1310.28</v>
      </c>
      <c r="I20" s="80">
        <v>5241.1099999999997</v>
      </c>
      <c r="J20" s="28">
        <f t="shared" si="0"/>
        <v>6551.3899999999994</v>
      </c>
      <c r="K20" s="13"/>
      <c r="L20" s="13"/>
      <c r="M20" s="13"/>
      <c r="N20" s="13"/>
      <c r="O20" s="13"/>
      <c r="P20" s="13"/>
      <c r="Q20" s="13"/>
      <c r="R20" s="5"/>
      <c r="S20" s="5"/>
      <c r="T20" s="5"/>
      <c r="U20" s="5"/>
      <c r="V20" s="5"/>
      <c r="W20" s="5"/>
      <c r="X20" s="5"/>
      <c r="Y20" s="5"/>
      <c r="Z20" s="5"/>
      <c r="AA20" s="5"/>
      <c r="AB20" s="5"/>
      <c r="AC20" s="5"/>
      <c r="AD20" s="5"/>
    </row>
    <row r="21" spans="1:30" ht="16.5" x14ac:dyDescent="0.25">
      <c r="A21" s="50" t="s">
        <v>195</v>
      </c>
      <c r="B21" s="64" t="s">
        <v>32</v>
      </c>
      <c r="C21" s="36"/>
      <c r="D21" s="121" t="s">
        <v>361</v>
      </c>
      <c r="E21" s="29">
        <v>1</v>
      </c>
      <c r="F21" s="70" t="s">
        <v>273</v>
      </c>
      <c r="G21" s="140">
        <v>0</v>
      </c>
      <c r="H21" s="80">
        <v>1310.28</v>
      </c>
      <c r="I21" s="80">
        <v>5241.1099999999997</v>
      </c>
      <c r="J21" s="28">
        <f t="shared" si="0"/>
        <v>6551.3899999999994</v>
      </c>
      <c r="K21" s="13"/>
      <c r="L21" s="13"/>
      <c r="M21" s="13"/>
      <c r="N21" s="13"/>
      <c r="O21" s="13"/>
      <c r="P21" s="13"/>
      <c r="Q21" s="13"/>
      <c r="R21" s="5"/>
      <c r="S21" s="5"/>
      <c r="T21" s="5"/>
      <c r="U21" s="5"/>
      <c r="V21" s="5"/>
      <c r="W21" s="5"/>
      <c r="X21" s="5"/>
      <c r="Y21" s="5"/>
      <c r="Z21" s="5"/>
      <c r="AA21" s="5"/>
      <c r="AB21" s="5"/>
      <c r="AC21" s="5"/>
      <c r="AD21" s="5"/>
    </row>
    <row r="22" spans="1:30" ht="16.5" x14ac:dyDescent="0.25">
      <c r="A22" s="52" t="s">
        <v>196</v>
      </c>
      <c r="B22" s="64" t="s">
        <v>32</v>
      </c>
      <c r="C22" s="36"/>
      <c r="D22" s="121" t="s">
        <v>361</v>
      </c>
      <c r="E22" s="29">
        <v>1</v>
      </c>
      <c r="F22" s="70" t="s">
        <v>266</v>
      </c>
      <c r="G22" s="140">
        <v>0</v>
      </c>
      <c r="H22" s="80">
        <v>1310.28</v>
      </c>
      <c r="I22" s="80">
        <v>5241.1099999999997</v>
      </c>
      <c r="J22" s="28">
        <f t="shared" si="0"/>
        <v>6551.3899999999994</v>
      </c>
      <c r="K22" s="13"/>
      <c r="L22" s="13"/>
      <c r="M22" s="13"/>
      <c r="N22" s="13"/>
      <c r="O22" s="13"/>
      <c r="P22" s="13"/>
      <c r="Q22" s="13"/>
      <c r="R22" s="5"/>
      <c r="S22" s="5"/>
      <c r="T22" s="5"/>
      <c r="U22" s="5"/>
      <c r="V22" s="5"/>
      <c r="W22" s="5"/>
      <c r="X22" s="5"/>
      <c r="Y22" s="5"/>
      <c r="Z22" s="5"/>
      <c r="AA22" s="5"/>
      <c r="AB22" s="5"/>
      <c r="AC22" s="5"/>
      <c r="AD22" s="5"/>
    </row>
    <row r="23" spans="1:30" ht="16.5" x14ac:dyDescent="0.25">
      <c r="A23" s="52" t="s">
        <v>197</v>
      </c>
      <c r="B23" s="64" t="s">
        <v>32</v>
      </c>
      <c r="C23" s="36"/>
      <c r="D23" s="121" t="s">
        <v>361</v>
      </c>
      <c r="E23" s="29">
        <v>1</v>
      </c>
      <c r="F23" s="50" t="s">
        <v>267</v>
      </c>
      <c r="G23" s="140">
        <v>0</v>
      </c>
      <c r="H23" s="80">
        <v>1310.28</v>
      </c>
      <c r="I23" s="80">
        <v>5241.1099999999997</v>
      </c>
      <c r="J23" s="28">
        <f t="shared" si="0"/>
        <v>6551.3899999999994</v>
      </c>
      <c r="K23" s="13"/>
      <c r="L23" s="13"/>
      <c r="M23" s="13"/>
      <c r="N23" s="13"/>
      <c r="O23" s="13"/>
      <c r="P23" s="13"/>
      <c r="Q23" s="13"/>
      <c r="R23" s="5"/>
      <c r="S23" s="5"/>
      <c r="T23" s="5"/>
      <c r="U23" s="5"/>
      <c r="V23" s="5"/>
      <c r="W23" s="5"/>
      <c r="X23" s="5"/>
      <c r="Y23" s="5"/>
      <c r="Z23" s="5"/>
      <c r="AA23" s="5"/>
      <c r="AB23" s="5"/>
      <c r="AC23" s="5"/>
      <c r="AD23" s="5"/>
    </row>
    <row r="24" spans="1:30" ht="16.5" x14ac:dyDescent="0.25">
      <c r="A24" s="50" t="s">
        <v>198</v>
      </c>
      <c r="B24" s="64" t="s">
        <v>32</v>
      </c>
      <c r="C24" s="36"/>
      <c r="D24" s="121" t="s">
        <v>361</v>
      </c>
      <c r="E24" s="29">
        <v>1</v>
      </c>
      <c r="F24" s="50" t="s">
        <v>268</v>
      </c>
      <c r="G24" s="140">
        <v>0</v>
      </c>
      <c r="H24" s="80">
        <v>1310.28</v>
      </c>
      <c r="I24" s="80">
        <v>5241.1099999999997</v>
      </c>
      <c r="J24" s="28">
        <f t="shared" si="0"/>
        <v>6551.3899999999994</v>
      </c>
      <c r="K24" s="13"/>
      <c r="L24" s="13"/>
      <c r="M24" s="13"/>
      <c r="N24" s="13"/>
      <c r="O24" s="13"/>
      <c r="P24" s="13"/>
      <c r="Q24" s="13"/>
      <c r="R24" s="5"/>
      <c r="S24" s="5"/>
      <c r="T24" s="5"/>
      <c r="U24" s="5"/>
      <c r="V24" s="5"/>
      <c r="W24" s="5"/>
      <c r="X24" s="5"/>
      <c r="Y24" s="5"/>
      <c r="Z24" s="5"/>
      <c r="AA24" s="5"/>
      <c r="AB24" s="5"/>
      <c r="AC24" s="5"/>
      <c r="AD24" s="5"/>
    </row>
    <row r="25" spans="1:30" ht="16.5" x14ac:dyDescent="0.25">
      <c r="A25" s="52" t="s">
        <v>199</v>
      </c>
      <c r="B25" s="64" t="s">
        <v>32</v>
      </c>
      <c r="C25" s="36"/>
      <c r="D25" s="121" t="s">
        <v>361</v>
      </c>
      <c r="E25" s="29">
        <v>1</v>
      </c>
      <c r="F25" s="52" t="s">
        <v>269</v>
      </c>
      <c r="G25" s="140">
        <v>0</v>
      </c>
      <c r="H25" s="80">
        <v>1310.28</v>
      </c>
      <c r="I25" s="80">
        <v>5241.1099999999997</v>
      </c>
      <c r="J25" s="28">
        <f t="shared" si="0"/>
        <v>6551.3899999999994</v>
      </c>
      <c r="K25" s="13"/>
      <c r="L25" s="13"/>
      <c r="M25" s="13"/>
      <c r="N25" s="13"/>
      <c r="O25" s="13"/>
      <c r="P25" s="13"/>
      <c r="Q25" s="13"/>
      <c r="R25" s="5"/>
      <c r="S25" s="5"/>
      <c r="T25" s="5"/>
      <c r="U25" s="5"/>
      <c r="V25" s="5"/>
      <c r="W25" s="5"/>
      <c r="X25" s="5"/>
      <c r="Y25" s="5"/>
      <c r="Z25" s="5"/>
      <c r="AA25" s="5"/>
      <c r="AB25" s="5"/>
      <c r="AC25" s="5"/>
      <c r="AD25" s="5"/>
    </row>
    <row r="26" spans="1:30" ht="16.5" x14ac:dyDescent="0.25">
      <c r="A26" s="52" t="s">
        <v>200</v>
      </c>
      <c r="B26" s="64" t="s">
        <v>34</v>
      </c>
      <c r="C26" s="36"/>
      <c r="D26" s="121" t="s">
        <v>361</v>
      </c>
      <c r="E26" s="29">
        <v>1</v>
      </c>
      <c r="F26" s="52" t="s">
        <v>270</v>
      </c>
      <c r="G26" s="140">
        <v>0</v>
      </c>
      <c r="H26" s="80">
        <v>1079.06</v>
      </c>
      <c r="I26" s="80">
        <v>4316.21</v>
      </c>
      <c r="J26" s="28">
        <f t="shared" si="0"/>
        <v>5395.27</v>
      </c>
      <c r="K26" s="13"/>
      <c r="L26" s="13"/>
      <c r="M26" s="13"/>
      <c r="N26" s="13"/>
      <c r="O26" s="13"/>
      <c r="P26" s="13"/>
      <c r="Q26" s="13"/>
      <c r="R26" s="5"/>
      <c r="S26" s="5"/>
      <c r="T26" s="5"/>
      <c r="U26" s="5"/>
      <c r="V26" s="5"/>
      <c r="W26" s="5"/>
      <c r="X26" s="5"/>
      <c r="Y26" s="5"/>
      <c r="Z26" s="5"/>
      <c r="AA26" s="5"/>
      <c r="AB26" s="5"/>
      <c r="AC26" s="5"/>
      <c r="AD26" s="5"/>
    </row>
    <row r="27" spans="1:30" ht="16.5" x14ac:dyDescent="0.25">
      <c r="A27" s="50" t="s">
        <v>201</v>
      </c>
      <c r="B27" s="165" t="s">
        <v>71</v>
      </c>
      <c r="C27" s="36"/>
      <c r="D27" s="121" t="s">
        <v>360</v>
      </c>
      <c r="E27" s="29">
        <v>1</v>
      </c>
      <c r="F27" s="57" t="s">
        <v>271</v>
      </c>
      <c r="G27" s="140">
        <v>0</v>
      </c>
      <c r="H27" s="81" t="s">
        <v>334</v>
      </c>
      <c r="I27" s="80">
        <v>4316.21</v>
      </c>
      <c r="J27" s="28">
        <f t="shared" si="0"/>
        <v>4316.21</v>
      </c>
      <c r="K27" s="13"/>
      <c r="L27" s="13"/>
      <c r="M27" s="13"/>
      <c r="N27" s="13"/>
      <c r="O27" s="13"/>
      <c r="P27" s="13"/>
      <c r="Q27" s="13"/>
      <c r="R27" s="5"/>
      <c r="S27" s="5"/>
      <c r="T27" s="5"/>
      <c r="U27" s="5"/>
      <c r="V27" s="5"/>
      <c r="W27" s="5"/>
      <c r="X27" s="5"/>
      <c r="Y27" s="5"/>
      <c r="Z27" s="5"/>
      <c r="AA27" s="5"/>
      <c r="AB27" s="5"/>
      <c r="AC27" s="5"/>
      <c r="AD27" s="5"/>
    </row>
    <row r="28" spans="1:30" ht="16.5" x14ac:dyDescent="0.25">
      <c r="A28" s="50" t="s">
        <v>202</v>
      </c>
      <c r="B28" s="64" t="s">
        <v>34</v>
      </c>
      <c r="C28" s="36"/>
      <c r="D28" s="121" t="s">
        <v>361</v>
      </c>
      <c r="E28" s="29">
        <v>1</v>
      </c>
      <c r="F28" s="52" t="s">
        <v>384</v>
      </c>
      <c r="G28" s="140">
        <v>0</v>
      </c>
      <c r="H28" s="80">
        <v>1079.06</v>
      </c>
      <c r="I28" s="80">
        <v>4316.21</v>
      </c>
      <c r="J28" s="28">
        <f t="shared" si="0"/>
        <v>5395.27</v>
      </c>
      <c r="K28" s="13"/>
      <c r="L28" s="13"/>
      <c r="M28" s="13"/>
      <c r="N28" s="13"/>
      <c r="O28" s="13"/>
      <c r="P28" s="13"/>
      <c r="Q28" s="13"/>
      <c r="R28" s="5"/>
      <c r="S28" s="5"/>
      <c r="T28" s="5"/>
      <c r="U28" s="5"/>
      <c r="V28" s="5"/>
      <c r="W28" s="5"/>
      <c r="X28" s="5"/>
      <c r="Y28" s="5"/>
      <c r="Z28" s="5"/>
      <c r="AA28" s="5"/>
      <c r="AB28" s="5"/>
      <c r="AC28" s="5"/>
      <c r="AD28" s="5"/>
    </row>
    <row r="29" spans="1:30" ht="16.5" x14ac:dyDescent="0.25">
      <c r="A29" s="52" t="s">
        <v>203</v>
      </c>
      <c r="B29" s="64" t="s">
        <v>34</v>
      </c>
      <c r="C29" s="36"/>
      <c r="D29" s="121" t="s">
        <v>361</v>
      </c>
      <c r="E29" s="29">
        <v>1</v>
      </c>
      <c r="F29" s="52" t="s">
        <v>319</v>
      </c>
      <c r="G29" s="140">
        <v>0</v>
      </c>
      <c r="H29" s="80">
        <v>1079.06</v>
      </c>
      <c r="I29" s="80">
        <v>4316.21</v>
      </c>
      <c r="J29" s="28">
        <f t="shared" si="0"/>
        <v>5395.27</v>
      </c>
      <c r="K29" s="13"/>
      <c r="L29" s="13"/>
      <c r="M29" s="13"/>
      <c r="N29" s="13"/>
      <c r="O29" s="13"/>
      <c r="P29" s="13"/>
      <c r="Q29" s="13"/>
      <c r="R29" s="5"/>
      <c r="S29" s="5"/>
      <c r="T29" s="5"/>
      <c r="U29" s="5"/>
      <c r="V29" s="5"/>
      <c r="W29" s="5"/>
      <c r="X29" s="5"/>
      <c r="Y29" s="5"/>
      <c r="Z29" s="5"/>
      <c r="AA29" s="5"/>
      <c r="AB29" s="5"/>
      <c r="AC29" s="5"/>
      <c r="AD29" s="5"/>
    </row>
    <row r="30" spans="1:30" ht="16.5" x14ac:dyDescent="0.25">
      <c r="A30" s="54" t="s">
        <v>203</v>
      </c>
      <c r="B30" s="64" t="s">
        <v>34</v>
      </c>
      <c r="C30" s="36"/>
      <c r="D30" s="121" t="s">
        <v>361</v>
      </c>
      <c r="E30" s="29">
        <v>1</v>
      </c>
      <c r="F30" s="50" t="s">
        <v>385</v>
      </c>
      <c r="G30" s="140">
        <v>0</v>
      </c>
      <c r="H30" s="80">
        <v>1079.06</v>
      </c>
      <c r="I30" s="80">
        <v>4316.21</v>
      </c>
      <c r="J30" s="28">
        <f t="shared" si="0"/>
        <v>5395.27</v>
      </c>
      <c r="K30" s="13"/>
      <c r="L30" s="13"/>
      <c r="M30" s="13"/>
      <c r="N30" s="13"/>
      <c r="O30" s="13"/>
      <c r="P30" s="13"/>
      <c r="Q30" s="13"/>
      <c r="R30" s="5"/>
      <c r="S30" s="5"/>
      <c r="T30" s="5"/>
      <c r="U30" s="5"/>
      <c r="V30" s="5"/>
      <c r="W30" s="5"/>
      <c r="X30" s="5"/>
      <c r="Y30" s="5"/>
      <c r="Z30" s="5"/>
      <c r="AA30" s="5"/>
      <c r="AB30" s="5"/>
      <c r="AC30" s="5"/>
      <c r="AD30" s="5"/>
    </row>
    <row r="31" spans="1:30" ht="16.5" x14ac:dyDescent="0.25">
      <c r="A31" s="54" t="s">
        <v>204</v>
      </c>
      <c r="B31" s="64" t="s">
        <v>34</v>
      </c>
      <c r="C31" s="36"/>
      <c r="D31" s="121" t="s">
        <v>361</v>
      </c>
      <c r="E31" s="29">
        <v>1</v>
      </c>
      <c r="F31" s="52" t="s">
        <v>275</v>
      </c>
      <c r="G31" s="140">
        <v>0</v>
      </c>
      <c r="H31" s="80">
        <v>1079.06</v>
      </c>
      <c r="I31" s="80">
        <v>4316.21</v>
      </c>
      <c r="J31" s="28">
        <f t="shared" si="0"/>
        <v>5395.27</v>
      </c>
      <c r="K31" s="13"/>
      <c r="L31" s="13"/>
      <c r="M31" s="13"/>
      <c r="N31" s="13"/>
      <c r="O31" s="13"/>
      <c r="P31" s="13"/>
      <c r="Q31" s="13"/>
      <c r="R31" s="5"/>
      <c r="S31" s="5"/>
      <c r="T31" s="5"/>
      <c r="U31" s="5"/>
      <c r="V31" s="5"/>
      <c r="W31" s="5"/>
      <c r="X31" s="5"/>
      <c r="Y31" s="5"/>
      <c r="Z31" s="5"/>
      <c r="AA31" s="5"/>
      <c r="AB31" s="5"/>
      <c r="AC31" s="5"/>
      <c r="AD31" s="5"/>
    </row>
    <row r="32" spans="1:30" ht="16.5" x14ac:dyDescent="0.25">
      <c r="A32" s="50" t="s">
        <v>205</v>
      </c>
      <c r="B32" s="65" t="s">
        <v>36</v>
      </c>
      <c r="C32" s="36"/>
      <c r="D32" s="121" t="s">
        <v>361</v>
      </c>
      <c r="E32" s="29">
        <v>1</v>
      </c>
      <c r="F32" s="51" t="s">
        <v>276</v>
      </c>
      <c r="G32" s="140">
        <v>0</v>
      </c>
      <c r="H32" s="85">
        <v>936.46</v>
      </c>
      <c r="I32" s="90">
        <v>3745.85</v>
      </c>
      <c r="J32" s="28">
        <f t="shared" si="0"/>
        <v>4682.3099999999995</v>
      </c>
      <c r="K32" s="13"/>
      <c r="L32" s="13"/>
      <c r="M32" s="13"/>
      <c r="N32" s="13"/>
      <c r="O32" s="13"/>
      <c r="P32" s="13"/>
      <c r="Q32" s="13"/>
      <c r="R32" s="5"/>
      <c r="S32" s="5"/>
      <c r="T32" s="5"/>
      <c r="U32" s="5"/>
      <c r="V32" s="5"/>
      <c r="W32" s="5"/>
      <c r="X32" s="5"/>
      <c r="Y32" s="5"/>
      <c r="Z32" s="5"/>
      <c r="AA32" s="5"/>
      <c r="AB32" s="5"/>
      <c r="AC32" s="5"/>
      <c r="AD32" s="5"/>
    </row>
    <row r="33" spans="1:30" ht="16.5" x14ac:dyDescent="0.25">
      <c r="A33" s="50" t="s">
        <v>206</v>
      </c>
      <c r="B33" s="64" t="s">
        <v>38</v>
      </c>
      <c r="C33" s="36"/>
      <c r="D33" s="121" t="s">
        <v>361</v>
      </c>
      <c r="E33" s="29">
        <v>1</v>
      </c>
      <c r="F33" s="52" t="s">
        <v>277</v>
      </c>
      <c r="G33" s="140">
        <v>0</v>
      </c>
      <c r="H33" s="80">
        <v>770.75</v>
      </c>
      <c r="I33" s="80">
        <v>3083.01</v>
      </c>
      <c r="J33" s="28">
        <f t="shared" si="0"/>
        <v>3853.76</v>
      </c>
      <c r="K33" s="13"/>
      <c r="L33" s="13"/>
      <c r="M33" s="13"/>
      <c r="N33" s="13"/>
      <c r="O33" s="13"/>
      <c r="P33" s="13"/>
      <c r="Q33" s="13"/>
      <c r="R33" s="5"/>
      <c r="S33" s="5"/>
      <c r="T33" s="5"/>
      <c r="U33" s="5"/>
      <c r="V33" s="5"/>
      <c r="W33" s="5"/>
      <c r="X33" s="5"/>
      <c r="Y33" s="5"/>
      <c r="Z33" s="5"/>
      <c r="AA33" s="5"/>
      <c r="AB33" s="5"/>
      <c r="AC33" s="5"/>
      <c r="AD33" s="5"/>
    </row>
    <row r="34" spans="1:30" ht="16.5" x14ac:dyDescent="0.25">
      <c r="A34" s="53" t="s">
        <v>207</v>
      </c>
      <c r="B34" s="64" t="s">
        <v>38</v>
      </c>
      <c r="C34" s="36"/>
      <c r="D34" s="121" t="s">
        <v>361</v>
      </c>
      <c r="E34" s="29">
        <v>1</v>
      </c>
      <c r="F34" s="53" t="s">
        <v>278</v>
      </c>
      <c r="G34" s="140">
        <v>0</v>
      </c>
      <c r="H34" s="80">
        <v>770.75</v>
      </c>
      <c r="I34" s="80">
        <v>3083.01</v>
      </c>
      <c r="J34" s="28">
        <f t="shared" si="0"/>
        <v>3853.76</v>
      </c>
      <c r="K34" s="13"/>
      <c r="L34" s="13"/>
      <c r="M34" s="13"/>
      <c r="N34" s="13"/>
      <c r="O34" s="13"/>
      <c r="P34" s="13"/>
      <c r="Q34" s="13"/>
      <c r="R34" s="5"/>
      <c r="S34" s="5"/>
      <c r="T34" s="5"/>
      <c r="U34" s="5"/>
      <c r="V34" s="5"/>
      <c r="W34" s="5"/>
      <c r="X34" s="5"/>
      <c r="Y34" s="5"/>
      <c r="Z34" s="5"/>
      <c r="AA34" s="5"/>
      <c r="AB34" s="5"/>
      <c r="AC34" s="5"/>
      <c r="AD34" s="5"/>
    </row>
    <row r="35" spans="1:30" ht="16.5" x14ac:dyDescent="0.25">
      <c r="A35" s="53" t="s">
        <v>208</v>
      </c>
      <c r="B35" s="64" t="s">
        <v>38</v>
      </c>
      <c r="C35" s="36"/>
      <c r="D35" s="121" t="s">
        <v>361</v>
      </c>
      <c r="E35" s="29">
        <v>1</v>
      </c>
      <c r="F35" s="51" t="s">
        <v>279</v>
      </c>
      <c r="G35" s="140">
        <v>0</v>
      </c>
      <c r="H35" s="80">
        <v>770.75</v>
      </c>
      <c r="I35" s="80">
        <v>3083.01</v>
      </c>
      <c r="J35" s="28">
        <f t="shared" si="0"/>
        <v>3853.76</v>
      </c>
      <c r="K35" s="13"/>
      <c r="L35" s="13"/>
      <c r="M35" s="13"/>
      <c r="N35" s="13"/>
      <c r="O35" s="13"/>
      <c r="P35" s="13"/>
      <c r="Q35" s="13"/>
      <c r="R35" s="5"/>
      <c r="S35" s="5"/>
      <c r="T35" s="5"/>
      <c r="U35" s="5"/>
      <c r="V35" s="5"/>
      <c r="W35" s="5"/>
      <c r="X35" s="5"/>
      <c r="Y35" s="5"/>
      <c r="Z35" s="5"/>
      <c r="AA35" s="5"/>
      <c r="AB35" s="5"/>
      <c r="AC35" s="5"/>
      <c r="AD35" s="5"/>
    </row>
    <row r="36" spans="1:30" ht="16.5" x14ac:dyDescent="0.25">
      <c r="A36" s="52" t="s">
        <v>208</v>
      </c>
      <c r="B36" s="64" t="s">
        <v>38</v>
      </c>
      <c r="C36" s="36"/>
      <c r="D36" s="121" t="s">
        <v>361</v>
      </c>
      <c r="E36" s="29">
        <v>1</v>
      </c>
      <c r="F36" s="58" t="s">
        <v>280</v>
      </c>
      <c r="G36" s="140">
        <v>0</v>
      </c>
      <c r="H36" s="80">
        <v>770.75</v>
      </c>
      <c r="I36" s="80">
        <v>3083.01</v>
      </c>
      <c r="J36" s="28">
        <f t="shared" si="0"/>
        <v>3853.76</v>
      </c>
      <c r="K36" s="13"/>
      <c r="L36" s="13"/>
      <c r="M36" s="13"/>
      <c r="N36" s="13"/>
      <c r="O36" s="13"/>
      <c r="P36" s="13"/>
      <c r="Q36" s="13"/>
      <c r="R36" s="5"/>
      <c r="S36" s="5"/>
      <c r="T36" s="5"/>
      <c r="U36" s="5"/>
      <c r="V36" s="5"/>
      <c r="W36" s="5"/>
      <c r="X36" s="5"/>
      <c r="Y36" s="5"/>
      <c r="Z36" s="5"/>
      <c r="AA36" s="5"/>
      <c r="AB36" s="5"/>
      <c r="AC36" s="5"/>
      <c r="AD36" s="5"/>
    </row>
    <row r="37" spans="1:30" ht="16.5" x14ac:dyDescent="0.25">
      <c r="A37" s="50" t="s">
        <v>209</v>
      </c>
      <c r="B37" s="64" t="s">
        <v>38</v>
      </c>
      <c r="C37" s="36"/>
      <c r="D37" s="121" t="s">
        <v>361</v>
      </c>
      <c r="E37" s="29">
        <v>1</v>
      </c>
      <c r="F37" s="52" t="s">
        <v>281</v>
      </c>
      <c r="G37" s="140">
        <v>0</v>
      </c>
      <c r="H37" s="80">
        <v>770.75</v>
      </c>
      <c r="I37" s="80">
        <v>3083.01</v>
      </c>
      <c r="J37" s="28">
        <f t="shared" si="0"/>
        <v>3853.76</v>
      </c>
      <c r="K37" s="13"/>
      <c r="L37" s="13"/>
      <c r="M37" s="13"/>
      <c r="N37" s="13"/>
      <c r="O37" s="13"/>
      <c r="P37" s="13"/>
      <c r="Q37" s="13"/>
      <c r="R37" s="5"/>
      <c r="S37" s="5"/>
      <c r="T37" s="5"/>
      <c r="U37" s="5"/>
      <c r="V37" s="5"/>
      <c r="W37" s="5"/>
      <c r="X37" s="5"/>
      <c r="Y37" s="5"/>
      <c r="Z37" s="5"/>
      <c r="AA37" s="5"/>
      <c r="AB37" s="5"/>
      <c r="AC37" s="5"/>
      <c r="AD37" s="5"/>
    </row>
    <row r="38" spans="1:30" ht="16.5" x14ac:dyDescent="0.25">
      <c r="A38" s="53" t="s">
        <v>206</v>
      </c>
      <c r="B38" s="64" t="s">
        <v>38</v>
      </c>
      <c r="C38" s="36"/>
      <c r="D38" s="121" t="s">
        <v>361</v>
      </c>
      <c r="E38" s="29">
        <v>1</v>
      </c>
      <c r="F38" s="52" t="s">
        <v>282</v>
      </c>
      <c r="G38" s="140">
        <v>0</v>
      </c>
      <c r="H38" s="80">
        <v>770.75</v>
      </c>
      <c r="I38" s="80">
        <v>3083.01</v>
      </c>
      <c r="J38" s="28">
        <f t="shared" si="0"/>
        <v>3853.76</v>
      </c>
      <c r="K38" s="13"/>
      <c r="L38" s="13"/>
      <c r="M38" s="13"/>
      <c r="N38" s="13"/>
      <c r="O38" s="13"/>
      <c r="P38" s="13"/>
      <c r="Q38" s="13"/>
      <c r="R38" s="5"/>
      <c r="S38" s="5"/>
      <c r="T38" s="5"/>
      <c r="U38" s="5"/>
      <c r="V38" s="5"/>
      <c r="W38" s="5"/>
      <c r="X38" s="5"/>
      <c r="Y38" s="5"/>
      <c r="Z38" s="5"/>
      <c r="AA38" s="5"/>
      <c r="AB38" s="5"/>
      <c r="AC38" s="5"/>
      <c r="AD38" s="5"/>
    </row>
    <row r="39" spans="1:30" ht="16.5" x14ac:dyDescent="0.25">
      <c r="A39" s="55" t="s">
        <v>210</v>
      </c>
      <c r="B39" s="64" t="s">
        <v>38</v>
      </c>
      <c r="C39" s="36"/>
      <c r="D39" s="121" t="s">
        <v>361</v>
      </c>
      <c r="E39" s="29">
        <v>1</v>
      </c>
      <c r="F39" s="50" t="s">
        <v>283</v>
      </c>
      <c r="G39" s="140">
        <v>0</v>
      </c>
      <c r="H39" s="80">
        <v>770.75</v>
      </c>
      <c r="I39" s="80">
        <v>3083.01</v>
      </c>
      <c r="J39" s="28">
        <f t="shared" si="0"/>
        <v>3853.76</v>
      </c>
      <c r="K39" s="13"/>
      <c r="L39" s="13"/>
      <c r="M39" s="13"/>
      <c r="N39" s="13"/>
      <c r="O39" s="13"/>
      <c r="P39" s="13"/>
      <c r="Q39" s="13"/>
      <c r="R39" s="5"/>
      <c r="S39" s="5"/>
      <c r="T39" s="5"/>
      <c r="U39" s="5"/>
      <c r="V39" s="5"/>
      <c r="W39" s="5"/>
      <c r="X39" s="5"/>
      <c r="Y39" s="5"/>
      <c r="Z39" s="5"/>
      <c r="AA39" s="5"/>
      <c r="AB39" s="5"/>
      <c r="AC39" s="5"/>
      <c r="AD39" s="5"/>
    </row>
    <row r="40" spans="1:30" ht="16.5" x14ac:dyDescent="0.25">
      <c r="A40" s="55" t="s">
        <v>211</v>
      </c>
      <c r="B40" s="64" t="s">
        <v>38</v>
      </c>
      <c r="C40" s="36"/>
      <c r="D40" s="121" t="s">
        <v>361</v>
      </c>
      <c r="E40" s="29">
        <v>1</v>
      </c>
      <c r="F40" s="50" t="s">
        <v>390</v>
      </c>
      <c r="G40" s="140">
        <v>0</v>
      </c>
      <c r="H40" s="80">
        <v>770.75</v>
      </c>
      <c r="I40" s="80">
        <v>3083.01</v>
      </c>
      <c r="J40" s="28">
        <f t="shared" si="0"/>
        <v>3853.76</v>
      </c>
      <c r="K40" s="13"/>
      <c r="L40" s="13"/>
      <c r="M40" s="13"/>
      <c r="N40" s="13"/>
      <c r="O40" s="13"/>
      <c r="P40" s="13"/>
      <c r="Q40" s="13"/>
      <c r="R40" s="5"/>
      <c r="S40" s="5"/>
      <c r="T40" s="5"/>
      <c r="U40" s="5"/>
      <c r="V40" s="5"/>
      <c r="W40" s="5"/>
      <c r="X40" s="5"/>
      <c r="Y40" s="5"/>
      <c r="Z40" s="5"/>
      <c r="AA40" s="5"/>
      <c r="AB40" s="5"/>
      <c r="AC40" s="5"/>
      <c r="AD40" s="5"/>
    </row>
    <row r="41" spans="1:30" ht="16.5" x14ac:dyDescent="0.25">
      <c r="A41" s="50" t="s">
        <v>212</v>
      </c>
      <c r="B41" s="64" t="s">
        <v>38</v>
      </c>
      <c r="C41" s="36"/>
      <c r="D41" s="121" t="s">
        <v>361</v>
      </c>
      <c r="E41" s="29">
        <v>1</v>
      </c>
      <c r="F41" s="52" t="s">
        <v>285</v>
      </c>
      <c r="G41" s="140">
        <v>0</v>
      </c>
      <c r="H41" s="80">
        <v>770.75</v>
      </c>
      <c r="I41" s="80">
        <v>3083.01</v>
      </c>
      <c r="J41" s="28">
        <f t="shared" si="0"/>
        <v>3853.76</v>
      </c>
      <c r="K41" s="13"/>
      <c r="L41" s="13"/>
      <c r="M41" s="13"/>
      <c r="N41" s="13"/>
      <c r="O41" s="13"/>
      <c r="P41" s="13"/>
      <c r="Q41" s="13"/>
      <c r="R41" s="5"/>
      <c r="S41" s="5"/>
      <c r="T41" s="5"/>
      <c r="U41" s="5"/>
      <c r="V41" s="5"/>
      <c r="W41" s="5"/>
      <c r="X41" s="5"/>
      <c r="Y41" s="5"/>
      <c r="Z41" s="5"/>
      <c r="AA41" s="5"/>
      <c r="AB41" s="5"/>
      <c r="AC41" s="5"/>
      <c r="AD41" s="5"/>
    </row>
    <row r="42" spans="1:30" ht="16.5" x14ac:dyDescent="0.25">
      <c r="A42" s="50" t="s">
        <v>410</v>
      </c>
      <c r="B42" s="64" t="s">
        <v>38</v>
      </c>
      <c r="C42" s="36"/>
      <c r="D42" s="121" t="s">
        <v>361</v>
      </c>
      <c r="E42" s="29">
        <v>1</v>
      </c>
      <c r="F42" s="50" t="s">
        <v>286</v>
      </c>
      <c r="G42" s="140">
        <v>0</v>
      </c>
      <c r="H42" s="80">
        <v>770.75</v>
      </c>
      <c r="I42" s="80">
        <v>3083.01</v>
      </c>
      <c r="J42" s="28">
        <f t="shared" si="0"/>
        <v>3853.76</v>
      </c>
      <c r="K42" s="13"/>
      <c r="L42" s="13"/>
      <c r="M42" s="13"/>
      <c r="N42" s="13"/>
      <c r="O42" s="13"/>
      <c r="P42" s="13"/>
      <c r="Q42" s="13"/>
      <c r="R42" s="5"/>
      <c r="S42" s="5"/>
      <c r="T42" s="5"/>
      <c r="U42" s="5"/>
      <c r="V42" s="5"/>
      <c r="W42" s="5"/>
      <c r="X42" s="5"/>
      <c r="Y42" s="5"/>
      <c r="Z42" s="5"/>
      <c r="AA42" s="5"/>
      <c r="AB42" s="5"/>
      <c r="AC42" s="5"/>
      <c r="AD42" s="5"/>
    </row>
    <row r="43" spans="1:30" ht="16.5" x14ac:dyDescent="0.25">
      <c r="A43" s="50" t="s">
        <v>213</v>
      </c>
      <c r="B43" s="64" t="s">
        <v>38</v>
      </c>
      <c r="C43" s="36"/>
      <c r="D43" s="121" t="s">
        <v>361</v>
      </c>
      <c r="E43" s="29">
        <v>1</v>
      </c>
      <c r="F43" s="52" t="s">
        <v>287</v>
      </c>
      <c r="G43" s="140">
        <v>0</v>
      </c>
      <c r="H43" s="80">
        <v>770.75</v>
      </c>
      <c r="I43" s="80">
        <v>3083.01</v>
      </c>
      <c r="J43" s="28">
        <f t="shared" si="0"/>
        <v>3853.76</v>
      </c>
      <c r="K43" s="13"/>
      <c r="L43" s="13"/>
      <c r="M43" s="13"/>
      <c r="N43" s="13"/>
      <c r="O43" s="13"/>
      <c r="P43" s="13"/>
      <c r="Q43" s="13"/>
      <c r="R43" s="5"/>
      <c r="S43" s="5"/>
      <c r="T43" s="5"/>
      <c r="U43" s="5"/>
      <c r="V43" s="5"/>
      <c r="W43" s="5"/>
      <c r="X43" s="5"/>
      <c r="Y43" s="5"/>
      <c r="Z43" s="5"/>
      <c r="AA43" s="5"/>
      <c r="AB43" s="5"/>
      <c r="AC43" s="5"/>
      <c r="AD43" s="5"/>
    </row>
    <row r="44" spans="1:30" ht="16.5" x14ac:dyDescent="0.25">
      <c r="A44" s="50" t="s">
        <v>214</v>
      </c>
      <c r="B44" s="64" t="s">
        <v>38</v>
      </c>
      <c r="C44" s="36"/>
      <c r="D44" s="121" t="s">
        <v>361</v>
      </c>
      <c r="E44" s="29">
        <v>1</v>
      </c>
      <c r="F44" s="50" t="s">
        <v>288</v>
      </c>
      <c r="G44" s="140">
        <v>0</v>
      </c>
      <c r="H44" s="80">
        <v>770.75</v>
      </c>
      <c r="I44" s="80">
        <v>3083.01</v>
      </c>
      <c r="J44" s="28">
        <f t="shared" si="0"/>
        <v>3853.76</v>
      </c>
      <c r="K44" s="13"/>
      <c r="L44" s="13"/>
      <c r="M44" s="13"/>
      <c r="N44" s="13"/>
      <c r="O44" s="13"/>
      <c r="P44" s="13"/>
      <c r="Q44" s="13"/>
      <c r="R44" s="5"/>
      <c r="S44" s="5"/>
      <c r="T44" s="5"/>
      <c r="U44" s="5"/>
      <c r="V44" s="5"/>
      <c r="W44" s="5"/>
      <c r="X44" s="5"/>
      <c r="Y44" s="5"/>
      <c r="Z44" s="5"/>
      <c r="AA44" s="5"/>
      <c r="AB44" s="5"/>
      <c r="AC44" s="5"/>
      <c r="AD44" s="5"/>
    </row>
    <row r="45" spans="1:30" ht="16.5" x14ac:dyDescent="0.25">
      <c r="A45" s="50" t="s">
        <v>215</v>
      </c>
      <c r="B45" s="64" t="s">
        <v>40</v>
      </c>
      <c r="C45" s="36"/>
      <c r="D45" s="121" t="s">
        <v>361</v>
      </c>
      <c r="E45" s="29">
        <v>1</v>
      </c>
      <c r="F45" s="52" t="s">
        <v>289</v>
      </c>
      <c r="G45" s="140">
        <v>0</v>
      </c>
      <c r="H45" s="80">
        <v>500.99</v>
      </c>
      <c r="I45" s="80">
        <v>2003.96</v>
      </c>
      <c r="J45" s="28">
        <f t="shared" si="0"/>
        <v>2504.9499999999998</v>
      </c>
      <c r="K45" s="13"/>
      <c r="L45" s="13"/>
      <c r="M45" s="13"/>
      <c r="N45" s="13"/>
      <c r="O45" s="13"/>
      <c r="P45" s="13"/>
      <c r="Q45" s="13"/>
      <c r="R45" s="5"/>
      <c r="S45" s="5"/>
      <c r="T45" s="5"/>
      <c r="U45" s="5"/>
      <c r="V45" s="5"/>
      <c r="W45" s="5"/>
      <c r="X45" s="5"/>
      <c r="Y45" s="5"/>
      <c r="Z45" s="5"/>
      <c r="AA45" s="5"/>
      <c r="AB45" s="5"/>
      <c r="AC45" s="5"/>
      <c r="AD45" s="5"/>
    </row>
    <row r="46" spans="1:30" ht="16.5" x14ac:dyDescent="0.25">
      <c r="A46" s="50" t="s">
        <v>216</v>
      </c>
      <c r="B46" s="64" t="s">
        <v>40</v>
      </c>
      <c r="C46" s="36"/>
      <c r="D46" s="121" t="s">
        <v>361</v>
      </c>
      <c r="E46" s="29">
        <v>1</v>
      </c>
      <c r="F46" s="52" t="s">
        <v>290</v>
      </c>
      <c r="G46" s="140">
        <v>0</v>
      </c>
      <c r="H46" s="80">
        <v>500.99</v>
      </c>
      <c r="I46" s="80">
        <v>2003.96</v>
      </c>
      <c r="J46" s="28">
        <f t="shared" si="0"/>
        <v>2504.9499999999998</v>
      </c>
      <c r="K46" s="13"/>
      <c r="L46" s="13"/>
      <c r="M46" s="13"/>
      <c r="N46" s="13"/>
      <c r="O46" s="13"/>
      <c r="P46" s="13"/>
      <c r="Q46" s="13"/>
      <c r="R46" s="5"/>
      <c r="S46" s="5"/>
      <c r="T46" s="5"/>
      <c r="U46" s="5"/>
      <c r="V46" s="5"/>
      <c r="W46" s="5"/>
      <c r="X46" s="5"/>
      <c r="Y46" s="5"/>
      <c r="Z46" s="5"/>
      <c r="AA46" s="5"/>
      <c r="AB46" s="5"/>
      <c r="AC46" s="5"/>
      <c r="AD46" s="5"/>
    </row>
    <row r="47" spans="1:30" ht="16.5" x14ac:dyDescent="0.25">
      <c r="A47" s="50" t="s">
        <v>217</v>
      </c>
      <c r="B47" s="64" t="s">
        <v>40</v>
      </c>
      <c r="C47" s="36"/>
      <c r="D47" s="121" t="s">
        <v>361</v>
      </c>
      <c r="E47" s="29">
        <v>1</v>
      </c>
      <c r="F47" s="52" t="s">
        <v>386</v>
      </c>
      <c r="G47" s="140">
        <v>0</v>
      </c>
      <c r="H47" s="80">
        <v>500.99</v>
      </c>
      <c r="I47" s="80">
        <v>2003.96</v>
      </c>
      <c r="J47" s="28">
        <f t="shared" si="0"/>
        <v>2504.9499999999998</v>
      </c>
      <c r="K47" s="13"/>
      <c r="L47" s="13"/>
      <c r="M47" s="13"/>
      <c r="N47" s="13"/>
      <c r="O47" s="13"/>
      <c r="P47" s="13"/>
      <c r="Q47" s="13"/>
      <c r="R47" s="5"/>
      <c r="S47" s="5"/>
      <c r="T47" s="5"/>
      <c r="U47" s="5"/>
      <c r="V47" s="5"/>
      <c r="W47" s="5"/>
      <c r="X47" s="5"/>
      <c r="Y47" s="5"/>
      <c r="Z47" s="5"/>
      <c r="AA47" s="5"/>
      <c r="AB47" s="5"/>
      <c r="AC47" s="5"/>
      <c r="AD47" s="5"/>
    </row>
    <row r="48" spans="1:30" ht="16.5" x14ac:dyDescent="0.25">
      <c r="A48" s="50" t="s">
        <v>218</v>
      </c>
      <c r="B48" s="64" t="s">
        <v>40</v>
      </c>
      <c r="C48" s="36"/>
      <c r="D48" s="121" t="s">
        <v>361</v>
      </c>
      <c r="E48" s="29">
        <v>1</v>
      </c>
      <c r="F48" s="52" t="s">
        <v>364</v>
      </c>
      <c r="G48" s="140">
        <v>0</v>
      </c>
      <c r="H48" s="80">
        <v>500.99</v>
      </c>
      <c r="I48" s="80">
        <v>2003.96</v>
      </c>
      <c r="J48" s="28">
        <f t="shared" si="0"/>
        <v>2504.9499999999998</v>
      </c>
      <c r="K48" s="13"/>
      <c r="L48" s="13"/>
      <c r="M48" s="13"/>
      <c r="N48" s="13"/>
      <c r="O48" s="13"/>
      <c r="P48" s="13"/>
      <c r="Q48" s="13"/>
      <c r="R48" s="5"/>
      <c r="S48" s="5"/>
      <c r="T48" s="5"/>
      <c r="U48" s="5"/>
      <c r="V48" s="5"/>
      <c r="W48" s="5"/>
      <c r="X48" s="5"/>
      <c r="Y48" s="5"/>
      <c r="Z48" s="5"/>
      <c r="AA48" s="5"/>
      <c r="AB48" s="5"/>
      <c r="AC48" s="5"/>
      <c r="AD48" s="5"/>
    </row>
    <row r="49" spans="1:30" ht="16.5" x14ac:dyDescent="0.25">
      <c r="A49" s="50" t="s">
        <v>219</v>
      </c>
      <c r="B49" s="64" t="s">
        <v>40</v>
      </c>
      <c r="C49" s="36"/>
      <c r="D49" s="121" t="s">
        <v>361</v>
      </c>
      <c r="E49" s="29">
        <v>1</v>
      </c>
      <c r="F49" s="52" t="s">
        <v>292</v>
      </c>
      <c r="G49" s="140">
        <v>0</v>
      </c>
      <c r="H49" s="80">
        <v>500.99</v>
      </c>
      <c r="I49" s="80">
        <v>2003.96</v>
      </c>
      <c r="J49" s="28">
        <f t="shared" si="0"/>
        <v>2504.9499999999998</v>
      </c>
      <c r="K49" s="13"/>
      <c r="L49" s="13"/>
      <c r="M49" s="13"/>
      <c r="N49" s="13"/>
      <c r="O49" s="13"/>
      <c r="P49" s="13"/>
      <c r="Q49" s="13"/>
      <c r="R49" s="5"/>
      <c r="S49" s="5"/>
      <c r="T49" s="5"/>
      <c r="U49" s="5"/>
      <c r="V49" s="5"/>
      <c r="W49" s="5"/>
      <c r="X49" s="5"/>
      <c r="Y49" s="5"/>
      <c r="Z49" s="5"/>
      <c r="AA49" s="5"/>
      <c r="AB49" s="5"/>
      <c r="AC49" s="5"/>
      <c r="AD49" s="5"/>
    </row>
    <row r="50" spans="1:30" ht="16.5" x14ac:dyDescent="0.25">
      <c r="A50" s="50" t="s">
        <v>220</v>
      </c>
      <c r="B50" s="64" t="s">
        <v>40</v>
      </c>
      <c r="C50" s="36"/>
      <c r="D50" s="121" t="s">
        <v>361</v>
      </c>
      <c r="E50" s="29">
        <v>1</v>
      </c>
      <c r="F50" s="52" t="s">
        <v>293</v>
      </c>
      <c r="G50" s="140">
        <v>0</v>
      </c>
      <c r="H50" s="80">
        <v>500.99</v>
      </c>
      <c r="I50" s="80">
        <v>2003.96</v>
      </c>
      <c r="J50" s="28">
        <f t="shared" si="0"/>
        <v>2504.9499999999998</v>
      </c>
      <c r="K50" s="13"/>
      <c r="L50" s="13"/>
      <c r="M50" s="13"/>
      <c r="N50" s="13"/>
      <c r="O50" s="13"/>
      <c r="P50" s="13"/>
      <c r="Q50" s="13"/>
      <c r="R50" s="5"/>
      <c r="S50" s="5"/>
      <c r="T50" s="5"/>
      <c r="U50" s="5"/>
      <c r="V50" s="5"/>
      <c r="W50" s="5"/>
      <c r="X50" s="5"/>
      <c r="Y50" s="5"/>
      <c r="Z50" s="5"/>
      <c r="AA50" s="5"/>
      <c r="AB50" s="5"/>
      <c r="AC50" s="5"/>
      <c r="AD50" s="5"/>
    </row>
    <row r="51" spans="1:30" ht="16.5" x14ac:dyDescent="0.25">
      <c r="A51" s="50" t="s">
        <v>365</v>
      </c>
      <c r="B51" s="64" t="s">
        <v>40</v>
      </c>
      <c r="C51" s="36"/>
      <c r="D51" s="121" t="s">
        <v>361</v>
      </c>
      <c r="E51" s="29">
        <v>1</v>
      </c>
      <c r="F51" s="52" t="s">
        <v>366</v>
      </c>
      <c r="G51" s="140">
        <v>0</v>
      </c>
      <c r="H51" s="80">
        <v>500.99</v>
      </c>
      <c r="I51" s="80">
        <v>2003.96</v>
      </c>
      <c r="J51" s="28">
        <f t="shared" si="0"/>
        <v>2504.9499999999998</v>
      </c>
      <c r="K51" s="13"/>
      <c r="L51" s="13"/>
      <c r="M51" s="13"/>
      <c r="N51" s="13"/>
      <c r="O51" s="13"/>
      <c r="P51" s="13"/>
      <c r="Q51" s="13"/>
      <c r="R51" s="5"/>
      <c r="S51" s="5"/>
      <c r="T51" s="5"/>
      <c r="U51" s="5"/>
      <c r="V51" s="5"/>
      <c r="W51" s="5"/>
      <c r="X51" s="5"/>
      <c r="Y51" s="5"/>
      <c r="Z51" s="5"/>
      <c r="AA51" s="5"/>
      <c r="AB51" s="5"/>
      <c r="AC51" s="5"/>
      <c r="AD51" s="5"/>
    </row>
    <row r="52" spans="1:30" ht="16.5" x14ac:dyDescent="0.25">
      <c r="A52" s="50" t="s">
        <v>221</v>
      </c>
      <c r="B52" s="64" t="s">
        <v>40</v>
      </c>
      <c r="C52" s="36"/>
      <c r="D52" s="121" t="s">
        <v>361</v>
      </c>
      <c r="E52" s="29">
        <v>1</v>
      </c>
      <c r="F52" s="52" t="s">
        <v>367</v>
      </c>
      <c r="G52" s="140">
        <v>0</v>
      </c>
      <c r="H52" s="80">
        <v>500.99</v>
      </c>
      <c r="I52" s="80">
        <v>2003.96</v>
      </c>
      <c r="J52" s="28">
        <f t="shared" si="0"/>
        <v>2504.9499999999998</v>
      </c>
      <c r="K52" s="13"/>
      <c r="L52" s="13"/>
      <c r="M52" s="13"/>
      <c r="N52" s="13"/>
      <c r="O52" s="13"/>
      <c r="P52" s="13"/>
      <c r="Q52" s="13"/>
      <c r="R52" s="5"/>
      <c r="S52" s="5"/>
      <c r="T52" s="5"/>
      <c r="U52" s="5"/>
      <c r="V52" s="5"/>
      <c r="W52" s="5"/>
      <c r="X52" s="5"/>
      <c r="Y52" s="5"/>
      <c r="Z52" s="5"/>
      <c r="AA52" s="5"/>
      <c r="AB52" s="5"/>
      <c r="AC52" s="5"/>
      <c r="AD52" s="5"/>
    </row>
    <row r="53" spans="1:30" ht="16.5" x14ac:dyDescent="0.25">
      <c r="A53" s="50" t="s">
        <v>222</v>
      </c>
      <c r="B53" s="64" t="s">
        <v>42</v>
      </c>
      <c r="C53" s="36"/>
      <c r="D53" s="121" t="s">
        <v>361</v>
      </c>
      <c r="E53" s="29">
        <v>1</v>
      </c>
      <c r="F53" s="71" t="s">
        <v>294</v>
      </c>
      <c r="G53" s="140">
        <v>0</v>
      </c>
      <c r="H53" s="80">
        <v>308.3</v>
      </c>
      <c r="I53" s="80">
        <v>1233.21</v>
      </c>
      <c r="J53" s="28">
        <f t="shared" si="0"/>
        <v>1541.51</v>
      </c>
      <c r="K53" s="13"/>
      <c r="L53" s="13"/>
      <c r="M53" s="13"/>
      <c r="N53" s="13"/>
      <c r="O53" s="13"/>
      <c r="P53" s="13"/>
      <c r="Q53" s="13"/>
      <c r="R53" s="5"/>
      <c r="S53" s="5"/>
      <c r="T53" s="5"/>
      <c r="U53" s="5"/>
      <c r="V53" s="5"/>
      <c r="W53" s="5"/>
      <c r="X53" s="5"/>
      <c r="Y53" s="5"/>
      <c r="Z53" s="5"/>
      <c r="AA53" s="5"/>
      <c r="AB53" s="5"/>
      <c r="AC53" s="5"/>
      <c r="AD53" s="5"/>
    </row>
    <row r="54" spans="1:30" ht="16.5" x14ac:dyDescent="0.25">
      <c r="A54" s="50" t="s">
        <v>223</v>
      </c>
      <c r="B54" s="64" t="s">
        <v>42</v>
      </c>
      <c r="C54" s="36"/>
      <c r="D54" s="121" t="s">
        <v>361</v>
      </c>
      <c r="E54" s="29">
        <v>1</v>
      </c>
      <c r="F54" s="52" t="s">
        <v>295</v>
      </c>
      <c r="G54" s="140">
        <v>0</v>
      </c>
      <c r="H54" s="80">
        <v>308.3</v>
      </c>
      <c r="I54" s="80">
        <v>1233.21</v>
      </c>
      <c r="J54" s="28">
        <f t="shared" si="0"/>
        <v>1541.51</v>
      </c>
      <c r="K54" s="13"/>
      <c r="L54" s="13"/>
      <c r="M54" s="13"/>
      <c r="N54" s="13"/>
      <c r="O54" s="13"/>
      <c r="P54" s="13"/>
      <c r="Q54" s="13"/>
      <c r="R54" s="5"/>
      <c r="S54" s="5"/>
      <c r="T54" s="5"/>
      <c r="U54" s="5"/>
      <c r="V54" s="5"/>
      <c r="W54" s="5"/>
      <c r="X54" s="5"/>
      <c r="Y54" s="5"/>
      <c r="Z54" s="5"/>
      <c r="AA54" s="5"/>
      <c r="AB54" s="5"/>
      <c r="AC54" s="5"/>
      <c r="AD54" s="5"/>
    </row>
    <row r="55" spans="1:30" ht="16.5" x14ac:dyDescent="0.25">
      <c r="A55" s="50" t="s">
        <v>224</v>
      </c>
      <c r="B55" s="64" t="s">
        <v>44</v>
      </c>
      <c r="C55" s="36"/>
      <c r="D55" s="121" t="s">
        <v>361</v>
      </c>
      <c r="E55" s="29">
        <v>1</v>
      </c>
      <c r="F55" s="52" t="s">
        <v>296</v>
      </c>
      <c r="G55" s="140">
        <v>0</v>
      </c>
      <c r="H55" s="80">
        <v>269.76</v>
      </c>
      <c r="I55" s="80">
        <v>1233.21</v>
      </c>
      <c r="J55" s="28">
        <f t="shared" si="0"/>
        <v>1502.97</v>
      </c>
      <c r="K55" s="13"/>
      <c r="L55" s="13"/>
      <c r="M55" s="13"/>
      <c r="N55" s="13"/>
      <c r="O55" s="13"/>
      <c r="P55" s="13"/>
      <c r="Q55" s="13"/>
      <c r="R55" s="5"/>
      <c r="S55" s="5"/>
      <c r="T55" s="5"/>
      <c r="U55" s="5"/>
      <c r="V55" s="5"/>
      <c r="W55" s="5"/>
      <c r="X55" s="5"/>
      <c r="Y55" s="5"/>
      <c r="Z55" s="5"/>
      <c r="AA55" s="5"/>
      <c r="AB55" s="5"/>
      <c r="AC55" s="5"/>
      <c r="AD55" s="5"/>
    </row>
    <row r="56" spans="1:30" ht="16.5" x14ac:dyDescent="0.25">
      <c r="A56" s="50" t="s">
        <v>224</v>
      </c>
      <c r="B56" s="64" t="s">
        <v>44</v>
      </c>
      <c r="C56" s="36"/>
      <c r="D56" s="121" t="s">
        <v>361</v>
      </c>
      <c r="E56" s="29">
        <v>1</v>
      </c>
      <c r="F56" s="52" t="s">
        <v>297</v>
      </c>
      <c r="G56" s="140">
        <v>0</v>
      </c>
      <c r="H56" s="80">
        <v>269.76</v>
      </c>
      <c r="I56" s="80">
        <v>1233.21</v>
      </c>
      <c r="J56" s="28">
        <f t="shared" si="0"/>
        <v>1502.97</v>
      </c>
      <c r="K56" s="13"/>
      <c r="L56" s="13"/>
      <c r="M56" s="13"/>
      <c r="N56" s="13"/>
      <c r="O56" s="13"/>
      <c r="P56" s="13"/>
      <c r="Q56" s="13"/>
      <c r="R56" s="5"/>
      <c r="S56" s="5"/>
      <c r="T56" s="5"/>
      <c r="U56" s="5"/>
      <c r="V56" s="5"/>
      <c r="W56" s="5"/>
      <c r="X56" s="5"/>
      <c r="Y56" s="5"/>
      <c r="Z56" s="5"/>
      <c r="AA56" s="5"/>
      <c r="AB56" s="5"/>
      <c r="AC56" s="5"/>
      <c r="AD56" s="5"/>
    </row>
    <row r="57" spans="1:30" ht="16.5" x14ac:dyDescent="0.25">
      <c r="A57" s="50" t="s">
        <v>225</v>
      </c>
      <c r="B57" s="64" t="s">
        <v>44</v>
      </c>
      <c r="C57" s="36"/>
      <c r="D57" s="121" t="s">
        <v>361</v>
      </c>
      <c r="E57" s="29">
        <v>1</v>
      </c>
      <c r="F57" s="52" t="s">
        <v>298</v>
      </c>
      <c r="G57" s="140">
        <v>0</v>
      </c>
      <c r="H57" s="80">
        <v>269.76</v>
      </c>
      <c r="I57" s="80">
        <v>1233.21</v>
      </c>
      <c r="J57" s="28">
        <f t="shared" si="0"/>
        <v>1502.97</v>
      </c>
      <c r="K57" s="13"/>
      <c r="L57" s="13"/>
      <c r="M57" s="13"/>
      <c r="N57" s="13"/>
      <c r="O57" s="13"/>
      <c r="P57" s="13"/>
      <c r="Q57" s="13"/>
      <c r="R57" s="5"/>
      <c r="S57" s="5"/>
      <c r="T57" s="5"/>
      <c r="U57" s="5"/>
      <c r="V57" s="5"/>
      <c r="W57" s="5"/>
      <c r="X57" s="5"/>
      <c r="Y57" s="5"/>
      <c r="Z57" s="5"/>
      <c r="AA57" s="5"/>
      <c r="AB57" s="5"/>
      <c r="AC57" s="5"/>
      <c r="AD57" s="5"/>
    </row>
    <row r="58" spans="1:30" ht="16.5" x14ac:dyDescent="0.25">
      <c r="A58" s="49" t="s">
        <v>226</v>
      </c>
      <c r="B58" s="64" t="s">
        <v>26</v>
      </c>
      <c r="C58" s="36"/>
      <c r="D58" s="121" t="s">
        <v>361</v>
      </c>
      <c r="E58" s="29">
        <v>1</v>
      </c>
      <c r="F58" s="50" t="s">
        <v>300</v>
      </c>
      <c r="G58" s="140">
        <v>0</v>
      </c>
      <c r="H58" s="148">
        <v>2312.25</v>
      </c>
      <c r="I58" s="80">
        <v>9249.0300000000007</v>
      </c>
      <c r="J58" s="28">
        <f t="shared" si="0"/>
        <v>11561.28</v>
      </c>
      <c r="K58" s="13"/>
      <c r="L58" s="13"/>
      <c r="M58" s="13"/>
      <c r="N58" s="13"/>
      <c r="O58" s="13"/>
      <c r="P58" s="13"/>
      <c r="Q58" s="13"/>
      <c r="R58" s="5"/>
      <c r="S58" s="5"/>
      <c r="T58" s="5"/>
      <c r="U58" s="5"/>
      <c r="V58" s="5"/>
      <c r="W58" s="5"/>
      <c r="X58" s="5"/>
      <c r="Y58" s="5"/>
      <c r="Z58" s="5"/>
      <c r="AA58" s="5"/>
      <c r="AB58" s="5"/>
      <c r="AC58" s="5"/>
      <c r="AD58" s="5"/>
    </row>
    <row r="59" spans="1:30" ht="16.5" x14ac:dyDescent="0.25">
      <c r="A59" s="50" t="s">
        <v>375</v>
      </c>
      <c r="B59" s="64" t="s">
        <v>28</v>
      </c>
      <c r="C59" s="36"/>
      <c r="D59" s="121" t="s">
        <v>361</v>
      </c>
      <c r="E59" s="29">
        <v>1</v>
      </c>
      <c r="F59" s="73" t="s">
        <v>314</v>
      </c>
      <c r="G59" s="140">
        <v>0</v>
      </c>
      <c r="H59" s="80">
        <v>1695.65</v>
      </c>
      <c r="I59" s="80">
        <v>6782.61</v>
      </c>
      <c r="J59" s="28">
        <f t="shared" si="0"/>
        <v>8478.26</v>
      </c>
      <c r="K59" s="13"/>
      <c r="L59" s="13"/>
      <c r="M59" s="13"/>
      <c r="N59" s="13"/>
      <c r="O59" s="13"/>
      <c r="P59" s="13"/>
      <c r="Q59" s="13"/>
      <c r="R59" s="5"/>
      <c r="S59" s="5"/>
      <c r="T59" s="5"/>
      <c r="U59" s="5"/>
      <c r="V59" s="5"/>
      <c r="W59" s="5"/>
      <c r="X59" s="5"/>
      <c r="Y59" s="5"/>
      <c r="Z59" s="5"/>
      <c r="AA59" s="5"/>
      <c r="AB59" s="5"/>
      <c r="AC59" s="5"/>
      <c r="AD59" s="5"/>
    </row>
    <row r="60" spans="1:30" ht="16.5" x14ac:dyDescent="0.25">
      <c r="A60" s="50" t="s">
        <v>228</v>
      </c>
      <c r="B60" s="64" t="s">
        <v>28</v>
      </c>
      <c r="C60" s="36"/>
      <c r="D60" s="121" t="s">
        <v>361</v>
      </c>
      <c r="E60" s="29">
        <v>1</v>
      </c>
      <c r="F60" s="73" t="s">
        <v>301</v>
      </c>
      <c r="G60" s="140">
        <v>0</v>
      </c>
      <c r="H60" s="80">
        <v>1695.65</v>
      </c>
      <c r="I60" s="80">
        <v>6782.61</v>
      </c>
      <c r="J60" s="28">
        <f t="shared" si="0"/>
        <v>8478.26</v>
      </c>
      <c r="K60" s="13"/>
      <c r="L60" s="13"/>
      <c r="M60" s="13"/>
      <c r="N60" s="13"/>
      <c r="O60" s="13"/>
      <c r="P60" s="13"/>
      <c r="Q60" s="13"/>
      <c r="R60" s="5"/>
      <c r="S60" s="5"/>
      <c r="T60" s="5"/>
      <c r="U60" s="5"/>
      <c r="V60" s="5"/>
      <c r="W60" s="5"/>
      <c r="X60" s="5"/>
      <c r="Y60" s="5"/>
      <c r="Z60" s="5"/>
      <c r="AA60" s="5"/>
      <c r="AB60" s="5"/>
      <c r="AC60" s="5"/>
      <c r="AD60" s="5"/>
    </row>
    <row r="61" spans="1:30" ht="16.5" x14ac:dyDescent="0.25">
      <c r="A61" s="49" t="s">
        <v>229</v>
      </c>
      <c r="B61" s="64" t="s">
        <v>28</v>
      </c>
      <c r="C61" s="36"/>
      <c r="D61" s="121" t="s">
        <v>361</v>
      </c>
      <c r="E61" s="29">
        <v>1</v>
      </c>
      <c r="F61" s="50" t="s">
        <v>302</v>
      </c>
      <c r="G61" s="140">
        <v>0</v>
      </c>
      <c r="H61" s="80">
        <v>1695.65</v>
      </c>
      <c r="I61" s="80">
        <v>6782.61</v>
      </c>
      <c r="J61" s="28">
        <f t="shared" si="0"/>
        <v>8478.26</v>
      </c>
      <c r="K61" s="13"/>
      <c r="L61" s="13"/>
      <c r="M61" s="13"/>
      <c r="N61" s="13"/>
      <c r="O61" s="13"/>
      <c r="P61" s="13"/>
      <c r="Q61" s="13"/>
      <c r="R61" s="5"/>
      <c r="S61" s="5"/>
      <c r="T61" s="5"/>
      <c r="U61" s="5"/>
      <c r="V61" s="5"/>
      <c r="W61" s="5"/>
      <c r="X61" s="5"/>
      <c r="Y61" s="5"/>
      <c r="Z61" s="5"/>
      <c r="AA61" s="5"/>
      <c r="AB61" s="5"/>
      <c r="AC61" s="5"/>
      <c r="AD61" s="5"/>
    </row>
    <row r="62" spans="1:30" ht="16.5" x14ac:dyDescent="0.25">
      <c r="A62" s="51" t="s">
        <v>230</v>
      </c>
      <c r="B62" s="64" t="s">
        <v>32</v>
      </c>
      <c r="C62" s="36"/>
      <c r="D62" s="121" t="s">
        <v>361</v>
      </c>
      <c r="E62" s="29">
        <v>1</v>
      </c>
      <c r="F62" s="50" t="s">
        <v>303</v>
      </c>
      <c r="G62" s="140">
        <v>0</v>
      </c>
      <c r="H62" s="80">
        <v>1310.28</v>
      </c>
      <c r="I62" s="80">
        <v>5241.1099999999997</v>
      </c>
      <c r="J62" s="28">
        <f t="shared" si="0"/>
        <v>6551.3899999999994</v>
      </c>
      <c r="K62" s="13"/>
      <c r="L62" s="13"/>
      <c r="M62" s="13"/>
      <c r="N62" s="13"/>
      <c r="O62" s="13"/>
      <c r="P62" s="13"/>
      <c r="Q62" s="13"/>
      <c r="R62" s="5"/>
      <c r="S62" s="5"/>
      <c r="T62" s="5"/>
      <c r="U62" s="5"/>
      <c r="V62" s="5"/>
      <c r="W62" s="5"/>
      <c r="X62" s="5"/>
      <c r="Y62" s="5"/>
      <c r="Z62" s="5"/>
      <c r="AA62" s="5"/>
      <c r="AB62" s="5"/>
      <c r="AC62" s="5"/>
      <c r="AD62" s="5"/>
    </row>
    <row r="63" spans="1:30" ht="16.5" x14ac:dyDescent="0.25">
      <c r="A63" s="52" t="s">
        <v>231</v>
      </c>
      <c r="B63" s="64" t="s">
        <v>32</v>
      </c>
      <c r="C63" s="36"/>
      <c r="D63" s="121" t="s">
        <v>361</v>
      </c>
      <c r="E63" s="29">
        <v>1</v>
      </c>
      <c r="F63" s="52" t="s">
        <v>391</v>
      </c>
      <c r="G63" s="140">
        <v>0</v>
      </c>
      <c r="H63" s="80">
        <v>1310.28</v>
      </c>
      <c r="I63" s="80">
        <v>5241.1099999999997</v>
      </c>
      <c r="J63" s="28">
        <f t="shared" si="0"/>
        <v>6551.3899999999994</v>
      </c>
      <c r="K63" s="13"/>
      <c r="L63" s="13"/>
      <c r="M63" s="13"/>
      <c r="N63" s="13"/>
      <c r="O63" s="13"/>
      <c r="P63" s="13"/>
      <c r="Q63" s="13"/>
      <c r="R63" s="5"/>
      <c r="S63" s="5"/>
      <c r="T63" s="5"/>
      <c r="U63" s="5"/>
      <c r="V63" s="5"/>
      <c r="W63" s="5"/>
      <c r="X63" s="5"/>
      <c r="Y63" s="5"/>
      <c r="Z63" s="5"/>
      <c r="AA63" s="5"/>
      <c r="AB63" s="5"/>
      <c r="AC63" s="5"/>
      <c r="AD63" s="5"/>
    </row>
    <row r="64" spans="1:30" ht="16.5" x14ac:dyDescent="0.25">
      <c r="A64" s="57" t="s">
        <v>232</v>
      </c>
      <c r="B64" s="64" t="s">
        <v>32</v>
      </c>
      <c r="C64" s="36"/>
      <c r="D64" s="121" t="s">
        <v>361</v>
      </c>
      <c r="E64" s="29">
        <v>1</v>
      </c>
      <c r="F64" s="73" t="s">
        <v>305</v>
      </c>
      <c r="G64" s="140">
        <v>0</v>
      </c>
      <c r="H64" s="80">
        <v>1310.28</v>
      </c>
      <c r="I64" s="80">
        <v>5241.1099999999997</v>
      </c>
      <c r="J64" s="28">
        <f t="shared" si="0"/>
        <v>6551.3899999999994</v>
      </c>
      <c r="K64" s="13"/>
      <c r="L64" s="13"/>
      <c r="M64" s="13"/>
      <c r="N64" s="13"/>
      <c r="O64" s="13"/>
      <c r="P64" s="13"/>
      <c r="Q64" s="13"/>
      <c r="R64" s="5"/>
      <c r="S64" s="5"/>
      <c r="T64" s="5"/>
      <c r="U64" s="5"/>
      <c r="V64" s="5"/>
      <c r="W64" s="5"/>
      <c r="X64" s="5"/>
      <c r="Y64" s="5"/>
      <c r="Z64" s="5"/>
      <c r="AA64" s="5"/>
      <c r="AB64" s="5"/>
      <c r="AC64" s="5"/>
      <c r="AD64" s="5"/>
    </row>
    <row r="65" spans="1:30" ht="16.5" x14ac:dyDescent="0.25">
      <c r="A65" s="50" t="s">
        <v>233</v>
      </c>
      <c r="B65" s="64" t="s">
        <v>32</v>
      </c>
      <c r="C65" s="36"/>
      <c r="D65" s="121" t="s">
        <v>361</v>
      </c>
      <c r="E65" s="29">
        <v>1</v>
      </c>
      <c r="F65" s="50" t="s">
        <v>306</v>
      </c>
      <c r="G65" s="140">
        <v>0</v>
      </c>
      <c r="H65" s="80">
        <v>1310.28</v>
      </c>
      <c r="I65" s="80">
        <v>5241.1099999999997</v>
      </c>
      <c r="J65" s="28">
        <f t="shared" si="0"/>
        <v>6551.3899999999994</v>
      </c>
      <c r="K65" s="13"/>
      <c r="L65" s="13"/>
      <c r="M65" s="13"/>
      <c r="N65" s="13"/>
      <c r="O65" s="13"/>
      <c r="P65" s="13"/>
      <c r="Q65" s="13"/>
      <c r="R65" s="5"/>
      <c r="S65" s="5"/>
      <c r="T65" s="5"/>
      <c r="U65" s="5"/>
      <c r="V65" s="5"/>
      <c r="W65" s="5"/>
      <c r="X65" s="5"/>
      <c r="Y65" s="5"/>
      <c r="Z65" s="5"/>
      <c r="AA65" s="5"/>
      <c r="AB65" s="5"/>
      <c r="AC65" s="5"/>
      <c r="AD65" s="5"/>
    </row>
    <row r="66" spans="1:30" ht="16.5" x14ac:dyDescent="0.25">
      <c r="A66" s="50" t="s">
        <v>234</v>
      </c>
      <c r="B66" s="64" t="s">
        <v>32</v>
      </c>
      <c r="C66" s="36"/>
      <c r="D66" s="121" t="s">
        <v>361</v>
      </c>
      <c r="E66" s="29">
        <v>1</v>
      </c>
      <c r="F66" s="51" t="s">
        <v>307</v>
      </c>
      <c r="G66" s="140">
        <v>0</v>
      </c>
      <c r="H66" s="80">
        <v>1310.28</v>
      </c>
      <c r="I66" s="80">
        <v>5241.1099999999997</v>
      </c>
      <c r="J66" s="28">
        <f t="shared" si="0"/>
        <v>6551.3899999999994</v>
      </c>
      <c r="K66" s="13"/>
      <c r="L66" s="13"/>
      <c r="M66" s="13"/>
      <c r="N66" s="13"/>
      <c r="O66" s="13"/>
      <c r="P66" s="13"/>
      <c r="Q66" s="13"/>
      <c r="R66" s="5"/>
      <c r="S66" s="5"/>
      <c r="T66" s="5"/>
      <c r="U66" s="5"/>
      <c r="V66" s="5"/>
      <c r="W66" s="5"/>
      <c r="X66" s="5"/>
      <c r="Y66" s="5"/>
      <c r="Z66" s="5"/>
      <c r="AA66" s="5"/>
      <c r="AB66" s="5"/>
      <c r="AC66" s="5"/>
      <c r="AD66" s="5"/>
    </row>
    <row r="67" spans="1:30" ht="16.5" x14ac:dyDescent="0.25">
      <c r="A67" s="50" t="s">
        <v>235</v>
      </c>
      <c r="B67" s="64" t="s">
        <v>32</v>
      </c>
      <c r="C67" s="36"/>
      <c r="D67" s="121" t="s">
        <v>361</v>
      </c>
      <c r="E67" s="29">
        <v>1</v>
      </c>
      <c r="F67" s="51" t="s">
        <v>308</v>
      </c>
      <c r="G67" s="140">
        <v>0</v>
      </c>
      <c r="H67" s="80">
        <v>1310.28</v>
      </c>
      <c r="I67" s="80">
        <v>5241.1099999999997</v>
      </c>
      <c r="J67" s="28">
        <f t="shared" si="0"/>
        <v>6551.3899999999994</v>
      </c>
      <c r="K67" s="13"/>
      <c r="L67" s="13"/>
      <c r="M67" s="13"/>
      <c r="N67" s="13"/>
      <c r="O67" s="13"/>
      <c r="P67" s="13"/>
      <c r="Q67" s="13"/>
      <c r="R67" s="5"/>
      <c r="S67" s="5"/>
      <c r="T67" s="5"/>
      <c r="U67" s="5"/>
      <c r="V67" s="5"/>
      <c r="W67" s="5"/>
      <c r="X67" s="5"/>
      <c r="Y67" s="5"/>
      <c r="Z67" s="5"/>
      <c r="AA67" s="5"/>
      <c r="AB67" s="5"/>
      <c r="AC67" s="5"/>
      <c r="AD67" s="5"/>
    </row>
    <row r="68" spans="1:30" ht="16.5" x14ac:dyDescent="0.25">
      <c r="A68" s="50" t="s">
        <v>236</v>
      </c>
      <c r="B68" s="64" t="s">
        <v>32</v>
      </c>
      <c r="C68" s="36"/>
      <c r="D68" s="121" t="s">
        <v>361</v>
      </c>
      <c r="E68" s="29">
        <v>1</v>
      </c>
      <c r="F68" s="54" t="s">
        <v>309</v>
      </c>
      <c r="G68" s="140">
        <v>0</v>
      </c>
      <c r="H68" s="80">
        <v>1310.28</v>
      </c>
      <c r="I68" s="80">
        <v>5241.1099999999997</v>
      </c>
      <c r="J68" s="28">
        <f t="shared" si="0"/>
        <v>6551.3899999999994</v>
      </c>
      <c r="K68" s="13"/>
      <c r="L68" s="13"/>
      <c r="M68" s="13"/>
      <c r="N68" s="13"/>
      <c r="O68" s="13"/>
      <c r="P68" s="13"/>
      <c r="Q68" s="13"/>
      <c r="R68" s="5"/>
      <c r="S68" s="5"/>
      <c r="T68" s="5"/>
      <c r="U68" s="5"/>
      <c r="V68" s="5"/>
      <c r="W68" s="5"/>
      <c r="X68" s="5"/>
      <c r="Y68" s="5"/>
      <c r="Z68" s="5"/>
      <c r="AA68" s="5"/>
      <c r="AB68" s="5"/>
      <c r="AC68" s="5"/>
      <c r="AD68" s="5"/>
    </row>
    <row r="69" spans="1:30" ht="16.5" x14ac:dyDescent="0.25">
      <c r="A69" s="50" t="s">
        <v>237</v>
      </c>
      <c r="B69" s="64" t="s">
        <v>32</v>
      </c>
      <c r="C69" s="36"/>
      <c r="D69" s="121" t="s">
        <v>361</v>
      </c>
      <c r="E69" s="29">
        <v>1</v>
      </c>
      <c r="F69" s="52" t="s">
        <v>310</v>
      </c>
      <c r="G69" s="140">
        <v>0</v>
      </c>
      <c r="H69" s="80">
        <v>1310.28</v>
      </c>
      <c r="I69" s="80">
        <v>5241.1099999999997</v>
      </c>
      <c r="J69" s="28">
        <f t="shared" si="0"/>
        <v>6551.3899999999994</v>
      </c>
      <c r="K69" s="13"/>
      <c r="L69" s="13"/>
      <c r="M69" s="13"/>
      <c r="N69" s="13"/>
      <c r="O69" s="13"/>
      <c r="P69" s="13"/>
      <c r="Q69" s="13"/>
      <c r="R69" s="5"/>
      <c r="S69" s="5"/>
      <c r="T69" s="5"/>
      <c r="U69" s="5"/>
      <c r="V69" s="5"/>
      <c r="W69" s="5"/>
      <c r="X69" s="5"/>
      <c r="Y69" s="5"/>
      <c r="Z69" s="5"/>
      <c r="AA69" s="5"/>
      <c r="AB69" s="5"/>
      <c r="AC69" s="5"/>
      <c r="AD69" s="5"/>
    </row>
    <row r="70" spans="1:30" ht="16.5" x14ac:dyDescent="0.25">
      <c r="A70" s="50" t="s">
        <v>238</v>
      </c>
      <c r="B70" s="64" t="s">
        <v>34</v>
      </c>
      <c r="C70" s="36"/>
      <c r="D70" s="121" t="s">
        <v>361</v>
      </c>
      <c r="E70" s="29">
        <v>1</v>
      </c>
      <c r="F70" s="52" t="s">
        <v>311</v>
      </c>
      <c r="G70" s="140">
        <v>0</v>
      </c>
      <c r="H70" s="80">
        <v>1079.06</v>
      </c>
      <c r="I70" s="80">
        <v>4316.21</v>
      </c>
      <c r="J70" s="28">
        <f t="shared" si="0"/>
        <v>5395.27</v>
      </c>
      <c r="K70" s="13"/>
      <c r="L70" s="13"/>
      <c r="M70" s="13"/>
      <c r="N70" s="13"/>
      <c r="O70" s="13"/>
      <c r="P70" s="13"/>
      <c r="Q70" s="13"/>
      <c r="R70" s="5"/>
      <c r="S70" s="5"/>
      <c r="T70" s="5"/>
      <c r="U70" s="5"/>
      <c r="V70" s="5"/>
      <c r="W70" s="5"/>
      <c r="X70" s="5"/>
      <c r="Y70" s="5"/>
      <c r="Z70" s="5"/>
      <c r="AA70" s="5"/>
      <c r="AB70" s="5"/>
      <c r="AC70" s="5"/>
      <c r="AD70" s="5"/>
    </row>
    <row r="71" spans="1:30" ht="16.5" x14ac:dyDescent="0.25">
      <c r="A71" s="50" t="s">
        <v>239</v>
      </c>
      <c r="B71" s="64" t="s">
        <v>34</v>
      </c>
      <c r="C71" s="36"/>
      <c r="D71" s="121" t="s">
        <v>361</v>
      </c>
      <c r="E71" s="29">
        <v>1</v>
      </c>
      <c r="F71" s="52" t="s">
        <v>318</v>
      </c>
      <c r="G71" s="140">
        <v>0</v>
      </c>
      <c r="H71" s="80">
        <v>1079.06</v>
      </c>
      <c r="I71" s="80">
        <v>4316.21</v>
      </c>
      <c r="J71" s="28">
        <f t="shared" si="0"/>
        <v>5395.27</v>
      </c>
      <c r="K71" s="13"/>
      <c r="L71" s="13"/>
      <c r="M71" s="13"/>
      <c r="N71" s="13"/>
      <c r="O71" s="13"/>
      <c r="P71" s="13"/>
      <c r="Q71" s="13"/>
      <c r="R71" s="5"/>
      <c r="S71" s="5"/>
      <c r="T71" s="5"/>
      <c r="U71" s="5"/>
      <c r="V71" s="5"/>
      <c r="W71" s="5"/>
      <c r="X71" s="5"/>
      <c r="Y71" s="5"/>
      <c r="Z71" s="5"/>
      <c r="AA71" s="5"/>
      <c r="AB71" s="5"/>
      <c r="AC71" s="5"/>
      <c r="AD71" s="5"/>
    </row>
    <row r="72" spans="1:30" ht="16.5" x14ac:dyDescent="0.25">
      <c r="A72" s="52" t="s">
        <v>240</v>
      </c>
      <c r="B72" s="64" t="s">
        <v>34</v>
      </c>
      <c r="C72" s="36"/>
      <c r="D72" s="121" t="s">
        <v>361</v>
      </c>
      <c r="E72" s="29">
        <v>1</v>
      </c>
      <c r="F72" s="58" t="s">
        <v>313</v>
      </c>
      <c r="G72" s="140">
        <v>0</v>
      </c>
      <c r="H72" s="80">
        <v>1079.06</v>
      </c>
      <c r="I72" s="80">
        <v>4316.21</v>
      </c>
      <c r="J72" s="28">
        <f t="shared" si="0"/>
        <v>5395.27</v>
      </c>
      <c r="K72" s="13"/>
      <c r="L72" s="13"/>
      <c r="M72" s="13"/>
      <c r="N72" s="13"/>
      <c r="O72" s="13"/>
      <c r="P72" s="13"/>
      <c r="Q72" s="13"/>
      <c r="R72" s="5"/>
      <c r="S72" s="5"/>
      <c r="T72" s="5"/>
      <c r="U72" s="5"/>
      <c r="V72" s="5"/>
      <c r="W72" s="5"/>
      <c r="X72" s="5"/>
      <c r="Y72" s="5"/>
      <c r="Z72" s="5"/>
      <c r="AA72" s="5"/>
      <c r="AB72" s="5"/>
      <c r="AC72" s="5"/>
      <c r="AD72" s="5"/>
    </row>
    <row r="73" spans="1:30" ht="16.5" x14ac:dyDescent="0.25">
      <c r="A73" s="52" t="s">
        <v>374</v>
      </c>
      <c r="B73" s="64" t="s">
        <v>34</v>
      </c>
      <c r="C73" s="36"/>
      <c r="D73" s="121" t="s">
        <v>361</v>
      </c>
      <c r="E73" s="29">
        <v>1</v>
      </c>
      <c r="F73" s="50" t="s">
        <v>316</v>
      </c>
      <c r="G73" s="140">
        <v>0</v>
      </c>
      <c r="H73" s="80">
        <v>1079.06</v>
      </c>
      <c r="I73" s="80">
        <v>4316.21</v>
      </c>
      <c r="J73" s="28">
        <f t="shared" si="0"/>
        <v>5395.27</v>
      </c>
      <c r="K73" s="13"/>
      <c r="L73" s="13"/>
      <c r="M73" s="13"/>
      <c r="N73" s="13"/>
      <c r="O73" s="13"/>
      <c r="P73" s="13"/>
      <c r="Q73" s="13"/>
      <c r="R73" s="5"/>
      <c r="S73" s="5"/>
      <c r="T73" s="5"/>
      <c r="U73" s="5"/>
      <c r="V73" s="5"/>
      <c r="W73" s="5"/>
      <c r="X73" s="5"/>
      <c r="Y73" s="5"/>
      <c r="Z73" s="5"/>
      <c r="AA73" s="5"/>
      <c r="AB73" s="5"/>
      <c r="AC73" s="5"/>
      <c r="AD73" s="5"/>
    </row>
    <row r="74" spans="1:30" ht="16.5" x14ac:dyDescent="0.25">
      <c r="A74" s="52" t="s">
        <v>242</v>
      </c>
      <c r="B74" s="64" t="s">
        <v>34</v>
      </c>
      <c r="C74" s="36"/>
      <c r="D74" s="121" t="s">
        <v>361</v>
      </c>
      <c r="E74" s="29">
        <v>1</v>
      </c>
      <c r="F74" s="52" t="s">
        <v>315</v>
      </c>
      <c r="G74" s="140">
        <v>0</v>
      </c>
      <c r="H74" s="80">
        <v>1079.06</v>
      </c>
      <c r="I74" s="80">
        <v>4316.21</v>
      </c>
      <c r="J74" s="28">
        <f t="shared" si="0"/>
        <v>5395.27</v>
      </c>
      <c r="K74" s="13"/>
      <c r="L74" s="13"/>
      <c r="M74" s="13"/>
      <c r="N74" s="13"/>
      <c r="O74" s="13"/>
      <c r="P74" s="13"/>
      <c r="Q74" s="13"/>
      <c r="R74" s="5"/>
      <c r="S74" s="5"/>
      <c r="T74" s="5"/>
      <c r="U74" s="5"/>
      <c r="V74" s="5"/>
      <c r="W74" s="5"/>
      <c r="X74" s="5"/>
      <c r="Y74" s="5"/>
      <c r="Z74" s="5"/>
      <c r="AA74" s="5"/>
      <c r="AB74" s="5"/>
      <c r="AC74" s="5"/>
      <c r="AD74" s="5"/>
    </row>
    <row r="75" spans="1:30" ht="16.5" x14ac:dyDescent="0.25">
      <c r="A75" s="52" t="s">
        <v>243</v>
      </c>
      <c r="B75" s="64" t="s">
        <v>38</v>
      </c>
      <c r="C75" s="36"/>
      <c r="D75" s="121" t="s">
        <v>362</v>
      </c>
      <c r="E75" s="29">
        <v>1</v>
      </c>
      <c r="F75" s="52"/>
      <c r="G75" s="140">
        <v>0</v>
      </c>
      <c r="H75" s="80">
        <v>770.75</v>
      </c>
      <c r="I75" s="80">
        <v>3083.01</v>
      </c>
      <c r="J75" s="28">
        <f t="shared" si="0"/>
        <v>3853.76</v>
      </c>
      <c r="K75" s="13"/>
      <c r="L75" s="13"/>
      <c r="M75" s="13"/>
      <c r="N75" s="13"/>
      <c r="O75" s="13"/>
      <c r="P75" s="13"/>
      <c r="Q75" s="13"/>
      <c r="R75" s="5"/>
      <c r="S75" s="5"/>
      <c r="T75" s="5"/>
      <c r="U75" s="5"/>
      <c r="V75" s="5"/>
      <c r="W75" s="5"/>
      <c r="X75" s="5"/>
      <c r="Y75" s="5"/>
      <c r="Z75" s="5"/>
      <c r="AA75" s="5"/>
      <c r="AB75" s="5"/>
      <c r="AC75" s="5"/>
      <c r="AD75" s="5"/>
    </row>
    <row r="76" spans="1:30" ht="16.5" x14ac:dyDescent="0.25">
      <c r="A76" s="52" t="s">
        <v>244</v>
      </c>
      <c r="B76" s="64" t="s">
        <v>38</v>
      </c>
      <c r="C76" s="36"/>
      <c r="D76" s="121" t="s">
        <v>361</v>
      </c>
      <c r="E76" s="29">
        <v>1</v>
      </c>
      <c r="F76" s="52" t="s">
        <v>317</v>
      </c>
      <c r="G76" s="140">
        <v>0</v>
      </c>
      <c r="H76" s="80">
        <v>770.75</v>
      </c>
      <c r="I76" s="80">
        <v>3083.01</v>
      </c>
      <c r="J76" s="28">
        <f t="shared" si="0"/>
        <v>3853.76</v>
      </c>
      <c r="K76" s="13"/>
      <c r="L76" s="13"/>
      <c r="M76" s="13"/>
      <c r="N76" s="13"/>
      <c r="O76" s="13"/>
      <c r="P76" s="13"/>
      <c r="Q76" s="13"/>
      <c r="R76" s="5"/>
      <c r="S76" s="5"/>
      <c r="T76" s="5"/>
      <c r="U76" s="5"/>
      <c r="V76" s="5"/>
      <c r="W76" s="5"/>
      <c r="X76" s="5"/>
      <c r="Y76" s="5"/>
      <c r="Z76" s="5"/>
      <c r="AA76" s="5"/>
      <c r="AB76" s="5"/>
      <c r="AC76" s="5"/>
      <c r="AD76" s="5"/>
    </row>
    <row r="77" spans="1:30" ht="16.5" x14ac:dyDescent="0.25">
      <c r="A77" s="52" t="s">
        <v>245</v>
      </c>
      <c r="B77" s="64" t="s">
        <v>38</v>
      </c>
      <c r="C77" s="36"/>
      <c r="D77" s="121" t="s">
        <v>361</v>
      </c>
      <c r="E77" s="29">
        <v>1</v>
      </c>
      <c r="F77" s="52" t="s">
        <v>326</v>
      </c>
      <c r="G77" s="141">
        <v>0</v>
      </c>
      <c r="H77" s="80">
        <v>770.75</v>
      </c>
      <c r="I77" s="80">
        <v>3083.01</v>
      </c>
      <c r="J77" s="28">
        <f t="shared" si="0"/>
        <v>3853.76</v>
      </c>
      <c r="K77" s="13"/>
      <c r="L77" s="13"/>
      <c r="M77" s="13"/>
      <c r="N77" s="13"/>
      <c r="O77" s="13"/>
      <c r="P77" s="13"/>
      <c r="Q77" s="13"/>
      <c r="R77" s="5"/>
      <c r="S77" s="5"/>
      <c r="T77" s="5"/>
      <c r="U77" s="5"/>
      <c r="V77" s="5"/>
      <c r="W77" s="5"/>
      <c r="X77" s="5"/>
      <c r="Y77" s="5"/>
      <c r="Z77" s="5"/>
      <c r="AA77" s="5"/>
      <c r="AB77" s="5"/>
      <c r="AC77" s="5"/>
      <c r="AD77" s="5"/>
    </row>
    <row r="78" spans="1:30" ht="16.5" x14ac:dyDescent="0.25">
      <c r="A78" s="50" t="s">
        <v>246</v>
      </c>
      <c r="B78" s="64" t="s">
        <v>40</v>
      </c>
      <c r="C78" s="36"/>
      <c r="D78" s="121" t="s">
        <v>361</v>
      </c>
      <c r="E78" s="29">
        <v>1</v>
      </c>
      <c r="F78" s="52" t="s">
        <v>371</v>
      </c>
      <c r="G78" s="140">
        <v>0</v>
      </c>
      <c r="H78" s="80">
        <v>500.99</v>
      </c>
      <c r="I78" s="80">
        <v>2003.96</v>
      </c>
      <c r="J78" s="28">
        <f t="shared" si="0"/>
        <v>2504.9499999999998</v>
      </c>
      <c r="K78" s="13"/>
      <c r="L78" s="13"/>
      <c r="M78" s="13"/>
      <c r="N78" s="13"/>
      <c r="O78" s="13"/>
      <c r="P78" s="13"/>
      <c r="Q78" s="13"/>
      <c r="R78" s="5"/>
      <c r="S78" s="5"/>
      <c r="T78" s="5"/>
      <c r="U78" s="5"/>
      <c r="V78" s="5"/>
      <c r="W78" s="5"/>
      <c r="X78" s="5"/>
      <c r="Y78" s="5"/>
      <c r="Z78" s="5"/>
      <c r="AA78" s="5"/>
      <c r="AB78" s="5"/>
      <c r="AC78" s="5"/>
      <c r="AD78" s="5"/>
    </row>
    <row r="79" spans="1:30" ht="16.5" x14ac:dyDescent="0.25">
      <c r="A79" s="54" t="s">
        <v>247</v>
      </c>
      <c r="B79" s="65" t="s">
        <v>30</v>
      </c>
      <c r="C79" s="36"/>
      <c r="D79" s="121" t="s">
        <v>361</v>
      </c>
      <c r="E79" s="29">
        <v>1</v>
      </c>
      <c r="F79" s="52" t="s">
        <v>388</v>
      </c>
      <c r="G79" s="140">
        <v>0</v>
      </c>
      <c r="H79" s="82">
        <v>1229.22</v>
      </c>
      <c r="I79" s="89">
        <v>4916.8599999999997</v>
      </c>
      <c r="J79" s="28">
        <f t="shared" si="0"/>
        <v>6146.08</v>
      </c>
      <c r="K79" s="13"/>
      <c r="L79" s="13"/>
      <c r="M79" s="13"/>
      <c r="N79" s="13"/>
      <c r="O79" s="13"/>
      <c r="P79" s="13"/>
      <c r="Q79" s="13"/>
      <c r="R79" s="5"/>
      <c r="S79" s="5"/>
      <c r="T79" s="5"/>
      <c r="U79" s="5"/>
      <c r="V79" s="5"/>
      <c r="W79" s="5"/>
      <c r="X79" s="5"/>
      <c r="Y79" s="5"/>
      <c r="Z79" s="5"/>
      <c r="AA79" s="5"/>
      <c r="AB79" s="5"/>
      <c r="AC79" s="5"/>
      <c r="AD79" s="5"/>
    </row>
    <row r="80" spans="1:30" ht="16.5" x14ac:dyDescent="0.25">
      <c r="A80" s="58" t="s">
        <v>248</v>
      </c>
      <c r="B80" s="65" t="s">
        <v>30</v>
      </c>
      <c r="C80" s="36"/>
      <c r="D80" s="121" t="s">
        <v>361</v>
      </c>
      <c r="E80" s="29">
        <v>1</v>
      </c>
      <c r="F80" s="52" t="s">
        <v>321</v>
      </c>
      <c r="G80" s="140">
        <v>0</v>
      </c>
      <c r="H80" s="82">
        <v>1229.22</v>
      </c>
      <c r="I80" s="89">
        <v>4916.8599999999997</v>
      </c>
      <c r="J80" s="28">
        <f t="shared" si="0"/>
        <v>6146.08</v>
      </c>
      <c r="K80" s="13"/>
      <c r="L80" s="13"/>
      <c r="M80" s="13"/>
      <c r="N80" s="13"/>
      <c r="O80" s="13"/>
      <c r="P80" s="13"/>
      <c r="Q80" s="13"/>
      <c r="R80" s="5"/>
      <c r="S80" s="5"/>
      <c r="T80" s="5"/>
      <c r="U80" s="5"/>
      <c r="V80" s="5"/>
      <c r="W80" s="5"/>
      <c r="X80" s="5"/>
      <c r="Y80" s="5"/>
      <c r="Z80" s="5"/>
      <c r="AA80" s="5"/>
      <c r="AB80" s="5"/>
      <c r="AC80" s="5"/>
      <c r="AD80" s="5"/>
    </row>
    <row r="81" spans="1:30" ht="16.5" x14ac:dyDescent="0.25">
      <c r="A81" s="50" t="s">
        <v>249</v>
      </c>
      <c r="B81" s="65" t="s">
        <v>30</v>
      </c>
      <c r="C81" s="36"/>
      <c r="D81" s="121" t="s">
        <v>361</v>
      </c>
      <c r="E81" s="29">
        <v>1</v>
      </c>
      <c r="F81" s="71" t="s">
        <v>322</v>
      </c>
      <c r="G81" s="140">
        <v>0</v>
      </c>
      <c r="H81" s="82">
        <v>1229.22</v>
      </c>
      <c r="I81" s="89">
        <v>4916.8599999999997</v>
      </c>
      <c r="J81" s="28">
        <f t="shared" si="0"/>
        <v>6146.08</v>
      </c>
      <c r="K81" s="13"/>
      <c r="L81" s="13"/>
      <c r="M81" s="13"/>
      <c r="N81" s="13"/>
      <c r="O81" s="13"/>
      <c r="P81" s="13"/>
      <c r="Q81" s="13"/>
      <c r="R81" s="5"/>
      <c r="S81" s="5"/>
      <c r="T81" s="5"/>
      <c r="U81" s="5"/>
      <c r="V81" s="5"/>
      <c r="W81" s="5"/>
      <c r="X81" s="5"/>
      <c r="Y81" s="5"/>
      <c r="Z81" s="5"/>
      <c r="AA81" s="5"/>
      <c r="AB81" s="5"/>
      <c r="AC81" s="5"/>
      <c r="AD81" s="5"/>
    </row>
    <row r="82" spans="1:30" ht="16.5" x14ac:dyDescent="0.25">
      <c r="A82" s="50" t="s">
        <v>250</v>
      </c>
      <c r="B82" s="64" t="s">
        <v>38</v>
      </c>
      <c r="C82" s="36"/>
      <c r="D82" s="121" t="s">
        <v>361</v>
      </c>
      <c r="E82" s="29">
        <v>1</v>
      </c>
      <c r="F82" s="74" t="s">
        <v>323</v>
      </c>
      <c r="G82" s="140">
        <v>0</v>
      </c>
      <c r="H82" s="80">
        <v>770.75</v>
      </c>
      <c r="I82" s="80">
        <v>3083.01</v>
      </c>
      <c r="J82" s="28">
        <f t="shared" si="0"/>
        <v>3853.76</v>
      </c>
      <c r="K82" s="13"/>
      <c r="L82" s="13"/>
      <c r="M82" s="13"/>
      <c r="N82" s="13"/>
      <c r="O82" s="13"/>
      <c r="P82" s="13"/>
      <c r="Q82" s="13"/>
      <c r="R82" s="5"/>
      <c r="S82" s="5"/>
      <c r="T82" s="5"/>
      <c r="U82" s="5"/>
      <c r="V82" s="5"/>
      <c r="W82" s="5"/>
      <c r="X82" s="5"/>
      <c r="Y82" s="5"/>
      <c r="Z82" s="5"/>
      <c r="AA82" s="5"/>
      <c r="AB82" s="5"/>
      <c r="AC82" s="5"/>
      <c r="AD82" s="5"/>
    </row>
    <row r="83" spans="1:30" ht="16.5" x14ac:dyDescent="0.25">
      <c r="A83" s="50" t="s">
        <v>251</v>
      </c>
      <c r="B83" s="64" t="s">
        <v>38</v>
      </c>
      <c r="C83" s="36"/>
      <c r="D83" s="121" t="s">
        <v>361</v>
      </c>
      <c r="E83" s="29">
        <v>1</v>
      </c>
      <c r="F83" s="71" t="s">
        <v>324</v>
      </c>
      <c r="G83" s="140">
        <v>0</v>
      </c>
      <c r="H83" s="80">
        <v>770.75</v>
      </c>
      <c r="I83" s="80">
        <v>3083.01</v>
      </c>
      <c r="J83" s="28">
        <f t="shared" si="0"/>
        <v>3853.76</v>
      </c>
      <c r="K83" s="13"/>
      <c r="L83" s="13"/>
      <c r="M83" s="13"/>
      <c r="N83" s="13"/>
      <c r="O83" s="13"/>
      <c r="P83" s="13"/>
      <c r="Q83" s="13"/>
      <c r="R83" s="5"/>
      <c r="S83" s="5"/>
      <c r="T83" s="5"/>
      <c r="U83" s="5"/>
      <c r="V83" s="5"/>
      <c r="W83" s="5"/>
      <c r="X83" s="5"/>
      <c r="Y83" s="5"/>
      <c r="Z83" s="5"/>
      <c r="AA83" s="5"/>
      <c r="AB83" s="5"/>
      <c r="AC83" s="5"/>
      <c r="AD83" s="5"/>
    </row>
    <row r="84" spans="1:30" ht="16.5" x14ac:dyDescent="0.25">
      <c r="A84" s="50" t="s">
        <v>252</v>
      </c>
      <c r="B84" s="64" t="s">
        <v>40</v>
      </c>
      <c r="C84" s="36"/>
      <c r="D84" s="121" t="s">
        <v>361</v>
      </c>
      <c r="E84" s="29">
        <v>1</v>
      </c>
      <c r="F84" s="71" t="s">
        <v>325</v>
      </c>
      <c r="G84" s="140">
        <v>0</v>
      </c>
      <c r="H84" s="80">
        <v>500.99</v>
      </c>
      <c r="I84" s="80">
        <v>2003.96</v>
      </c>
      <c r="J84" s="28">
        <f t="shared" si="0"/>
        <v>2504.9499999999998</v>
      </c>
      <c r="K84" s="13"/>
      <c r="L84" s="13"/>
      <c r="M84" s="13"/>
      <c r="N84" s="13"/>
      <c r="O84" s="13"/>
      <c r="P84" s="13"/>
      <c r="Q84" s="13"/>
      <c r="R84" s="5"/>
      <c r="S84" s="5"/>
      <c r="T84" s="5"/>
      <c r="U84" s="5"/>
      <c r="V84" s="5"/>
      <c r="W84" s="5"/>
      <c r="X84" s="5"/>
      <c r="Y84" s="5"/>
      <c r="Z84" s="5"/>
      <c r="AA84" s="5"/>
      <c r="AB84" s="5"/>
      <c r="AC84" s="5"/>
      <c r="AD84" s="5"/>
    </row>
    <row r="85" spans="1:30" ht="16.5" x14ac:dyDescent="0.25">
      <c r="A85" s="50" t="s">
        <v>253</v>
      </c>
      <c r="B85" s="64" t="s">
        <v>40</v>
      </c>
      <c r="C85" s="36"/>
      <c r="D85" s="121" t="s">
        <v>361</v>
      </c>
      <c r="E85" s="29">
        <v>1</v>
      </c>
      <c r="F85" s="52" t="s">
        <v>389</v>
      </c>
      <c r="G85" s="140">
        <v>0</v>
      </c>
      <c r="H85" s="80">
        <v>500.99</v>
      </c>
      <c r="I85" s="80">
        <v>2003.96</v>
      </c>
      <c r="J85" s="28">
        <f t="shared" si="0"/>
        <v>2504.9499999999998</v>
      </c>
      <c r="K85" s="13"/>
      <c r="L85" s="13"/>
      <c r="M85" s="13"/>
      <c r="N85" s="13"/>
      <c r="O85" s="13"/>
      <c r="P85" s="13"/>
      <c r="Q85" s="13"/>
      <c r="R85" s="5"/>
      <c r="S85" s="5"/>
      <c r="T85" s="5"/>
      <c r="U85" s="5"/>
      <c r="V85" s="5"/>
      <c r="W85" s="5"/>
      <c r="X85" s="5"/>
      <c r="Y85" s="5"/>
      <c r="Z85" s="5"/>
      <c r="AA85" s="5"/>
      <c r="AB85" s="5"/>
      <c r="AC85" s="5"/>
      <c r="AD85" s="5"/>
    </row>
    <row r="86" spans="1:30" ht="16.5" x14ac:dyDescent="0.25">
      <c r="A86" s="50" t="s">
        <v>222</v>
      </c>
      <c r="B86" s="64" t="s">
        <v>40</v>
      </c>
      <c r="C86" s="36"/>
      <c r="D86" s="121" t="s">
        <v>361</v>
      </c>
      <c r="E86" s="29">
        <v>1</v>
      </c>
      <c r="F86" s="71" t="s">
        <v>327</v>
      </c>
      <c r="G86" s="140">
        <v>0</v>
      </c>
      <c r="H86" s="80">
        <v>500.99</v>
      </c>
      <c r="I86" s="80">
        <v>2003.96</v>
      </c>
      <c r="J86" s="28">
        <f t="shared" si="0"/>
        <v>2504.9499999999998</v>
      </c>
      <c r="K86" s="13"/>
      <c r="L86" s="13"/>
      <c r="M86" s="13"/>
      <c r="N86" s="13"/>
      <c r="O86" s="13"/>
      <c r="P86" s="13"/>
      <c r="Q86" s="13"/>
      <c r="R86" s="5"/>
      <c r="S86" s="5"/>
      <c r="T86" s="5"/>
      <c r="U86" s="5"/>
      <c r="V86" s="5"/>
      <c r="W86" s="5"/>
      <c r="X86" s="5"/>
      <c r="Y86" s="5"/>
      <c r="Z86" s="5"/>
      <c r="AA86" s="5"/>
      <c r="AB86" s="5"/>
      <c r="AC86" s="5"/>
      <c r="AD86" s="5"/>
    </row>
    <row r="87" spans="1:30" ht="17.25" thickBot="1" x14ac:dyDescent="0.3">
      <c r="A87" s="59" t="s">
        <v>252</v>
      </c>
      <c r="B87" s="64" t="s">
        <v>40</v>
      </c>
      <c r="C87" s="36"/>
      <c r="D87" s="121" t="s">
        <v>361</v>
      </c>
      <c r="E87" s="29">
        <v>1</v>
      </c>
      <c r="F87" s="75" t="s">
        <v>328</v>
      </c>
      <c r="G87" s="140">
        <v>0</v>
      </c>
      <c r="H87" s="80">
        <v>500.99</v>
      </c>
      <c r="I87" s="80">
        <v>2003.96</v>
      </c>
      <c r="J87" s="28">
        <f t="shared" si="0"/>
        <v>2504.9499999999998</v>
      </c>
      <c r="K87" s="13"/>
      <c r="L87" s="13"/>
      <c r="M87" s="13"/>
      <c r="N87" s="13">
        <v>344591.9</v>
      </c>
      <c r="O87" s="13"/>
      <c r="P87" s="13"/>
      <c r="Q87" s="13"/>
      <c r="R87" s="5"/>
      <c r="S87" s="5"/>
      <c r="T87" s="5"/>
      <c r="U87" s="5"/>
      <c r="V87" s="5"/>
      <c r="W87" s="5"/>
      <c r="X87" s="5"/>
      <c r="Y87" s="5"/>
      <c r="Z87" s="5"/>
      <c r="AA87" s="5"/>
      <c r="AB87" s="5"/>
      <c r="AC87" s="5"/>
      <c r="AD87" s="5"/>
    </row>
    <row r="88" spans="1:30" ht="45" x14ac:dyDescent="0.2">
      <c r="A88" s="42" t="s">
        <v>14</v>
      </c>
      <c r="B88" s="42" t="s">
        <v>15</v>
      </c>
      <c r="C88" s="21" t="s">
        <v>16</v>
      </c>
      <c r="D88" s="21" t="s">
        <v>17</v>
      </c>
      <c r="E88" s="21" t="s">
        <v>18</v>
      </c>
      <c r="F88" s="15"/>
      <c r="G88" s="149" t="s">
        <v>19</v>
      </c>
      <c r="H88" s="149" t="s">
        <v>20</v>
      </c>
      <c r="I88" s="149" t="s">
        <v>21</v>
      </c>
      <c r="J88" s="149" t="s">
        <v>22</v>
      </c>
      <c r="K88" s="13"/>
      <c r="L88" s="13"/>
      <c r="M88" s="13"/>
      <c r="N88" s="13"/>
      <c r="O88" s="13"/>
      <c r="P88" s="13"/>
      <c r="Q88" s="13"/>
      <c r="R88" s="5"/>
      <c r="S88" s="5"/>
      <c r="T88" s="5"/>
      <c r="U88" s="5"/>
      <c r="V88" s="5"/>
      <c r="W88" s="5"/>
      <c r="X88" s="5"/>
      <c r="Y88" s="5"/>
      <c r="Z88" s="5"/>
      <c r="AA88" s="5"/>
      <c r="AB88" s="5"/>
      <c r="AC88" s="5"/>
      <c r="AD88" s="5"/>
    </row>
    <row r="89" spans="1:30" x14ac:dyDescent="0.2">
      <c r="A89" s="37" t="s">
        <v>23</v>
      </c>
      <c r="B89" s="29" t="s">
        <v>24</v>
      </c>
      <c r="C89" s="16">
        <f>SUMIFS($E$7:$E$87,$B$7:$B$87,"DAS",$D$7:$D$87,"&lt;&gt;VAGO")</f>
        <v>1</v>
      </c>
      <c r="D89" s="16">
        <f>SUMIFS($E$7:$E$87,$B$7:$B$87,"DAS",$D$7:$D$87,"VAGO")</f>
        <v>0</v>
      </c>
      <c r="E89" s="16">
        <f t="shared" ref="E89:E99" si="1">C89+D89</f>
        <v>1</v>
      </c>
      <c r="F89" s="17"/>
      <c r="G89" s="18">
        <f>SUMIF($B$7:$B$87,"DAS",$G$7:$G$87)</f>
        <v>0</v>
      </c>
      <c r="H89" s="18">
        <f>SUMIF($B$7:$B$87,"DAS",$H$7:$H$87)</f>
        <v>0</v>
      </c>
      <c r="I89" s="18">
        <f>SUMIF($B$7:$B$87,"DAS",$I$7:$I$87)</f>
        <v>12261.2</v>
      </c>
      <c r="J89" s="18">
        <f>SUMIF($B$7:$B$87,"DAS",$J$7:$J$87)</f>
        <v>12261.2</v>
      </c>
      <c r="K89" s="23"/>
      <c r="L89" s="23"/>
      <c r="M89" s="23"/>
      <c r="N89" s="23"/>
      <c r="O89" s="23"/>
      <c r="P89" s="23"/>
      <c r="Q89" s="23"/>
    </row>
    <row r="90" spans="1:30" x14ac:dyDescent="0.2">
      <c r="A90" s="37" t="s">
        <v>25</v>
      </c>
      <c r="B90" s="29" t="s">
        <v>26</v>
      </c>
      <c r="C90" s="16">
        <f>SUMIFS($E$7:$E$87,$B$7:$B$87,"DAS-1",$D$7:$D$87,"&lt;&gt;VAGO")</f>
        <v>3</v>
      </c>
      <c r="D90" s="16">
        <f>SUMIFS($E$7:$E$87,$B$7:$B$87,"DAS-1",$D$7:$D$87,"VAGO")</f>
        <v>0</v>
      </c>
      <c r="E90" s="16">
        <f t="shared" si="1"/>
        <v>3</v>
      </c>
      <c r="F90" s="19"/>
      <c r="G90" s="18">
        <f>SUMIF($B$7:$B$87,"DAS-1",$G$7:$G$87)</f>
        <v>0</v>
      </c>
      <c r="H90" s="18">
        <f>SUMIF($B$7:$B$87,"DAS-1",$H$7:$H$87)</f>
        <v>4624.5</v>
      </c>
      <c r="I90" s="18">
        <f>SUMIF($B$7:$B$87,"DAS-1",$I$7:$I$87)</f>
        <v>27747.090000000004</v>
      </c>
      <c r="J90" s="18">
        <f>SUMIF($B$7:$B$87,"DAS-1",$J$7:$J$87)</f>
        <v>32371.590000000004</v>
      </c>
      <c r="K90" s="23"/>
      <c r="L90" s="23"/>
      <c r="M90" s="23"/>
      <c r="N90" s="23"/>
      <c r="O90" s="23"/>
      <c r="P90" s="23"/>
      <c r="Q90" s="23"/>
    </row>
    <row r="91" spans="1:30" x14ac:dyDescent="0.2">
      <c r="A91" s="37" t="s">
        <v>27</v>
      </c>
      <c r="B91" s="29" t="s">
        <v>28</v>
      </c>
      <c r="C91" s="16">
        <f>SUMIFS($E$7:$E$87,$B$7:$B$87,"DAS-2",$D$7:$D$87,"&lt;&gt;VAGO")</f>
        <v>7</v>
      </c>
      <c r="D91" s="16">
        <f>SUMIFS($E$7:$E$87,$B$7:$B$87,"DAS-2",$D$7:$D$87,"VAGO")</f>
        <v>0</v>
      </c>
      <c r="E91" s="16">
        <f t="shared" si="1"/>
        <v>7</v>
      </c>
      <c r="F91" s="19"/>
      <c r="G91" s="18">
        <f>SUMIF($B$7:$B$87,"DAS-2",$G$7:$G$87)</f>
        <v>0</v>
      </c>
      <c r="H91" s="18">
        <f>SUMIF($B$7:$B$87,"DAS-2",$H$7:$H$87)</f>
        <v>10173.9</v>
      </c>
      <c r="I91" s="18">
        <f>SUMIF($B$7:$B$87,"DAS-2",$I$7:$I$87)</f>
        <v>47478.27</v>
      </c>
      <c r="J91" s="18">
        <f>SUMIF($B$7:$B$87,"DAS-2",$J$7:$J$87)</f>
        <v>57652.170000000006</v>
      </c>
      <c r="K91" s="23"/>
      <c r="L91" s="23"/>
      <c r="M91" s="23"/>
      <c r="N91" s="23"/>
      <c r="O91" s="23"/>
      <c r="P91" s="23"/>
      <c r="Q91" s="23"/>
    </row>
    <row r="92" spans="1:30" x14ac:dyDescent="0.2">
      <c r="A92" s="37" t="s">
        <v>29</v>
      </c>
      <c r="B92" s="29" t="s">
        <v>30</v>
      </c>
      <c r="C92" s="16">
        <f>SUMIFS($E$7:$E$87,$B$7:$B$87,"DAS-3",$D$7:$D$87,"&lt;&gt;VAGO")</f>
        <v>4</v>
      </c>
      <c r="D92" s="16">
        <f>SUMIFS($E$7:$E$87,$B$7:$B$87,"DAS-3",$D$7:$D$87,"VAGO")</f>
        <v>0</v>
      </c>
      <c r="E92" s="16">
        <f t="shared" si="1"/>
        <v>4</v>
      </c>
      <c r="F92" s="19"/>
      <c r="G92" s="18">
        <f>SUMIF($B$7:$B$87,"DAS-3",$G$7:$G$87)</f>
        <v>0</v>
      </c>
      <c r="H92" s="18">
        <f>SUMIF($B$7:$B$87,"DAS-3",$H$7:$H$87)</f>
        <v>4916.88</v>
      </c>
      <c r="I92" s="18">
        <f>SUMIF($B$7:$B$87,"DAS-3",$I$7:$I$87)</f>
        <v>19667.439999999999</v>
      </c>
      <c r="J92" s="18">
        <f>SUMIF($B$7:$B$87,"DAS-3",$J$7:$J$87)</f>
        <v>24584.32</v>
      </c>
      <c r="K92" s="23"/>
      <c r="L92" s="23"/>
      <c r="M92" s="23"/>
      <c r="N92" s="23"/>
      <c r="O92" s="23"/>
      <c r="P92" s="23"/>
      <c r="Q92" s="23"/>
    </row>
    <row r="93" spans="1:30" x14ac:dyDescent="0.2">
      <c r="A93" s="39" t="s">
        <v>31</v>
      </c>
      <c r="B93" s="29" t="s">
        <v>32</v>
      </c>
      <c r="C93" s="16">
        <f>SUMIFS($E$7:$E$87,$B$7:$B$87,"DAS-4",$D$7:$D$87,"&lt;&gt;VAGO")</f>
        <v>15</v>
      </c>
      <c r="D93" s="16">
        <f>SUMIFS($E$7:$E$87,$B$7:$B$87,"DAS-4",$D$7:$D$87,"VAGO")</f>
        <v>0</v>
      </c>
      <c r="E93" s="16">
        <f t="shared" si="1"/>
        <v>15</v>
      </c>
      <c r="F93" s="20"/>
      <c r="G93" s="18">
        <f>SUMIF($B$7:$B$87,"DAS-4",$G$7:$G$87)</f>
        <v>0</v>
      </c>
      <c r="H93" s="18">
        <f>SUMIF($B$7:$B$87,"DAS-4",$H$7:$H$87)</f>
        <v>19654.2</v>
      </c>
      <c r="I93" s="18">
        <f>SUMIF($B$7:$B$87,"DAS-4",$I$7:$I$87)</f>
        <v>78616.649999999994</v>
      </c>
      <c r="J93" s="18">
        <f>SUMIF($B$7:$B$87,"DAS-4",$J$7:$J$87)</f>
        <v>98270.849999999991</v>
      </c>
      <c r="K93" s="23"/>
      <c r="L93" s="23"/>
      <c r="M93" s="23"/>
      <c r="N93" s="23"/>
      <c r="O93" s="23"/>
      <c r="P93" s="23"/>
      <c r="Q93" s="23"/>
    </row>
    <row r="94" spans="1:30" x14ac:dyDescent="0.2">
      <c r="A94" s="39" t="s">
        <v>33</v>
      </c>
      <c r="B94" s="29" t="s">
        <v>34</v>
      </c>
      <c r="C94" s="16">
        <f>SUMIFS($E$7:$E$87,$B$7:$B$87,"DAS-5",$D$7:$D$87,"&lt;&gt;VAGO")</f>
        <v>10</v>
      </c>
      <c r="D94" s="16">
        <f>SUMIFS($E$7:$E$87,$B$7:$B$87,"DAS-5",$D$7:$D$87,"VAGO")</f>
        <v>0</v>
      </c>
      <c r="E94" s="16">
        <f t="shared" si="1"/>
        <v>10</v>
      </c>
      <c r="F94" s="20"/>
      <c r="G94" s="18">
        <f>SUMIF($B$7:$B$87,"DAS-5",$G$7:$G$87)</f>
        <v>0</v>
      </c>
      <c r="H94" s="18">
        <f>SUMIF($B$7:$B$87,"DAS-5",$H$7:$H$87)</f>
        <v>10790.599999999997</v>
      </c>
      <c r="I94" s="18">
        <f>SUMIF($B$7:$B$87,"DAS-5",$I$7:$I$87)</f>
        <v>43162.1</v>
      </c>
      <c r="J94" s="18">
        <f>SUMIF($B$7:$B$87,"DAS-5",$J$7:$J$87)</f>
        <v>53952.700000000012</v>
      </c>
      <c r="K94" s="23"/>
      <c r="L94" s="23"/>
      <c r="M94" s="23"/>
      <c r="N94" s="23"/>
      <c r="O94" s="23"/>
      <c r="P94" s="23"/>
      <c r="Q94" s="23"/>
    </row>
    <row r="95" spans="1:30" x14ac:dyDescent="0.2">
      <c r="A95" s="39" t="s">
        <v>35</v>
      </c>
      <c r="B95" s="29" t="s">
        <v>36</v>
      </c>
      <c r="C95" s="16">
        <f>SUMIFS($E$7:$E$87,$B$7:$B$87,"CAA-1",$D$7:$D$87,"&lt;&gt;VAGO")</f>
        <v>1</v>
      </c>
      <c r="D95" s="16">
        <f>SUMIFS($E$7:$E$87,$B$7:$B$87,"CAA-1",$D$7:$D$87,"VAGO")</f>
        <v>0</v>
      </c>
      <c r="E95" s="16">
        <f t="shared" si="1"/>
        <v>1</v>
      </c>
      <c r="F95" s="20"/>
      <c r="G95" s="18">
        <f>SUMIF($B$7:$B$87,"CAA-1",$G$7:$G$87)</f>
        <v>0</v>
      </c>
      <c r="H95" s="18">
        <f>SUMIF($B$7:$B$87,"CAA-1",$H$7:$H$87)</f>
        <v>936.46</v>
      </c>
      <c r="I95" s="18">
        <f>SUMIF($B$7:$B$87,"CAA-1",$I$7:$I$87)</f>
        <v>3745.85</v>
      </c>
      <c r="J95" s="18">
        <f>SUMIF($B$7:$B$87,"CAA-1",$J$7:$J$87)</f>
        <v>4682.3099999999995</v>
      </c>
      <c r="K95" s="23"/>
      <c r="L95" s="23"/>
      <c r="M95" s="23"/>
      <c r="N95" s="23"/>
      <c r="O95" s="23"/>
      <c r="P95" s="23"/>
      <c r="Q95" s="23"/>
    </row>
    <row r="96" spans="1:30" x14ac:dyDescent="0.2">
      <c r="A96" s="39" t="s">
        <v>37</v>
      </c>
      <c r="B96" s="29" t="s">
        <v>38</v>
      </c>
      <c r="C96" s="16">
        <f>SUMIFS($E$7:$E$87,$B$7:$B$87,"CAA-2",$D$7:$D$87,"&lt;&gt;VAGO")</f>
        <v>16</v>
      </c>
      <c r="D96" s="16">
        <f>SUMIFS($E$7:$E$87,$B$7:$B$87,"CAA-2",$D$7:$D$87,"VAGO")</f>
        <v>1</v>
      </c>
      <c r="E96" s="16">
        <f t="shared" si="1"/>
        <v>17</v>
      </c>
      <c r="F96" s="20"/>
      <c r="G96" s="18">
        <f>SUMIF($B$7:$B$87,"CAA-2",$G$7:$G$87)</f>
        <v>0</v>
      </c>
      <c r="H96" s="18">
        <f>SUMIF($B$7:$B$87,"CAA-2",$H$7:$H$87)</f>
        <v>13102.75</v>
      </c>
      <c r="I96" s="18">
        <f>SUMIF($B$7:$B$87,"CAA-2",$I$7:$I$87)</f>
        <v>52411.17000000002</v>
      </c>
      <c r="J96" s="18">
        <f>SUMIF($B$7:$B$87,"CAA-2",$J$7:$J$87)</f>
        <v>65513.920000000027</v>
      </c>
      <c r="K96" s="23"/>
      <c r="L96" s="23"/>
      <c r="M96" s="23"/>
      <c r="N96" s="23"/>
      <c r="O96" s="23"/>
      <c r="P96" s="23"/>
      <c r="Q96" s="23"/>
    </row>
    <row r="97" spans="1:30" x14ac:dyDescent="0.2">
      <c r="A97" s="39" t="s">
        <v>39</v>
      </c>
      <c r="B97" s="29" t="s">
        <v>40</v>
      </c>
      <c r="C97" s="16">
        <f>SUMIFS($E$7:$E$87,$B$7:$B$87,"CAA-3",$D$7:$D$87,"&lt;&gt;VAGO")</f>
        <v>13</v>
      </c>
      <c r="D97" s="16">
        <f>SUMIFS($E$7:$E$87,$B$7:$B$87,"CAA-3",$D$7:$D$87,"VAGO")</f>
        <v>0</v>
      </c>
      <c r="E97" s="16">
        <f t="shared" si="1"/>
        <v>13</v>
      </c>
      <c r="F97" s="19"/>
      <c r="G97" s="18">
        <f>SUMIF($B$7:$B$87,"CAA-3",$G$7:$G$87)</f>
        <v>0</v>
      </c>
      <c r="H97" s="18">
        <f>SUMIF($B$7:$B$87,"CAA-3",$H$7:$H$87)</f>
        <v>6512.8699999999981</v>
      </c>
      <c r="I97" s="18">
        <f>SUMIF($B$7:$B$87,"CAA-3",$I$7:$I$87)</f>
        <v>26051.479999999992</v>
      </c>
      <c r="J97" s="18">
        <f>SUMIF($B$7:$B$87,"CAA-3",$J$7:$J$87)</f>
        <v>32564.350000000006</v>
      </c>
      <c r="K97" s="23"/>
      <c r="L97" s="23"/>
      <c r="M97" s="23"/>
      <c r="N97" s="23"/>
      <c r="O97" s="23"/>
      <c r="P97" s="23"/>
      <c r="Q97" s="23"/>
    </row>
    <row r="98" spans="1:30" x14ac:dyDescent="0.2">
      <c r="A98" s="39" t="s">
        <v>41</v>
      </c>
      <c r="B98" s="29" t="s">
        <v>42</v>
      </c>
      <c r="C98" s="16">
        <f>SUMIFS($E$7:$E$87,$B$7:$B$87,"CAA-4",$D$7:$D$87,"&lt;&gt;VAGO")</f>
        <v>2</v>
      </c>
      <c r="D98" s="16">
        <f>SUMIFS($E$7:$E$87,$B$7:$B$87,"CAA-4",$D$7:$D$87,"VAGO")</f>
        <v>0</v>
      </c>
      <c r="E98" s="16">
        <f t="shared" si="1"/>
        <v>2</v>
      </c>
      <c r="F98" s="19"/>
      <c r="G98" s="18">
        <f>SUMIF($B$7:$B$87,"CAA-4",$G$7:$G$87)</f>
        <v>0</v>
      </c>
      <c r="H98" s="18">
        <f>SUMIF($B$7:$B$87,"CAA-4",$H$7:$H$87)</f>
        <v>616.6</v>
      </c>
      <c r="I98" s="18">
        <f>SUMIF($B$7:$B$87,"CAA-4",$I$7:$I$87)</f>
        <v>2466.42</v>
      </c>
      <c r="J98" s="18">
        <f>SUMIF($B$7:$B$87,"CAA-4",$J$7:$J$87)</f>
        <v>3083.02</v>
      </c>
      <c r="K98" s="23"/>
      <c r="L98" s="23"/>
      <c r="M98" s="23"/>
      <c r="N98" s="23"/>
      <c r="O98" s="23"/>
      <c r="P98" s="23"/>
      <c r="Q98" s="23"/>
    </row>
    <row r="99" spans="1:30" x14ac:dyDescent="0.2">
      <c r="A99" s="39" t="s">
        <v>43</v>
      </c>
      <c r="B99" s="29" t="s">
        <v>44</v>
      </c>
      <c r="C99" s="16">
        <f>SUMIFS($E$7:$E$87,$B$7:$B$87,"CAA-5",$D$7:$D$87,"&lt;&gt;VAGO")</f>
        <v>3</v>
      </c>
      <c r="D99" s="16">
        <f>SUMIFS($E$7:$E$87,$B$7:$B$87,"CAA-5",$D$7:$D$87,"VAGO")</f>
        <v>0</v>
      </c>
      <c r="E99" s="16">
        <f t="shared" si="1"/>
        <v>3</v>
      </c>
      <c r="F99" s="19"/>
      <c r="G99" s="18">
        <f>SUMIF($B$7:$B$87,"CAA-5",$G$7:$G$87)</f>
        <v>0</v>
      </c>
      <c r="H99" s="18">
        <f>SUMIF($B$7:$B$87,"CAA-5",$H$7:$H$87)</f>
        <v>809.28</v>
      </c>
      <c r="I99" s="18">
        <f>SUMIF($B$7:$B$87,"CAA-5",$I$7:$I$87)</f>
        <v>3699.63</v>
      </c>
      <c r="J99" s="18">
        <f>SUMIF($B$7:$B$87,"CAA-5",$J$7:$J$87)</f>
        <v>4508.91</v>
      </c>
      <c r="K99" s="23"/>
      <c r="L99" s="23"/>
      <c r="M99" s="23"/>
      <c r="N99" s="23"/>
      <c r="O99" s="23"/>
      <c r="P99" s="23"/>
      <c r="Q99" s="23"/>
    </row>
    <row r="100" spans="1:30" ht="30" x14ac:dyDescent="0.2">
      <c r="A100" s="42" t="s">
        <v>45</v>
      </c>
      <c r="B100" s="166"/>
      <c r="C100" s="21">
        <f>SUM(C89:C99)</f>
        <v>75</v>
      </c>
      <c r="D100" s="21">
        <f>SUM(D89:D99)</f>
        <v>1</v>
      </c>
      <c r="E100" s="21">
        <f>SUM(E89:E99)</f>
        <v>76</v>
      </c>
      <c r="F100" s="15"/>
      <c r="G100" s="22">
        <f t="shared" ref="G100:J100" si="2">SUM(G89:G99)</f>
        <v>0</v>
      </c>
      <c r="H100" s="22">
        <f>SUM(H89:H99)</f>
        <v>72138.039999999994</v>
      </c>
      <c r="I100" s="22">
        <f>SUM(I89:I99)</f>
        <v>317307.3</v>
      </c>
      <c r="J100" s="22">
        <f t="shared" si="2"/>
        <v>389445.34</v>
      </c>
      <c r="K100" s="23"/>
      <c r="L100" s="23"/>
      <c r="M100" s="23"/>
      <c r="N100" s="23"/>
      <c r="O100" s="23"/>
      <c r="P100" s="23"/>
      <c r="Q100" s="23"/>
    </row>
    <row r="101" spans="1:30" ht="45.75" customHeight="1" x14ac:dyDescent="0.2">
      <c r="A101" s="23"/>
      <c r="B101" s="144"/>
      <c r="C101" s="144"/>
      <c r="D101" s="144"/>
      <c r="E101" s="144"/>
      <c r="F101" s="23"/>
      <c r="G101" s="159"/>
      <c r="H101" s="150"/>
      <c r="I101" s="150"/>
      <c r="J101" s="151"/>
      <c r="K101" s="138"/>
      <c r="L101" s="138"/>
      <c r="M101" s="138"/>
      <c r="N101" s="138"/>
      <c r="O101" s="138"/>
      <c r="P101" s="23"/>
      <c r="Q101" s="23"/>
    </row>
    <row r="102" spans="1:30" x14ac:dyDescent="0.2">
      <c r="A102" s="178" t="s">
        <v>46</v>
      </c>
      <c r="B102" s="179"/>
      <c r="C102" s="179"/>
      <c r="D102" s="179"/>
      <c r="E102" s="179"/>
      <c r="F102" s="179"/>
      <c r="G102" s="179"/>
      <c r="H102" s="179"/>
      <c r="I102" s="180"/>
      <c r="J102" s="159"/>
      <c r="K102" s="139"/>
      <c r="L102" s="138"/>
      <c r="M102" s="138"/>
      <c r="N102" s="138"/>
      <c r="O102" s="138"/>
      <c r="P102" s="23"/>
      <c r="Q102" s="23"/>
    </row>
    <row r="103" spans="1:30" ht="30" x14ac:dyDescent="0.2">
      <c r="A103" s="9" t="s">
        <v>47</v>
      </c>
      <c r="B103" s="9" t="s">
        <v>48</v>
      </c>
      <c r="C103" s="9" t="s">
        <v>49</v>
      </c>
      <c r="D103" s="9" t="s">
        <v>50</v>
      </c>
      <c r="E103" s="9" t="s">
        <v>51</v>
      </c>
      <c r="F103" s="9" t="s">
        <v>52</v>
      </c>
      <c r="G103" s="147" t="s">
        <v>53</v>
      </c>
      <c r="H103" s="147" t="s">
        <v>54</v>
      </c>
      <c r="I103" s="147" t="s">
        <v>55</v>
      </c>
      <c r="J103" s="168"/>
      <c r="K103" s="139"/>
      <c r="L103" s="138"/>
      <c r="M103" s="138"/>
      <c r="N103" s="138"/>
      <c r="O103" s="138"/>
      <c r="P103" s="41"/>
      <c r="Q103" s="41"/>
      <c r="R103" s="25"/>
      <c r="S103" s="12"/>
      <c r="T103" s="12"/>
      <c r="U103" s="12"/>
      <c r="V103" s="12"/>
      <c r="W103" s="12"/>
      <c r="X103" s="12"/>
      <c r="Y103" s="12"/>
      <c r="Z103" s="12"/>
      <c r="AA103" s="12"/>
      <c r="AB103" s="12"/>
      <c r="AC103" s="12"/>
      <c r="AD103" s="12"/>
    </row>
    <row r="104" spans="1:30" ht="16.5" x14ac:dyDescent="0.25">
      <c r="A104" s="50" t="s">
        <v>185</v>
      </c>
      <c r="B104" s="93" t="s">
        <v>65</v>
      </c>
      <c r="C104" s="36"/>
      <c r="D104" s="121" t="s">
        <v>360</v>
      </c>
      <c r="E104" s="29">
        <v>1</v>
      </c>
      <c r="F104" s="51" t="s">
        <v>257</v>
      </c>
      <c r="G104" s="79" t="s">
        <v>331</v>
      </c>
      <c r="H104" s="130">
        <v>6782.61</v>
      </c>
      <c r="I104" s="28">
        <f t="shared" ref="I104:I109" si="3">SUM(G104:H104)</f>
        <v>6782.61</v>
      </c>
      <c r="J104" s="159"/>
      <c r="K104" s="139"/>
      <c r="L104" s="139"/>
      <c r="M104" s="139"/>
      <c r="N104" s="139"/>
      <c r="O104" s="139"/>
      <c r="P104" s="13"/>
      <c r="Q104" s="13"/>
      <c r="R104" s="5"/>
      <c r="S104" s="5"/>
      <c r="T104" s="5"/>
      <c r="U104" s="5"/>
      <c r="V104" s="5"/>
      <c r="W104" s="5"/>
      <c r="X104" s="5"/>
      <c r="Y104" s="5"/>
      <c r="Z104" s="5"/>
      <c r="AA104" s="5"/>
      <c r="AB104" s="5"/>
      <c r="AC104" s="5"/>
      <c r="AD104" s="5"/>
    </row>
    <row r="105" spans="1:30" ht="16.5" x14ac:dyDescent="0.25">
      <c r="A105" s="50" t="s">
        <v>189</v>
      </c>
      <c r="B105" s="93" t="s">
        <v>67</v>
      </c>
      <c r="C105" s="36"/>
      <c r="D105" s="121" t="s">
        <v>360</v>
      </c>
      <c r="E105" s="29">
        <v>1</v>
      </c>
      <c r="F105" s="52" t="s">
        <v>261</v>
      </c>
      <c r="G105" s="81" t="s">
        <v>332</v>
      </c>
      <c r="H105" s="130">
        <v>5703.56</v>
      </c>
      <c r="I105" s="28">
        <f t="shared" si="3"/>
        <v>5703.56</v>
      </c>
      <c r="J105" s="159"/>
      <c r="K105" s="13"/>
      <c r="L105" s="13"/>
      <c r="M105" s="13"/>
      <c r="N105" s="13"/>
      <c r="O105" s="13"/>
      <c r="P105" s="13"/>
      <c r="Q105" s="13"/>
      <c r="R105" s="5"/>
      <c r="S105" s="5"/>
      <c r="T105" s="5"/>
      <c r="U105" s="5"/>
      <c r="V105" s="5"/>
      <c r="W105" s="5"/>
      <c r="X105" s="5"/>
      <c r="Y105" s="5"/>
      <c r="Z105" s="5"/>
      <c r="AA105" s="5"/>
      <c r="AB105" s="5"/>
      <c r="AC105" s="5"/>
      <c r="AD105" s="5"/>
    </row>
    <row r="106" spans="1:30" ht="16.5" x14ac:dyDescent="0.2">
      <c r="A106" s="56" t="s">
        <v>191</v>
      </c>
      <c r="B106" s="93" t="s">
        <v>69</v>
      </c>
      <c r="C106" s="36"/>
      <c r="D106" s="121" t="s">
        <v>360</v>
      </c>
      <c r="E106" s="29">
        <v>1</v>
      </c>
      <c r="F106" s="72" t="s">
        <v>299</v>
      </c>
      <c r="G106" s="83" t="s">
        <v>334</v>
      </c>
      <c r="H106" s="142">
        <v>5241.1099999999997</v>
      </c>
      <c r="I106" s="28">
        <f t="shared" si="3"/>
        <v>5241.1099999999997</v>
      </c>
      <c r="J106" s="159"/>
      <c r="K106" s="13"/>
      <c r="L106" s="13"/>
      <c r="M106" s="13"/>
      <c r="N106" s="13"/>
      <c r="O106" s="13"/>
      <c r="P106" s="13"/>
      <c r="Q106" s="13"/>
      <c r="R106" s="5"/>
      <c r="S106" s="5"/>
      <c r="T106" s="5"/>
      <c r="U106" s="5"/>
      <c r="V106" s="5"/>
      <c r="W106" s="5"/>
      <c r="X106" s="5"/>
      <c r="Y106" s="5"/>
      <c r="Z106" s="5"/>
      <c r="AA106" s="5"/>
      <c r="AB106" s="5"/>
      <c r="AC106" s="5"/>
      <c r="AD106" s="5"/>
    </row>
    <row r="107" spans="1:30" ht="16.5" x14ac:dyDescent="0.2">
      <c r="A107" s="53" t="s">
        <v>192</v>
      </c>
      <c r="B107" s="93" t="s">
        <v>69</v>
      </c>
      <c r="C107" s="36"/>
      <c r="D107" s="121" t="s">
        <v>360</v>
      </c>
      <c r="E107" s="29">
        <v>1</v>
      </c>
      <c r="F107" s="69" t="s">
        <v>363</v>
      </c>
      <c r="G107" s="83" t="s">
        <v>331</v>
      </c>
      <c r="H107" s="142">
        <v>5241.1099999999997</v>
      </c>
      <c r="I107" s="28">
        <f t="shared" si="3"/>
        <v>5241.1099999999997</v>
      </c>
      <c r="J107" s="159"/>
      <c r="K107" s="13"/>
      <c r="L107" s="13"/>
      <c r="M107" s="13"/>
      <c r="N107" s="13"/>
      <c r="O107" s="13"/>
      <c r="P107" s="13"/>
      <c r="Q107" s="13"/>
      <c r="R107" s="5"/>
      <c r="S107" s="5"/>
      <c r="T107" s="5"/>
      <c r="U107" s="5"/>
      <c r="V107" s="5"/>
      <c r="W107" s="5"/>
      <c r="X107" s="5"/>
      <c r="Y107" s="5"/>
      <c r="Z107" s="5"/>
      <c r="AA107" s="5"/>
      <c r="AB107" s="5"/>
      <c r="AC107" s="5"/>
      <c r="AD107" s="5"/>
    </row>
    <row r="108" spans="1:30" ht="16.5" x14ac:dyDescent="0.25">
      <c r="A108" s="52" t="s">
        <v>368</v>
      </c>
      <c r="B108" s="93" t="s">
        <v>71</v>
      </c>
      <c r="C108" s="36"/>
      <c r="D108" s="121" t="s">
        <v>360</v>
      </c>
      <c r="E108" s="29">
        <v>1</v>
      </c>
      <c r="F108" s="52" t="s">
        <v>271</v>
      </c>
      <c r="G108" s="81" t="s">
        <v>334</v>
      </c>
      <c r="H108" s="130">
        <v>4316.21</v>
      </c>
      <c r="I108" s="28">
        <f t="shared" si="3"/>
        <v>4316.21</v>
      </c>
      <c r="J108" s="159"/>
      <c r="K108" s="13"/>
      <c r="L108" s="13"/>
      <c r="M108" s="13"/>
      <c r="N108" s="13"/>
      <c r="O108" s="13"/>
      <c r="P108" s="13"/>
      <c r="Q108" s="13"/>
      <c r="R108" s="5"/>
      <c r="S108" s="5"/>
      <c r="T108" s="5"/>
      <c r="U108" s="5"/>
      <c r="V108" s="5"/>
      <c r="W108" s="5"/>
      <c r="X108" s="5"/>
      <c r="Y108" s="5"/>
      <c r="Z108" s="5"/>
      <c r="AA108" s="5"/>
      <c r="AB108" s="5"/>
      <c r="AC108" s="5"/>
      <c r="AD108" s="5"/>
    </row>
    <row r="109" spans="1:30" x14ac:dyDescent="0.2">
      <c r="A109" s="30"/>
      <c r="B109" s="26"/>
      <c r="C109" s="36"/>
      <c r="D109" s="36"/>
      <c r="E109" s="29"/>
      <c r="F109" s="30"/>
      <c r="G109" s="27">
        <v>0</v>
      </c>
      <c r="H109" s="27">
        <v>0</v>
      </c>
      <c r="I109" s="28">
        <f t="shared" si="3"/>
        <v>0</v>
      </c>
      <c r="J109" s="159"/>
      <c r="K109" s="13"/>
      <c r="L109" s="13"/>
      <c r="M109" s="13"/>
      <c r="N109" s="13"/>
      <c r="O109" s="13"/>
      <c r="P109" s="13"/>
      <c r="Q109" s="13"/>
      <c r="R109" s="5"/>
      <c r="S109" s="5"/>
      <c r="T109" s="5"/>
      <c r="U109" s="5"/>
      <c r="V109" s="5"/>
      <c r="W109" s="5"/>
      <c r="X109" s="5"/>
      <c r="Y109" s="5"/>
      <c r="Z109" s="5"/>
      <c r="AA109" s="5"/>
      <c r="AB109" s="5"/>
      <c r="AC109" s="5"/>
      <c r="AD109" s="5"/>
    </row>
    <row r="110" spans="1:30" ht="45" x14ac:dyDescent="0.2">
      <c r="A110" s="42" t="s">
        <v>56</v>
      </c>
      <c r="B110" s="42" t="s">
        <v>57</v>
      </c>
      <c r="C110" s="21" t="s">
        <v>58</v>
      </c>
      <c r="D110" s="21" t="s">
        <v>59</v>
      </c>
      <c r="E110" s="21" t="s">
        <v>60</v>
      </c>
      <c r="F110" s="31"/>
      <c r="G110" s="149" t="s">
        <v>61</v>
      </c>
      <c r="H110" s="149" t="s">
        <v>62</v>
      </c>
      <c r="I110" s="149" t="s">
        <v>63</v>
      </c>
      <c r="J110" s="159"/>
      <c r="K110" s="6"/>
      <c r="L110" s="6"/>
      <c r="M110" s="6"/>
      <c r="N110" s="6"/>
      <c r="O110" s="6"/>
      <c r="P110" s="6"/>
      <c r="Q110" s="6"/>
      <c r="R110" s="32"/>
      <c r="S110" s="14"/>
      <c r="T110" s="14"/>
      <c r="U110" s="14"/>
      <c r="V110" s="14"/>
      <c r="W110" s="14"/>
      <c r="X110" s="14"/>
      <c r="Y110" s="14"/>
      <c r="Z110" s="14"/>
      <c r="AA110" s="14"/>
      <c r="AB110" s="14"/>
      <c r="AC110" s="14"/>
      <c r="AD110" s="14"/>
    </row>
    <row r="111" spans="1:30" x14ac:dyDescent="0.2">
      <c r="A111" s="37" t="s">
        <v>64</v>
      </c>
      <c r="B111" s="38" t="s">
        <v>65</v>
      </c>
      <c r="C111" s="16">
        <f>SUMIFS($E$104:$E$109,$B$104:$B$109,"FDA",$D$104:$D$109,"&lt;&gt;VAGO")</f>
        <v>1</v>
      </c>
      <c r="D111" s="16">
        <f>SUMIFS($E$104:$E$109,$B$104:$B$109,"FDA",$D$104:$D$109,"VAGO")</f>
        <v>0</v>
      </c>
      <c r="E111" s="16">
        <f t="shared" ref="E111:E115" si="4">C111+D111</f>
        <v>1</v>
      </c>
      <c r="F111" s="17"/>
      <c r="G111" s="28">
        <f>SUMIF($B$104:$B$109,"FDA",$G$104:$G$109)</f>
        <v>0</v>
      </c>
      <c r="H111" s="28">
        <f>SUMIF($B$104:$B$109,"FDA",$H$104:$H$109)</f>
        <v>6782.61</v>
      </c>
      <c r="I111" s="28">
        <f>SUMIF($B$104:$B$109,"FDA",$I$104:$I$109)</f>
        <v>6782.61</v>
      </c>
      <c r="J111" s="150"/>
      <c r="K111" s="6"/>
      <c r="L111" s="13"/>
      <c r="M111" s="13"/>
      <c r="N111" s="13"/>
      <c r="O111" s="13"/>
      <c r="P111" s="13"/>
      <c r="Q111" s="13"/>
      <c r="R111" s="5"/>
      <c r="S111" s="5"/>
      <c r="T111" s="5"/>
      <c r="U111" s="5"/>
      <c r="V111" s="5"/>
      <c r="W111" s="5"/>
      <c r="X111" s="5"/>
      <c r="Y111" s="5"/>
      <c r="Z111" s="5"/>
      <c r="AA111" s="5"/>
      <c r="AB111" s="5"/>
      <c r="AC111" s="5"/>
      <c r="AD111" s="5"/>
    </row>
    <row r="112" spans="1:30" x14ac:dyDescent="0.2">
      <c r="A112" s="37" t="s">
        <v>66</v>
      </c>
      <c r="B112" s="38" t="s">
        <v>67</v>
      </c>
      <c r="C112" s="16">
        <f>SUMIFS($E$104:$E$109,$B$104:$B$109,"FDA-1",$D$104:$D$109,"&lt;&gt;VAGO")</f>
        <v>1</v>
      </c>
      <c r="D112" s="16">
        <f>SUMIFS($E$104:$E$109,$B$104:$B$109,"FDA-1",$D$104:$D$109,"VAGO")</f>
        <v>0</v>
      </c>
      <c r="E112" s="16">
        <f t="shared" si="4"/>
        <v>1</v>
      </c>
      <c r="F112" s="17"/>
      <c r="G112" s="28">
        <f>SUMIF($B$104:$B$109,"FDA-1",$G$104:$G$109)</f>
        <v>0</v>
      </c>
      <c r="H112" s="28">
        <f>SUMIF($B$104:$B$109,"FDA-1",$H$104:$H$109)</f>
        <v>5703.56</v>
      </c>
      <c r="I112" s="28">
        <f>SUMIF($B$104:$B$109,"FDA-1",$I$104:$I$109)</f>
        <v>5703.56</v>
      </c>
      <c r="J112" s="150"/>
      <c r="K112" s="6"/>
      <c r="L112" s="13"/>
      <c r="M112" s="13"/>
      <c r="N112" s="13"/>
      <c r="O112" s="13"/>
      <c r="P112" s="13"/>
      <c r="Q112" s="13"/>
      <c r="R112" s="5"/>
      <c r="S112" s="5"/>
      <c r="T112" s="5"/>
      <c r="U112" s="5"/>
      <c r="V112" s="5"/>
      <c r="W112" s="5"/>
      <c r="X112" s="5"/>
      <c r="Y112" s="5"/>
      <c r="Z112" s="5"/>
      <c r="AA112" s="5"/>
      <c r="AB112" s="5"/>
      <c r="AC112" s="5"/>
      <c r="AD112" s="5"/>
    </row>
    <row r="113" spans="1:30" x14ac:dyDescent="0.2">
      <c r="A113" s="37" t="s">
        <v>68</v>
      </c>
      <c r="B113" s="38" t="s">
        <v>69</v>
      </c>
      <c r="C113" s="16">
        <f>SUMIFS($E$104:$E$109,$B$104:$B$109,"FDA-2",$D$104:$D$109,"&lt;&gt;VAGO")</f>
        <v>2</v>
      </c>
      <c r="D113" s="16">
        <f>SUMIFS($E$104:$E$109,$B$104:$B$109,"FDA-2",$D$104:$D$109,"VAGO")</f>
        <v>0</v>
      </c>
      <c r="E113" s="16">
        <f t="shared" si="4"/>
        <v>2</v>
      </c>
      <c r="F113" s="19"/>
      <c r="G113" s="28">
        <f>SUMIF($B$104:$B$109,"FDA-2",$G$104:$G$109)</f>
        <v>0</v>
      </c>
      <c r="H113" s="28">
        <f>SUMIF($B$104:$B$109,"FDA-2",$H$104:$H$109)</f>
        <v>10482.219999999999</v>
      </c>
      <c r="I113" s="28">
        <f>SUMIF($B$104:$B$109,"FDA-2",$I$104:$I$109)</f>
        <v>10482.219999999999</v>
      </c>
      <c r="J113" s="150"/>
      <c r="K113" s="6"/>
      <c r="L113" s="13"/>
      <c r="M113" s="13"/>
      <c r="N113" s="13"/>
      <c r="O113" s="13"/>
      <c r="P113" s="13"/>
      <c r="Q113" s="13"/>
      <c r="R113" s="5"/>
      <c r="S113" s="5"/>
      <c r="T113" s="5"/>
      <c r="U113" s="5"/>
      <c r="V113" s="5"/>
      <c r="W113" s="5"/>
      <c r="X113" s="5"/>
      <c r="Y113" s="5"/>
      <c r="Z113" s="5"/>
      <c r="AA113" s="5"/>
      <c r="AB113" s="5"/>
      <c r="AC113" s="5"/>
      <c r="AD113" s="5"/>
    </row>
    <row r="114" spans="1:30" x14ac:dyDescent="0.2">
      <c r="A114" s="37" t="s">
        <v>70</v>
      </c>
      <c r="B114" s="38" t="s">
        <v>71</v>
      </c>
      <c r="C114" s="16">
        <f>SUMIFS($E$104:$E$109,$B$104:$B$109,"FDA-3",$D$104:$D$109,"&lt;&gt;VAGO")</f>
        <v>1</v>
      </c>
      <c r="D114" s="16">
        <f>SUMIFS($E$104:$E$109,$B$104:$B$109,"FDA-3",$D$104:$D$109,"VAGO")</f>
        <v>0</v>
      </c>
      <c r="E114" s="16">
        <f t="shared" si="4"/>
        <v>1</v>
      </c>
      <c r="F114" s="20"/>
      <c r="G114" s="28">
        <f>SUMIF($B$104:$B$109,"FDA-3",$G$104:$G$109)</f>
        <v>0</v>
      </c>
      <c r="H114" s="28">
        <f>SUMIF($B$104:$B$109,"FDA-3",$H$104:$H$109)</f>
        <v>4316.21</v>
      </c>
      <c r="I114" s="28">
        <f>SUMIF($B$104:$B$109,"FDA-3",$I$104:$I$109)</f>
        <v>4316.21</v>
      </c>
      <c r="J114" s="150"/>
      <c r="K114" s="6"/>
      <c r="L114" s="13"/>
      <c r="M114" s="13"/>
      <c r="N114" s="13"/>
      <c r="O114" s="13"/>
      <c r="P114" s="13"/>
      <c r="Q114" s="13"/>
      <c r="R114" s="5"/>
      <c r="S114" s="5"/>
      <c r="T114" s="5"/>
      <c r="U114" s="5"/>
      <c r="V114" s="5"/>
      <c r="W114" s="5"/>
      <c r="X114" s="5"/>
      <c r="Y114" s="5"/>
      <c r="Z114" s="5"/>
      <c r="AA114" s="5"/>
      <c r="AB114" s="5"/>
      <c r="AC114" s="5"/>
      <c r="AD114" s="5"/>
    </row>
    <row r="115" spans="1:30" x14ac:dyDescent="0.2">
      <c r="A115" s="37" t="s">
        <v>72</v>
      </c>
      <c r="B115" s="38" t="s">
        <v>73</v>
      </c>
      <c r="C115" s="16">
        <f>SUMIFS($E$104:$E$109,$B$104:$B$109,"FDA-4",$D$104:$D$109,"&lt;&gt;VAGO")</f>
        <v>0</v>
      </c>
      <c r="D115" s="16">
        <f>SUMIFS($E$104:$E$109,$B$104:$B$109,"FDA-4",$D$104:$D$109,"VAGO")</f>
        <v>0</v>
      </c>
      <c r="E115" s="16">
        <f t="shared" si="4"/>
        <v>0</v>
      </c>
      <c r="F115" s="19"/>
      <c r="G115" s="28">
        <f>SUMIF($B$104:$B$109,"FDA-4",$G$104:$G$109)</f>
        <v>0</v>
      </c>
      <c r="H115" s="28">
        <f>SUMIF($B$104:$B$109,"FDA-4",$H$104:$H$109)</f>
        <v>0</v>
      </c>
      <c r="I115" s="28">
        <f>SUMIF($B$104:$B$109,"FDA-4",$I$104:$I$109)</f>
        <v>0</v>
      </c>
      <c r="J115" s="150"/>
      <c r="K115" s="6"/>
      <c r="L115" s="13"/>
      <c r="M115" s="13"/>
      <c r="N115" s="13"/>
      <c r="O115" s="13"/>
      <c r="P115" s="13"/>
      <c r="Q115" s="13"/>
      <c r="R115" s="5"/>
      <c r="S115" s="5"/>
      <c r="T115" s="5"/>
      <c r="U115" s="5"/>
      <c r="V115" s="5"/>
      <c r="W115" s="5"/>
      <c r="X115" s="5"/>
      <c r="Y115" s="5"/>
      <c r="Z115" s="5"/>
      <c r="AA115" s="5"/>
      <c r="AB115" s="5"/>
      <c r="AC115" s="5"/>
      <c r="AD115" s="5"/>
    </row>
    <row r="116" spans="1:30" ht="30" x14ac:dyDescent="0.2">
      <c r="A116" s="42" t="s">
        <v>74</v>
      </c>
      <c r="B116" s="167"/>
      <c r="C116" s="21">
        <f>SUM(C111:C115)</f>
        <v>5</v>
      </c>
      <c r="D116" s="21">
        <f t="shared" ref="D116" si="5">SUM(D112:D115)</f>
        <v>0</v>
      </c>
      <c r="E116" s="21">
        <f>SUM(E111:E115)</f>
        <v>5</v>
      </c>
      <c r="F116" s="31"/>
      <c r="G116" s="33">
        <f t="shared" ref="G116:I116" si="6">SUM(G111:G115)</f>
        <v>0</v>
      </c>
      <c r="H116" s="33">
        <f>SUM(H111:H115)</f>
        <v>27284.6</v>
      </c>
      <c r="I116" s="33">
        <f t="shared" si="6"/>
        <v>27284.6</v>
      </c>
      <c r="J116" s="150"/>
      <c r="K116" s="6"/>
      <c r="L116" s="13"/>
      <c r="M116" s="13"/>
      <c r="N116" s="13"/>
      <c r="O116" s="13"/>
      <c r="P116" s="13"/>
      <c r="Q116" s="13"/>
      <c r="R116" s="5"/>
      <c r="S116" s="5"/>
      <c r="T116" s="5"/>
      <c r="U116" s="5"/>
      <c r="V116" s="5"/>
      <c r="W116" s="5"/>
      <c r="X116" s="5"/>
      <c r="Y116" s="5"/>
      <c r="Z116" s="5"/>
      <c r="AA116" s="5"/>
      <c r="AB116" s="5"/>
      <c r="AC116" s="5"/>
      <c r="AD116" s="5"/>
    </row>
    <row r="117" spans="1:30" ht="45" customHeight="1" x14ac:dyDescent="0.2">
      <c r="A117" s="24"/>
      <c r="B117" s="143"/>
      <c r="C117" s="143"/>
      <c r="D117" s="143"/>
      <c r="E117" s="143"/>
      <c r="F117" s="24"/>
      <c r="G117" s="151"/>
      <c r="H117" s="151"/>
      <c r="I117" s="169"/>
      <c r="J117" s="150"/>
      <c r="K117" s="6"/>
      <c r="L117" s="13"/>
      <c r="M117" s="13"/>
      <c r="N117" s="13"/>
      <c r="O117" s="13"/>
      <c r="P117" s="13"/>
      <c r="Q117" s="13"/>
      <c r="R117" s="5"/>
      <c r="S117" s="5"/>
      <c r="T117" s="5"/>
      <c r="U117" s="5"/>
      <c r="V117" s="5"/>
      <c r="W117" s="5"/>
      <c r="X117" s="5"/>
      <c r="Y117" s="5"/>
      <c r="Z117" s="5"/>
      <c r="AA117" s="5"/>
      <c r="AB117" s="5"/>
      <c r="AC117" s="5"/>
      <c r="AD117" s="5"/>
    </row>
    <row r="118" spans="1:30" x14ac:dyDescent="0.2">
      <c r="A118" s="178" t="s">
        <v>75</v>
      </c>
      <c r="B118" s="179"/>
      <c r="C118" s="179"/>
      <c r="D118" s="179"/>
      <c r="E118" s="179"/>
      <c r="F118" s="179"/>
      <c r="G118" s="179"/>
      <c r="H118" s="179"/>
      <c r="I118" s="180"/>
      <c r="J118" s="150"/>
      <c r="K118" s="6"/>
      <c r="L118" s="13"/>
      <c r="M118" s="13"/>
      <c r="N118" s="13"/>
      <c r="O118" s="13"/>
      <c r="P118" s="13"/>
      <c r="Q118" s="13"/>
      <c r="R118" s="5"/>
      <c r="S118" s="5"/>
      <c r="T118" s="5"/>
      <c r="U118" s="5"/>
      <c r="V118" s="5"/>
      <c r="W118" s="5"/>
      <c r="X118" s="5"/>
      <c r="Y118" s="5"/>
      <c r="Z118" s="5"/>
      <c r="AA118" s="5"/>
      <c r="AB118" s="5"/>
      <c r="AC118" s="5"/>
      <c r="AD118" s="5"/>
    </row>
    <row r="119" spans="1:30" ht="30" x14ac:dyDescent="0.2">
      <c r="A119" s="34" t="s">
        <v>76</v>
      </c>
      <c r="B119" s="9" t="s">
        <v>77</v>
      </c>
      <c r="C119" s="9" t="s">
        <v>78</v>
      </c>
      <c r="D119" s="9" t="s">
        <v>79</v>
      </c>
      <c r="E119" s="9" t="s">
        <v>80</v>
      </c>
      <c r="F119" s="9" t="s">
        <v>81</v>
      </c>
      <c r="G119" s="147" t="s">
        <v>82</v>
      </c>
      <c r="H119" s="152" t="s">
        <v>83</v>
      </c>
      <c r="I119" s="147" t="s">
        <v>84</v>
      </c>
      <c r="J119" s="169"/>
      <c r="K119" s="6"/>
      <c r="L119" s="6"/>
      <c r="M119" s="6"/>
      <c r="N119" s="6"/>
      <c r="O119" s="6"/>
      <c r="P119" s="6"/>
      <c r="Q119" s="6"/>
      <c r="R119" s="25"/>
      <c r="S119" s="12"/>
      <c r="T119" s="12"/>
      <c r="U119" s="12"/>
      <c r="V119" s="12"/>
      <c r="W119" s="12"/>
      <c r="X119" s="12"/>
      <c r="Y119" s="12"/>
      <c r="Z119" s="12"/>
      <c r="AA119" s="12"/>
      <c r="AB119" s="12"/>
      <c r="AC119" s="12"/>
      <c r="AD119" s="12"/>
    </row>
    <row r="120" spans="1:30" ht="16.5" x14ac:dyDescent="0.25">
      <c r="A120" s="49" t="s">
        <v>341</v>
      </c>
      <c r="B120" s="105" t="s">
        <v>94</v>
      </c>
      <c r="C120" s="35"/>
      <c r="D120" s="121" t="s">
        <v>360</v>
      </c>
      <c r="E120" s="29">
        <v>1</v>
      </c>
      <c r="F120" s="52" t="s">
        <v>335</v>
      </c>
      <c r="G120" s="124">
        <v>0</v>
      </c>
      <c r="H120" s="153">
        <v>1392.8</v>
      </c>
      <c r="I120" s="127">
        <f t="shared" ref="I120:I128" si="7">SUM(G120:H120)</f>
        <v>1392.8</v>
      </c>
      <c r="J120" s="150"/>
      <c r="K120" s="13"/>
      <c r="L120" s="13"/>
      <c r="M120" s="13"/>
      <c r="N120" s="13"/>
      <c r="O120" s="13"/>
      <c r="P120" s="13"/>
      <c r="Q120" s="13"/>
      <c r="R120" s="5"/>
      <c r="S120" s="5"/>
      <c r="T120" s="5"/>
      <c r="U120" s="5"/>
      <c r="V120" s="5"/>
      <c r="W120" s="5"/>
      <c r="X120" s="5"/>
      <c r="Y120" s="5"/>
      <c r="Z120" s="5"/>
      <c r="AA120" s="5"/>
      <c r="AB120" s="5"/>
      <c r="AC120" s="5"/>
      <c r="AD120" s="5"/>
    </row>
    <row r="121" spans="1:30" ht="16.5" x14ac:dyDescent="0.25">
      <c r="A121" s="49" t="s">
        <v>341</v>
      </c>
      <c r="B121" s="105" t="s">
        <v>94</v>
      </c>
      <c r="C121" s="36"/>
      <c r="D121" s="121" t="s">
        <v>360</v>
      </c>
      <c r="E121" s="29">
        <v>1</v>
      </c>
      <c r="F121" s="52" t="s">
        <v>336</v>
      </c>
      <c r="G121" s="124">
        <v>0</v>
      </c>
      <c r="H121" s="154">
        <v>1392.8</v>
      </c>
      <c r="I121" s="127">
        <f t="shared" si="7"/>
        <v>1392.8</v>
      </c>
      <c r="J121" s="150"/>
      <c r="K121" s="13"/>
      <c r="L121" s="13"/>
      <c r="M121" s="13"/>
      <c r="N121" s="13"/>
      <c r="O121" s="13"/>
      <c r="P121" s="13"/>
      <c r="Q121" s="13"/>
      <c r="R121" s="5"/>
      <c r="S121" s="5"/>
      <c r="T121" s="5"/>
      <c r="U121" s="5"/>
      <c r="V121" s="5"/>
      <c r="W121" s="5"/>
      <c r="X121" s="5"/>
      <c r="Y121" s="5"/>
      <c r="Z121" s="5"/>
      <c r="AA121" s="5"/>
      <c r="AB121" s="5"/>
      <c r="AC121" s="5"/>
      <c r="AD121" s="5"/>
    </row>
    <row r="122" spans="1:30" ht="16.5" x14ac:dyDescent="0.25">
      <c r="A122" s="49" t="s">
        <v>341</v>
      </c>
      <c r="B122" s="105" t="s">
        <v>94</v>
      </c>
      <c r="C122" s="36"/>
      <c r="D122" s="121" t="s">
        <v>360</v>
      </c>
      <c r="E122" s="29">
        <v>1</v>
      </c>
      <c r="F122" s="94" t="s">
        <v>337</v>
      </c>
      <c r="G122" s="124">
        <v>0</v>
      </c>
      <c r="H122" s="154">
        <v>1392.8</v>
      </c>
      <c r="I122" s="127">
        <f t="shared" si="7"/>
        <v>1392.8</v>
      </c>
      <c r="J122" s="150"/>
      <c r="K122" s="13"/>
      <c r="L122" s="13"/>
      <c r="M122" s="13"/>
      <c r="N122" s="13"/>
      <c r="O122" s="13"/>
      <c r="P122" s="13"/>
      <c r="Q122" s="13"/>
      <c r="R122" s="5"/>
      <c r="S122" s="5"/>
      <c r="T122" s="5"/>
      <c r="U122" s="5"/>
      <c r="V122" s="5"/>
      <c r="W122" s="5"/>
      <c r="X122" s="5"/>
      <c r="Y122" s="5"/>
      <c r="Z122" s="5"/>
      <c r="AA122" s="5"/>
      <c r="AB122" s="5"/>
      <c r="AC122" s="5"/>
      <c r="AD122" s="5"/>
    </row>
    <row r="123" spans="1:30" ht="16.5" x14ac:dyDescent="0.25">
      <c r="A123" s="49" t="s">
        <v>341</v>
      </c>
      <c r="B123" s="105" t="s">
        <v>94</v>
      </c>
      <c r="C123" s="36"/>
      <c r="D123" s="121" t="s">
        <v>360</v>
      </c>
      <c r="E123" s="29">
        <v>1</v>
      </c>
      <c r="F123" s="69" t="s">
        <v>338</v>
      </c>
      <c r="G123" s="124">
        <v>0</v>
      </c>
      <c r="H123" s="154">
        <v>1392.8</v>
      </c>
      <c r="I123" s="127">
        <f t="shared" si="7"/>
        <v>1392.8</v>
      </c>
      <c r="J123" s="150"/>
      <c r="K123" s="13"/>
      <c r="L123" s="13"/>
      <c r="M123" s="13"/>
      <c r="N123" s="13"/>
      <c r="O123" s="13"/>
      <c r="P123" s="13"/>
      <c r="Q123" s="13"/>
      <c r="R123" s="5"/>
      <c r="S123" s="5"/>
      <c r="T123" s="5"/>
      <c r="U123" s="5"/>
      <c r="V123" s="5"/>
      <c r="W123" s="5"/>
      <c r="X123" s="5"/>
      <c r="Y123" s="5"/>
      <c r="Z123" s="5"/>
      <c r="AA123" s="5"/>
      <c r="AB123" s="5"/>
      <c r="AC123" s="5"/>
      <c r="AD123" s="5"/>
    </row>
    <row r="124" spans="1:30" ht="16.5" x14ac:dyDescent="0.25">
      <c r="A124" s="49" t="s">
        <v>341</v>
      </c>
      <c r="B124" s="105" t="s">
        <v>94</v>
      </c>
      <c r="C124" s="35"/>
      <c r="D124" s="121" t="s">
        <v>360</v>
      </c>
      <c r="E124" s="29">
        <v>1</v>
      </c>
      <c r="F124" s="50" t="s">
        <v>339</v>
      </c>
      <c r="G124" s="124">
        <v>0</v>
      </c>
      <c r="H124" s="154">
        <v>1392.8</v>
      </c>
      <c r="I124" s="127">
        <f t="shared" si="7"/>
        <v>1392.8</v>
      </c>
      <c r="J124" s="150"/>
      <c r="K124" s="13"/>
      <c r="L124" s="13"/>
      <c r="M124" s="13"/>
      <c r="N124" s="13"/>
      <c r="O124" s="13"/>
      <c r="P124" s="13"/>
      <c r="Q124" s="13"/>
      <c r="R124" s="5"/>
      <c r="S124" s="5"/>
      <c r="T124" s="5"/>
      <c r="U124" s="5"/>
      <c r="V124" s="5"/>
      <c r="W124" s="5"/>
      <c r="X124" s="5"/>
      <c r="Y124" s="5"/>
      <c r="Z124" s="5"/>
      <c r="AA124" s="5"/>
      <c r="AB124" s="5"/>
      <c r="AC124" s="5"/>
      <c r="AD124" s="5"/>
    </row>
    <row r="125" spans="1:30" ht="16.5" x14ac:dyDescent="0.25">
      <c r="A125" s="95" t="s">
        <v>341</v>
      </c>
      <c r="B125" s="105" t="s">
        <v>94</v>
      </c>
      <c r="C125" s="96"/>
      <c r="D125" s="121" t="s">
        <v>360</v>
      </c>
      <c r="E125" s="122">
        <v>1</v>
      </c>
      <c r="F125" s="52" t="s">
        <v>340</v>
      </c>
      <c r="G125" s="125">
        <v>0</v>
      </c>
      <c r="H125" s="154">
        <v>1392.8</v>
      </c>
      <c r="I125" s="128">
        <f t="shared" si="7"/>
        <v>1392.8</v>
      </c>
      <c r="J125" s="150"/>
      <c r="K125" s="13"/>
      <c r="L125" s="13"/>
      <c r="M125" s="13"/>
      <c r="N125" s="13"/>
      <c r="O125" s="13"/>
      <c r="P125" s="13"/>
      <c r="Q125" s="13"/>
      <c r="R125" s="5"/>
      <c r="S125" s="5"/>
      <c r="T125" s="5"/>
      <c r="U125" s="5"/>
      <c r="V125" s="5"/>
      <c r="W125" s="5"/>
      <c r="X125" s="5"/>
      <c r="Y125" s="5"/>
      <c r="Z125" s="5"/>
      <c r="AA125" s="5"/>
      <c r="AB125" s="5"/>
      <c r="AC125" s="5"/>
      <c r="AD125" s="5"/>
    </row>
    <row r="126" spans="1:30" ht="16.5" x14ac:dyDescent="0.25">
      <c r="A126" s="95" t="s">
        <v>341</v>
      </c>
      <c r="B126" s="105" t="s">
        <v>94</v>
      </c>
      <c r="C126" s="99"/>
      <c r="D126" s="121" t="s">
        <v>360</v>
      </c>
      <c r="E126" s="101">
        <v>1</v>
      </c>
      <c r="F126" s="123" t="s">
        <v>342</v>
      </c>
      <c r="G126" s="126">
        <v>0</v>
      </c>
      <c r="H126" s="154">
        <v>1392.8</v>
      </c>
      <c r="I126" s="128">
        <f t="shared" si="7"/>
        <v>1392.8</v>
      </c>
      <c r="J126" s="150"/>
      <c r="K126" s="13"/>
      <c r="L126" s="13"/>
      <c r="M126" s="13"/>
      <c r="N126" s="13"/>
      <c r="O126" s="13"/>
      <c r="P126" s="13"/>
      <c r="Q126" s="13"/>
      <c r="R126" s="5"/>
      <c r="S126" s="5"/>
      <c r="T126" s="5"/>
      <c r="U126" s="5"/>
      <c r="V126" s="5"/>
      <c r="W126" s="5"/>
      <c r="X126" s="5"/>
      <c r="Y126" s="5"/>
      <c r="Z126" s="5"/>
      <c r="AA126" s="5"/>
      <c r="AB126" s="5"/>
      <c r="AC126" s="5"/>
      <c r="AD126" s="5"/>
    </row>
    <row r="127" spans="1:30" ht="16.5" x14ac:dyDescent="0.25">
      <c r="A127" s="95" t="s">
        <v>341</v>
      </c>
      <c r="B127" s="105" t="s">
        <v>94</v>
      </c>
      <c r="C127" s="99"/>
      <c r="D127" s="121" t="s">
        <v>360</v>
      </c>
      <c r="E127" s="101">
        <v>1</v>
      </c>
      <c r="F127" s="74" t="s">
        <v>343</v>
      </c>
      <c r="G127" s="126">
        <v>0</v>
      </c>
      <c r="H127" s="154">
        <v>1392.8</v>
      </c>
      <c r="I127" s="128">
        <f t="shared" si="7"/>
        <v>1392.8</v>
      </c>
      <c r="J127" s="150"/>
      <c r="K127" s="13"/>
      <c r="L127" s="13"/>
      <c r="M127" s="13"/>
      <c r="N127" s="13"/>
      <c r="O127" s="13"/>
      <c r="P127" s="13"/>
      <c r="Q127" s="13"/>
      <c r="R127" s="5"/>
      <c r="S127" s="5"/>
      <c r="T127" s="5"/>
      <c r="U127" s="5"/>
      <c r="V127" s="5"/>
      <c r="W127" s="5"/>
      <c r="X127" s="5"/>
      <c r="Y127" s="5"/>
      <c r="Z127" s="5"/>
      <c r="AA127" s="5"/>
      <c r="AB127" s="5"/>
      <c r="AC127" s="5"/>
      <c r="AD127" s="5"/>
    </row>
    <row r="128" spans="1:30" ht="16.5" x14ac:dyDescent="0.25">
      <c r="A128" s="95" t="s">
        <v>341</v>
      </c>
      <c r="B128" s="105" t="s">
        <v>94</v>
      </c>
      <c r="C128" s="99"/>
      <c r="D128" s="121" t="s">
        <v>360</v>
      </c>
      <c r="E128" s="101">
        <v>1</v>
      </c>
      <c r="F128" s="104" t="s">
        <v>344</v>
      </c>
      <c r="G128" s="126">
        <v>0</v>
      </c>
      <c r="H128" s="154">
        <v>1392.8</v>
      </c>
      <c r="I128" s="128">
        <f t="shared" si="7"/>
        <v>1392.8</v>
      </c>
      <c r="J128" s="150"/>
      <c r="K128" s="13"/>
      <c r="L128" s="13"/>
      <c r="M128" s="13"/>
      <c r="N128" s="13"/>
      <c r="O128" s="13"/>
      <c r="P128" s="13"/>
      <c r="Q128" s="13"/>
      <c r="R128" s="5"/>
      <c r="S128" s="5"/>
      <c r="T128" s="5"/>
      <c r="U128" s="5"/>
      <c r="V128" s="5"/>
      <c r="W128" s="5"/>
      <c r="X128" s="5"/>
      <c r="Y128" s="5"/>
      <c r="Z128" s="5"/>
      <c r="AA128" s="5"/>
      <c r="AB128" s="5"/>
      <c r="AC128" s="5"/>
      <c r="AD128" s="5"/>
    </row>
    <row r="129" spans="1:30" ht="16.5" x14ac:dyDescent="0.25">
      <c r="A129" s="49" t="s">
        <v>347</v>
      </c>
      <c r="B129" s="105" t="s">
        <v>372</v>
      </c>
      <c r="C129" s="99"/>
      <c r="D129" s="121" t="s">
        <v>360</v>
      </c>
      <c r="E129" s="101">
        <v>1</v>
      </c>
      <c r="F129" s="52" t="s">
        <v>345</v>
      </c>
      <c r="G129" s="97">
        <v>0</v>
      </c>
      <c r="H129" s="154">
        <v>849.76</v>
      </c>
      <c r="I129" s="98">
        <f>SUM(G129:H129)</f>
        <v>849.76</v>
      </c>
      <c r="J129" s="150"/>
      <c r="K129" s="13"/>
      <c r="L129" s="13"/>
      <c r="M129" s="13"/>
      <c r="N129" s="13"/>
      <c r="O129" s="13"/>
      <c r="P129" s="13"/>
      <c r="Q129" s="13"/>
      <c r="R129" s="5"/>
      <c r="S129" s="5"/>
      <c r="T129" s="5"/>
      <c r="U129" s="5"/>
      <c r="V129" s="5"/>
      <c r="W129" s="5"/>
      <c r="X129" s="5"/>
      <c r="Y129" s="5"/>
      <c r="Z129" s="5"/>
      <c r="AA129" s="5"/>
      <c r="AB129" s="5"/>
      <c r="AC129" s="5"/>
      <c r="AD129" s="5"/>
    </row>
    <row r="130" spans="1:30" ht="16.5" x14ac:dyDescent="0.25">
      <c r="A130" s="49" t="s">
        <v>347</v>
      </c>
      <c r="B130" s="105" t="s">
        <v>372</v>
      </c>
      <c r="C130" s="99"/>
      <c r="D130" s="121" t="s">
        <v>360</v>
      </c>
      <c r="E130" s="101">
        <v>1</v>
      </c>
      <c r="F130" s="52" t="s">
        <v>346</v>
      </c>
      <c r="G130" s="97">
        <v>0</v>
      </c>
      <c r="H130" s="154">
        <v>849.76</v>
      </c>
      <c r="I130" s="98">
        <f>SUM(G130:H130)</f>
        <v>849.76</v>
      </c>
      <c r="J130" s="150"/>
      <c r="K130" s="13"/>
      <c r="L130" s="13"/>
      <c r="M130" s="13"/>
      <c r="N130" s="13"/>
      <c r="O130" s="13"/>
      <c r="P130" s="13"/>
      <c r="Q130" s="13"/>
      <c r="R130" s="5"/>
      <c r="S130" s="5"/>
      <c r="T130" s="5"/>
      <c r="U130" s="5"/>
      <c r="V130" s="5"/>
      <c r="W130" s="5"/>
      <c r="X130" s="5"/>
      <c r="Y130" s="5"/>
      <c r="Z130" s="5"/>
      <c r="AA130" s="5"/>
      <c r="AB130" s="5"/>
      <c r="AC130" s="5"/>
      <c r="AD130" s="5"/>
    </row>
    <row r="131" spans="1:30" ht="16.5" x14ac:dyDescent="0.25">
      <c r="A131" s="49" t="s">
        <v>347</v>
      </c>
      <c r="B131" s="105" t="s">
        <v>372</v>
      </c>
      <c r="C131" s="99"/>
      <c r="D131" s="121" t="s">
        <v>360</v>
      </c>
      <c r="E131" s="101">
        <v>1</v>
      </c>
      <c r="F131" s="106" t="s">
        <v>348</v>
      </c>
      <c r="G131" s="97">
        <v>0</v>
      </c>
      <c r="H131" s="154">
        <v>849.76</v>
      </c>
      <c r="I131" s="98">
        <f>SUM(G131:H131)</f>
        <v>849.76</v>
      </c>
      <c r="J131" s="150"/>
      <c r="K131" s="13"/>
      <c r="L131" s="13"/>
      <c r="M131" s="13"/>
      <c r="N131" s="13"/>
      <c r="O131" s="13"/>
      <c r="P131" s="13"/>
      <c r="Q131" s="13"/>
      <c r="R131" s="5"/>
      <c r="S131" s="5"/>
      <c r="T131" s="5"/>
      <c r="U131" s="5"/>
      <c r="V131" s="5"/>
      <c r="W131" s="5"/>
      <c r="X131" s="5"/>
      <c r="Y131" s="5"/>
      <c r="Z131" s="5"/>
      <c r="AA131" s="5"/>
      <c r="AB131" s="5"/>
      <c r="AC131" s="5"/>
      <c r="AD131" s="5"/>
    </row>
    <row r="132" spans="1:30" ht="16.5" x14ac:dyDescent="0.25">
      <c r="A132" s="49" t="s">
        <v>347</v>
      </c>
      <c r="B132" s="105" t="s">
        <v>372</v>
      </c>
      <c r="C132" s="99"/>
      <c r="D132" s="121" t="s">
        <v>360</v>
      </c>
      <c r="E132" s="101">
        <v>1</v>
      </c>
      <c r="F132" s="58" t="s">
        <v>349</v>
      </c>
      <c r="G132" s="102">
        <v>0</v>
      </c>
      <c r="H132" s="154">
        <v>849.76</v>
      </c>
      <c r="I132" s="103">
        <f>SUM(G132:H132)</f>
        <v>849.76</v>
      </c>
      <c r="J132" s="150"/>
      <c r="K132" s="13"/>
      <c r="L132" s="13"/>
      <c r="M132" s="13"/>
      <c r="N132" s="13"/>
      <c r="O132" s="13"/>
      <c r="P132" s="13"/>
      <c r="Q132" s="13"/>
      <c r="R132" s="5"/>
      <c r="S132" s="5"/>
      <c r="T132" s="5"/>
      <c r="U132" s="5"/>
      <c r="V132" s="5"/>
      <c r="W132" s="5"/>
      <c r="X132" s="5"/>
      <c r="Y132" s="5"/>
      <c r="Z132" s="5"/>
      <c r="AA132" s="5"/>
      <c r="AB132" s="5"/>
      <c r="AC132" s="5"/>
      <c r="AD132" s="5"/>
    </row>
    <row r="133" spans="1:30" ht="16.5" x14ac:dyDescent="0.25">
      <c r="A133" s="49" t="s">
        <v>347</v>
      </c>
      <c r="B133" s="105" t="s">
        <v>372</v>
      </c>
      <c r="C133" s="108"/>
      <c r="D133" s="121" t="s">
        <v>360</v>
      </c>
      <c r="E133" s="109">
        <v>1</v>
      </c>
      <c r="F133" s="94" t="s">
        <v>350</v>
      </c>
      <c r="G133" s="102">
        <v>0</v>
      </c>
      <c r="H133" s="154">
        <v>849.76</v>
      </c>
      <c r="I133" s="103">
        <f>SUM(G133:H133)</f>
        <v>849.76</v>
      </c>
      <c r="J133" s="150"/>
      <c r="K133" s="13"/>
      <c r="L133" s="13"/>
      <c r="M133" s="13"/>
      <c r="N133" s="13"/>
      <c r="O133" s="13"/>
      <c r="P133" s="13"/>
      <c r="Q133" s="13"/>
      <c r="R133" s="5"/>
      <c r="S133" s="5"/>
      <c r="T133" s="5"/>
      <c r="U133" s="5"/>
      <c r="V133" s="5"/>
      <c r="W133" s="5"/>
      <c r="X133" s="5"/>
      <c r="Y133" s="5"/>
      <c r="Z133" s="5"/>
      <c r="AA133" s="5"/>
      <c r="AB133" s="5"/>
      <c r="AC133" s="5"/>
      <c r="AD133" s="5"/>
    </row>
    <row r="134" spans="1:30" ht="16.5" x14ac:dyDescent="0.25">
      <c r="A134" s="49" t="s">
        <v>354</v>
      </c>
      <c r="B134" s="107" t="s">
        <v>98</v>
      </c>
      <c r="C134" s="99"/>
      <c r="D134" s="121" t="s">
        <v>360</v>
      </c>
      <c r="E134" s="101">
        <v>1</v>
      </c>
      <c r="F134" s="52" t="s">
        <v>351</v>
      </c>
      <c r="G134" s="102">
        <v>0</v>
      </c>
      <c r="H134" s="155">
        <v>566.5</v>
      </c>
      <c r="I134" s="103">
        <f t="shared" ref="I134:I140" si="8">SUM(G134:H134)</f>
        <v>566.5</v>
      </c>
      <c r="J134" s="150"/>
      <c r="K134" s="13"/>
      <c r="L134" s="13"/>
      <c r="M134" s="13"/>
      <c r="N134" s="13"/>
      <c r="O134" s="13"/>
      <c r="P134" s="13"/>
      <c r="Q134" s="13"/>
      <c r="R134" s="5"/>
      <c r="S134" s="5"/>
      <c r="T134" s="5"/>
      <c r="U134" s="5"/>
      <c r="V134" s="5"/>
      <c r="W134" s="5"/>
      <c r="X134" s="5"/>
      <c r="Y134" s="5"/>
      <c r="Z134" s="5"/>
      <c r="AA134" s="5"/>
      <c r="AB134" s="5"/>
      <c r="AC134" s="5"/>
      <c r="AD134" s="5"/>
    </row>
    <row r="135" spans="1:30" ht="16.5" x14ac:dyDescent="0.25">
      <c r="A135" s="49" t="s">
        <v>354</v>
      </c>
      <c r="B135" s="107" t="s">
        <v>98</v>
      </c>
      <c r="C135" s="99"/>
      <c r="D135" s="121" t="s">
        <v>362</v>
      </c>
      <c r="E135" s="101">
        <v>1</v>
      </c>
      <c r="F135" s="114"/>
      <c r="G135" s="102">
        <v>0</v>
      </c>
      <c r="H135" s="155">
        <v>566.5</v>
      </c>
      <c r="I135" s="103">
        <f t="shared" si="8"/>
        <v>566.5</v>
      </c>
      <c r="J135" s="150"/>
      <c r="K135" s="13"/>
      <c r="L135" s="13"/>
      <c r="M135" s="13"/>
      <c r="N135" s="13"/>
      <c r="O135" s="13"/>
      <c r="P135" s="13"/>
      <c r="Q135" s="13"/>
      <c r="R135" s="5"/>
      <c r="S135" s="5"/>
      <c r="T135" s="5"/>
      <c r="U135" s="5"/>
      <c r="V135" s="5"/>
      <c r="W135" s="5"/>
      <c r="X135" s="5"/>
      <c r="Y135" s="5"/>
      <c r="Z135" s="5"/>
      <c r="AA135" s="5"/>
      <c r="AB135" s="5"/>
      <c r="AC135" s="5"/>
      <c r="AD135" s="5"/>
    </row>
    <row r="136" spans="1:30" ht="16.5" x14ac:dyDescent="0.25">
      <c r="A136" s="49" t="s">
        <v>354</v>
      </c>
      <c r="B136" s="107" t="s">
        <v>98</v>
      </c>
      <c r="C136" s="99"/>
      <c r="D136" s="121" t="s">
        <v>360</v>
      </c>
      <c r="E136" s="101">
        <v>1</v>
      </c>
      <c r="F136" s="52" t="s">
        <v>353</v>
      </c>
      <c r="G136" s="102">
        <v>0</v>
      </c>
      <c r="H136" s="155">
        <v>566.5</v>
      </c>
      <c r="I136" s="103">
        <f t="shared" si="8"/>
        <v>566.5</v>
      </c>
      <c r="J136" s="150"/>
      <c r="K136" s="13"/>
      <c r="L136" s="13"/>
      <c r="M136" s="13"/>
      <c r="N136" s="13"/>
      <c r="O136" s="13"/>
      <c r="P136" s="13"/>
      <c r="Q136" s="13"/>
      <c r="R136" s="5"/>
      <c r="S136" s="5"/>
      <c r="T136" s="5"/>
      <c r="U136" s="5"/>
      <c r="V136" s="5"/>
      <c r="W136" s="5"/>
      <c r="X136" s="5"/>
      <c r="Y136" s="5"/>
      <c r="Z136" s="5"/>
      <c r="AA136" s="5"/>
      <c r="AB136" s="5"/>
      <c r="AC136" s="5"/>
      <c r="AD136" s="5"/>
    </row>
    <row r="137" spans="1:30" ht="16.5" x14ac:dyDescent="0.25">
      <c r="A137" s="52" t="s">
        <v>355</v>
      </c>
      <c r="B137" s="107" t="s">
        <v>356</v>
      </c>
      <c r="C137" s="99"/>
      <c r="D137" s="100" t="s">
        <v>360</v>
      </c>
      <c r="E137" s="101">
        <v>1</v>
      </c>
      <c r="F137" s="58" t="s">
        <v>358</v>
      </c>
      <c r="G137" s="102">
        <v>0</v>
      </c>
      <c r="H137" s="155">
        <v>505.81</v>
      </c>
      <c r="I137" s="103">
        <f t="shared" si="8"/>
        <v>505.81</v>
      </c>
      <c r="J137" s="150"/>
      <c r="K137" s="13"/>
      <c r="L137" s="13"/>
      <c r="M137" s="13"/>
      <c r="N137" s="13"/>
      <c r="O137" s="13"/>
      <c r="P137" s="13"/>
      <c r="Q137" s="13"/>
      <c r="R137" s="5"/>
      <c r="S137" s="5"/>
      <c r="T137" s="5"/>
      <c r="U137" s="5"/>
      <c r="V137" s="5"/>
      <c r="W137" s="5"/>
      <c r="X137" s="5"/>
      <c r="Y137" s="5"/>
      <c r="Z137" s="5"/>
      <c r="AA137" s="5"/>
      <c r="AB137" s="5"/>
      <c r="AC137" s="5"/>
      <c r="AD137" s="5"/>
    </row>
    <row r="138" spans="1:30" ht="16.5" x14ac:dyDescent="0.25">
      <c r="A138" s="52" t="s">
        <v>357</v>
      </c>
      <c r="B138" s="107" t="s">
        <v>104</v>
      </c>
      <c r="C138" s="110"/>
      <c r="D138" s="111" t="s">
        <v>362</v>
      </c>
      <c r="E138" s="112">
        <v>1</v>
      </c>
      <c r="F138" s="115"/>
      <c r="G138" s="102">
        <v>0</v>
      </c>
      <c r="H138" s="156">
        <v>364.17</v>
      </c>
      <c r="I138" s="103">
        <f t="shared" si="8"/>
        <v>364.17</v>
      </c>
      <c r="J138" s="150"/>
      <c r="K138" s="13"/>
      <c r="L138" s="13"/>
      <c r="M138" s="13"/>
      <c r="N138" s="13"/>
      <c r="O138" s="13"/>
      <c r="P138" s="13"/>
      <c r="Q138" s="13"/>
      <c r="R138" s="5"/>
      <c r="S138" s="5"/>
      <c r="T138" s="5"/>
      <c r="U138" s="5"/>
      <c r="V138" s="5"/>
      <c r="W138" s="5"/>
      <c r="X138" s="5"/>
      <c r="Y138" s="5"/>
      <c r="Z138" s="5"/>
      <c r="AA138" s="5"/>
      <c r="AB138" s="5"/>
      <c r="AC138" s="5"/>
      <c r="AD138" s="5"/>
    </row>
    <row r="139" spans="1:30" ht="16.5" x14ac:dyDescent="0.25">
      <c r="A139" s="52" t="s">
        <v>357</v>
      </c>
      <c r="B139" s="107" t="s">
        <v>104</v>
      </c>
      <c r="C139" s="110"/>
      <c r="D139" s="111" t="s">
        <v>362</v>
      </c>
      <c r="E139" s="112">
        <v>1</v>
      </c>
      <c r="F139" s="115"/>
      <c r="G139" s="102">
        <v>0</v>
      </c>
      <c r="H139" s="156">
        <v>364.17</v>
      </c>
      <c r="I139" s="103">
        <f t="shared" si="8"/>
        <v>364.17</v>
      </c>
      <c r="J139" s="150"/>
      <c r="L139" s="13"/>
      <c r="M139" s="13"/>
      <c r="N139" s="13">
        <v>18689.02</v>
      </c>
      <c r="O139" s="13"/>
      <c r="P139" s="13"/>
      <c r="Q139" s="13"/>
      <c r="R139" s="5"/>
      <c r="S139" s="5"/>
      <c r="T139" s="5"/>
      <c r="U139" s="5"/>
      <c r="V139" s="5"/>
      <c r="W139" s="5"/>
      <c r="X139" s="5"/>
      <c r="Y139" s="5"/>
      <c r="Z139" s="5"/>
      <c r="AA139" s="5"/>
      <c r="AB139" s="5"/>
      <c r="AC139" s="5"/>
      <c r="AD139" s="5"/>
    </row>
    <row r="140" spans="1:30" ht="16.5" x14ac:dyDescent="0.25">
      <c r="A140" s="52" t="s">
        <v>357</v>
      </c>
      <c r="B140" s="107" t="s">
        <v>104</v>
      </c>
      <c r="C140" s="110"/>
      <c r="D140" s="111" t="s">
        <v>362</v>
      </c>
      <c r="E140" s="112">
        <v>1</v>
      </c>
      <c r="F140" s="115"/>
      <c r="G140" s="102">
        <v>0</v>
      </c>
      <c r="H140" s="156">
        <v>364.17</v>
      </c>
      <c r="I140" s="103">
        <f t="shared" si="8"/>
        <v>364.17</v>
      </c>
      <c r="J140" s="150"/>
      <c r="K140" s="13"/>
      <c r="L140" s="13"/>
      <c r="M140" s="13"/>
      <c r="N140" s="13"/>
      <c r="O140" s="13"/>
      <c r="P140" s="13"/>
      <c r="Q140" s="13"/>
      <c r="R140" s="5"/>
      <c r="S140" s="5"/>
      <c r="T140" s="5"/>
      <c r="U140" s="5"/>
      <c r="V140" s="5"/>
      <c r="W140" s="5"/>
      <c r="X140" s="5"/>
      <c r="Y140" s="5"/>
      <c r="Z140" s="5"/>
      <c r="AA140" s="5"/>
      <c r="AB140" s="5"/>
      <c r="AC140" s="5"/>
      <c r="AD140" s="5"/>
    </row>
    <row r="141" spans="1:30" ht="16.5" x14ac:dyDescent="0.25">
      <c r="A141" s="95"/>
      <c r="B141" s="105"/>
      <c r="C141" s="110"/>
      <c r="D141" s="111"/>
      <c r="E141" s="112"/>
      <c r="F141" s="113"/>
      <c r="G141" s="102"/>
      <c r="H141" s="90"/>
      <c r="I141" s="103"/>
      <c r="J141" s="150"/>
      <c r="K141" s="13"/>
      <c r="L141" s="13"/>
      <c r="M141" s="13"/>
      <c r="N141" s="13"/>
      <c r="O141" s="13"/>
      <c r="P141" s="13"/>
      <c r="Q141" s="13"/>
      <c r="R141" s="5"/>
      <c r="S141" s="5"/>
      <c r="T141" s="5"/>
      <c r="U141" s="5"/>
      <c r="V141" s="5"/>
      <c r="W141" s="5"/>
      <c r="X141" s="5"/>
      <c r="Y141" s="5"/>
      <c r="Z141" s="5"/>
      <c r="AA141" s="5"/>
      <c r="AB141" s="5"/>
      <c r="AC141" s="5"/>
      <c r="AD141" s="5"/>
    </row>
    <row r="142" spans="1:30" ht="45" x14ac:dyDescent="0.2">
      <c r="A142" s="42" t="s">
        <v>85</v>
      </c>
      <c r="B142" s="42" t="s">
        <v>86</v>
      </c>
      <c r="C142" s="21" t="s">
        <v>87</v>
      </c>
      <c r="D142" s="21" t="s">
        <v>88</v>
      </c>
      <c r="E142" s="21" t="s">
        <v>89</v>
      </c>
      <c r="F142" s="31"/>
      <c r="G142" s="157" t="s">
        <v>90</v>
      </c>
      <c r="H142" s="157" t="s">
        <v>91</v>
      </c>
      <c r="I142" s="157" t="s">
        <v>92</v>
      </c>
      <c r="J142" s="150"/>
      <c r="K142" s="13"/>
      <c r="L142" s="13"/>
      <c r="M142" s="13"/>
      <c r="N142" s="13">
        <f>N139+N87</f>
        <v>363280.92000000004</v>
      </c>
      <c r="O142" s="13"/>
      <c r="P142" s="13"/>
      <c r="Q142" s="13"/>
      <c r="R142" s="14"/>
      <c r="S142" s="14"/>
      <c r="T142" s="14"/>
      <c r="U142" s="14"/>
      <c r="V142" s="14"/>
      <c r="W142" s="14"/>
      <c r="X142" s="14"/>
      <c r="Y142" s="14"/>
      <c r="Z142" s="14"/>
      <c r="AA142" s="14"/>
      <c r="AB142" s="14"/>
      <c r="AC142" s="14"/>
      <c r="AD142" s="14"/>
    </row>
    <row r="143" spans="1:30" x14ac:dyDescent="0.2">
      <c r="A143" s="37" t="s">
        <v>93</v>
      </c>
      <c r="B143" s="38" t="s">
        <v>94</v>
      </c>
      <c r="C143" s="16">
        <f>SUMIFS($E$120:$E$141,$B$120:$B$141,"FGS-1",$D$120:$D$141,"&lt;&gt;VAGO")</f>
        <v>9</v>
      </c>
      <c r="D143" s="16">
        <f>SUMIFS($E$120:$E$141,$B$120:$B$141,"FGS-1",$D$120:$D$141,"VAGO")</f>
        <v>0</v>
      </c>
      <c r="E143" s="16">
        <f t="shared" ref="E143:E148" si="9">C143+D143</f>
        <v>9</v>
      </c>
      <c r="F143" s="17"/>
      <c r="G143" s="28">
        <f>SUMIF($B$120:$B$141,"FGS-1",$G$120:$G$141)</f>
        <v>0</v>
      </c>
      <c r="H143" s="28">
        <f>SUMIF($B$120:$B$141,"FGS-1",$H$120:$H$141)</f>
        <v>12535.199999999997</v>
      </c>
      <c r="I143" s="28">
        <f>SUMIF($B$120:$B$141,"FGS-1",$I$120:$I$141)</f>
        <v>12535.199999999997</v>
      </c>
      <c r="J143" s="150"/>
      <c r="K143" s="13"/>
      <c r="L143" s="13"/>
      <c r="M143" s="13"/>
      <c r="N143" s="13"/>
      <c r="O143" s="13"/>
      <c r="P143" s="13"/>
      <c r="Q143" s="13"/>
      <c r="R143" s="12"/>
      <c r="S143" s="12"/>
      <c r="T143" s="12"/>
      <c r="U143" s="12"/>
      <c r="V143" s="12"/>
      <c r="W143" s="12"/>
      <c r="X143" s="12"/>
      <c r="Y143" s="12"/>
      <c r="Z143" s="12"/>
      <c r="AA143" s="12"/>
      <c r="AB143" s="12"/>
      <c r="AC143" s="12"/>
      <c r="AD143" s="12"/>
    </row>
    <row r="144" spans="1:30" x14ac:dyDescent="0.2">
      <c r="A144" s="37" t="s">
        <v>95</v>
      </c>
      <c r="B144" s="38" t="s">
        <v>96</v>
      </c>
      <c r="C144" s="16">
        <f>SUMIFS($E$120:$E$141,$B$120:$B$141,"FGS-2",$D$120:$D$141,"&lt;&gt;VAGO")</f>
        <v>5</v>
      </c>
      <c r="D144" s="16">
        <f>SUMIFS($E$120:$E$141,$B$120:$B$141,"FGS-2",$D$120:$D$141,"VAGO")</f>
        <v>0</v>
      </c>
      <c r="E144" s="16">
        <f t="shared" si="9"/>
        <v>5</v>
      </c>
      <c r="F144" s="19"/>
      <c r="G144" s="28">
        <f>SUMIF($B$120:$B$141,"FGS-2",$G$120:$G$141)</f>
        <v>0</v>
      </c>
      <c r="H144" s="28">
        <f>SUMIF($B$120:$B$141,"FGS-2",$H$120:$H$141)</f>
        <v>4248.8</v>
      </c>
      <c r="I144" s="28">
        <f>SUMIF($B$120:$B$141,"FGS-2",$I$120:$I$141)</f>
        <v>4248.8</v>
      </c>
      <c r="J144" s="150"/>
      <c r="K144" s="13"/>
      <c r="L144" s="13"/>
      <c r="M144" s="13"/>
      <c r="N144" s="13"/>
      <c r="O144" s="13"/>
      <c r="P144" s="13"/>
      <c r="Q144" s="13"/>
      <c r="R144" s="12"/>
      <c r="S144" s="12"/>
      <c r="T144" s="12"/>
      <c r="U144" s="12"/>
      <c r="V144" s="12"/>
      <c r="W144" s="12"/>
      <c r="X144" s="12"/>
      <c r="Y144" s="12"/>
      <c r="Z144" s="12"/>
      <c r="AA144" s="12"/>
      <c r="AB144" s="12"/>
      <c r="AC144" s="12"/>
      <c r="AD144" s="12"/>
    </row>
    <row r="145" spans="1:30" x14ac:dyDescent="0.2">
      <c r="A145" s="37" t="s">
        <v>97</v>
      </c>
      <c r="B145" s="38" t="s">
        <v>98</v>
      </c>
      <c r="C145" s="16">
        <f>SUMIFS($E$120:$E$141,$B$120:$B$141,"FGS-3",$D$120:$D$141,"&lt;&gt;VAGO")</f>
        <v>2</v>
      </c>
      <c r="D145" s="16">
        <f>SUMIFS($E$120:$E$141,$B$120:$B$141,"FGS-3",$D$120:$D$141,"VAGO")</f>
        <v>1</v>
      </c>
      <c r="E145" s="16">
        <f t="shared" si="9"/>
        <v>3</v>
      </c>
      <c r="F145" s="19"/>
      <c r="G145" s="28">
        <f>SUMIF($B$120:$B$141,"FGS-3",$G$120:$G$141)</f>
        <v>0</v>
      </c>
      <c r="H145" s="28">
        <f>SUMIF($B$120:$B$141,"FGS-3",$H$120:$H$141)</f>
        <v>1699.5</v>
      </c>
      <c r="I145" s="28">
        <f ca="1">SUMIF($B$120:$B$141,"FGS-3",$I$121:$I$141)</f>
        <v>1638.81</v>
      </c>
      <c r="J145" s="150"/>
      <c r="K145" s="13"/>
      <c r="L145" s="13"/>
      <c r="M145" s="13"/>
      <c r="N145" s="13"/>
      <c r="O145" s="13"/>
      <c r="P145" s="13"/>
      <c r="Q145" s="13"/>
      <c r="R145" s="12"/>
      <c r="S145" s="12"/>
      <c r="T145" s="12"/>
      <c r="U145" s="12"/>
      <c r="V145" s="12"/>
      <c r="W145" s="12"/>
      <c r="X145" s="12"/>
      <c r="Y145" s="12"/>
      <c r="Z145" s="12"/>
      <c r="AA145" s="12"/>
      <c r="AB145" s="12"/>
      <c r="AC145" s="12"/>
      <c r="AD145" s="12"/>
    </row>
    <row r="146" spans="1:30" x14ac:dyDescent="0.2">
      <c r="A146" s="39" t="s">
        <v>99</v>
      </c>
      <c r="B146" s="40" t="s">
        <v>100</v>
      </c>
      <c r="C146" s="16">
        <f>SUMIFS($E$120:$E$141,$B$120:$B$141,"FGA-1",$D$120:$D$141,"&lt;&gt;VAGO")</f>
        <v>1</v>
      </c>
      <c r="D146" s="16">
        <f>SUMIFS($E$120:$E$141,$B$120:$B$141,"FGA-1",$D$120:$D$141,"VAGO")</f>
        <v>0</v>
      </c>
      <c r="E146" s="16">
        <f t="shared" si="9"/>
        <v>1</v>
      </c>
      <c r="F146" s="20"/>
      <c r="G146" s="28">
        <f>SUMIF($B$120:$B$141,"FGA-1",$G$120:$G$141)</f>
        <v>0</v>
      </c>
      <c r="H146" s="28">
        <f>SUMIF($B$120:$B$141,"FGA-1",$H$120:$H$141)</f>
        <v>505.81</v>
      </c>
      <c r="I146" s="28">
        <f>SUMIF($B$120:$B$141,"FGA-1",$I$120:$I$141)</f>
        <v>505.81</v>
      </c>
      <c r="J146" s="150"/>
      <c r="K146" s="13"/>
      <c r="L146" s="13"/>
      <c r="M146" s="13"/>
      <c r="N146" s="13"/>
      <c r="O146" s="13"/>
      <c r="P146" s="13"/>
      <c r="Q146" s="13"/>
      <c r="R146" s="12"/>
      <c r="S146" s="12"/>
      <c r="T146" s="12"/>
      <c r="U146" s="12"/>
      <c r="V146" s="12"/>
      <c r="W146" s="12"/>
      <c r="X146" s="12"/>
      <c r="Y146" s="12"/>
      <c r="Z146" s="12"/>
      <c r="AA146" s="12"/>
      <c r="AB146" s="12"/>
      <c r="AC146" s="12"/>
      <c r="AD146" s="12"/>
    </row>
    <row r="147" spans="1:30" x14ac:dyDescent="0.2">
      <c r="A147" s="37" t="s">
        <v>101</v>
      </c>
      <c r="B147" s="38" t="s">
        <v>102</v>
      </c>
      <c r="C147" s="16">
        <f>SUMIFS($E$120:$E$141,$B$120:$B$141,"FGA-2",$D$120:$D$141,"&lt;&gt;VAGO")</f>
        <v>0</v>
      </c>
      <c r="D147" s="16">
        <f>SUMIFS($E$120:$E$141,$B$120:$B$141,"FGA-2",$D$120:$D$141,"VAGO")</f>
        <v>0</v>
      </c>
      <c r="E147" s="16">
        <f t="shared" si="9"/>
        <v>0</v>
      </c>
      <c r="F147" s="20"/>
      <c r="G147" s="28">
        <f>SUMIF($B$120:$B$141,"FGA-2",$G$120:$G$141)</f>
        <v>0</v>
      </c>
      <c r="H147" s="28">
        <f>SUMIF($B$120:$B$141,"FGA-2",$H$120:$H$141)</f>
        <v>0</v>
      </c>
      <c r="I147" s="28">
        <f>SUMIF($B$120:$B$141,"FGA-2",$I$120:$I$141)</f>
        <v>0</v>
      </c>
      <c r="J147" s="150"/>
      <c r="K147" s="13"/>
      <c r="L147" s="13"/>
      <c r="M147" s="13"/>
      <c r="N147" s="13"/>
      <c r="O147" s="13"/>
      <c r="P147" s="13"/>
      <c r="Q147" s="13"/>
      <c r="R147" s="25"/>
      <c r="S147" s="12"/>
      <c r="T147" s="12"/>
      <c r="U147" s="12"/>
      <c r="V147" s="12"/>
      <c r="W147" s="12"/>
      <c r="X147" s="12"/>
      <c r="Y147" s="12"/>
      <c r="Z147" s="12"/>
      <c r="AA147" s="12"/>
      <c r="AB147" s="12"/>
      <c r="AC147" s="12"/>
      <c r="AD147" s="12"/>
    </row>
    <row r="148" spans="1:30" x14ac:dyDescent="0.2">
      <c r="A148" s="37" t="s">
        <v>103</v>
      </c>
      <c r="B148" s="38" t="s">
        <v>104</v>
      </c>
      <c r="C148" s="16">
        <f>SUMIFS($E$120:$E$141,$B$120:$B$141,"FGA-3",$D$120:$D$141,"&lt;&gt;VAGO")</f>
        <v>0</v>
      </c>
      <c r="D148" s="16">
        <f>SUMIFS($E$120:$E$141,$B$120:$B$141,"FGA-3",$D$120:$D$141,"VAGO")</f>
        <v>3</v>
      </c>
      <c r="E148" s="16">
        <f t="shared" si="9"/>
        <v>3</v>
      </c>
      <c r="F148" s="19"/>
      <c r="G148" s="28">
        <f>SUMIF($B$120:$B$141,"FGA-3",$G$120:$G$141)</f>
        <v>0</v>
      </c>
      <c r="H148" s="28">
        <f>SUMIF($B$120:$B$141,"FGA-3",$H$120:$H$141)</f>
        <v>1092.51</v>
      </c>
      <c r="I148" s="28">
        <f>SUMIF($B$120:$B$141,"FGA-3",$I$120:$I$141)</f>
        <v>1092.51</v>
      </c>
      <c r="J148" s="150"/>
      <c r="K148" s="13"/>
      <c r="L148" s="13"/>
      <c r="M148" s="13"/>
      <c r="N148" s="13"/>
      <c r="O148" s="13"/>
      <c r="P148" s="13"/>
      <c r="Q148" s="13"/>
      <c r="R148" s="32"/>
      <c r="S148" s="14"/>
      <c r="T148" s="14"/>
      <c r="U148" s="14"/>
      <c r="V148" s="14"/>
      <c r="W148" s="14"/>
      <c r="X148" s="14"/>
      <c r="Y148" s="14"/>
      <c r="Z148" s="14"/>
      <c r="AA148" s="14"/>
      <c r="AB148" s="14"/>
      <c r="AC148" s="14"/>
      <c r="AD148" s="14"/>
    </row>
    <row r="149" spans="1:30" ht="30" x14ac:dyDescent="0.2">
      <c r="A149" s="42" t="s">
        <v>105</v>
      </c>
      <c r="B149" s="167"/>
      <c r="C149" s="21">
        <f t="shared" ref="C149:E149" si="10">SUM(C143:C148)</f>
        <v>17</v>
      </c>
      <c r="D149" s="21">
        <f t="shared" si="10"/>
        <v>4</v>
      </c>
      <c r="E149" s="21">
        <f t="shared" si="10"/>
        <v>21</v>
      </c>
      <c r="F149" s="31"/>
      <c r="G149" s="33">
        <f t="shared" ref="G149:I149" si="11">SUM(G143:G148)</f>
        <v>0</v>
      </c>
      <c r="H149" s="33">
        <f>SUM(H143:H148)</f>
        <v>20081.819999999996</v>
      </c>
      <c r="I149" s="33">
        <f t="shared" ca="1" si="11"/>
        <v>20021.129999999997</v>
      </c>
      <c r="J149" s="150"/>
      <c r="K149" s="13"/>
      <c r="L149" s="13"/>
      <c r="M149" s="13"/>
      <c r="N149" s="13"/>
      <c r="O149" s="13"/>
      <c r="P149" s="13"/>
      <c r="Q149" s="13"/>
      <c r="R149" s="32"/>
      <c r="S149" s="14"/>
      <c r="T149" s="14"/>
      <c r="U149" s="14"/>
      <c r="V149" s="14"/>
      <c r="W149" s="14"/>
      <c r="X149" s="14"/>
      <c r="Y149" s="14"/>
      <c r="Z149" s="14"/>
      <c r="AA149" s="14"/>
      <c r="AB149" s="14"/>
      <c r="AC149" s="14"/>
      <c r="AD149" s="14"/>
    </row>
    <row r="150" spans="1:30" ht="33" customHeight="1" x14ac:dyDescent="0.2">
      <c r="A150" s="23"/>
      <c r="B150" s="144"/>
      <c r="C150" s="144"/>
      <c r="D150" s="144"/>
      <c r="E150" s="144"/>
      <c r="F150" s="23"/>
      <c r="G150" s="159"/>
      <c r="H150" s="158"/>
      <c r="I150" s="158"/>
      <c r="J150" s="158"/>
      <c r="K150" s="139"/>
      <c r="L150" s="138"/>
      <c r="M150" s="138"/>
      <c r="N150" s="138"/>
      <c r="O150" s="41"/>
      <c r="P150" s="41"/>
      <c r="Q150" s="41"/>
      <c r="R150" s="25"/>
      <c r="S150" s="12"/>
      <c r="T150" s="12"/>
      <c r="U150" s="12"/>
      <c r="V150" s="12"/>
      <c r="W150" s="12"/>
      <c r="X150" s="12"/>
      <c r="Y150" s="12"/>
      <c r="Z150" s="12"/>
      <c r="AA150" s="12"/>
      <c r="AB150" s="12"/>
      <c r="AC150" s="12"/>
      <c r="AD150" s="12"/>
    </row>
    <row r="151" spans="1:30" ht="45" x14ac:dyDescent="0.2">
      <c r="A151" s="42"/>
      <c r="B151" s="42"/>
      <c r="C151" s="21" t="s">
        <v>106</v>
      </c>
      <c r="D151" s="21" t="s">
        <v>107</v>
      </c>
      <c r="E151" s="21" t="s">
        <v>108</v>
      </c>
      <c r="F151" s="15"/>
      <c r="G151" s="149" t="s">
        <v>109</v>
      </c>
      <c r="H151" s="149" t="s">
        <v>110</v>
      </c>
      <c r="I151" s="149" t="s">
        <v>111</v>
      </c>
      <c r="J151" s="158"/>
      <c r="K151" s="139"/>
      <c r="L151" s="138"/>
      <c r="M151" s="138"/>
      <c r="N151" s="138"/>
      <c r="O151" s="41"/>
      <c r="P151" s="41"/>
      <c r="Q151" s="41"/>
      <c r="R151" s="25"/>
      <c r="S151" s="12"/>
      <c r="T151" s="12"/>
      <c r="U151" s="12"/>
      <c r="V151" s="12"/>
      <c r="W151" s="12"/>
      <c r="X151" s="12"/>
      <c r="Y151" s="12"/>
      <c r="Z151" s="12"/>
      <c r="AA151" s="12"/>
      <c r="AB151" s="12"/>
      <c r="AC151" s="12"/>
      <c r="AD151" s="12"/>
    </row>
    <row r="152" spans="1:30" ht="45" x14ac:dyDescent="0.2">
      <c r="A152" s="42" t="s">
        <v>112</v>
      </c>
      <c r="B152" s="166"/>
      <c r="C152" s="21">
        <f>SUM(C100+C116+C149)</f>
        <v>97</v>
      </c>
      <c r="D152" s="21">
        <f>SUM(D100+D116+D149)</f>
        <v>5</v>
      </c>
      <c r="E152" s="21">
        <f>SUM(E100+E116+E149)</f>
        <v>102</v>
      </c>
      <c r="F152" s="15"/>
      <c r="G152" s="33">
        <f>SUM(H100+G116+G149)</f>
        <v>72138.039999999994</v>
      </c>
      <c r="H152" s="33">
        <f>SUM(I100+H116+H149)</f>
        <v>364673.72</v>
      </c>
      <c r="I152" s="33">
        <f ca="1">SUM(J100+I116+I149)</f>
        <v>436751.07</v>
      </c>
      <c r="J152" s="158"/>
      <c r="K152" s="139"/>
      <c r="L152" s="138"/>
      <c r="M152" s="138"/>
      <c r="N152" s="138"/>
      <c r="O152" s="41"/>
      <c r="P152" s="41"/>
      <c r="Q152" s="41"/>
      <c r="R152" s="25"/>
      <c r="S152" s="12"/>
      <c r="T152" s="12"/>
      <c r="U152" s="12"/>
      <c r="V152" s="12"/>
      <c r="W152" s="12"/>
      <c r="X152" s="12"/>
      <c r="Y152" s="12"/>
      <c r="Z152" s="12"/>
      <c r="AA152" s="12"/>
      <c r="AB152" s="12"/>
      <c r="AC152" s="12"/>
      <c r="AD152" s="12"/>
    </row>
    <row r="153" spans="1:30" ht="30" customHeight="1" x14ac:dyDescent="0.2">
      <c r="A153" s="23"/>
      <c r="B153" s="144"/>
      <c r="C153" s="144"/>
      <c r="D153" s="144"/>
      <c r="E153" s="144"/>
      <c r="F153" s="23"/>
      <c r="G153" s="159"/>
      <c r="H153" s="159"/>
      <c r="I153" s="158"/>
      <c r="J153" s="158"/>
      <c r="K153" s="139"/>
      <c r="L153" s="138"/>
      <c r="M153" s="138"/>
      <c r="N153" s="138"/>
      <c r="O153" s="41"/>
      <c r="P153" s="41"/>
      <c r="Q153" s="41"/>
      <c r="R153" s="25"/>
      <c r="S153" s="12"/>
      <c r="T153" s="12"/>
      <c r="U153" s="12"/>
      <c r="V153" s="12"/>
      <c r="W153" s="12"/>
      <c r="X153" s="12"/>
      <c r="Y153" s="12"/>
      <c r="Z153" s="12"/>
      <c r="AA153" s="12"/>
      <c r="AB153" s="12"/>
      <c r="AC153" s="12"/>
      <c r="AD153" s="12"/>
    </row>
    <row r="154" spans="1:30" x14ac:dyDescent="0.2">
      <c r="A154" s="186" t="s">
        <v>113</v>
      </c>
      <c r="B154" s="179"/>
      <c r="C154" s="179"/>
      <c r="D154" s="179"/>
      <c r="E154" s="179"/>
      <c r="F154" s="180"/>
      <c r="G154" s="150"/>
      <c r="H154" s="159"/>
      <c r="I154" s="158"/>
      <c r="J154" s="158"/>
      <c r="K154" s="139"/>
      <c r="L154" s="138"/>
      <c r="M154" s="138"/>
      <c r="N154" s="138"/>
      <c r="O154" s="41"/>
      <c r="P154" s="41"/>
      <c r="Q154" s="41"/>
      <c r="R154" s="25"/>
      <c r="S154" s="12"/>
      <c r="T154" s="12"/>
      <c r="U154" s="12"/>
      <c r="V154" s="12"/>
      <c r="W154" s="12"/>
      <c r="X154" s="12"/>
      <c r="Y154" s="12"/>
      <c r="Z154" s="12"/>
      <c r="AA154" s="12"/>
      <c r="AB154" s="12"/>
      <c r="AC154" s="12"/>
      <c r="AD154" s="12"/>
    </row>
    <row r="155" spans="1:30" x14ac:dyDescent="0.2">
      <c r="A155" s="187" t="s">
        <v>114</v>
      </c>
      <c r="B155" s="179"/>
      <c r="C155" s="179"/>
      <c r="D155" s="179"/>
      <c r="E155" s="179"/>
      <c r="F155" s="180"/>
      <c r="G155" s="150"/>
      <c r="H155" s="159"/>
      <c r="I155" s="159"/>
      <c r="J155" s="158"/>
      <c r="K155" s="138"/>
      <c r="L155" s="138"/>
      <c r="M155" s="138"/>
      <c r="N155" s="138"/>
      <c r="O155" s="41"/>
      <c r="P155" s="41"/>
      <c r="Q155" s="41"/>
      <c r="R155" s="25"/>
      <c r="S155" s="12"/>
      <c r="T155" s="12"/>
      <c r="U155" s="12"/>
      <c r="V155" s="12"/>
      <c r="W155" s="12"/>
      <c r="X155" s="12"/>
      <c r="Y155" s="12"/>
      <c r="Z155" s="12"/>
      <c r="AA155" s="12"/>
      <c r="AB155" s="12"/>
      <c r="AC155" s="12"/>
      <c r="AD155" s="12"/>
    </row>
    <row r="156" spans="1:30" x14ac:dyDescent="0.2">
      <c r="A156" s="187" t="s">
        <v>115</v>
      </c>
      <c r="B156" s="179"/>
      <c r="C156" s="179"/>
      <c r="D156" s="179"/>
      <c r="E156" s="179"/>
      <c r="F156" s="180"/>
      <c r="G156" s="150"/>
      <c r="H156" s="159"/>
      <c r="I156" s="159"/>
      <c r="J156" s="158"/>
      <c r="K156" s="138"/>
      <c r="L156" s="138"/>
      <c r="M156" s="138"/>
      <c r="N156" s="138"/>
      <c r="O156" s="41"/>
      <c r="P156" s="41"/>
      <c r="Q156" s="41"/>
      <c r="R156" s="25"/>
      <c r="S156" s="12"/>
      <c r="T156" s="12"/>
      <c r="U156" s="12"/>
      <c r="V156" s="12"/>
      <c r="W156" s="12"/>
      <c r="X156" s="12"/>
      <c r="Y156" s="12"/>
      <c r="Z156" s="12"/>
      <c r="AA156" s="12"/>
      <c r="AB156" s="12"/>
      <c r="AC156" s="12"/>
      <c r="AD156" s="12"/>
    </row>
    <row r="157" spans="1:30" x14ac:dyDescent="0.2">
      <c r="A157" s="188" t="s">
        <v>116</v>
      </c>
      <c r="B157" s="179"/>
      <c r="C157" s="179"/>
      <c r="D157" s="179"/>
      <c r="E157" s="179"/>
      <c r="F157" s="180"/>
      <c r="G157" s="150"/>
      <c r="H157" s="159"/>
      <c r="I157" s="159"/>
      <c r="J157" s="158"/>
      <c r="K157" s="138"/>
      <c r="L157" s="138"/>
      <c r="M157" s="138"/>
      <c r="N157" s="138"/>
      <c r="O157" s="41"/>
      <c r="P157" s="41"/>
      <c r="Q157" s="41"/>
      <c r="R157" s="25"/>
      <c r="S157" s="12"/>
      <c r="T157" s="12"/>
      <c r="U157" s="12"/>
      <c r="V157" s="12"/>
      <c r="W157" s="12"/>
      <c r="X157" s="12"/>
      <c r="Y157" s="12"/>
      <c r="Z157" s="12"/>
      <c r="AA157" s="12"/>
      <c r="AB157" s="12"/>
      <c r="AC157" s="12"/>
      <c r="AD157" s="12"/>
    </row>
    <row r="158" spans="1:30" x14ac:dyDescent="0.2">
      <c r="A158" s="188" t="s">
        <v>117</v>
      </c>
      <c r="B158" s="179"/>
      <c r="C158" s="179"/>
      <c r="D158" s="179"/>
      <c r="E158" s="179"/>
      <c r="F158" s="180"/>
      <c r="G158" s="150"/>
      <c r="H158" s="159"/>
      <c r="I158" s="159"/>
      <c r="J158" s="158"/>
      <c r="K158" s="138"/>
      <c r="L158" s="138"/>
      <c r="M158" s="138"/>
      <c r="N158" s="138"/>
      <c r="O158" s="41"/>
      <c r="P158" s="41"/>
      <c r="Q158" s="41"/>
      <c r="R158" s="25"/>
      <c r="S158" s="12"/>
      <c r="T158" s="12"/>
      <c r="U158" s="12"/>
      <c r="V158" s="12"/>
      <c r="W158" s="12"/>
      <c r="X158" s="12"/>
      <c r="Y158" s="12"/>
      <c r="Z158" s="12"/>
      <c r="AA158" s="12"/>
      <c r="AB158" s="12"/>
      <c r="AC158" s="12"/>
      <c r="AD158" s="12"/>
    </row>
    <row r="159" spans="1:30" x14ac:dyDescent="0.2">
      <c r="A159" s="188" t="s">
        <v>118</v>
      </c>
      <c r="B159" s="179"/>
      <c r="C159" s="179"/>
      <c r="D159" s="179"/>
      <c r="E159" s="179"/>
      <c r="F159" s="180"/>
      <c r="G159" s="150"/>
      <c r="H159" s="159"/>
      <c r="I159" s="159"/>
      <c r="J159" s="158"/>
      <c r="K159" s="138"/>
      <c r="L159" s="138"/>
      <c r="M159" s="138"/>
      <c r="N159" s="138"/>
      <c r="O159" s="41"/>
      <c r="P159" s="41"/>
      <c r="Q159" s="41"/>
      <c r="R159" s="25"/>
      <c r="S159" s="12"/>
      <c r="T159" s="12"/>
      <c r="U159" s="12"/>
      <c r="V159" s="12"/>
      <c r="W159" s="12"/>
      <c r="X159" s="12"/>
      <c r="Y159" s="12"/>
      <c r="Z159" s="12"/>
      <c r="AA159" s="12"/>
      <c r="AB159" s="12"/>
      <c r="AC159" s="12"/>
      <c r="AD159" s="12"/>
    </row>
    <row r="160" spans="1:30" ht="32.25" customHeight="1" x14ac:dyDescent="0.2">
      <c r="A160" s="189"/>
      <c r="B160" s="182"/>
      <c r="C160" s="182"/>
      <c r="D160" s="182"/>
      <c r="E160" s="182"/>
      <c r="F160" s="182"/>
      <c r="G160" s="150"/>
      <c r="H160" s="159"/>
      <c r="I160" s="159"/>
      <c r="J160" s="158"/>
      <c r="K160" s="138"/>
      <c r="L160" s="138"/>
      <c r="M160" s="138"/>
      <c r="N160" s="138"/>
      <c r="O160" s="41"/>
      <c r="P160" s="41"/>
      <c r="Q160" s="41"/>
      <c r="R160" s="25"/>
      <c r="S160" s="12"/>
      <c r="T160" s="12"/>
      <c r="U160" s="12"/>
      <c r="V160" s="12"/>
      <c r="W160" s="12"/>
      <c r="X160" s="12"/>
      <c r="Y160" s="12"/>
      <c r="Z160" s="12"/>
      <c r="AA160" s="12"/>
      <c r="AB160" s="12"/>
      <c r="AC160" s="12"/>
      <c r="AD160" s="12"/>
    </row>
    <row r="161" spans="1:30" x14ac:dyDescent="0.2">
      <c r="A161" s="186" t="s">
        <v>119</v>
      </c>
      <c r="B161" s="179"/>
      <c r="C161" s="179"/>
      <c r="D161" s="179"/>
      <c r="E161" s="179"/>
      <c r="F161" s="180"/>
      <c r="G161" s="150"/>
      <c r="H161" s="159"/>
      <c r="I161" s="159"/>
      <c r="J161" s="159"/>
      <c r="K161" s="23"/>
      <c r="L161" s="23"/>
      <c r="M161" s="41"/>
      <c r="N161" s="41"/>
      <c r="O161" s="41"/>
      <c r="P161" s="41"/>
      <c r="Q161" s="41"/>
      <c r="R161" s="25"/>
      <c r="S161" s="12"/>
      <c r="T161" s="12"/>
      <c r="U161" s="12"/>
      <c r="V161" s="12"/>
      <c r="W161" s="12"/>
      <c r="X161" s="12"/>
      <c r="Y161" s="12"/>
      <c r="Z161" s="12"/>
      <c r="AA161" s="12"/>
      <c r="AB161" s="12"/>
      <c r="AC161" s="12"/>
      <c r="AD161" s="12"/>
    </row>
    <row r="162" spans="1:30" x14ac:dyDescent="0.2">
      <c r="A162" s="190" t="s">
        <v>120</v>
      </c>
      <c r="B162" s="179"/>
      <c r="C162" s="179"/>
      <c r="D162" s="179"/>
      <c r="E162" s="179"/>
      <c r="F162" s="180"/>
      <c r="G162" s="150"/>
      <c r="H162" s="159"/>
      <c r="I162" s="159"/>
      <c r="J162" s="159"/>
      <c r="K162" s="23"/>
      <c r="L162" s="23"/>
      <c r="M162" s="41"/>
      <c r="N162" s="41"/>
      <c r="O162" s="41"/>
      <c r="P162" s="41"/>
      <c r="Q162" s="41"/>
      <c r="R162" s="25"/>
      <c r="S162" s="12"/>
      <c r="T162" s="12"/>
      <c r="U162" s="12"/>
      <c r="V162" s="12"/>
      <c r="W162" s="12"/>
      <c r="X162" s="12"/>
      <c r="Y162" s="12"/>
      <c r="Z162" s="12"/>
      <c r="AA162" s="12"/>
      <c r="AB162" s="12"/>
      <c r="AC162" s="12"/>
      <c r="AD162" s="12"/>
    </row>
    <row r="163" spans="1:30" x14ac:dyDescent="0.2">
      <c r="A163" s="185" t="s">
        <v>121</v>
      </c>
      <c r="B163" s="179"/>
      <c r="C163" s="179"/>
      <c r="D163" s="179"/>
      <c r="E163" s="179"/>
      <c r="F163" s="180"/>
      <c r="G163" s="150"/>
      <c r="H163" s="159"/>
      <c r="I163" s="159"/>
      <c r="J163" s="159"/>
      <c r="K163" s="23"/>
      <c r="L163" s="23"/>
      <c r="M163" s="41"/>
      <c r="N163" s="41"/>
      <c r="O163" s="41"/>
      <c r="P163" s="41"/>
      <c r="Q163" s="41"/>
      <c r="R163" s="25"/>
      <c r="S163" s="12"/>
      <c r="T163" s="12"/>
      <c r="U163" s="12"/>
      <c r="V163" s="12"/>
      <c r="W163" s="12"/>
      <c r="X163" s="12"/>
      <c r="Y163" s="12"/>
      <c r="Z163" s="12"/>
      <c r="AA163" s="12"/>
      <c r="AB163" s="12"/>
      <c r="AC163" s="12"/>
      <c r="AD163" s="12"/>
    </row>
    <row r="164" spans="1:30" ht="31.5" customHeight="1" x14ac:dyDescent="0.2">
      <c r="A164" s="185" t="s">
        <v>122</v>
      </c>
      <c r="B164" s="179"/>
      <c r="C164" s="179"/>
      <c r="D164" s="179"/>
      <c r="E164" s="179"/>
      <c r="F164" s="180"/>
      <c r="G164" s="150"/>
      <c r="H164" s="159"/>
      <c r="I164" s="159"/>
      <c r="J164" s="159"/>
      <c r="K164" s="23"/>
      <c r="L164" s="23"/>
      <c r="M164" s="41"/>
      <c r="N164" s="41"/>
      <c r="O164" s="41"/>
      <c r="P164" s="41"/>
      <c r="Q164" s="41"/>
      <c r="R164" s="25"/>
      <c r="S164" s="12"/>
      <c r="T164" s="12"/>
      <c r="U164" s="12"/>
      <c r="V164" s="12"/>
      <c r="W164" s="12"/>
      <c r="X164" s="12"/>
      <c r="Y164" s="12"/>
      <c r="Z164" s="12"/>
      <c r="AA164" s="12"/>
      <c r="AB164" s="12"/>
      <c r="AC164" s="12"/>
      <c r="AD164" s="12"/>
    </row>
    <row r="165" spans="1:30" ht="29.25" customHeight="1" x14ac:dyDescent="0.2">
      <c r="A165" s="185" t="s">
        <v>123</v>
      </c>
      <c r="B165" s="179"/>
      <c r="C165" s="179"/>
      <c r="D165" s="179"/>
      <c r="E165" s="179"/>
      <c r="F165" s="180"/>
      <c r="G165" s="150"/>
      <c r="H165" s="159"/>
      <c r="I165" s="159"/>
      <c r="J165" s="159"/>
      <c r="K165" s="23"/>
      <c r="L165" s="23"/>
      <c r="M165" s="41"/>
      <c r="N165" s="41"/>
      <c r="O165" s="41"/>
      <c r="P165" s="41"/>
      <c r="Q165" s="41"/>
      <c r="R165" s="25"/>
      <c r="S165" s="12"/>
      <c r="T165" s="12"/>
      <c r="U165" s="12"/>
      <c r="V165" s="12"/>
      <c r="W165" s="12"/>
      <c r="X165" s="12"/>
      <c r="Y165" s="12"/>
      <c r="Z165" s="12"/>
      <c r="AA165" s="12"/>
      <c r="AB165" s="12"/>
      <c r="AC165" s="12"/>
      <c r="AD165" s="12"/>
    </row>
    <row r="166" spans="1:30" x14ac:dyDescent="0.2">
      <c r="A166" s="185" t="s">
        <v>124</v>
      </c>
      <c r="B166" s="179"/>
      <c r="C166" s="179"/>
      <c r="D166" s="179"/>
      <c r="E166" s="179"/>
      <c r="F166" s="180"/>
      <c r="G166" s="150"/>
      <c r="H166" s="159"/>
      <c r="I166" s="159"/>
      <c r="J166" s="159"/>
      <c r="K166" s="23"/>
      <c r="L166" s="23"/>
      <c r="M166" s="41"/>
      <c r="N166" s="41"/>
      <c r="O166" s="41"/>
      <c r="P166" s="41"/>
      <c r="Q166" s="41"/>
      <c r="R166" s="25"/>
      <c r="S166" s="12"/>
      <c r="T166" s="12"/>
      <c r="U166" s="12"/>
      <c r="V166" s="12"/>
      <c r="W166" s="12"/>
      <c r="X166" s="12"/>
      <c r="Y166" s="12"/>
      <c r="Z166" s="12"/>
      <c r="AA166" s="12"/>
      <c r="AB166" s="12"/>
      <c r="AC166" s="12"/>
      <c r="AD166" s="12"/>
    </row>
    <row r="167" spans="1:30" ht="58.5" customHeight="1" x14ac:dyDescent="0.2">
      <c r="A167" s="185" t="s">
        <v>125</v>
      </c>
      <c r="B167" s="179"/>
      <c r="C167" s="179"/>
      <c r="D167" s="179"/>
      <c r="E167" s="179"/>
      <c r="F167" s="180"/>
      <c r="G167" s="150"/>
      <c r="H167" s="159"/>
      <c r="I167" s="159"/>
      <c r="J167" s="159"/>
      <c r="K167" s="23"/>
      <c r="L167" s="23"/>
      <c r="M167" s="41"/>
      <c r="N167" s="41"/>
      <c r="O167" s="41"/>
      <c r="P167" s="41"/>
      <c r="Q167" s="41"/>
      <c r="R167" s="25"/>
      <c r="S167" s="12"/>
      <c r="T167" s="12"/>
      <c r="U167" s="12"/>
      <c r="V167" s="12"/>
      <c r="W167" s="12"/>
      <c r="X167" s="12"/>
      <c r="Y167" s="12"/>
      <c r="Z167" s="12"/>
      <c r="AA167" s="12"/>
      <c r="AB167" s="12"/>
      <c r="AC167" s="12"/>
      <c r="AD167" s="12"/>
    </row>
    <row r="168" spans="1:30" ht="29.25" customHeight="1" x14ac:dyDescent="0.2">
      <c r="A168" s="185" t="s">
        <v>126</v>
      </c>
      <c r="B168" s="179"/>
      <c r="C168" s="179"/>
      <c r="D168" s="179"/>
      <c r="E168" s="179"/>
      <c r="F168" s="180"/>
      <c r="G168" s="150"/>
      <c r="H168" s="159"/>
      <c r="I168" s="159"/>
      <c r="J168" s="159"/>
      <c r="K168" s="23"/>
      <c r="L168" s="23"/>
      <c r="M168" s="41"/>
      <c r="N168" s="41"/>
      <c r="O168" s="41"/>
      <c r="P168" s="41"/>
      <c r="Q168" s="41"/>
      <c r="R168" s="25"/>
      <c r="S168" s="12"/>
      <c r="T168" s="12"/>
      <c r="U168" s="12"/>
      <c r="V168" s="12"/>
      <c r="W168" s="12"/>
      <c r="X168" s="12"/>
      <c r="Y168" s="12"/>
      <c r="Z168" s="12"/>
      <c r="AA168" s="12"/>
      <c r="AB168" s="12"/>
      <c r="AC168" s="12"/>
      <c r="AD168" s="12"/>
    </row>
    <row r="169" spans="1:30" x14ac:dyDescent="0.2">
      <c r="A169" s="185" t="s">
        <v>127</v>
      </c>
      <c r="B169" s="179"/>
      <c r="C169" s="179"/>
      <c r="D169" s="179"/>
      <c r="E169" s="179"/>
      <c r="F169" s="180"/>
      <c r="G169" s="150"/>
      <c r="H169" s="159"/>
      <c r="I169" s="159"/>
      <c r="J169" s="159"/>
      <c r="K169" s="23"/>
      <c r="L169" s="23"/>
      <c r="M169" s="41"/>
      <c r="N169" s="41"/>
      <c r="O169" s="41"/>
      <c r="P169" s="41"/>
      <c r="Q169" s="41"/>
      <c r="R169" s="25"/>
      <c r="S169" s="12"/>
      <c r="T169" s="12"/>
      <c r="U169" s="12"/>
      <c r="V169" s="12"/>
      <c r="W169" s="12"/>
      <c r="X169" s="12"/>
      <c r="Y169" s="12"/>
      <c r="Z169" s="12"/>
      <c r="AA169" s="12"/>
      <c r="AB169" s="12"/>
      <c r="AC169" s="12"/>
      <c r="AD169" s="12"/>
    </row>
    <row r="170" spans="1:30" x14ac:dyDescent="0.2">
      <c r="A170" s="185" t="s">
        <v>128</v>
      </c>
      <c r="B170" s="179"/>
      <c r="C170" s="179"/>
      <c r="D170" s="179"/>
      <c r="E170" s="179"/>
      <c r="F170" s="180"/>
      <c r="G170" s="150"/>
      <c r="H170" s="159"/>
      <c r="I170" s="159"/>
      <c r="J170" s="159"/>
      <c r="K170" s="23"/>
      <c r="L170" s="23"/>
      <c r="M170" s="41"/>
      <c r="N170" s="41"/>
      <c r="O170" s="41"/>
      <c r="P170" s="41"/>
      <c r="Q170" s="41"/>
      <c r="R170" s="25"/>
      <c r="S170" s="12"/>
      <c r="T170" s="12"/>
      <c r="U170" s="12"/>
      <c r="V170" s="12"/>
      <c r="W170" s="12"/>
      <c r="X170" s="12"/>
      <c r="Y170" s="12"/>
      <c r="Z170" s="12"/>
      <c r="AA170" s="12"/>
      <c r="AB170" s="12"/>
      <c r="AC170" s="12"/>
      <c r="AD170" s="12"/>
    </row>
    <row r="171" spans="1:30" x14ac:dyDescent="0.2">
      <c r="A171" s="185" t="s">
        <v>129</v>
      </c>
      <c r="B171" s="179"/>
      <c r="C171" s="179"/>
      <c r="D171" s="179"/>
      <c r="E171" s="179"/>
      <c r="F171" s="180"/>
      <c r="G171" s="150"/>
      <c r="H171" s="159"/>
      <c r="I171" s="159"/>
      <c r="J171" s="159"/>
      <c r="K171" s="23"/>
      <c r="L171" s="23"/>
      <c r="M171" s="41"/>
      <c r="N171" s="41"/>
      <c r="O171" s="41"/>
      <c r="P171" s="41"/>
      <c r="Q171" s="41"/>
      <c r="R171" s="25"/>
      <c r="S171" s="12"/>
      <c r="T171" s="12"/>
      <c r="U171" s="12"/>
      <c r="V171" s="12"/>
      <c r="W171" s="12"/>
      <c r="X171" s="12"/>
      <c r="Y171" s="12"/>
      <c r="Z171" s="12"/>
      <c r="AA171" s="12"/>
      <c r="AB171" s="12"/>
      <c r="AC171" s="12"/>
      <c r="AD171" s="12"/>
    </row>
    <row r="172" spans="1:30" x14ac:dyDescent="0.2">
      <c r="A172" s="185" t="s">
        <v>130</v>
      </c>
      <c r="B172" s="179"/>
      <c r="C172" s="179"/>
      <c r="D172" s="179"/>
      <c r="E172" s="179"/>
      <c r="F172" s="180"/>
      <c r="G172" s="150"/>
      <c r="H172" s="159"/>
      <c r="I172" s="159"/>
      <c r="J172" s="159"/>
      <c r="K172" s="23"/>
      <c r="L172" s="23"/>
      <c r="M172" s="41"/>
      <c r="N172" s="41"/>
      <c r="O172" s="41"/>
      <c r="P172" s="41"/>
      <c r="Q172" s="41"/>
      <c r="R172" s="25"/>
      <c r="S172" s="12"/>
      <c r="T172" s="12"/>
      <c r="U172" s="12"/>
      <c r="V172" s="12"/>
      <c r="W172" s="12"/>
      <c r="X172" s="12"/>
      <c r="Y172" s="12"/>
      <c r="Z172" s="12"/>
      <c r="AA172" s="12"/>
      <c r="AB172" s="12"/>
      <c r="AC172" s="12"/>
      <c r="AD172" s="12"/>
    </row>
    <row r="173" spans="1:30" x14ac:dyDescent="0.2">
      <c r="A173" s="185" t="s">
        <v>131</v>
      </c>
      <c r="B173" s="179"/>
      <c r="C173" s="179"/>
      <c r="D173" s="179"/>
      <c r="E173" s="179"/>
      <c r="F173" s="180"/>
      <c r="G173" s="150"/>
      <c r="H173" s="159"/>
      <c r="I173" s="159"/>
      <c r="J173" s="159"/>
      <c r="K173" s="23"/>
      <c r="L173" s="23"/>
      <c r="M173" s="41"/>
      <c r="N173" s="41"/>
      <c r="O173" s="41"/>
      <c r="P173" s="41"/>
      <c r="Q173" s="41"/>
      <c r="R173" s="25"/>
      <c r="S173" s="12"/>
      <c r="T173" s="12"/>
      <c r="U173" s="12"/>
      <c r="V173" s="12"/>
      <c r="W173" s="12"/>
      <c r="X173" s="12"/>
      <c r="Y173" s="12"/>
      <c r="Z173" s="12"/>
      <c r="AA173" s="12"/>
      <c r="AB173" s="12"/>
      <c r="AC173" s="12"/>
      <c r="AD173" s="12"/>
    </row>
    <row r="174" spans="1:30" x14ac:dyDescent="0.2">
      <c r="A174" s="185" t="s">
        <v>132</v>
      </c>
      <c r="B174" s="179"/>
      <c r="C174" s="179"/>
      <c r="D174" s="179"/>
      <c r="E174" s="179"/>
      <c r="F174" s="180"/>
      <c r="G174" s="150"/>
      <c r="H174" s="159"/>
      <c r="I174" s="159"/>
      <c r="J174" s="159"/>
      <c r="K174" s="23"/>
      <c r="L174" s="23"/>
      <c r="M174" s="41"/>
      <c r="N174" s="41"/>
      <c r="O174" s="41"/>
      <c r="P174" s="41"/>
      <c r="Q174" s="41"/>
      <c r="R174" s="25"/>
      <c r="S174" s="12"/>
      <c r="T174" s="12"/>
      <c r="U174" s="12"/>
      <c r="V174" s="12"/>
      <c r="W174" s="12"/>
      <c r="X174" s="12"/>
      <c r="Y174" s="12"/>
      <c r="Z174" s="12"/>
      <c r="AA174" s="12"/>
      <c r="AB174" s="12"/>
      <c r="AC174" s="12"/>
      <c r="AD174" s="12"/>
    </row>
    <row r="175" spans="1:30" x14ac:dyDescent="0.2">
      <c r="A175" s="185" t="s">
        <v>133</v>
      </c>
      <c r="B175" s="179"/>
      <c r="C175" s="179"/>
      <c r="D175" s="179"/>
      <c r="E175" s="179"/>
      <c r="F175" s="180"/>
      <c r="G175" s="150"/>
      <c r="H175" s="159"/>
      <c r="I175" s="159"/>
      <c r="J175" s="159"/>
      <c r="K175" s="23"/>
      <c r="L175" s="23"/>
      <c r="M175" s="41"/>
      <c r="N175" s="41"/>
      <c r="O175" s="41"/>
      <c r="P175" s="41"/>
      <c r="Q175" s="41"/>
      <c r="R175" s="25"/>
      <c r="S175" s="12"/>
      <c r="T175" s="12"/>
      <c r="U175" s="12"/>
      <c r="V175" s="12"/>
      <c r="W175" s="12"/>
      <c r="X175" s="12"/>
      <c r="Y175" s="12"/>
      <c r="Z175" s="12"/>
      <c r="AA175" s="12"/>
      <c r="AB175" s="12"/>
      <c r="AC175" s="12"/>
      <c r="AD175" s="12"/>
    </row>
    <row r="176" spans="1:30" x14ac:dyDescent="0.2">
      <c r="A176" s="185" t="s">
        <v>134</v>
      </c>
      <c r="B176" s="179"/>
      <c r="C176" s="179"/>
      <c r="D176" s="179"/>
      <c r="E176" s="179"/>
      <c r="F176" s="180"/>
      <c r="G176" s="150"/>
      <c r="H176" s="159"/>
      <c r="I176" s="159"/>
      <c r="J176" s="159"/>
      <c r="K176" s="23"/>
      <c r="L176" s="23"/>
      <c r="M176" s="41"/>
      <c r="N176" s="41"/>
      <c r="O176" s="41"/>
      <c r="P176" s="41"/>
      <c r="Q176" s="41"/>
      <c r="R176" s="25"/>
      <c r="S176" s="12"/>
      <c r="T176" s="12"/>
      <c r="U176" s="12"/>
      <c r="V176" s="12"/>
      <c r="W176" s="12"/>
      <c r="X176" s="12"/>
      <c r="Y176" s="12"/>
      <c r="Z176" s="12"/>
      <c r="AA176" s="12"/>
      <c r="AB176" s="12"/>
      <c r="AC176" s="12"/>
      <c r="AD176" s="12"/>
    </row>
    <row r="177" spans="1:30" x14ac:dyDescent="0.2">
      <c r="A177" s="185" t="s">
        <v>135</v>
      </c>
      <c r="B177" s="179"/>
      <c r="C177" s="179"/>
      <c r="D177" s="179"/>
      <c r="E177" s="179"/>
      <c r="F177" s="180"/>
      <c r="G177" s="150"/>
      <c r="H177" s="159"/>
      <c r="I177" s="159"/>
      <c r="J177" s="159"/>
      <c r="K177" s="23"/>
      <c r="L177" s="23"/>
      <c r="M177" s="41"/>
      <c r="N177" s="41"/>
      <c r="O177" s="41"/>
      <c r="P177" s="41"/>
      <c r="Q177" s="41"/>
      <c r="R177" s="25"/>
      <c r="S177" s="12"/>
      <c r="T177" s="12"/>
      <c r="U177" s="12"/>
      <c r="V177" s="12"/>
      <c r="W177" s="12"/>
      <c r="X177" s="12"/>
      <c r="Y177" s="12"/>
      <c r="Z177" s="12"/>
      <c r="AA177" s="12"/>
      <c r="AB177" s="12"/>
      <c r="AC177" s="12"/>
      <c r="AD177" s="12"/>
    </row>
    <row r="178" spans="1:30" x14ac:dyDescent="0.2">
      <c r="A178" s="185" t="s">
        <v>136</v>
      </c>
      <c r="B178" s="179"/>
      <c r="C178" s="179"/>
      <c r="D178" s="179"/>
      <c r="E178" s="179"/>
      <c r="F178" s="180"/>
      <c r="G178" s="150"/>
      <c r="H178" s="159"/>
      <c r="I178" s="159"/>
      <c r="J178" s="159"/>
      <c r="K178" s="23"/>
      <c r="L178" s="23"/>
      <c r="M178" s="41"/>
      <c r="N178" s="41"/>
      <c r="O178" s="41"/>
      <c r="P178" s="41"/>
      <c r="Q178" s="41"/>
      <c r="R178" s="25"/>
      <c r="S178" s="12"/>
      <c r="T178" s="12"/>
      <c r="U178" s="12"/>
      <c r="V178" s="12"/>
      <c r="W178" s="12"/>
      <c r="X178" s="12"/>
      <c r="Y178" s="12"/>
      <c r="Z178" s="12"/>
      <c r="AA178" s="12"/>
      <c r="AB178" s="12"/>
      <c r="AC178" s="12"/>
      <c r="AD178" s="12"/>
    </row>
    <row r="179" spans="1:30" x14ac:dyDescent="0.2">
      <c r="A179" s="185" t="s">
        <v>137</v>
      </c>
      <c r="B179" s="179"/>
      <c r="C179" s="179"/>
      <c r="D179" s="179"/>
      <c r="E179" s="179"/>
      <c r="F179" s="180"/>
      <c r="G179" s="150"/>
      <c r="H179" s="159"/>
      <c r="I179" s="159"/>
      <c r="J179" s="159"/>
      <c r="K179" s="23"/>
      <c r="L179" s="23"/>
      <c r="M179" s="41"/>
      <c r="N179" s="41"/>
      <c r="O179" s="41"/>
      <c r="P179" s="41"/>
      <c r="Q179" s="41"/>
      <c r="R179" s="25"/>
      <c r="S179" s="12"/>
      <c r="T179" s="12"/>
      <c r="U179" s="12"/>
      <c r="V179" s="12"/>
      <c r="W179" s="12"/>
      <c r="X179" s="12"/>
      <c r="Y179" s="12"/>
      <c r="Z179" s="12"/>
      <c r="AA179" s="12"/>
      <c r="AB179" s="12"/>
      <c r="AC179" s="12"/>
      <c r="AD179" s="12"/>
    </row>
    <row r="180" spans="1:30" x14ac:dyDescent="0.2">
      <c r="A180" s="185" t="s">
        <v>138</v>
      </c>
      <c r="B180" s="179"/>
      <c r="C180" s="179"/>
      <c r="D180" s="179"/>
      <c r="E180" s="179"/>
      <c r="F180" s="180"/>
      <c r="G180" s="150"/>
      <c r="H180" s="159"/>
      <c r="I180" s="159"/>
      <c r="J180" s="159"/>
      <c r="K180" s="23"/>
      <c r="L180" s="23"/>
      <c r="M180" s="41"/>
      <c r="N180" s="41"/>
      <c r="O180" s="41"/>
      <c r="P180" s="41"/>
      <c r="Q180" s="41"/>
      <c r="R180" s="25"/>
      <c r="S180" s="12"/>
      <c r="T180" s="12"/>
      <c r="U180" s="12"/>
      <c r="V180" s="12"/>
      <c r="W180" s="12"/>
      <c r="X180" s="12"/>
      <c r="Y180" s="12"/>
      <c r="Z180" s="12"/>
      <c r="AA180" s="12"/>
      <c r="AB180" s="12"/>
      <c r="AC180" s="12"/>
      <c r="AD180" s="12"/>
    </row>
    <row r="181" spans="1:30" x14ac:dyDescent="0.2">
      <c r="A181" s="185" t="s">
        <v>139</v>
      </c>
      <c r="B181" s="179"/>
      <c r="C181" s="179"/>
      <c r="D181" s="179"/>
      <c r="E181" s="179"/>
      <c r="F181" s="180"/>
      <c r="G181" s="150"/>
      <c r="H181" s="159"/>
      <c r="I181" s="159"/>
      <c r="J181" s="159"/>
      <c r="K181" s="23"/>
      <c r="L181" s="23"/>
      <c r="M181" s="41"/>
      <c r="N181" s="41"/>
      <c r="O181" s="41"/>
      <c r="P181" s="41"/>
      <c r="Q181" s="41"/>
      <c r="R181" s="25"/>
      <c r="S181" s="12"/>
      <c r="T181" s="12"/>
      <c r="U181" s="12"/>
      <c r="V181" s="12"/>
      <c r="W181" s="12"/>
      <c r="X181" s="12"/>
      <c r="Y181" s="12"/>
      <c r="Z181" s="12"/>
      <c r="AA181" s="12"/>
      <c r="AB181" s="12"/>
      <c r="AC181" s="12"/>
      <c r="AD181" s="12"/>
    </row>
    <row r="182" spans="1:30" x14ac:dyDescent="0.2">
      <c r="A182" s="185" t="s">
        <v>140</v>
      </c>
      <c r="B182" s="179"/>
      <c r="C182" s="179"/>
      <c r="D182" s="179"/>
      <c r="E182" s="179"/>
      <c r="F182" s="180"/>
      <c r="G182" s="150"/>
      <c r="H182" s="159"/>
      <c r="I182" s="159"/>
      <c r="J182" s="159"/>
      <c r="K182" s="23"/>
      <c r="L182" s="23"/>
      <c r="M182" s="41"/>
      <c r="N182" s="41"/>
      <c r="O182" s="41"/>
      <c r="P182" s="41"/>
      <c r="Q182" s="41"/>
      <c r="R182" s="25"/>
      <c r="S182" s="12"/>
      <c r="T182" s="12"/>
      <c r="U182" s="12"/>
      <c r="V182" s="12"/>
      <c r="W182" s="12"/>
      <c r="X182" s="12"/>
      <c r="Y182" s="12"/>
      <c r="Z182" s="12"/>
      <c r="AA182" s="12"/>
      <c r="AB182" s="12"/>
      <c r="AC182" s="12"/>
      <c r="AD182" s="12"/>
    </row>
    <row r="183" spans="1:30" ht="30.75" customHeight="1" x14ac:dyDescent="0.2">
      <c r="A183" s="185" t="s">
        <v>141</v>
      </c>
      <c r="B183" s="179"/>
      <c r="C183" s="179"/>
      <c r="D183" s="179"/>
      <c r="E183" s="179"/>
      <c r="F183" s="180"/>
      <c r="G183" s="150"/>
      <c r="H183" s="159"/>
      <c r="I183" s="159"/>
      <c r="J183" s="159"/>
      <c r="K183" s="23"/>
      <c r="L183" s="23"/>
      <c r="M183" s="41"/>
      <c r="N183" s="41"/>
      <c r="O183" s="41"/>
      <c r="P183" s="41"/>
      <c r="Q183" s="41"/>
      <c r="R183" s="25"/>
      <c r="S183" s="12"/>
      <c r="T183" s="12"/>
      <c r="U183" s="12"/>
      <c r="V183" s="12"/>
      <c r="W183" s="12"/>
      <c r="X183" s="12"/>
      <c r="Y183" s="12"/>
      <c r="Z183" s="12"/>
      <c r="AA183" s="12"/>
      <c r="AB183" s="12"/>
      <c r="AC183" s="12"/>
      <c r="AD183" s="12"/>
    </row>
    <row r="184" spans="1:30" ht="33.75" customHeight="1" x14ac:dyDescent="0.2">
      <c r="A184" s="185" t="s">
        <v>142</v>
      </c>
      <c r="B184" s="179"/>
      <c r="C184" s="179"/>
      <c r="D184" s="179"/>
      <c r="E184" s="179"/>
      <c r="F184" s="180"/>
      <c r="G184" s="150"/>
      <c r="H184" s="159"/>
      <c r="I184" s="159"/>
      <c r="J184" s="159"/>
      <c r="K184" s="23"/>
      <c r="L184" s="23"/>
      <c r="M184" s="41"/>
      <c r="N184" s="41"/>
      <c r="O184" s="41"/>
      <c r="P184" s="41"/>
      <c r="Q184" s="41"/>
      <c r="R184" s="25"/>
      <c r="S184" s="12"/>
      <c r="T184" s="12"/>
      <c r="U184" s="12"/>
      <c r="V184" s="12"/>
      <c r="W184" s="12"/>
      <c r="X184" s="12"/>
      <c r="Y184" s="12"/>
      <c r="Z184" s="12"/>
      <c r="AA184" s="12"/>
      <c r="AB184" s="12"/>
      <c r="AC184" s="12"/>
      <c r="AD184" s="12"/>
    </row>
    <row r="185" spans="1:30" x14ac:dyDescent="0.2">
      <c r="A185" s="185" t="s">
        <v>143</v>
      </c>
      <c r="B185" s="179"/>
      <c r="C185" s="179"/>
      <c r="D185" s="179"/>
      <c r="E185" s="179"/>
      <c r="F185" s="180"/>
      <c r="G185" s="150"/>
      <c r="H185" s="159"/>
      <c r="I185" s="159"/>
      <c r="J185" s="159"/>
      <c r="K185" s="23"/>
      <c r="L185" s="23"/>
      <c r="M185" s="41"/>
      <c r="N185" s="41"/>
      <c r="O185" s="41"/>
      <c r="P185" s="41"/>
      <c r="Q185" s="41"/>
      <c r="R185" s="43"/>
      <c r="S185" s="44"/>
      <c r="T185" s="44"/>
      <c r="U185" s="44"/>
      <c r="V185" s="44"/>
      <c r="W185" s="44"/>
      <c r="X185" s="44"/>
      <c r="Y185" s="44"/>
      <c r="Z185" s="44"/>
      <c r="AA185" s="44"/>
      <c r="AB185" s="44"/>
      <c r="AC185" s="44"/>
      <c r="AD185" s="44"/>
    </row>
    <row r="186" spans="1:30" ht="61.5" customHeight="1" x14ac:dyDescent="0.2">
      <c r="A186" s="185" t="s">
        <v>144</v>
      </c>
      <c r="B186" s="179"/>
      <c r="C186" s="179"/>
      <c r="D186" s="179"/>
      <c r="E186" s="179"/>
      <c r="F186" s="180"/>
      <c r="G186" s="150"/>
      <c r="H186" s="159"/>
      <c r="I186" s="159"/>
      <c r="J186" s="159"/>
      <c r="K186" s="23"/>
      <c r="L186" s="23"/>
      <c r="M186" s="41"/>
      <c r="N186" s="41"/>
      <c r="O186" s="41"/>
      <c r="P186" s="41"/>
      <c r="Q186" s="41"/>
      <c r="R186" s="43"/>
      <c r="S186" s="44"/>
      <c r="T186" s="44"/>
      <c r="U186" s="44"/>
      <c r="V186" s="44"/>
      <c r="W186" s="44"/>
      <c r="X186" s="44"/>
      <c r="Y186" s="44"/>
      <c r="Z186" s="44"/>
      <c r="AA186" s="44"/>
      <c r="AB186" s="44"/>
      <c r="AC186" s="44"/>
      <c r="AD186" s="44"/>
    </row>
    <row r="187" spans="1:30" ht="29.25" customHeight="1" x14ac:dyDescent="0.2">
      <c r="A187" s="185" t="s">
        <v>145</v>
      </c>
      <c r="B187" s="179"/>
      <c r="C187" s="179"/>
      <c r="D187" s="179"/>
      <c r="E187" s="179"/>
      <c r="F187" s="180"/>
      <c r="G187" s="150"/>
      <c r="H187" s="159"/>
      <c r="I187" s="159"/>
      <c r="J187" s="159"/>
      <c r="K187" s="23"/>
      <c r="L187" s="23"/>
      <c r="M187" s="41"/>
      <c r="N187" s="41"/>
      <c r="O187" s="41"/>
      <c r="P187" s="41"/>
      <c r="Q187" s="41"/>
      <c r="R187" s="43"/>
      <c r="S187" s="44"/>
      <c r="T187" s="44"/>
      <c r="U187" s="44"/>
      <c r="V187" s="44"/>
      <c r="W187" s="44"/>
      <c r="X187" s="44"/>
      <c r="Y187" s="44"/>
      <c r="Z187" s="44"/>
      <c r="AA187" s="44"/>
      <c r="AB187" s="44"/>
      <c r="AC187" s="44"/>
      <c r="AD187" s="44"/>
    </row>
    <row r="188" spans="1:30" ht="31.5" customHeight="1" x14ac:dyDescent="0.2">
      <c r="A188" s="185" t="s">
        <v>146</v>
      </c>
      <c r="B188" s="179"/>
      <c r="C188" s="179"/>
      <c r="D188" s="179"/>
      <c r="E188" s="179"/>
      <c r="F188" s="180"/>
      <c r="G188" s="150"/>
      <c r="H188" s="159"/>
      <c r="I188" s="159"/>
      <c r="J188" s="159"/>
      <c r="K188" s="23"/>
      <c r="L188" s="23"/>
      <c r="M188" s="41"/>
      <c r="N188" s="41"/>
      <c r="O188" s="41"/>
      <c r="P188" s="41"/>
      <c r="Q188" s="41"/>
      <c r="R188" s="43"/>
      <c r="S188" s="44"/>
      <c r="T188" s="44"/>
      <c r="U188" s="44"/>
      <c r="V188" s="44"/>
      <c r="W188" s="44"/>
      <c r="X188" s="44"/>
      <c r="Y188" s="44"/>
      <c r="Z188" s="44"/>
      <c r="AA188" s="44"/>
      <c r="AB188" s="44"/>
      <c r="AC188" s="44"/>
      <c r="AD188" s="44"/>
    </row>
    <row r="189" spans="1:30" x14ac:dyDescent="0.2">
      <c r="A189" s="185" t="s">
        <v>147</v>
      </c>
      <c r="B189" s="179"/>
      <c r="C189" s="179"/>
      <c r="D189" s="179"/>
      <c r="E189" s="179"/>
      <c r="F189" s="180"/>
      <c r="G189" s="150"/>
      <c r="H189" s="159"/>
      <c r="I189" s="159"/>
      <c r="J189" s="159"/>
      <c r="K189" s="23"/>
      <c r="L189" s="23"/>
      <c r="M189" s="41"/>
      <c r="N189" s="41"/>
      <c r="O189" s="41"/>
      <c r="P189" s="41"/>
      <c r="Q189" s="41"/>
      <c r="R189" s="43"/>
      <c r="S189" s="44"/>
      <c r="T189" s="44"/>
      <c r="U189" s="44"/>
      <c r="V189" s="44"/>
      <c r="W189" s="44"/>
      <c r="X189" s="44"/>
      <c r="Y189" s="44"/>
      <c r="Z189" s="44"/>
      <c r="AA189" s="44"/>
      <c r="AB189" s="44"/>
      <c r="AC189" s="44"/>
      <c r="AD189" s="44"/>
    </row>
    <row r="190" spans="1:30" x14ac:dyDescent="0.2">
      <c r="A190" s="185" t="s">
        <v>148</v>
      </c>
      <c r="B190" s="179"/>
      <c r="C190" s="179"/>
      <c r="D190" s="179"/>
      <c r="E190" s="179"/>
      <c r="F190" s="180"/>
      <c r="G190" s="150"/>
      <c r="H190" s="159"/>
      <c r="I190" s="159"/>
      <c r="J190" s="159"/>
      <c r="K190" s="23"/>
      <c r="L190" s="23"/>
      <c r="M190" s="41"/>
      <c r="N190" s="41"/>
      <c r="O190" s="41"/>
      <c r="P190" s="41"/>
      <c r="Q190" s="41"/>
      <c r="R190" s="43"/>
      <c r="S190" s="44"/>
      <c r="T190" s="44"/>
      <c r="U190" s="44"/>
      <c r="V190" s="44"/>
      <c r="W190" s="44"/>
      <c r="X190" s="44"/>
      <c r="Y190" s="44"/>
      <c r="Z190" s="44"/>
      <c r="AA190" s="44"/>
      <c r="AB190" s="44"/>
      <c r="AC190" s="44"/>
      <c r="AD190" s="44"/>
    </row>
    <row r="191" spans="1:30" x14ac:dyDescent="0.2">
      <c r="A191" s="185" t="s">
        <v>149</v>
      </c>
      <c r="B191" s="179"/>
      <c r="C191" s="179"/>
      <c r="D191" s="179"/>
      <c r="E191" s="179"/>
      <c r="F191" s="180"/>
      <c r="G191" s="150"/>
      <c r="H191" s="159"/>
      <c r="I191" s="159"/>
      <c r="J191" s="159"/>
      <c r="K191" s="23"/>
      <c r="L191" s="23"/>
      <c r="M191" s="41"/>
      <c r="N191" s="41"/>
      <c r="O191" s="41"/>
      <c r="P191" s="41"/>
      <c r="Q191" s="41"/>
      <c r="R191" s="43"/>
      <c r="S191" s="44"/>
      <c r="T191" s="44"/>
      <c r="U191" s="44"/>
      <c r="V191" s="44"/>
      <c r="W191" s="44"/>
      <c r="X191" s="44"/>
      <c r="Y191" s="44"/>
      <c r="Z191" s="44"/>
      <c r="AA191" s="44"/>
      <c r="AB191" s="44"/>
      <c r="AC191" s="44"/>
      <c r="AD191" s="44"/>
    </row>
    <row r="192" spans="1:30" x14ac:dyDescent="0.2">
      <c r="A192" s="185" t="s">
        <v>150</v>
      </c>
      <c r="B192" s="179"/>
      <c r="C192" s="179"/>
      <c r="D192" s="179"/>
      <c r="E192" s="179"/>
      <c r="F192" s="180"/>
      <c r="G192" s="150"/>
      <c r="H192" s="159"/>
      <c r="I192" s="159"/>
      <c r="J192" s="159"/>
      <c r="K192" s="23"/>
      <c r="L192" s="23"/>
      <c r="M192" s="41"/>
      <c r="N192" s="41"/>
      <c r="O192" s="41"/>
      <c r="P192" s="41"/>
      <c r="Q192" s="41"/>
      <c r="R192" s="43"/>
      <c r="S192" s="44"/>
      <c r="T192" s="44"/>
      <c r="U192" s="44"/>
      <c r="V192" s="44"/>
      <c r="W192" s="44"/>
      <c r="X192" s="44"/>
      <c r="Y192" s="44"/>
      <c r="Z192" s="44"/>
      <c r="AA192" s="44"/>
      <c r="AB192" s="44"/>
      <c r="AC192" s="44"/>
      <c r="AD192" s="44"/>
    </row>
    <row r="193" spans="1:30" x14ac:dyDescent="0.2">
      <c r="A193" s="185" t="s">
        <v>151</v>
      </c>
      <c r="B193" s="179"/>
      <c r="C193" s="179"/>
      <c r="D193" s="179"/>
      <c r="E193" s="179"/>
      <c r="F193" s="180"/>
      <c r="G193" s="150"/>
      <c r="H193" s="159"/>
      <c r="I193" s="159"/>
      <c r="J193" s="159"/>
      <c r="K193" s="23"/>
      <c r="L193" s="23"/>
      <c r="M193" s="41"/>
      <c r="N193" s="41"/>
      <c r="O193" s="41"/>
      <c r="P193" s="41"/>
      <c r="Q193" s="41"/>
      <c r="R193" s="43"/>
      <c r="S193" s="44"/>
      <c r="T193" s="44"/>
      <c r="U193" s="44"/>
      <c r="V193" s="44"/>
      <c r="W193" s="44"/>
      <c r="X193" s="44"/>
      <c r="Y193" s="44"/>
      <c r="Z193" s="44"/>
      <c r="AA193" s="44"/>
      <c r="AB193" s="44"/>
      <c r="AC193" s="44"/>
      <c r="AD193" s="44"/>
    </row>
    <row r="194" spans="1:30" x14ac:dyDescent="0.2">
      <c r="A194" s="185" t="s">
        <v>152</v>
      </c>
      <c r="B194" s="179"/>
      <c r="C194" s="179"/>
      <c r="D194" s="179"/>
      <c r="E194" s="179"/>
      <c r="F194" s="180"/>
      <c r="G194" s="150"/>
      <c r="H194" s="159"/>
      <c r="I194" s="159"/>
      <c r="J194" s="159"/>
      <c r="K194" s="23"/>
      <c r="L194" s="23"/>
      <c r="M194" s="41"/>
      <c r="N194" s="41"/>
      <c r="O194" s="41"/>
      <c r="P194" s="41"/>
      <c r="Q194" s="41"/>
      <c r="R194" s="43"/>
      <c r="S194" s="44"/>
      <c r="T194" s="44"/>
      <c r="U194" s="44"/>
      <c r="V194" s="44"/>
      <c r="W194" s="44"/>
      <c r="X194" s="44"/>
      <c r="Y194" s="44"/>
      <c r="Z194" s="44"/>
      <c r="AA194" s="44"/>
      <c r="AB194" s="44"/>
      <c r="AC194" s="44"/>
      <c r="AD194" s="44"/>
    </row>
    <row r="195" spans="1:30" x14ac:dyDescent="0.2">
      <c r="A195" s="185" t="s">
        <v>153</v>
      </c>
      <c r="B195" s="179"/>
      <c r="C195" s="179"/>
      <c r="D195" s="179"/>
      <c r="E195" s="179"/>
      <c r="F195" s="180"/>
      <c r="G195" s="150"/>
      <c r="H195" s="159"/>
      <c r="I195" s="159"/>
      <c r="J195" s="159"/>
      <c r="K195" s="23"/>
      <c r="L195" s="23"/>
      <c r="M195" s="41"/>
      <c r="N195" s="41"/>
      <c r="O195" s="41"/>
      <c r="P195" s="41"/>
      <c r="Q195" s="41"/>
      <c r="R195" s="43"/>
      <c r="S195" s="44"/>
      <c r="T195" s="44"/>
      <c r="U195" s="44"/>
      <c r="V195" s="44"/>
      <c r="W195" s="44"/>
      <c r="X195" s="44"/>
      <c r="Y195" s="44"/>
      <c r="Z195" s="44"/>
      <c r="AA195" s="44"/>
      <c r="AB195" s="44"/>
      <c r="AC195" s="44"/>
      <c r="AD195" s="44"/>
    </row>
    <row r="196" spans="1:30" x14ac:dyDescent="0.2">
      <c r="A196" s="185" t="s">
        <v>154</v>
      </c>
      <c r="B196" s="179"/>
      <c r="C196" s="179"/>
      <c r="D196" s="179"/>
      <c r="E196" s="179"/>
      <c r="F196" s="180"/>
      <c r="G196" s="150"/>
      <c r="H196" s="159"/>
      <c r="I196" s="159"/>
      <c r="J196" s="159"/>
      <c r="K196" s="23"/>
      <c r="L196" s="23"/>
      <c r="M196" s="41"/>
      <c r="N196" s="41"/>
      <c r="O196" s="41"/>
      <c r="P196" s="41"/>
      <c r="Q196" s="41"/>
      <c r="R196" s="43"/>
      <c r="S196" s="44"/>
      <c r="T196" s="44"/>
      <c r="U196" s="44"/>
      <c r="V196" s="44"/>
      <c r="W196" s="44"/>
      <c r="X196" s="44"/>
      <c r="Y196" s="44"/>
      <c r="Z196" s="44"/>
      <c r="AA196" s="44"/>
      <c r="AB196" s="44"/>
      <c r="AC196" s="44"/>
      <c r="AD196" s="44"/>
    </row>
    <row r="197" spans="1:30" x14ac:dyDescent="0.2">
      <c r="A197" s="185" t="s">
        <v>155</v>
      </c>
      <c r="B197" s="179"/>
      <c r="C197" s="179"/>
      <c r="D197" s="179"/>
      <c r="E197" s="179"/>
      <c r="F197" s="180"/>
      <c r="G197" s="150"/>
      <c r="H197" s="159"/>
      <c r="I197" s="159"/>
      <c r="J197" s="159"/>
      <c r="K197" s="23"/>
      <c r="L197" s="23"/>
      <c r="M197" s="41"/>
      <c r="N197" s="41"/>
      <c r="O197" s="41"/>
      <c r="P197" s="41"/>
      <c r="Q197" s="41"/>
      <c r="R197" s="43"/>
      <c r="S197" s="44"/>
      <c r="T197" s="44"/>
      <c r="U197" s="44"/>
      <c r="V197" s="44"/>
      <c r="W197" s="44"/>
      <c r="X197" s="44"/>
      <c r="Y197" s="44"/>
      <c r="Z197" s="44"/>
      <c r="AA197" s="44"/>
      <c r="AB197" s="44"/>
      <c r="AC197" s="44"/>
      <c r="AD197" s="44"/>
    </row>
    <row r="198" spans="1:30" x14ac:dyDescent="0.2">
      <c r="A198" s="185" t="s">
        <v>156</v>
      </c>
      <c r="B198" s="179"/>
      <c r="C198" s="179"/>
      <c r="D198" s="179"/>
      <c r="E198" s="179"/>
      <c r="F198" s="180"/>
      <c r="G198" s="150"/>
      <c r="H198" s="159"/>
      <c r="I198" s="159"/>
      <c r="J198" s="159"/>
      <c r="K198" s="23"/>
      <c r="L198" s="23"/>
      <c r="M198" s="41"/>
      <c r="N198" s="41"/>
      <c r="O198" s="41"/>
      <c r="P198" s="41"/>
      <c r="Q198" s="41"/>
      <c r="R198" s="43"/>
      <c r="S198" s="44"/>
      <c r="T198" s="44"/>
      <c r="U198" s="44"/>
      <c r="V198" s="44"/>
      <c r="W198" s="44"/>
      <c r="X198" s="44"/>
      <c r="Y198" s="44"/>
      <c r="Z198" s="44"/>
      <c r="AA198" s="44"/>
      <c r="AB198" s="44"/>
      <c r="AC198" s="44"/>
      <c r="AD198" s="44"/>
    </row>
    <row r="199" spans="1:30" x14ac:dyDescent="0.2">
      <c r="A199" s="185" t="s">
        <v>157</v>
      </c>
      <c r="B199" s="179"/>
      <c r="C199" s="179"/>
      <c r="D199" s="179"/>
      <c r="E199" s="179"/>
      <c r="F199" s="180"/>
      <c r="G199" s="150"/>
      <c r="H199" s="159"/>
      <c r="I199" s="159"/>
      <c r="J199" s="159"/>
      <c r="K199" s="23"/>
      <c r="L199" s="23"/>
      <c r="M199" s="41"/>
      <c r="N199" s="41"/>
      <c r="O199" s="41"/>
      <c r="P199" s="41"/>
      <c r="Q199" s="41"/>
      <c r="R199" s="43"/>
      <c r="S199" s="44"/>
      <c r="T199" s="44"/>
      <c r="U199" s="44"/>
      <c r="V199" s="44"/>
      <c r="W199" s="44"/>
      <c r="X199" s="44"/>
      <c r="Y199" s="44"/>
      <c r="Z199" s="44"/>
      <c r="AA199" s="44"/>
      <c r="AB199" s="44"/>
      <c r="AC199" s="44"/>
      <c r="AD199" s="44"/>
    </row>
    <row r="200" spans="1:30" ht="30.75" customHeight="1" x14ac:dyDescent="0.2">
      <c r="A200" s="185" t="s">
        <v>158</v>
      </c>
      <c r="B200" s="179"/>
      <c r="C200" s="179"/>
      <c r="D200" s="179"/>
      <c r="E200" s="179"/>
      <c r="F200" s="180"/>
      <c r="G200" s="150"/>
      <c r="H200" s="159"/>
      <c r="I200" s="159"/>
      <c r="J200" s="159"/>
      <c r="K200" s="23"/>
      <c r="L200" s="23"/>
      <c r="M200" s="41"/>
      <c r="N200" s="41"/>
      <c r="O200" s="41"/>
      <c r="P200" s="41"/>
      <c r="Q200" s="41"/>
      <c r="R200" s="43"/>
      <c r="S200" s="44"/>
      <c r="T200" s="44"/>
      <c r="U200" s="44"/>
      <c r="V200" s="44"/>
      <c r="W200" s="44"/>
      <c r="X200" s="44"/>
      <c r="Y200" s="44"/>
      <c r="Z200" s="44"/>
      <c r="AA200" s="44"/>
      <c r="AB200" s="44"/>
      <c r="AC200" s="44"/>
      <c r="AD200" s="44"/>
    </row>
    <row r="201" spans="1:30" ht="30" customHeight="1" x14ac:dyDescent="0.2">
      <c r="A201" s="185" t="s">
        <v>159</v>
      </c>
      <c r="B201" s="179"/>
      <c r="C201" s="179"/>
      <c r="D201" s="179"/>
      <c r="E201" s="179"/>
      <c r="F201" s="180"/>
      <c r="G201" s="150"/>
      <c r="H201" s="159"/>
      <c r="I201" s="159"/>
      <c r="J201" s="159"/>
      <c r="K201" s="23"/>
      <c r="L201" s="23"/>
      <c r="M201" s="41"/>
      <c r="N201" s="41"/>
      <c r="O201" s="41"/>
      <c r="P201" s="41"/>
      <c r="Q201" s="41"/>
      <c r="R201" s="43"/>
      <c r="S201" s="44"/>
      <c r="T201" s="44"/>
      <c r="U201" s="44"/>
      <c r="V201" s="44"/>
      <c r="W201" s="44"/>
      <c r="X201" s="44"/>
      <c r="Y201" s="44"/>
      <c r="Z201" s="44"/>
      <c r="AA201" s="44"/>
      <c r="AB201" s="44"/>
      <c r="AC201" s="44"/>
      <c r="AD201" s="44"/>
    </row>
    <row r="202" spans="1:30" x14ac:dyDescent="0.2">
      <c r="A202" s="185" t="s">
        <v>160</v>
      </c>
      <c r="B202" s="179"/>
      <c r="C202" s="179"/>
      <c r="D202" s="179"/>
      <c r="E202" s="179"/>
      <c r="F202" s="180"/>
      <c r="G202" s="150"/>
      <c r="H202" s="159"/>
      <c r="I202" s="159"/>
      <c r="J202" s="159"/>
      <c r="K202" s="23"/>
      <c r="L202" s="23"/>
      <c r="M202" s="41"/>
      <c r="N202" s="41"/>
      <c r="O202" s="41"/>
      <c r="P202" s="41"/>
      <c r="Q202" s="41"/>
      <c r="R202" s="43"/>
      <c r="S202" s="44"/>
      <c r="T202" s="44"/>
      <c r="U202" s="44"/>
      <c r="V202" s="44"/>
      <c r="W202" s="44"/>
      <c r="X202" s="44"/>
      <c r="Y202" s="44"/>
      <c r="Z202" s="44"/>
      <c r="AA202" s="44"/>
      <c r="AB202" s="44"/>
      <c r="AC202" s="44"/>
      <c r="AD202" s="44"/>
    </row>
    <row r="203" spans="1:30" ht="60" customHeight="1" x14ac:dyDescent="0.2">
      <c r="A203" s="185" t="s">
        <v>161</v>
      </c>
      <c r="B203" s="179"/>
      <c r="C203" s="179"/>
      <c r="D203" s="179"/>
      <c r="E203" s="179"/>
      <c r="F203" s="180"/>
      <c r="G203" s="160"/>
      <c r="H203" s="160"/>
      <c r="I203" s="160"/>
      <c r="J203" s="160"/>
      <c r="K203" s="45"/>
      <c r="L203" s="45"/>
      <c r="M203" s="45"/>
      <c r="N203" s="45"/>
      <c r="O203" s="45"/>
      <c r="P203" s="45"/>
      <c r="Q203" s="45"/>
      <c r="R203" s="44"/>
      <c r="S203" s="44"/>
      <c r="T203" s="44"/>
      <c r="U203" s="44"/>
      <c r="V203" s="44"/>
      <c r="W203" s="44"/>
      <c r="X203" s="44"/>
      <c r="Y203" s="44"/>
      <c r="Z203" s="44"/>
      <c r="AA203" s="44"/>
      <c r="AB203" s="44"/>
      <c r="AC203" s="44"/>
      <c r="AD203" s="44"/>
    </row>
    <row r="204" spans="1:30" ht="28.5" customHeight="1" x14ac:dyDescent="0.2">
      <c r="A204" s="185" t="s">
        <v>162</v>
      </c>
      <c r="B204" s="179"/>
      <c r="C204" s="179"/>
      <c r="D204" s="179"/>
      <c r="E204" s="179"/>
      <c r="F204" s="180"/>
      <c r="G204" s="161"/>
      <c r="H204" s="161"/>
      <c r="I204" s="161"/>
      <c r="J204" s="161"/>
      <c r="K204" s="46"/>
      <c r="L204" s="46"/>
      <c r="M204" s="46"/>
      <c r="N204" s="46"/>
      <c r="O204" s="46"/>
      <c r="P204" s="46"/>
      <c r="Q204" s="46"/>
      <c r="R204" s="44"/>
      <c r="S204" s="44"/>
      <c r="T204" s="44"/>
      <c r="U204" s="44"/>
      <c r="V204" s="44"/>
      <c r="W204" s="44"/>
      <c r="X204" s="44"/>
      <c r="Y204" s="44"/>
      <c r="Z204" s="44"/>
      <c r="AA204" s="44"/>
      <c r="AB204" s="44"/>
      <c r="AC204" s="44"/>
      <c r="AD204" s="44"/>
    </row>
    <row r="205" spans="1:30" ht="30" customHeight="1" x14ac:dyDescent="0.2">
      <c r="A205" s="185" t="s">
        <v>163</v>
      </c>
      <c r="B205" s="179"/>
      <c r="C205" s="179"/>
      <c r="D205" s="179"/>
      <c r="E205" s="179"/>
      <c r="F205" s="180"/>
      <c r="G205" s="161"/>
      <c r="H205" s="161"/>
      <c r="I205" s="161"/>
      <c r="J205" s="161"/>
      <c r="K205" s="46"/>
      <c r="L205" s="46"/>
      <c r="M205" s="46"/>
      <c r="N205" s="46"/>
      <c r="O205" s="46"/>
      <c r="P205" s="46"/>
      <c r="Q205" s="46"/>
      <c r="R205" s="44"/>
      <c r="S205" s="44"/>
      <c r="T205" s="44"/>
      <c r="U205" s="44"/>
      <c r="V205" s="44"/>
      <c r="W205" s="44"/>
      <c r="X205" s="44"/>
      <c r="Y205" s="44"/>
      <c r="Z205" s="44"/>
      <c r="AA205" s="44"/>
      <c r="AB205" s="44"/>
      <c r="AC205" s="44"/>
      <c r="AD205" s="44"/>
    </row>
    <row r="206" spans="1:30" ht="14.25" x14ac:dyDescent="0.2">
      <c r="A206" s="185" t="s">
        <v>164</v>
      </c>
      <c r="B206" s="179"/>
      <c r="C206" s="179"/>
      <c r="D206" s="179"/>
      <c r="E206" s="179"/>
      <c r="F206" s="180"/>
      <c r="G206" s="161"/>
      <c r="H206" s="161"/>
      <c r="I206" s="161"/>
      <c r="J206" s="161"/>
      <c r="K206" s="46"/>
      <c r="L206" s="46"/>
      <c r="M206" s="46"/>
      <c r="N206" s="46"/>
      <c r="O206" s="46"/>
      <c r="P206" s="46"/>
      <c r="Q206" s="46"/>
      <c r="R206" s="44"/>
      <c r="S206" s="44"/>
      <c r="T206" s="44"/>
      <c r="U206" s="44"/>
      <c r="V206" s="44"/>
      <c r="W206" s="44"/>
      <c r="X206" s="44"/>
      <c r="Y206" s="44"/>
      <c r="Z206" s="44"/>
      <c r="AA206" s="44"/>
      <c r="AB206" s="44"/>
      <c r="AC206" s="44"/>
      <c r="AD206" s="44"/>
    </row>
    <row r="207" spans="1:30" ht="14.25" x14ac:dyDescent="0.2">
      <c r="A207" s="185" t="s">
        <v>165</v>
      </c>
      <c r="B207" s="179"/>
      <c r="C207" s="179"/>
      <c r="D207" s="179"/>
      <c r="E207" s="179"/>
      <c r="F207" s="180"/>
      <c r="G207" s="161"/>
      <c r="H207" s="161"/>
      <c r="I207" s="161"/>
      <c r="J207" s="161"/>
      <c r="K207" s="46"/>
      <c r="L207" s="46"/>
      <c r="M207" s="46"/>
      <c r="N207" s="46"/>
      <c r="O207" s="46"/>
      <c r="P207" s="46"/>
      <c r="Q207" s="46"/>
      <c r="R207" s="44"/>
      <c r="S207" s="44"/>
      <c r="T207" s="44"/>
      <c r="U207" s="44"/>
      <c r="V207" s="44"/>
      <c r="W207" s="44"/>
      <c r="X207" s="44"/>
      <c r="Y207" s="44"/>
      <c r="Z207" s="44"/>
      <c r="AA207" s="44"/>
      <c r="AB207" s="44"/>
      <c r="AC207" s="44"/>
      <c r="AD207" s="44"/>
    </row>
    <row r="208" spans="1:30" ht="14.25" x14ac:dyDescent="0.2">
      <c r="A208" s="185" t="s">
        <v>166</v>
      </c>
      <c r="B208" s="179"/>
      <c r="C208" s="179"/>
      <c r="D208" s="179"/>
      <c r="E208" s="179"/>
      <c r="F208" s="180"/>
      <c r="G208" s="161"/>
      <c r="H208" s="161"/>
      <c r="I208" s="161"/>
      <c r="J208" s="161"/>
      <c r="K208" s="46"/>
      <c r="L208" s="46"/>
      <c r="M208" s="46"/>
      <c r="N208" s="46"/>
      <c r="O208" s="46"/>
      <c r="P208" s="46"/>
      <c r="Q208" s="46"/>
      <c r="R208" s="44"/>
      <c r="S208" s="44"/>
      <c r="T208" s="44"/>
      <c r="U208" s="44"/>
      <c r="V208" s="44"/>
      <c r="W208" s="44"/>
      <c r="X208" s="44"/>
      <c r="Y208" s="44"/>
      <c r="Z208" s="44"/>
      <c r="AA208" s="44"/>
      <c r="AB208" s="44"/>
      <c r="AC208" s="44"/>
      <c r="AD208" s="44"/>
    </row>
    <row r="209" spans="1:30" ht="14.25" x14ac:dyDescent="0.2">
      <c r="A209" s="185" t="s">
        <v>167</v>
      </c>
      <c r="B209" s="179"/>
      <c r="C209" s="179"/>
      <c r="D209" s="179"/>
      <c r="E209" s="179"/>
      <c r="F209" s="180"/>
      <c r="G209" s="161"/>
      <c r="H209" s="161"/>
      <c r="I209" s="161"/>
      <c r="J209" s="161"/>
      <c r="K209" s="46"/>
      <c r="L209" s="46"/>
      <c r="M209" s="46"/>
      <c r="N209" s="46"/>
      <c r="O209" s="46"/>
      <c r="P209" s="46"/>
      <c r="Q209" s="46"/>
      <c r="R209" s="44"/>
      <c r="S209" s="44"/>
      <c r="T209" s="44"/>
      <c r="U209" s="44"/>
      <c r="V209" s="44"/>
      <c r="W209" s="44"/>
      <c r="X209" s="44"/>
      <c r="Y209" s="44"/>
      <c r="Z209" s="44"/>
      <c r="AA209" s="44"/>
      <c r="AB209" s="44"/>
      <c r="AC209" s="44"/>
      <c r="AD209" s="44"/>
    </row>
    <row r="210" spans="1:30" ht="14.25" x14ac:dyDescent="0.2">
      <c r="A210" s="185" t="s">
        <v>168</v>
      </c>
      <c r="B210" s="179"/>
      <c r="C210" s="179"/>
      <c r="D210" s="179"/>
      <c r="E210" s="179"/>
      <c r="F210" s="180"/>
      <c r="G210" s="161"/>
      <c r="H210" s="161"/>
      <c r="I210" s="161"/>
      <c r="J210" s="161"/>
      <c r="K210" s="46"/>
      <c r="L210" s="46"/>
      <c r="M210" s="46"/>
      <c r="N210" s="46"/>
      <c r="O210" s="46"/>
      <c r="P210" s="46"/>
      <c r="Q210" s="46"/>
      <c r="R210" s="44"/>
      <c r="S210" s="44"/>
      <c r="T210" s="44"/>
      <c r="U210" s="44"/>
      <c r="V210" s="44"/>
      <c r="W210" s="44"/>
      <c r="X210" s="44"/>
      <c r="Y210" s="44"/>
      <c r="Z210" s="44"/>
      <c r="AA210" s="44"/>
      <c r="AB210" s="44"/>
      <c r="AC210" s="44"/>
      <c r="AD210" s="44"/>
    </row>
    <row r="211" spans="1:30" ht="14.25" x14ac:dyDescent="0.2">
      <c r="A211" s="185" t="s">
        <v>169</v>
      </c>
      <c r="B211" s="179"/>
      <c r="C211" s="179"/>
      <c r="D211" s="179"/>
      <c r="E211" s="179"/>
      <c r="F211" s="180"/>
      <c r="G211" s="161"/>
      <c r="H211" s="161"/>
      <c r="I211" s="161"/>
      <c r="J211" s="161"/>
      <c r="K211" s="46"/>
      <c r="L211" s="46"/>
      <c r="M211" s="46"/>
      <c r="N211" s="46"/>
      <c r="O211" s="46"/>
      <c r="P211" s="46"/>
      <c r="Q211" s="46"/>
      <c r="R211" s="44"/>
      <c r="S211" s="44"/>
      <c r="T211" s="44"/>
      <c r="U211" s="44"/>
      <c r="V211" s="44"/>
      <c r="W211" s="44"/>
      <c r="X211" s="44"/>
      <c r="Y211" s="44"/>
      <c r="Z211" s="44"/>
      <c r="AA211" s="44"/>
      <c r="AB211" s="44"/>
      <c r="AC211" s="44"/>
      <c r="AD211" s="44"/>
    </row>
    <row r="212" spans="1:30" ht="14.25" x14ac:dyDescent="0.2">
      <c r="A212" s="185" t="s">
        <v>170</v>
      </c>
      <c r="B212" s="179"/>
      <c r="C212" s="179"/>
      <c r="D212" s="179"/>
      <c r="E212" s="179"/>
      <c r="F212" s="180"/>
      <c r="G212" s="161"/>
      <c r="H212" s="161"/>
      <c r="I212" s="161"/>
      <c r="J212" s="161"/>
      <c r="K212" s="46"/>
      <c r="L212" s="46"/>
      <c r="M212" s="46"/>
      <c r="N212" s="46"/>
      <c r="O212" s="46"/>
      <c r="P212" s="46"/>
      <c r="Q212" s="46"/>
      <c r="R212" s="44"/>
      <c r="S212" s="44"/>
      <c r="T212" s="44"/>
      <c r="U212" s="44"/>
      <c r="V212" s="44"/>
      <c r="W212" s="44"/>
      <c r="X212" s="44"/>
      <c r="Y212" s="44"/>
      <c r="Z212" s="44"/>
      <c r="AA212" s="44"/>
      <c r="AB212" s="44"/>
      <c r="AC212" s="44"/>
      <c r="AD212" s="44"/>
    </row>
    <row r="213" spans="1:30" ht="14.25" x14ac:dyDescent="0.2">
      <c r="A213" s="185" t="s">
        <v>171</v>
      </c>
      <c r="B213" s="179"/>
      <c r="C213" s="179"/>
      <c r="D213" s="179"/>
      <c r="E213" s="179"/>
      <c r="F213" s="180"/>
      <c r="G213" s="161"/>
      <c r="H213" s="161"/>
      <c r="I213" s="161"/>
      <c r="J213" s="161"/>
      <c r="K213" s="46"/>
      <c r="L213" s="46"/>
      <c r="M213" s="46"/>
      <c r="N213" s="46"/>
      <c r="O213" s="46"/>
      <c r="P213" s="46"/>
      <c r="Q213" s="46"/>
      <c r="R213" s="44"/>
      <c r="S213" s="44"/>
      <c r="T213" s="44"/>
      <c r="U213" s="44"/>
      <c r="V213" s="44"/>
      <c r="W213" s="44"/>
      <c r="X213" s="44"/>
      <c r="Y213" s="44"/>
      <c r="Z213" s="44"/>
      <c r="AA213" s="44"/>
      <c r="AB213" s="44"/>
      <c r="AC213" s="44"/>
      <c r="AD213" s="44"/>
    </row>
    <row r="214" spans="1:30" ht="14.25" x14ac:dyDescent="0.2">
      <c r="A214" s="185" t="s">
        <v>172</v>
      </c>
      <c r="B214" s="179"/>
      <c r="C214" s="179"/>
      <c r="D214" s="179"/>
      <c r="E214" s="179"/>
      <c r="F214" s="180"/>
      <c r="G214" s="161"/>
      <c r="H214" s="161"/>
      <c r="I214" s="161"/>
      <c r="J214" s="161"/>
      <c r="K214" s="46"/>
      <c r="L214" s="46"/>
      <c r="M214" s="46"/>
      <c r="N214" s="46"/>
      <c r="O214" s="46"/>
      <c r="P214" s="46"/>
      <c r="Q214" s="46"/>
      <c r="R214" s="44"/>
      <c r="S214" s="44"/>
      <c r="T214" s="44"/>
      <c r="U214" s="44"/>
      <c r="V214" s="44"/>
      <c r="W214" s="44"/>
      <c r="X214" s="44"/>
      <c r="Y214" s="44"/>
      <c r="Z214" s="44"/>
      <c r="AA214" s="44"/>
      <c r="AB214" s="44"/>
      <c r="AC214" s="44"/>
      <c r="AD214" s="44"/>
    </row>
    <row r="215" spans="1:30" ht="14.25" x14ac:dyDescent="0.2">
      <c r="A215" s="185" t="s">
        <v>173</v>
      </c>
      <c r="B215" s="179"/>
      <c r="C215" s="179"/>
      <c r="D215" s="179"/>
      <c r="E215" s="179"/>
      <c r="F215" s="180"/>
      <c r="G215" s="161"/>
      <c r="H215" s="161"/>
      <c r="I215" s="161"/>
      <c r="J215" s="161"/>
      <c r="K215" s="46"/>
      <c r="L215" s="46"/>
      <c r="M215" s="46"/>
      <c r="N215" s="46"/>
      <c r="O215" s="46"/>
      <c r="P215" s="46"/>
      <c r="Q215" s="46"/>
      <c r="R215" s="44"/>
      <c r="S215" s="44"/>
      <c r="T215" s="44"/>
      <c r="U215" s="44"/>
      <c r="V215" s="44"/>
      <c r="W215" s="44"/>
      <c r="X215" s="44"/>
      <c r="Y215" s="44"/>
      <c r="Z215" s="44"/>
      <c r="AA215" s="44"/>
      <c r="AB215" s="44"/>
      <c r="AC215" s="44"/>
      <c r="AD215" s="44"/>
    </row>
    <row r="216" spans="1:30" ht="14.25" x14ac:dyDescent="0.2">
      <c r="A216" s="185" t="s">
        <v>174</v>
      </c>
      <c r="B216" s="179"/>
      <c r="C216" s="179"/>
      <c r="D216" s="179"/>
      <c r="E216" s="179"/>
      <c r="F216" s="180"/>
      <c r="G216" s="161"/>
      <c r="H216" s="161"/>
      <c r="I216" s="161"/>
      <c r="J216" s="161"/>
      <c r="K216" s="46"/>
      <c r="L216" s="46"/>
      <c r="M216" s="46"/>
      <c r="N216" s="46"/>
      <c r="O216" s="46"/>
      <c r="P216" s="46"/>
      <c r="Q216" s="46"/>
      <c r="R216" s="44"/>
      <c r="S216" s="44"/>
      <c r="T216" s="44"/>
      <c r="U216" s="44"/>
      <c r="V216" s="44"/>
      <c r="W216" s="44"/>
      <c r="X216" s="44"/>
      <c r="Y216" s="44"/>
      <c r="Z216" s="44"/>
      <c r="AA216" s="44"/>
      <c r="AB216" s="44"/>
      <c r="AC216" s="44"/>
      <c r="AD216" s="44"/>
    </row>
    <row r="217" spans="1:30" ht="14.25" x14ac:dyDescent="0.2">
      <c r="A217" s="185" t="s">
        <v>175</v>
      </c>
      <c r="B217" s="179"/>
      <c r="C217" s="179"/>
      <c r="D217" s="179"/>
      <c r="E217" s="179"/>
      <c r="F217" s="180"/>
      <c r="G217" s="161"/>
      <c r="H217" s="161"/>
      <c r="I217" s="161"/>
      <c r="J217" s="161"/>
      <c r="K217" s="46"/>
      <c r="L217" s="46"/>
      <c r="M217" s="46"/>
      <c r="N217" s="46"/>
      <c r="O217" s="46"/>
      <c r="P217" s="46"/>
      <c r="Q217" s="46"/>
      <c r="R217" s="44"/>
      <c r="S217" s="44"/>
      <c r="T217" s="44"/>
      <c r="U217" s="44"/>
      <c r="V217" s="44"/>
      <c r="W217" s="44"/>
      <c r="X217" s="44"/>
      <c r="Y217" s="44"/>
      <c r="Z217" s="44"/>
      <c r="AA217" s="44"/>
      <c r="AB217" s="44"/>
      <c r="AC217" s="44"/>
      <c r="AD217" s="44"/>
    </row>
    <row r="218" spans="1:30" ht="14.25" x14ac:dyDescent="0.2">
      <c r="A218" s="185" t="s">
        <v>176</v>
      </c>
      <c r="B218" s="179"/>
      <c r="C218" s="179"/>
      <c r="D218" s="179"/>
      <c r="E218" s="179"/>
      <c r="F218" s="180"/>
      <c r="G218" s="161"/>
      <c r="H218" s="161"/>
      <c r="I218" s="161"/>
      <c r="J218" s="161"/>
      <c r="K218" s="46"/>
      <c r="L218" s="46"/>
      <c r="M218" s="46"/>
      <c r="N218" s="46"/>
      <c r="O218" s="46"/>
      <c r="P218" s="46"/>
      <c r="Q218" s="46"/>
      <c r="R218" s="44"/>
      <c r="S218" s="44"/>
      <c r="T218" s="44"/>
      <c r="U218" s="44"/>
      <c r="V218" s="44"/>
      <c r="W218" s="44"/>
      <c r="X218" s="44"/>
      <c r="Y218" s="44"/>
      <c r="Z218" s="44"/>
      <c r="AA218" s="44"/>
      <c r="AB218" s="44"/>
      <c r="AC218" s="44"/>
      <c r="AD218" s="44"/>
    </row>
    <row r="219" spans="1:30" ht="14.25" x14ac:dyDescent="0.2">
      <c r="A219" s="185" t="s">
        <v>177</v>
      </c>
      <c r="B219" s="179"/>
      <c r="C219" s="179"/>
      <c r="D219" s="179"/>
      <c r="E219" s="179"/>
      <c r="F219" s="180"/>
      <c r="G219" s="161"/>
      <c r="H219" s="161"/>
      <c r="I219" s="161"/>
      <c r="J219" s="161"/>
      <c r="K219" s="46"/>
      <c r="L219" s="46"/>
      <c r="M219" s="46"/>
      <c r="N219" s="46"/>
      <c r="O219" s="46"/>
      <c r="P219" s="46"/>
      <c r="Q219" s="46"/>
      <c r="R219" s="44"/>
      <c r="S219" s="44"/>
      <c r="T219" s="44"/>
      <c r="U219" s="44"/>
      <c r="V219" s="44"/>
      <c r="W219" s="44"/>
      <c r="X219" s="44"/>
      <c r="Y219" s="44"/>
      <c r="Z219" s="44"/>
      <c r="AA219" s="44"/>
      <c r="AB219" s="44"/>
      <c r="AC219" s="44"/>
      <c r="AD219" s="44"/>
    </row>
    <row r="220" spans="1:30" ht="14.25" x14ac:dyDescent="0.2">
      <c r="A220" s="185" t="s">
        <v>178</v>
      </c>
      <c r="B220" s="179"/>
      <c r="C220" s="179"/>
      <c r="D220" s="179"/>
      <c r="E220" s="179"/>
      <c r="F220" s="180"/>
      <c r="G220" s="161"/>
      <c r="H220" s="161"/>
      <c r="I220" s="161"/>
      <c r="J220" s="161"/>
      <c r="K220" s="46"/>
      <c r="L220" s="46"/>
      <c r="M220" s="46"/>
      <c r="N220" s="46"/>
      <c r="O220" s="46"/>
      <c r="P220" s="46"/>
      <c r="Q220" s="46"/>
      <c r="R220" s="44"/>
      <c r="S220" s="44"/>
      <c r="T220" s="44"/>
      <c r="U220" s="44"/>
      <c r="V220" s="44"/>
      <c r="W220" s="44"/>
      <c r="X220" s="44"/>
      <c r="Y220" s="44"/>
      <c r="Z220" s="44"/>
      <c r="AA220" s="44"/>
      <c r="AB220" s="44"/>
      <c r="AC220" s="44"/>
      <c r="AD220" s="44"/>
    </row>
    <row r="221" spans="1:30" ht="14.25" x14ac:dyDescent="0.2">
      <c r="A221" s="185" t="s">
        <v>179</v>
      </c>
      <c r="B221" s="179"/>
      <c r="C221" s="179"/>
      <c r="D221" s="179"/>
      <c r="E221" s="179"/>
      <c r="F221" s="180"/>
      <c r="G221" s="161"/>
      <c r="H221" s="161"/>
      <c r="I221" s="161"/>
      <c r="J221" s="161"/>
      <c r="K221" s="46"/>
      <c r="L221" s="46"/>
      <c r="M221" s="46"/>
      <c r="N221" s="46"/>
      <c r="O221" s="46"/>
      <c r="P221" s="46"/>
      <c r="Q221" s="46"/>
      <c r="R221" s="44"/>
      <c r="S221" s="44"/>
      <c r="T221" s="44"/>
      <c r="U221" s="44"/>
      <c r="V221" s="44"/>
      <c r="W221" s="44"/>
      <c r="X221" s="44"/>
      <c r="Y221" s="44"/>
      <c r="Z221" s="44"/>
      <c r="AA221" s="44"/>
      <c r="AB221" s="44"/>
      <c r="AC221" s="44"/>
      <c r="AD221" s="44"/>
    </row>
    <row r="222" spans="1:30" ht="27.75" customHeight="1" x14ac:dyDescent="0.2">
      <c r="A222" s="185" t="s">
        <v>180</v>
      </c>
      <c r="B222" s="179"/>
      <c r="C222" s="179"/>
      <c r="D222" s="179"/>
      <c r="E222" s="179"/>
      <c r="F222" s="180"/>
      <c r="G222" s="170"/>
      <c r="H222" s="161"/>
      <c r="I222" s="161"/>
      <c r="J222" s="161"/>
      <c r="K222" s="46"/>
      <c r="L222" s="46"/>
      <c r="M222" s="46"/>
      <c r="N222" s="46"/>
      <c r="O222" s="46"/>
      <c r="P222" s="46"/>
      <c r="Q222" s="46"/>
      <c r="R222" s="44"/>
      <c r="S222" s="44"/>
      <c r="T222" s="44"/>
      <c r="U222" s="44"/>
      <c r="V222" s="44"/>
      <c r="W222" s="44"/>
      <c r="X222" s="44"/>
      <c r="Y222" s="44"/>
      <c r="Z222" s="44"/>
      <c r="AA222" s="44"/>
      <c r="AB222" s="44"/>
      <c r="AC222" s="44"/>
      <c r="AD222" s="44"/>
    </row>
    <row r="223" spans="1:30" ht="14.25" x14ac:dyDescent="0.2">
      <c r="A223" s="48"/>
      <c r="B223" s="145"/>
      <c r="C223" s="145"/>
      <c r="D223" s="145"/>
      <c r="E223" s="145"/>
      <c r="F223" s="48"/>
      <c r="G223" s="162"/>
      <c r="H223" s="162"/>
      <c r="I223" s="162"/>
      <c r="J223" s="162"/>
      <c r="K223" s="48"/>
      <c r="L223" s="48"/>
      <c r="M223" s="48"/>
      <c r="N223" s="48"/>
      <c r="O223" s="48"/>
      <c r="P223" s="48"/>
      <c r="Q223" s="48"/>
    </row>
    <row r="224" spans="1:30" ht="14.25" x14ac:dyDescent="0.2">
      <c r="A224" s="48"/>
      <c r="B224" s="145"/>
      <c r="C224" s="145"/>
      <c r="D224" s="145"/>
      <c r="E224" s="145"/>
      <c r="F224" s="48"/>
      <c r="G224" s="162"/>
      <c r="H224" s="162"/>
      <c r="I224" s="162"/>
      <c r="J224" s="162"/>
      <c r="K224" s="48"/>
      <c r="L224" s="48"/>
      <c r="M224" s="48"/>
      <c r="N224" s="48"/>
      <c r="O224" s="48"/>
      <c r="P224" s="48"/>
      <c r="Q224" s="48"/>
    </row>
    <row r="225" spans="1:17" ht="14.25" x14ac:dyDescent="0.2">
      <c r="A225" s="48"/>
      <c r="B225" s="145"/>
      <c r="C225" s="145"/>
      <c r="D225" s="145"/>
      <c r="E225" s="145"/>
      <c r="F225" s="48"/>
      <c r="G225" s="162"/>
      <c r="H225" s="162"/>
      <c r="I225" s="162"/>
      <c r="J225" s="162"/>
      <c r="K225" s="48"/>
      <c r="L225" s="48"/>
      <c r="M225" s="48"/>
      <c r="N225" s="48"/>
      <c r="O225" s="48"/>
      <c r="P225" s="48"/>
      <c r="Q225" s="48"/>
    </row>
    <row r="226" spans="1:17" ht="14.25" x14ac:dyDescent="0.2">
      <c r="A226" s="48"/>
      <c r="B226" s="145"/>
      <c r="C226" s="145"/>
      <c r="D226" s="145"/>
      <c r="E226" s="145"/>
      <c r="F226" s="48"/>
      <c r="G226" s="162"/>
      <c r="H226" s="162"/>
      <c r="I226" s="162"/>
      <c r="J226" s="162"/>
      <c r="K226" s="48"/>
      <c r="L226" s="48"/>
      <c r="M226" s="48"/>
      <c r="N226" s="48"/>
      <c r="O226" s="48"/>
      <c r="P226" s="48"/>
      <c r="Q226" s="48"/>
    </row>
    <row r="227" spans="1:17" ht="14.25" x14ac:dyDescent="0.2"/>
    <row r="228" spans="1:17" ht="14.25" x14ac:dyDescent="0.2"/>
    <row r="229" spans="1:17" ht="14.25" x14ac:dyDescent="0.2"/>
    <row r="230" spans="1:17" ht="14.25" x14ac:dyDescent="0.2"/>
    <row r="231" spans="1:17" ht="14.25" x14ac:dyDescent="0.2"/>
    <row r="232" spans="1:17" ht="14.25" x14ac:dyDescent="0.2"/>
    <row r="233" spans="1:17" ht="14.25" x14ac:dyDescent="0.2"/>
    <row r="234" spans="1:17" ht="14.25" x14ac:dyDescent="0.2"/>
    <row r="235" spans="1:17" ht="14.25" x14ac:dyDescent="0.2"/>
    <row r="236" spans="1:17" ht="14.25" x14ac:dyDescent="0.2"/>
    <row r="237" spans="1:17" ht="14.25" x14ac:dyDescent="0.2"/>
    <row r="238" spans="1:17" ht="14.25" x14ac:dyDescent="0.2"/>
    <row r="239" spans="1:17" ht="14.25" x14ac:dyDescent="0.2"/>
    <row r="240" spans="1:17" ht="14.25" x14ac:dyDescent="0.2"/>
    <row r="241" ht="14.25" x14ac:dyDescent="0.2"/>
    <row r="242" ht="14.25" x14ac:dyDescent="0.2"/>
    <row r="243" ht="14.25" x14ac:dyDescent="0.2"/>
    <row r="244" ht="14.25" x14ac:dyDescent="0.2"/>
    <row r="245" ht="14.25" x14ac:dyDescent="0.2"/>
    <row r="246" ht="14.25" x14ac:dyDescent="0.2"/>
    <row r="247" ht="14.25" x14ac:dyDescent="0.2"/>
    <row r="248" ht="14.25" x14ac:dyDescent="0.2"/>
    <row r="249" ht="14.25" x14ac:dyDescent="0.2"/>
    <row r="250" ht="14.25" x14ac:dyDescent="0.2"/>
    <row r="251" ht="14.25" x14ac:dyDescent="0.2"/>
    <row r="252" ht="14.25" x14ac:dyDescent="0.2"/>
    <row r="253" ht="14.25" x14ac:dyDescent="0.2"/>
    <row r="254" ht="14.25" x14ac:dyDescent="0.2"/>
    <row r="255" ht="14.25" x14ac:dyDescent="0.2"/>
    <row r="256" ht="14.25" x14ac:dyDescent="0.2"/>
    <row r="257" ht="14.25" x14ac:dyDescent="0.2"/>
    <row r="258" ht="14.25" x14ac:dyDescent="0.2"/>
    <row r="259" ht="14.25" x14ac:dyDescent="0.2"/>
    <row r="260" ht="14.25" x14ac:dyDescent="0.2"/>
    <row r="261" ht="14.25" x14ac:dyDescent="0.2"/>
    <row r="262" ht="14.25" x14ac:dyDescent="0.2"/>
    <row r="263" ht="14.25" x14ac:dyDescent="0.2"/>
    <row r="264" ht="14.25" x14ac:dyDescent="0.2"/>
    <row r="265" ht="14.25" x14ac:dyDescent="0.2"/>
    <row r="266" ht="14.25" x14ac:dyDescent="0.2"/>
    <row r="267" ht="14.25" x14ac:dyDescent="0.2"/>
    <row r="268" ht="14.25" x14ac:dyDescent="0.2"/>
    <row r="269" ht="14.25" x14ac:dyDescent="0.2"/>
    <row r="270" ht="14.25" x14ac:dyDescent="0.2"/>
    <row r="271" ht="14.25" x14ac:dyDescent="0.2"/>
    <row r="272" ht="14.25" x14ac:dyDescent="0.2"/>
    <row r="273" ht="14.25" x14ac:dyDescent="0.2"/>
    <row r="274" ht="14.25" x14ac:dyDescent="0.2"/>
    <row r="275" ht="14.25" x14ac:dyDescent="0.2"/>
    <row r="276" ht="14.25" x14ac:dyDescent="0.2"/>
    <row r="277" ht="14.25" x14ac:dyDescent="0.2"/>
    <row r="278" ht="14.25" x14ac:dyDescent="0.2"/>
    <row r="279" ht="14.25" x14ac:dyDescent="0.2"/>
    <row r="280" ht="14.25" x14ac:dyDescent="0.2"/>
    <row r="281" ht="14.25" x14ac:dyDescent="0.2"/>
    <row r="282" ht="14.25" x14ac:dyDescent="0.2"/>
    <row r="283" ht="14.25" x14ac:dyDescent="0.2"/>
    <row r="284" ht="14.25" x14ac:dyDescent="0.2"/>
    <row r="285" ht="14.25" x14ac:dyDescent="0.2"/>
    <row r="286" ht="14.25" x14ac:dyDescent="0.2"/>
    <row r="287" ht="14.25" x14ac:dyDescent="0.2"/>
    <row r="288" ht="14.25" x14ac:dyDescent="0.2"/>
    <row r="289" ht="14.25" x14ac:dyDescent="0.2"/>
    <row r="290" ht="14.25" x14ac:dyDescent="0.2"/>
    <row r="291" ht="14.25" x14ac:dyDescent="0.2"/>
    <row r="292" ht="14.25" x14ac:dyDescent="0.2"/>
    <row r="293" ht="14.25" x14ac:dyDescent="0.2"/>
    <row r="294" ht="14.25" x14ac:dyDescent="0.2"/>
    <row r="295" ht="14.25" x14ac:dyDescent="0.2"/>
    <row r="296" ht="14.25" x14ac:dyDescent="0.2"/>
    <row r="297" ht="14.25" x14ac:dyDescent="0.2"/>
    <row r="298" ht="14.25" x14ac:dyDescent="0.2"/>
    <row r="299" ht="14.25" x14ac:dyDescent="0.2"/>
    <row r="300" ht="14.25" x14ac:dyDescent="0.2"/>
    <row r="301" ht="14.25" x14ac:dyDescent="0.2"/>
    <row r="302" ht="14.25" x14ac:dyDescent="0.2"/>
    <row r="303" ht="14.25" x14ac:dyDescent="0.2"/>
    <row r="304" ht="14.25" x14ac:dyDescent="0.2"/>
    <row r="305" ht="14.25" x14ac:dyDescent="0.2"/>
    <row r="306" ht="14.25" x14ac:dyDescent="0.2"/>
    <row r="307" ht="14.25" x14ac:dyDescent="0.2"/>
    <row r="308" ht="14.25" x14ac:dyDescent="0.2"/>
    <row r="309" ht="14.25" x14ac:dyDescent="0.2"/>
    <row r="310" ht="14.25" x14ac:dyDescent="0.2"/>
    <row r="311" ht="14.25" x14ac:dyDescent="0.2"/>
    <row r="312" ht="14.25" x14ac:dyDescent="0.2"/>
    <row r="313" ht="14.25" x14ac:dyDescent="0.2"/>
    <row r="314" ht="14.25" x14ac:dyDescent="0.2"/>
    <row r="315" ht="14.25" x14ac:dyDescent="0.2"/>
    <row r="316" ht="14.25" x14ac:dyDescent="0.2"/>
    <row r="317" ht="14.25" x14ac:dyDescent="0.2"/>
    <row r="318" ht="14.25" x14ac:dyDescent="0.2"/>
    <row r="319" ht="14.25" x14ac:dyDescent="0.2"/>
    <row r="320" ht="14.25" x14ac:dyDescent="0.2"/>
    <row r="321" ht="14.25" x14ac:dyDescent="0.2"/>
    <row r="322" ht="14.25" x14ac:dyDescent="0.2"/>
    <row r="323" ht="14.25" x14ac:dyDescent="0.2"/>
    <row r="324" ht="14.25" x14ac:dyDescent="0.2"/>
    <row r="325" ht="14.25" x14ac:dyDescent="0.2"/>
    <row r="326" ht="14.25" x14ac:dyDescent="0.2"/>
    <row r="327" ht="14.25" x14ac:dyDescent="0.2"/>
    <row r="328" ht="14.25" x14ac:dyDescent="0.2"/>
    <row r="329" ht="14.25" x14ac:dyDescent="0.2"/>
    <row r="330" ht="14.25" x14ac:dyDescent="0.2"/>
    <row r="331" ht="14.25" x14ac:dyDescent="0.2"/>
    <row r="332" ht="14.25" x14ac:dyDescent="0.2"/>
    <row r="333" ht="14.25" x14ac:dyDescent="0.2"/>
    <row r="334" ht="14.25" x14ac:dyDescent="0.2"/>
    <row r="335" ht="14.25" x14ac:dyDescent="0.2"/>
    <row r="336" ht="14.25" x14ac:dyDescent="0.2"/>
    <row r="337" ht="14.25" x14ac:dyDescent="0.2"/>
    <row r="338" ht="14.25" x14ac:dyDescent="0.2"/>
    <row r="339" ht="14.25" x14ac:dyDescent="0.2"/>
    <row r="340" ht="14.25" x14ac:dyDescent="0.2"/>
    <row r="341" ht="14.25" x14ac:dyDescent="0.2"/>
    <row r="342" ht="14.25" x14ac:dyDescent="0.2"/>
    <row r="343" ht="14.25" x14ac:dyDescent="0.2"/>
    <row r="344" ht="14.25" x14ac:dyDescent="0.2"/>
    <row r="345" ht="14.25" x14ac:dyDescent="0.2"/>
    <row r="346" ht="14.25" x14ac:dyDescent="0.2"/>
    <row r="347" ht="14.25" x14ac:dyDescent="0.2"/>
    <row r="348" ht="14.25" x14ac:dyDescent="0.2"/>
    <row r="349" ht="14.25" x14ac:dyDescent="0.2"/>
    <row r="350" ht="14.25" x14ac:dyDescent="0.2"/>
    <row r="351" ht="14.25" x14ac:dyDescent="0.2"/>
    <row r="352" ht="14.25" x14ac:dyDescent="0.2"/>
    <row r="353" ht="14.25" x14ac:dyDescent="0.2"/>
    <row r="354" ht="14.25" x14ac:dyDescent="0.2"/>
    <row r="355" ht="14.25" x14ac:dyDescent="0.2"/>
    <row r="356" ht="14.25" x14ac:dyDescent="0.2"/>
    <row r="357" ht="14.25" x14ac:dyDescent="0.2"/>
    <row r="358" ht="14.25" x14ac:dyDescent="0.2"/>
    <row r="359" ht="14.25" x14ac:dyDescent="0.2"/>
    <row r="360" ht="14.25" x14ac:dyDescent="0.2"/>
    <row r="361" ht="14.25" x14ac:dyDescent="0.2"/>
    <row r="362" ht="14.25" x14ac:dyDescent="0.2"/>
    <row r="363" ht="14.25" x14ac:dyDescent="0.2"/>
    <row r="364" ht="14.25" x14ac:dyDescent="0.2"/>
    <row r="365" ht="14.25" x14ac:dyDescent="0.2"/>
    <row r="366" ht="14.25" x14ac:dyDescent="0.2"/>
    <row r="367" ht="14.25" x14ac:dyDescent="0.2"/>
    <row r="368" ht="14.25" x14ac:dyDescent="0.2"/>
    <row r="369" ht="14.25" x14ac:dyDescent="0.2"/>
    <row r="370" ht="14.25" x14ac:dyDescent="0.2"/>
    <row r="371" ht="14.25" x14ac:dyDescent="0.2"/>
    <row r="372" ht="14.25" x14ac:dyDescent="0.2"/>
    <row r="373" ht="14.25" x14ac:dyDescent="0.2"/>
    <row r="374" ht="14.25" x14ac:dyDescent="0.2"/>
    <row r="375" ht="14.25" x14ac:dyDescent="0.2"/>
    <row r="376" ht="14.25" x14ac:dyDescent="0.2"/>
    <row r="377" ht="14.25" x14ac:dyDescent="0.2"/>
    <row r="378" ht="14.25" x14ac:dyDescent="0.2"/>
    <row r="379" ht="14.25" x14ac:dyDescent="0.2"/>
    <row r="380" ht="14.25" x14ac:dyDescent="0.2"/>
    <row r="381" ht="14.25" x14ac:dyDescent="0.2"/>
    <row r="382" ht="14.25" x14ac:dyDescent="0.2"/>
    <row r="383" ht="14.25" x14ac:dyDescent="0.2"/>
    <row r="384" ht="14.25" x14ac:dyDescent="0.2"/>
    <row r="385" ht="14.25" x14ac:dyDescent="0.2"/>
    <row r="386" ht="14.25" x14ac:dyDescent="0.2"/>
    <row r="387" ht="14.25" x14ac:dyDescent="0.2"/>
    <row r="388" ht="14.25" x14ac:dyDescent="0.2"/>
    <row r="389" ht="14.25" x14ac:dyDescent="0.2"/>
    <row r="390" ht="14.25" x14ac:dyDescent="0.2"/>
    <row r="391" ht="14.25" x14ac:dyDescent="0.2"/>
    <row r="392" ht="14.25" x14ac:dyDescent="0.2"/>
    <row r="393" ht="14.25" x14ac:dyDescent="0.2"/>
    <row r="394" ht="14.25" x14ac:dyDescent="0.2"/>
    <row r="395" ht="14.25" x14ac:dyDescent="0.2"/>
    <row r="396" ht="14.25" x14ac:dyDescent="0.2"/>
    <row r="397" ht="14.25" x14ac:dyDescent="0.2"/>
    <row r="398" ht="14.25" x14ac:dyDescent="0.2"/>
    <row r="399" ht="14.25" x14ac:dyDescent="0.2"/>
    <row r="400" ht="14.25" x14ac:dyDescent="0.2"/>
    <row r="401" ht="14.25" x14ac:dyDescent="0.2"/>
    <row r="402" ht="14.25" x14ac:dyDescent="0.2"/>
    <row r="403" ht="14.25" x14ac:dyDescent="0.2"/>
    <row r="404" ht="14.25" x14ac:dyDescent="0.2"/>
    <row r="405" ht="14.25" x14ac:dyDescent="0.2"/>
    <row r="406" ht="14.25" x14ac:dyDescent="0.2"/>
    <row r="407" ht="14.25" x14ac:dyDescent="0.2"/>
    <row r="408" ht="14.25" x14ac:dyDescent="0.2"/>
    <row r="409" ht="14.25" x14ac:dyDescent="0.2"/>
    <row r="410" ht="14.25" x14ac:dyDescent="0.2"/>
    <row r="411" ht="14.25" x14ac:dyDescent="0.2"/>
    <row r="412" ht="14.25" x14ac:dyDescent="0.2"/>
    <row r="413" ht="14.25" x14ac:dyDescent="0.2"/>
    <row r="414" ht="14.25" x14ac:dyDescent="0.2"/>
    <row r="415" ht="14.25" x14ac:dyDescent="0.2"/>
    <row r="416" ht="14.25" x14ac:dyDescent="0.2"/>
    <row r="417" ht="14.25" x14ac:dyDescent="0.2"/>
    <row r="418" ht="14.25" x14ac:dyDescent="0.2"/>
    <row r="419" ht="14.25" x14ac:dyDescent="0.2"/>
    <row r="420" ht="14.25" x14ac:dyDescent="0.2"/>
    <row r="421" ht="14.25" x14ac:dyDescent="0.2"/>
    <row r="422" ht="14.25" x14ac:dyDescent="0.2"/>
    <row r="423" ht="14.25" x14ac:dyDescent="0.2"/>
    <row r="424" ht="14.25" x14ac:dyDescent="0.2"/>
    <row r="425" ht="14.25" x14ac:dyDescent="0.2"/>
    <row r="426" ht="14.25" x14ac:dyDescent="0.2"/>
    <row r="427" ht="14.25" x14ac:dyDescent="0.2"/>
    <row r="428" ht="14.25" x14ac:dyDescent="0.2"/>
    <row r="429" ht="14.25" x14ac:dyDescent="0.2"/>
    <row r="430" ht="14.25" x14ac:dyDescent="0.2"/>
    <row r="431" ht="14.25" x14ac:dyDescent="0.2"/>
    <row r="432" ht="14.25" x14ac:dyDescent="0.2"/>
    <row r="433" ht="14.25" x14ac:dyDescent="0.2"/>
    <row r="434" ht="14.25" x14ac:dyDescent="0.2"/>
    <row r="435" ht="14.25" x14ac:dyDescent="0.2"/>
    <row r="436" ht="14.25" x14ac:dyDescent="0.2"/>
    <row r="437" ht="14.25" x14ac:dyDescent="0.2"/>
    <row r="438" ht="14.25" x14ac:dyDescent="0.2"/>
    <row r="439" ht="14.25" x14ac:dyDescent="0.2"/>
    <row r="440" ht="14.25" x14ac:dyDescent="0.2"/>
    <row r="441" ht="14.25" x14ac:dyDescent="0.2"/>
    <row r="442" ht="14.25" x14ac:dyDescent="0.2"/>
    <row r="443" ht="14.25" x14ac:dyDescent="0.2"/>
    <row r="444" ht="14.25" x14ac:dyDescent="0.2"/>
    <row r="445" ht="14.25" x14ac:dyDescent="0.2"/>
    <row r="446" ht="14.25" x14ac:dyDescent="0.2"/>
    <row r="447" ht="14.25" x14ac:dyDescent="0.2"/>
    <row r="448" ht="14.25" x14ac:dyDescent="0.2"/>
    <row r="449" ht="14.25" x14ac:dyDescent="0.2"/>
    <row r="450" ht="14.25" x14ac:dyDescent="0.2"/>
    <row r="451" ht="14.25" x14ac:dyDescent="0.2"/>
    <row r="452" ht="14.25" x14ac:dyDescent="0.2"/>
    <row r="453" ht="14.25" x14ac:dyDescent="0.2"/>
    <row r="454" ht="14.25" x14ac:dyDescent="0.2"/>
    <row r="455" ht="14.25" x14ac:dyDescent="0.2"/>
    <row r="456" ht="14.25" x14ac:dyDescent="0.2"/>
    <row r="457" ht="14.25" x14ac:dyDescent="0.2"/>
    <row r="458" ht="14.25" x14ac:dyDescent="0.2"/>
    <row r="459" ht="14.25" x14ac:dyDescent="0.2"/>
    <row r="460" ht="14.25" x14ac:dyDescent="0.2"/>
    <row r="461" ht="14.25" x14ac:dyDescent="0.2"/>
    <row r="462" ht="14.25" x14ac:dyDescent="0.2"/>
    <row r="463" ht="14.25" x14ac:dyDescent="0.2"/>
    <row r="464" ht="14.25" x14ac:dyDescent="0.2"/>
    <row r="465" ht="14.25" x14ac:dyDescent="0.2"/>
    <row r="466" ht="14.25" x14ac:dyDescent="0.2"/>
    <row r="467" ht="14.25" x14ac:dyDescent="0.2"/>
    <row r="468" ht="14.25" x14ac:dyDescent="0.2"/>
    <row r="469" ht="14.25" x14ac:dyDescent="0.2"/>
    <row r="470" ht="14.25" x14ac:dyDescent="0.2"/>
    <row r="471" ht="14.25" x14ac:dyDescent="0.2"/>
    <row r="472" ht="14.25" x14ac:dyDescent="0.2"/>
    <row r="473" ht="14.25" x14ac:dyDescent="0.2"/>
    <row r="474" ht="14.25" x14ac:dyDescent="0.2"/>
    <row r="475" ht="14.25" x14ac:dyDescent="0.2"/>
    <row r="476" ht="14.25" x14ac:dyDescent="0.2"/>
    <row r="477" ht="14.25" x14ac:dyDescent="0.2"/>
    <row r="478" ht="14.25" x14ac:dyDescent="0.2"/>
    <row r="479" ht="14.25" x14ac:dyDescent="0.2"/>
    <row r="480" ht="14.25" x14ac:dyDescent="0.2"/>
    <row r="481" ht="14.25" x14ac:dyDescent="0.2"/>
    <row r="482" ht="14.25" x14ac:dyDescent="0.2"/>
    <row r="483" ht="14.25" x14ac:dyDescent="0.2"/>
    <row r="484" ht="14.25" x14ac:dyDescent="0.2"/>
    <row r="485" ht="14.25" x14ac:dyDescent="0.2"/>
    <row r="486" ht="14.25" x14ac:dyDescent="0.2"/>
    <row r="487" ht="14.25" x14ac:dyDescent="0.2"/>
    <row r="488" ht="14.25" x14ac:dyDescent="0.2"/>
    <row r="489" ht="14.25" x14ac:dyDescent="0.2"/>
    <row r="490" ht="14.25" x14ac:dyDescent="0.2"/>
    <row r="491" ht="14.25" x14ac:dyDescent="0.2"/>
    <row r="492" ht="14.25" x14ac:dyDescent="0.2"/>
    <row r="493" ht="14.25" x14ac:dyDescent="0.2"/>
    <row r="494" ht="14.25" x14ac:dyDescent="0.2"/>
    <row r="495" ht="14.25" x14ac:dyDescent="0.2"/>
    <row r="496" ht="14.25" x14ac:dyDescent="0.2"/>
    <row r="497" ht="14.25" x14ac:dyDescent="0.2"/>
    <row r="498" ht="14.25" x14ac:dyDescent="0.2"/>
    <row r="499" ht="14.25" x14ac:dyDescent="0.2"/>
    <row r="500" ht="14.25" x14ac:dyDescent="0.2"/>
    <row r="501" ht="14.25" x14ac:dyDescent="0.2"/>
    <row r="502" ht="14.25" x14ac:dyDescent="0.2"/>
    <row r="503" ht="14.25" x14ac:dyDescent="0.2"/>
    <row r="504" ht="14.25" x14ac:dyDescent="0.2"/>
    <row r="505" ht="14.25" x14ac:dyDescent="0.2"/>
    <row r="506" ht="14.25" x14ac:dyDescent="0.2"/>
    <row r="507" ht="14.25" x14ac:dyDescent="0.2"/>
    <row r="508" ht="14.25" x14ac:dyDescent="0.2"/>
    <row r="509" ht="14.25" x14ac:dyDescent="0.2"/>
    <row r="510" ht="14.25" x14ac:dyDescent="0.2"/>
    <row r="511" ht="14.25" x14ac:dyDescent="0.2"/>
    <row r="512" ht="14.25" x14ac:dyDescent="0.2"/>
    <row r="513" ht="14.25" x14ac:dyDescent="0.2"/>
    <row r="514" ht="14.25" x14ac:dyDescent="0.2"/>
    <row r="515" ht="14.25" x14ac:dyDescent="0.2"/>
    <row r="516" ht="14.25" x14ac:dyDescent="0.2"/>
    <row r="517" ht="14.25" x14ac:dyDescent="0.2"/>
    <row r="518" ht="14.25" x14ac:dyDescent="0.2"/>
    <row r="519" ht="14.25" x14ac:dyDescent="0.2"/>
    <row r="520" ht="14.25" x14ac:dyDescent="0.2"/>
    <row r="521" ht="14.25" x14ac:dyDescent="0.2"/>
    <row r="522" ht="14.25" x14ac:dyDescent="0.2"/>
    <row r="523" ht="14.25" x14ac:dyDescent="0.2"/>
    <row r="524" ht="14.25" x14ac:dyDescent="0.2"/>
    <row r="525" ht="14.25" x14ac:dyDescent="0.2"/>
    <row r="526" ht="14.25" x14ac:dyDescent="0.2"/>
    <row r="527" ht="14.25" x14ac:dyDescent="0.2"/>
    <row r="528" ht="14.25" x14ac:dyDescent="0.2"/>
    <row r="529" ht="14.25" x14ac:dyDescent="0.2"/>
    <row r="530" ht="14.25" x14ac:dyDescent="0.2"/>
    <row r="531" ht="14.25" x14ac:dyDescent="0.2"/>
    <row r="532" ht="14.25" x14ac:dyDescent="0.2"/>
    <row r="533" ht="14.25" x14ac:dyDescent="0.2"/>
    <row r="534" ht="14.25" x14ac:dyDescent="0.2"/>
    <row r="535" ht="14.25" x14ac:dyDescent="0.2"/>
    <row r="536" ht="14.25" x14ac:dyDescent="0.2"/>
    <row r="537" ht="14.25" x14ac:dyDescent="0.2"/>
    <row r="538" ht="14.25" x14ac:dyDescent="0.2"/>
    <row r="539" ht="14.25" x14ac:dyDescent="0.2"/>
    <row r="540" ht="14.25" x14ac:dyDescent="0.2"/>
    <row r="541" ht="14.25" x14ac:dyDescent="0.2"/>
    <row r="542" ht="14.25" x14ac:dyDescent="0.2"/>
    <row r="543" ht="14.25" x14ac:dyDescent="0.2"/>
    <row r="544" ht="14.25" x14ac:dyDescent="0.2"/>
    <row r="545" ht="14.25" x14ac:dyDescent="0.2"/>
    <row r="546" ht="14.25" x14ac:dyDescent="0.2"/>
    <row r="547" ht="14.25" x14ac:dyDescent="0.2"/>
    <row r="548" ht="14.25" x14ac:dyDescent="0.2"/>
    <row r="549" ht="14.25" x14ac:dyDescent="0.2"/>
    <row r="550" ht="14.25" x14ac:dyDescent="0.2"/>
    <row r="551" ht="14.25" x14ac:dyDescent="0.2"/>
    <row r="552" ht="14.25" x14ac:dyDescent="0.2"/>
    <row r="553" ht="14.25" x14ac:dyDescent="0.2"/>
    <row r="554" ht="14.25" x14ac:dyDescent="0.2"/>
    <row r="555" ht="14.25" x14ac:dyDescent="0.2"/>
    <row r="556" ht="14.25" x14ac:dyDescent="0.2"/>
    <row r="557" ht="14.25" x14ac:dyDescent="0.2"/>
    <row r="558" ht="14.25" x14ac:dyDescent="0.2"/>
    <row r="559" ht="14.25" x14ac:dyDescent="0.2"/>
    <row r="560" ht="14.25" x14ac:dyDescent="0.2"/>
    <row r="561" ht="14.25" x14ac:dyDescent="0.2"/>
    <row r="562" ht="14.25" x14ac:dyDescent="0.2"/>
    <row r="563" ht="14.25" x14ac:dyDescent="0.2"/>
    <row r="564" ht="14.25" x14ac:dyDescent="0.2"/>
    <row r="565" ht="14.25" x14ac:dyDescent="0.2"/>
    <row r="566" ht="14.25" x14ac:dyDescent="0.2"/>
    <row r="567" ht="14.25" x14ac:dyDescent="0.2"/>
    <row r="568" ht="14.25" x14ac:dyDescent="0.2"/>
    <row r="569" ht="14.25" x14ac:dyDescent="0.2"/>
    <row r="570" ht="14.25" x14ac:dyDescent="0.2"/>
    <row r="571" ht="14.25" x14ac:dyDescent="0.2"/>
    <row r="572" ht="14.25" x14ac:dyDescent="0.2"/>
    <row r="573" ht="14.25" x14ac:dyDescent="0.2"/>
    <row r="574" ht="14.25" x14ac:dyDescent="0.2"/>
    <row r="575" ht="14.25" x14ac:dyDescent="0.2"/>
    <row r="576" ht="14.25" x14ac:dyDescent="0.2"/>
    <row r="577" ht="14.25" x14ac:dyDescent="0.2"/>
    <row r="578" ht="14.25" x14ac:dyDescent="0.2"/>
    <row r="579" ht="14.25" x14ac:dyDescent="0.2"/>
    <row r="580" ht="14.25" x14ac:dyDescent="0.2"/>
    <row r="581" ht="14.25" x14ac:dyDescent="0.2"/>
    <row r="582" ht="14.25" x14ac:dyDescent="0.2"/>
    <row r="583" ht="14.25" x14ac:dyDescent="0.2"/>
    <row r="584" ht="14.25" x14ac:dyDescent="0.2"/>
    <row r="585" ht="14.25" x14ac:dyDescent="0.2"/>
    <row r="586" ht="14.25" x14ac:dyDescent="0.2"/>
    <row r="587" ht="14.25" x14ac:dyDescent="0.2"/>
    <row r="588" ht="14.25" x14ac:dyDescent="0.2"/>
    <row r="589" ht="14.25" x14ac:dyDescent="0.2"/>
    <row r="590" ht="14.25" x14ac:dyDescent="0.2"/>
    <row r="591" ht="14.25" x14ac:dyDescent="0.2"/>
    <row r="592" ht="14.25" x14ac:dyDescent="0.2"/>
    <row r="593" ht="14.25" x14ac:dyDescent="0.2"/>
    <row r="594" ht="14.25" x14ac:dyDescent="0.2"/>
    <row r="595" ht="14.25" x14ac:dyDescent="0.2"/>
    <row r="596" ht="14.25" x14ac:dyDescent="0.2"/>
    <row r="597" ht="14.25" x14ac:dyDescent="0.2"/>
    <row r="598" ht="14.25" x14ac:dyDescent="0.2"/>
    <row r="599" ht="14.25" x14ac:dyDescent="0.2"/>
    <row r="600" ht="14.25" x14ac:dyDescent="0.2"/>
    <row r="601" ht="14.25" x14ac:dyDescent="0.2"/>
    <row r="602" ht="14.25" x14ac:dyDescent="0.2"/>
    <row r="603" ht="14.25" x14ac:dyDescent="0.2"/>
    <row r="604" ht="14.25" x14ac:dyDescent="0.2"/>
    <row r="605" ht="14.25" x14ac:dyDescent="0.2"/>
    <row r="606" ht="14.25" x14ac:dyDescent="0.2"/>
    <row r="607" ht="14.25" x14ac:dyDescent="0.2"/>
    <row r="608" ht="14.25" x14ac:dyDescent="0.2"/>
    <row r="609" ht="14.25" x14ac:dyDescent="0.2"/>
    <row r="610" ht="14.25" x14ac:dyDescent="0.2"/>
    <row r="611" ht="14.25" x14ac:dyDescent="0.2"/>
    <row r="612" ht="14.25" x14ac:dyDescent="0.2"/>
    <row r="613" ht="14.25" x14ac:dyDescent="0.2"/>
    <row r="614" ht="14.25" x14ac:dyDescent="0.2"/>
    <row r="615" ht="14.25" x14ac:dyDescent="0.2"/>
    <row r="616" ht="14.25" x14ac:dyDescent="0.2"/>
    <row r="617" ht="14.25" x14ac:dyDescent="0.2"/>
    <row r="618" ht="14.25" x14ac:dyDescent="0.2"/>
    <row r="619" ht="14.25" x14ac:dyDescent="0.2"/>
    <row r="620" ht="14.25" x14ac:dyDescent="0.2"/>
    <row r="621" ht="14.25" x14ac:dyDescent="0.2"/>
    <row r="622" ht="14.25" x14ac:dyDescent="0.2"/>
    <row r="623" ht="14.25" x14ac:dyDescent="0.2"/>
    <row r="624" ht="14.25" x14ac:dyDescent="0.2"/>
    <row r="625" ht="14.25" x14ac:dyDescent="0.2"/>
    <row r="626" ht="14.25" x14ac:dyDescent="0.2"/>
    <row r="627" ht="14.25" x14ac:dyDescent="0.2"/>
    <row r="628" ht="14.25" x14ac:dyDescent="0.2"/>
    <row r="629" ht="14.25" x14ac:dyDescent="0.2"/>
    <row r="630" ht="14.25" x14ac:dyDescent="0.2"/>
    <row r="631" ht="14.25" x14ac:dyDescent="0.2"/>
    <row r="632" ht="14.25" x14ac:dyDescent="0.2"/>
    <row r="633" ht="14.25" x14ac:dyDescent="0.2"/>
    <row r="634" ht="14.25" x14ac:dyDescent="0.2"/>
    <row r="635" ht="14.25" x14ac:dyDescent="0.2"/>
    <row r="636" ht="14.25" x14ac:dyDescent="0.2"/>
    <row r="637" ht="14.25" x14ac:dyDescent="0.2"/>
    <row r="638" ht="14.25" x14ac:dyDescent="0.2"/>
    <row r="639" ht="14.25" x14ac:dyDescent="0.2"/>
    <row r="640" ht="14.25" x14ac:dyDescent="0.2"/>
    <row r="641" ht="14.25" x14ac:dyDescent="0.2"/>
    <row r="642" ht="14.25" x14ac:dyDescent="0.2"/>
    <row r="643" ht="14.25" x14ac:dyDescent="0.2"/>
    <row r="644" ht="14.25" x14ac:dyDescent="0.2"/>
    <row r="645" ht="14.25" x14ac:dyDescent="0.2"/>
    <row r="646" ht="14.25" x14ac:dyDescent="0.2"/>
    <row r="647" ht="14.25" x14ac:dyDescent="0.2"/>
    <row r="648" ht="14.25" x14ac:dyDescent="0.2"/>
    <row r="649" ht="14.25" x14ac:dyDescent="0.2"/>
    <row r="650" ht="14.25" x14ac:dyDescent="0.2"/>
    <row r="651" ht="14.25" x14ac:dyDescent="0.2"/>
    <row r="652" ht="14.25" x14ac:dyDescent="0.2"/>
    <row r="653" ht="14.25" x14ac:dyDescent="0.2"/>
    <row r="654" ht="14.25" x14ac:dyDescent="0.2"/>
    <row r="655" ht="14.25" x14ac:dyDescent="0.2"/>
    <row r="656" ht="14.25" x14ac:dyDescent="0.2"/>
    <row r="657" ht="14.25" x14ac:dyDescent="0.2"/>
    <row r="658" ht="14.25" x14ac:dyDescent="0.2"/>
    <row r="659" ht="14.25" x14ac:dyDescent="0.2"/>
    <row r="660" ht="14.25" x14ac:dyDescent="0.2"/>
    <row r="661" ht="14.25" x14ac:dyDescent="0.2"/>
    <row r="662" ht="14.25" x14ac:dyDescent="0.2"/>
    <row r="663" ht="14.25" x14ac:dyDescent="0.2"/>
    <row r="664" ht="14.25" x14ac:dyDescent="0.2"/>
    <row r="665" ht="14.25" x14ac:dyDescent="0.2"/>
    <row r="666" ht="14.25" x14ac:dyDescent="0.2"/>
    <row r="667" ht="14.25" x14ac:dyDescent="0.2"/>
    <row r="668" ht="14.25" x14ac:dyDescent="0.2"/>
    <row r="669" ht="14.25" x14ac:dyDescent="0.2"/>
    <row r="670" ht="14.25" x14ac:dyDescent="0.2"/>
    <row r="671" ht="14.25" x14ac:dyDescent="0.2"/>
    <row r="672" ht="14.25" x14ac:dyDescent="0.2"/>
    <row r="673" ht="14.25" x14ac:dyDescent="0.2"/>
    <row r="674" ht="14.25" x14ac:dyDescent="0.2"/>
    <row r="675" ht="14.25" x14ac:dyDescent="0.2"/>
    <row r="676" ht="14.25" x14ac:dyDescent="0.2"/>
    <row r="677" ht="14.25" x14ac:dyDescent="0.2"/>
    <row r="678" ht="14.25" x14ac:dyDescent="0.2"/>
    <row r="679" ht="14.25" x14ac:dyDescent="0.2"/>
    <row r="680" ht="14.25" x14ac:dyDescent="0.2"/>
    <row r="681" ht="14.25" x14ac:dyDescent="0.2"/>
    <row r="682" ht="14.25" x14ac:dyDescent="0.2"/>
    <row r="683" ht="14.25" x14ac:dyDescent="0.2"/>
    <row r="684" ht="14.25" x14ac:dyDescent="0.2"/>
    <row r="685" ht="14.25" x14ac:dyDescent="0.2"/>
    <row r="686" ht="14.25" x14ac:dyDescent="0.2"/>
    <row r="687" ht="14.25" x14ac:dyDescent="0.2"/>
    <row r="688" ht="14.25" x14ac:dyDescent="0.2"/>
    <row r="689" ht="14.25" x14ac:dyDescent="0.2"/>
    <row r="690" ht="14.25" x14ac:dyDescent="0.2"/>
    <row r="691" ht="14.25" x14ac:dyDescent="0.2"/>
    <row r="692" ht="14.25" x14ac:dyDescent="0.2"/>
    <row r="693" ht="14.25" x14ac:dyDescent="0.2"/>
    <row r="694" ht="14.25" x14ac:dyDescent="0.2"/>
    <row r="695" ht="14.25" x14ac:dyDescent="0.2"/>
    <row r="696" ht="14.25" x14ac:dyDescent="0.2"/>
    <row r="697" ht="14.25" x14ac:dyDescent="0.2"/>
    <row r="698" ht="14.25" x14ac:dyDescent="0.2"/>
    <row r="699" ht="14.25" x14ac:dyDescent="0.2"/>
    <row r="700" ht="14.25" x14ac:dyDescent="0.2"/>
    <row r="701" ht="14.25" x14ac:dyDescent="0.2"/>
    <row r="702" ht="14.25" x14ac:dyDescent="0.2"/>
    <row r="703" ht="14.25" x14ac:dyDescent="0.2"/>
    <row r="704" ht="14.25" x14ac:dyDescent="0.2"/>
    <row r="705" ht="14.25" x14ac:dyDescent="0.2"/>
    <row r="706" ht="14.25" x14ac:dyDescent="0.2"/>
    <row r="707" ht="14.25" x14ac:dyDescent="0.2"/>
    <row r="708" ht="14.25" x14ac:dyDescent="0.2"/>
    <row r="709" ht="14.25" x14ac:dyDescent="0.2"/>
    <row r="710" ht="14.25" x14ac:dyDescent="0.2"/>
    <row r="711" ht="14.25" x14ac:dyDescent="0.2"/>
    <row r="712" ht="14.25" x14ac:dyDescent="0.2"/>
    <row r="713" ht="14.25" x14ac:dyDescent="0.2"/>
    <row r="714" ht="14.25" x14ac:dyDescent="0.2"/>
    <row r="715" ht="14.25" x14ac:dyDescent="0.2"/>
    <row r="716" ht="14.25" x14ac:dyDescent="0.2"/>
    <row r="717" ht="14.25" x14ac:dyDescent="0.2"/>
    <row r="718" ht="14.25" x14ac:dyDescent="0.2"/>
    <row r="719" ht="14.25" x14ac:dyDescent="0.2"/>
    <row r="720" ht="14.25" x14ac:dyDescent="0.2"/>
    <row r="721" ht="14.25" x14ac:dyDescent="0.2"/>
    <row r="722" ht="14.25" x14ac:dyDescent="0.2"/>
    <row r="723" ht="14.25" x14ac:dyDescent="0.2"/>
    <row r="724" ht="14.25" x14ac:dyDescent="0.2"/>
    <row r="725" ht="14.25" x14ac:dyDescent="0.2"/>
    <row r="726" ht="14.25" x14ac:dyDescent="0.2"/>
    <row r="727" ht="14.25" x14ac:dyDescent="0.2"/>
    <row r="728" ht="14.25" x14ac:dyDescent="0.2"/>
    <row r="729" ht="14.25" x14ac:dyDescent="0.2"/>
    <row r="730" ht="14.25" x14ac:dyDescent="0.2"/>
    <row r="731" ht="14.25" x14ac:dyDescent="0.2"/>
    <row r="732" ht="14.25" x14ac:dyDescent="0.2"/>
    <row r="733" ht="14.25" x14ac:dyDescent="0.2"/>
    <row r="734" ht="14.25" x14ac:dyDescent="0.2"/>
    <row r="735" ht="14.25" x14ac:dyDescent="0.2"/>
    <row r="736" ht="14.25" x14ac:dyDescent="0.2"/>
    <row r="737" ht="14.25" x14ac:dyDescent="0.2"/>
    <row r="738" ht="14.25" x14ac:dyDescent="0.2"/>
    <row r="739" ht="14.25" x14ac:dyDescent="0.2"/>
    <row r="740" ht="14.25" x14ac:dyDescent="0.2"/>
    <row r="741" ht="14.25" x14ac:dyDescent="0.2"/>
    <row r="742" ht="14.25" x14ac:dyDescent="0.2"/>
    <row r="743" ht="14.25" x14ac:dyDescent="0.2"/>
    <row r="744" ht="14.25" x14ac:dyDescent="0.2"/>
    <row r="745" ht="14.25" x14ac:dyDescent="0.2"/>
    <row r="746" ht="14.25" x14ac:dyDescent="0.2"/>
    <row r="747" ht="14.25" x14ac:dyDescent="0.2"/>
    <row r="748" ht="14.25" x14ac:dyDescent="0.2"/>
    <row r="749" ht="14.25" x14ac:dyDescent="0.2"/>
    <row r="750" ht="14.25" x14ac:dyDescent="0.2"/>
    <row r="751" ht="14.25" x14ac:dyDescent="0.2"/>
    <row r="752" ht="14.25" x14ac:dyDescent="0.2"/>
    <row r="753" ht="14.25" x14ac:dyDescent="0.2"/>
    <row r="754" ht="14.25" x14ac:dyDescent="0.2"/>
    <row r="755" ht="14.25" x14ac:dyDescent="0.2"/>
    <row r="756" ht="14.25" x14ac:dyDescent="0.2"/>
    <row r="757" ht="14.25" x14ac:dyDescent="0.2"/>
    <row r="758" ht="14.25" x14ac:dyDescent="0.2"/>
    <row r="759" ht="14.25" x14ac:dyDescent="0.2"/>
    <row r="760" ht="14.25" x14ac:dyDescent="0.2"/>
    <row r="761" ht="14.25" x14ac:dyDescent="0.2"/>
    <row r="762" ht="14.25" x14ac:dyDescent="0.2"/>
    <row r="763" ht="14.25" x14ac:dyDescent="0.2"/>
    <row r="764" ht="14.25" x14ac:dyDescent="0.2"/>
    <row r="765" ht="14.25" x14ac:dyDescent="0.2"/>
    <row r="766" ht="14.25" x14ac:dyDescent="0.2"/>
    <row r="767" ht="14.25" x14ac:dyDescent="0.2"/>
    <row r="768" ht="14.25" x14ac:dyDescent="0.2"/>
    <row r="769" ht="14.25" x14ac:dyDescent="0.2"/>
    <row r="770" ht="14.25" x14ac:dyDescent="0.2"/>
    <row r="771" ht="14.25" x14ac:dyDescent="0.2"/>
    <row r="772" ht="14.25" x14ac:dyDescent="0.2"/>
    <row r="773" ht="14.25" x14ac:dyDescent="0.2"/>
    <row r="774" ht="14.25" x14ac:dyDescent="0.2"/>
    <row r="775" ht="14.25" x14ac:dyDescent="0.2"/>
    <row r="776" ht="14.25" x14ac:dyDescent="0.2"/>
    <row r="777" ht="14.25" x14ac:dyDescent="0.2"/>
    <row r="778" ht="14.25" x14ac:dyDescent="0.2"/>
    <row r="779" ht="14.25" x14ac:dyDescent="0.2"/>
    <row r="780" ht="14.25" x14ac:dyDescent="0.2"/>
    <row r="781" ht="14.25" x14ac:dyDescent="0.2"/>
    <row r="782" ht="14.25" x14ac:dyDescent="0.2"/>
    <row r="783" ht="14.25" x14ac:dyDescent="0.2"/>
    <row r="784" ht="14.25" x14ac:dyDescent="0.2"/>
    <row r="785" ht="14.25" x14ac:dyDescent="0.2"/>
    <row r="786" ht="14.25" x14ac:dyDescent="0.2"/>
    <row r="787" ht="14.25" x14ac:dyDescent="0.2"/>
    <row r="788" ht="14.25" x14ac:dyDescent="0.2"/>
    <row r="789" ht="14.25" x14ac:dyDescent="0.2"/>
    <row r="790" ht="14.25" x14ac:dyDescent="0.2"/>
    <row r="791" ht="14.25" x14ac:dyDescent="0.2"/>
    <row r="792" ht="14.25" x14ac:dyDescent="0.2"/>
    <row r="793" ht="14.25" x14ac:dyDescent="0.2"/>
    <row r="794" ht="14.25" x14ac:dyDescent="0.2"/>
    <row r="795" ht="14.25" x14ac:dyDescent="0.2"/>
    <row r="796" ht="14.25" x14ac:dyDescent="0.2"/>
    <row r="797" ht="14.25" x14ac:dyDescent="0.2"/>
    <row r="798" ht="14.25" x14ac:dyDescent="0.2"/>
    <row r="799" ht="14.25" x14ac:dyDescent="0.2"/>
    <row r="800" ht="14.25" x14ac:dyDescent="0.2"/>
    <row r="801" ht="14.25" x14ac:dyDescent="0.2"/>
    <row r="802" ht="14.25" x14ac:dyDescent="0.2"/>
    <row r="803" ht="14.25" x14ac:dyDescent="0.2"/>
    <row r="804" ht="14.25" x14ac:dyDescent="0.2"/>
    <row r="805" ht="14.25" x14ac:dyDescent="0.2"/>
    <row r="806" ht="14.25" x14ac:dyDescent="0.2"/>
    <row r="807" ht="14.25" x14ac:dyDescent="0.2"/>
    <row r="808" ht="14.25" x14ac:dyDescent="0.2"/>
    <row r="809" ht="14.25" x14ac:dyDescent="0.2"/>
    <row r="810" ht="14.25" x14ac:dyDescent="0.2"/>
    <row r="811" ht="14.25" x14ac:dyDescent="0.2"/>
    <row r="812" ht="14.25" x14ac:dyDescent="0.2"/>
    <row r="813" ht="14.25" x14ac:dyDescent="0.2"/>
    <row r="814" ht="14.25" x14ac:dyDescent="0.2"/>
    <row r="815" ht="14.25" x14ac:dyDescent="0.2"/>
    <row r="816" ht="14.25" x14ac:dyDescent="0.2"/>
    <row r="817" ht="14.25" x14ac:dyDescent="0.2"/>
    <row r="818" ht="14.25" x14ac:dyDescent="0.2"/>
    <row r="819" ht="14.25" x14ac:dyDescent="0.2"/>
    <row r="820" ht="14.25" x14ac:dyDescent="0.2"/>
    <row r="821" ht="14.25" x14ac:dyDescent="0.2"/>
    <row r="822" ht="14.25" x14ac:dyDescent="0.2"/>
    <row r="823" ht="14.25" x14ac:dyDescent="0.2"/>
    <row r="824" ht="14.25" x14ac:dyDescent="0.2"/>
    <row r="825" ht="14.25" x14ac:dyDescent="0.2"/>
    <row r="826" ht="14.25" x14ac:dyDescent="0.2"/>
    <row r="827" ht="14.25" x14ac:dyDescent="0.2"/>
    <row r="828" ht="14.25" x14ac:dyDescent="0.2"/>
    <row r="829" ht="14.25" x14ac:dyDescent="0.2"/>
    <row r="830" ht="14.25" x14ac:dyDescent="0.2"/>
    <row r="831" ht="14.25" x14ac:dyDescent="0.2"/>
    <row r="832" ht="14.25" x14ac:dyDescent="0.2"/>
    <row r="833" ht="14.25" x14ac:dyDescent="0.2"/>
    <row r="834" ht="14.25" x14ac:dyDescent="0.2"/>
    <row r="835" ht="14.25" x14ac:dyDescent="0.2"/>
    <row r="836" ht="14.25" x14ac:dyDescent="0.2"/>
    <row r="837" ht="14.25" x14ac:dyDescent="0.2"/>
    <row r="838" ht="14.25" x14ac:dyDescent="0.2"/>
    <row r="839" ht="14.25" x14ac:dyDescent="0.2"/>
    <row r="840" ht="14.25" x14ac:dyDescent="0.2"/>
    <row r="841" ht="14.25" x14ac:dyDescent="0.2"/>
    <row r="842" ht="14.25" x14ac:dyDescent="0.2"/>
    <row r="843" ht="14.25" x14ac:dyDescent="0.2"/>
    <row r="844" ht="14.25" x14ac:dyDescent="0.2"/>
    <row r="845" ht="14.25" x14ac:dyDescent="0.2"/>
    <row r="846" ht="14.25" x14ac:dyDescent="0.2"/>
    <row r="847" ht="14.25" x14ac:dyDescent="0.2"/>
    <row r="848" ht="14.25" x14ac:dyDescent="0.2"/>
    <row r="849" ht="14.25" x14ac:dyDescent="0.2"/>
    <row r="850" ht="14.25" x14ac:dyDescent="0.2"/>
    <row r="851" ht="14.25" x14ac:dyDescent="0.2"/>
    <row r="852" ht="14.25" x14ac:dyDescent="0.2"/>
    <row r="853" ht="14.25" x14ac:dyDescent="0.2"/>
    <row r="854" ht="14.25" x14ac:dyDescent="0.2"/>
    <row r="855" ht="14.25" x14ac:dyDescent="0.2"/>
    <row r="856" ht="14.25" x14ac:dyDescent="0.2"/>
    <row r="857" ht="14.25" x14ac:dyDescent="0.2"/>
    <row r="858" ht="14.25" x14ac:dyDescent="0.2"/>
    <row r="859" ht="14.25" x14ac:dyDescent="0.2"/>
    <row r="860" ht="14.25" x14ac:dyDescent="0.2"/>
    <row r="861" ht="14.25" x14ac:dyDescent="0.2"/>
    <row r="862" ht="14.25" x14ac:dyDescent="0.2"/>
    <row r="863" ht="14.25" x14ac:dyDescent="0.2"/>
    <row r="864" ht="14.25" x14ac:dyDescent="0.2"/>
    <row r="865" ht="14.25" x14ac:dyDescent="0.2"/>
    <row r="866" ht="14.25" x14ac:dyDescent="0.2"/>
    <row r="867" ht="14.25" x14ac:dyDescent="0.2"/>
    <row r="868" ht="14.25" x14ac:dyDescent="0.2"/>
    <row r="869" ht="14.25" x14ac:dyDescent="0.2"/>
    <row r="870" ht="14.25" x14ac:dyDescent="0.2"/>
    <row r="871" ht="14.25" x14ac:dyDescent="0.2"/>
    <row r="872" ht="14.25" x14ac:dyDescent="0.2"/>
    <row r="873" ht="14.25" x14ac:dyDescent="0.2"/>
    <row r="874" ht="14.25" x14ac:dyDescent="0.2"/>
    <row r="875" ht="14.25" x14ac:dyDescent="0.2"/>
    <row r="876" ht="14.25" x14ac:dyDescent="0.2"/>
    <row r="877" ht="14.25" x14ac:dyDescent="0.2"/>
    <row r="878" ht="14.25" x14ac:dyDescent="0.2"/>
    <row r="879" ht="14.25" x14ac:dyDescent="0.2"/>
    <row r="880" ht="14.25" x14ac:dyDescent="0.2"/>
    <row r="881" ht="14.25" x14ac:dyDescent="0.2"/>
    <row r="882" ht="14.25" x14ac:dyDescent="0.2"/>
    <row r="883" ht="14.25" x14ac:dyDescent="0.2"/>
    <row r="884" ht="14.25" x14ac:dyDescent="0.2"/>
    <row r="885" ht="14.25" x14ac:dyDescent="0.2"/>
    <row r="886" ht="14.25" x14ac:dyDescent="0.2"/>
    <row r="887" ht="14.25" x14ac:dyDescent="0.2"/>
    <row r="888" ht="14.25" x14ac:dyDescent="0.2"/>
    <row r="889" ht="14.25" x14ac:dyDescent="0.2"/>
    <row r="890" ht="14.25" x14ac:dyDescent="0.2"/>
    <row r="891" ht="14.25" x14ac:dyDescent="0.2"/>
    <row r="892" ht="14.25" x14ac:dyDescent="0.2"/>
    <row r="893" ht="14.25" x14ac:dyDescent="0.2"/>
    <row r="894" ht="14.25" x14ac:dyDescent="0.2"/>
    <row r="895" ht="14.25" x14ac:dyDescent="0.2"/>
    <row r="896" ht="14.25" x14ac:dyDescent="0.2"/>
    <row r="897" ht="14.25" x14ac:dyDescent="0.2"/>
    <row r="898" ht="14.25" x14ac:dyDescent="0.2"/>
    <row r="899" ht="14.25" x14ac:dyDescent="0.2"/>
    <row r="900" ht="14.25" x14ac:dyDescent="0.2"/>
    <row r="901" ht="14.25" x14ac:dyDescent="0.2"/>
    <row r="902" ht="14.25" x14ac:dyDescent="0.2"/>
    <row r="903" ht="14.25" x14ac:dyDescent="0.2"/>
    <row r="904" ht="14.25" x14ac:dyDescent="0.2"/>
    <row r="905" ht="14.25" x14ac:dyDescent="0.2"/>
    <row r="906" ht="14.25" x14ac:dyDescent="0.2"/>
    <row r="907" ht="14.25" x14ac:dyDescent="0.2"/>
    <row r="908" ht="14.25" x14ac:dyDescent="0.2"/>
    <row r="909" ht="14.25" x14ac:dyDescent="0.2"/>
    <row r="910" ht="14.25" x14ac:dyDescent="0.2"/>
    <row r="911" ht="14.25" x14ac:dyDescent="0.2"/>
    <row r="912" ht="14.25" x14ac:dyDescent="0.2"/>
    <row r="913" ht="14.25" x14ac:dyDescent="0.2"/>
    <row r="914" ht="14.25" x14ac:dyDescent="0.2"/>
    <row r="915" ht="14.25" x14ac:dyDescent="0.2"/>
    <row r="916" ht="14.25" x14ac:dyDescent="0.2"/>
    <row r="917" ht="14.25" x14ac:dyDescent="0.2"/>
    <row r="918" ht="14.25" x14ac:dyDescent="0.2"/>
    <row r="919" ht="14.25" x14ac:dyDescent="0.2"/>
    <row r="920" ht="14.25" x14ac:dyDescent="0.2"/>
    <row r="921" ht="14.25" x14ac:dyDescent="0.2"/>
    <row r="922" ht="14.25" x14ac:dyDescent="0.2"/>
    <row r="923" ht="14.25" x14ac:dyDescent="0.2"/>
    <row r="924" ht="14.25" x14ac:dyDescent="0.2"/>
    <row r="925" ht="14.25" x14ac:dyDescent="0.2"/>
    <row r="926" ht="14.25" x14ac:dyDescent="0.2"/>
    <row r="927" ht="14.25" x14ac:dyDescent="0.2"/>
    <row r="928" ht="14.25" x14ac:dyDescent="0.2"/>
    <row r="929" ht="14.25" x14ac:dyDescent="0.2"/>
    <row r="930" ht="14.25" x14ac:dyDescent="0.2"/>
    <row r="931" ht="14.25" x14ac:dyDescent="0.2"/>
    <row r="932" ht="14.25" x14ac:dyDescent="0.2"/>
    <row r="933" ht="14.25" x14ac:dyDescent="0.2"/>
    <row r="934" ht="14.25" x14ac:dyDescent="0.2"/>
    <row r="935" ht="14.25" x14ac:dyDescent="0.2"/>
    <row r="936" ht="14.25" x14ac:dyDescent="0.2"/>
    <row r="937" ht="14.25" x14ac:dyDescent="0.2"/>
    <row r="938" ht="14.25" x14ac:dyDescent="0.2"/>
    <row r="939" ht="14.25" x14ac:dyDescent="0.2"/>
    <row r="940" ht="14.25" x14ac:dyDescent="0.2"/>
    <row r="941" ht="14.25" x14ac:dyDescent="0.2"/>
    <row r="942" ht="14.25" x14ac:dyDescent="0.2"/>
    <row r="943" ht="14.25" x14ac:dyDescent="0.2"/>
    <row r="944" ht="14.25" x14ac:dyDescent="0.2"/>
    <row r="945" ht="14.25" x14ac:dyDescent="0.2"/>
    <row r="946" ht="14.25" x14ac:dyDescent="0.2"/>
    <row r="947" ht="14.25" x14ac:dyDescent="0.2"/>
    <row r="948" ht="14.25" x14ac:dyDescent="0.2"/>
    <row r="949" ht="14.25" x14ac:dyDescent="0.2"/>
    <row r="950" ht="14.25" x14ac:dyDescent="0.2"/>
    <row r="951" ht="14.25" x14ac:dyDescent="0.2"/>
    <row r="952" ht="14.25" x14ac:dyDescent="0.2"/>
    <row r="953" ht="14.25" x14ac:dyDescent="0.2"/>
    <row r="954" ht="14.25" x14ac:dyDescent="0.2"/>
    <row r="955" ht="14.25" x14ac:dyDescent="0.2"/>
    <row r="956" ht="14.25" x14ac:dyDescent="0.2"/>
    <row r="957" ht="14.25" x14ac:dyDescent="0.2"/>
    <row r="958" ht="14.25" x14ac:dyDescent="0.2"/>
    <row r="959" ht="14.25" x14ac:dyDescent="0.2"/>
    <row r="960" ht="14.25" x14ac:dyDescent="0.2"/>
    <row r="961" ht="14.25" x14ac:dyDescent="0.2"/>
    <row r="962" ht="14.25" x14ac:dyDescent="0.2"/>
    <row r="963" ht="14.25" x14ac:dyDescent="0.2"/>
    <row r="964" ht="14.25" x14ac:dyDescent="0.2"/>
    <row r="965" ht="14.25" x14ac:dyDescent="0.2"/>
    <row r="966" ht="14.25" x14ac:dyDescent="0.2"/>
    <row r="967" ht="14.25" x14ac:dyDescent="0.2"/>
    <row r="968" ht="14.25" x14ac:dyDescent="0.2"/>
    <row r="969" ht="14.25" x14ac:dyDescent="0.2"/>
    <row r="970" ht="14.25" x14ac:dyDescent="0.2"/>
    <row r="971" ht="14.25" x14ac:dyDescent="0.2"/>
    <row r="972" ht="14.25" x14ac:dyDescent="0.2"/>
    <row r="973" ht="14.25" x14ac:dyDescent="0.2"/>
    <row r="974" ht="14.25" x14ac:dyDescent="0.2"/>
    <row r="975" ht="14.25" x14ac:dyDescent="0.2"/>
    <row r="976" ht="14.25" x14ac:dyDescent="0.2"/>
    <row r="977" ht="14.25" x14ac:dyDescent="0.2"/>
    <row r="978" ht="14.25" x14ac:dyDescent="0.2"/>
    <row r="979" ht="14.25" x14ac:dyDescent="0.2"/>
    <row r="980" ht="14.25" x14ac:dyDescent="0.2"/>
    <row r="981" ht="14.25" x14ac:dyDescent="0.2"/>
    <row r="982" ht="14.25" x14ac:dyDescent="0.2"/>
    <row r="983" ht="14.25" x14ac:dyDescent="0.2"/>
    <row r="984" ht="14.25" x14ac:dyDescent="0.2"/>
    <row r="985" ht="14.25" x14ac:dyDescent="0.2"/>
    <row r="986" ht="14.25" x14ac:dyDescent="0.2"/>
    <row r="987" ht="14.25" x14ac:dyDescent="0.2"/>
    <row r="988" ht="14.25" x14ac:dyDescent="0.2"/>
    <row r="989" ht="14.25" x14ac:dyDescent="0.2"/>
    <row r="990" ht="14.25" x14ac:dyDescent="0.2"/>
    <row r="991" ht="14.25" x14ac:dyDescent="0.2"/>
    <row r="992" ht="14.25" x14ac:dyDescent="0.2"/>
    <row r="993" ht="14.25" x14ac:dyDescent="0.2"/>
    <row r="994" ht="14.25" x14ac:dyDescent="0.2"/>
    <row r="995" ht="14.25" x14ac:dyDescent="0.2"/>
    <row r="996" ht="14.25" x14ac:dyDescent="0.2"/>
    <row r="997" ht="14.25" x14ac:dyDescent="0.2"/>
    <row r="998" ht="14.25" x14ac:dyDescent="0.2"/>
    <row r="999" ht="14.25" x14ac:dyDescent="0.2"/>
    <row r="1000" ht="14.25" x14ac:dyDescent="0.2"/>
    <row r="1001" ht="14.25" x14ac:dyDescent="0.2"/>
    <row r="1002" ht="14.25" x14ac:dyDescent="0.2"/>
    <row r="1003" ht="14.25" x14ac:dyDescent="0.2"/>
    <row r="1004" ht="14.25" x14ac:dyDescent="0.2"/>
    <row r="1005" ht="14.25" x14ac:dyDescent="0.2"/>
    <row r="1006" ht="14.25" x14ac:dyDescent="0.2"/>
    <row r="1007" ht="14.25" x14ac:dyDescent="0.2"/>
    <row r="1008" ht="14.25" x14ac:dyDescent="0.2"/>
    <row r="1009" ht="14.25" x14ac:dyDescent="0.2"/>
    <row r="1010" ht="14.25" x14ac:dyDescent="0.2"/>
    <row r="1011" ht="14.25" x14ac:dyDescent="0.2"/>
    <row r="1012" ht="14.25" x14ac:dyDescent="0.2"/>
    <row r="1013" ht="14.25" x14ac:dyDescent="0.2"/>
    <row r="1014" ht="14.25" x14ac:dyDescent="0.2"/>
    <row r="1015" ht="14.25" x14ac:dyDescent="0.2"/>
    <row r="1016" ht="14.25" x14ac:dyDescent="0.2"/>
    <row r="1017" ht="14.25" x14ac:dyDescent="0.2"/>
    <row r="1018" ht="14.25" x14ac:dyDescent="0.2"/>
    <row r="1019" ht="14.25" x14ac:dyDescent="0.2"/>
    <row r="1020" ht="14.25" x14ac:dyDescent="0.2"/>
    <row r="1021" ht="14.25" x14ac:dyDescent="0.2"/>
    <row r="1022" ht="14.25" x14ac:dyDescent="0.2"/>
    <row r="1023" ht="14.25" x14ac:dyDescent="0.2"/>
    <row r="1024" ht="14.25" x14ac:dyDescent="0.2"/>
    <row r="1025" ht="14.25" x14ac:dyDescent="0.2"/>
    <row r="1026" ht="14.25" x14ac:dyDescent="0.2"/>
    <row r="1027" ht="14.25" x14ac:dyDescent="0.2"/>
    <row r="1028" ht="14.25" x14ac:dyDescent="0.2"/>
    <row r="1029" ht="14.25" x14ac:dyDescent="0.2"/>
    <row r="1030" ht="14.25" x14ac:dyDescent="0.2"/>
    <row r="1031" ht="14.25" x14ac:dyDescent="0.2"/>
    <row r="1032" ht="14.25" x14ac:dyDescent="0.2"/>
    <row r="1033" ht="14.25" x14ac:dyDescent="0.2"/>
    <row r="1034" ht="14.25" x14ac:dyDescent="0.2"/>
    <row r="1035" ht="14.25" x14ac:dyDescent="0.2"/>
    <row r="1036" ht="14.25" x14ac:dyDescent="0.2"/>
    <row r="1037" ht="14.25" x14ac:dyDescent="0.2"/>
    <row r="1038" ht="14.25" x14ac:dyDescent="0.2"/>
    <row r="1039" ht="14.25" x14ac:dyDescent="0.2"/>
    <row r="1040" ht="14.25" x14ac:dyDescent="0.2"/>
    <row r="1041" ht="14.25" x14ac:dyDescent="0.2"/>
    <row r="1042" ht="14.25" x14ac:dyDescent="0.2"/>
  </sheetData>
  <autoFilter ref="A119:I140"/>
  <mergeCells count="76">
    <mergeCell ref="A102:I102"/>
    <mergeCell ref="A1:J1"/>
    <mergeCell ref="A2:J2"/>
    <mergeCell ref="A3:J3"/>
    <mergeCell ref="B4:J4"/>
    <mergeCell ref="A5:J5"/>
    <mergeCell ref="A164:F164"/>
    <mergeCell ref="A118:I118"/>
    <mergeCell ref="A154:F154"/>
    <mergeCell ref="A155:F155"/>
    <mergeCell ref="A156:F156"/>
    <mergeCell ref="A157:F157"/>
    <mergeCell ref="A158:F158"/>
    <mergeCell ref="A159:F159"/>
    <mergeCell ref="A160:F160"/>
    <mergeCell ref="A161:F161"/>
    <mergeCell ref="A162:F162"/>
    <mergeCell ref="A163:F163"/>
    <mergeCell ref="A176:F176"/>
    <mergeCell ref="A165:F165"/>
    <mergeCell ref="A166:F166"/>
    <mergeCell ref="A167:F167"/>
    <mergeCell ref="A168:F168"/>
    <mergeCell ref="A169:F169"/>
    <mergeCell ref="A170:F170"/>
    <mergeCell ref="A171:F171"/>
    <mergeCell ref="A172:F172"/>
    <mergeCell ref="A173:F173"/>
    <mergeCell ref="A174:F174"/>
    <mergeCell ref="A175:F175"/>
    <mergeCell ref="A188:F188"/>
    <mergeCell ref="A177:F177"/>
    <mergeCell ref="A178:F178"/>
    <mergeCell ref="A179:F179"/>
    <mergeCell ref="A180:F180"/>
    <mergeCell ref="A181:F181"/>
    <mergeCell ref="A182:F182"/>
    <mergeCell ref="A183:F183"/>
    <mergeCell ref="A184:F184"/>
    <mergeCell ref="A185:F185"/>
    <mergeCell ref="A186:F186"/>
    <mergeCell ref="A187:F187"/>
    <mergeCell ref="A200:F200"/>
    <mergeCell ref="A189:F189"/>
    <mergeCell ref="A190:F190"/>
    <mergeCell ref="A191:F191"/>
    <mergeCell ref="A192:F192"/>
    <mergeCell ref="A193:F193"/>
    <mergeCell ref="A194:F194"/>
    <mergeCell ref="A195:F195"/>
    <mergeCell ref="A196:F196"/>
    <mergeCell ref="A197:F197"/>
    <mergeCell ref="A198:F198"/>
    <mergeCell ref="A199:F199"/>
    <mergeCell ref="A212:F212"/>
    <mergeCell ref="A201:F201"/>
    <mergeCell ref="A202:F202"/>
    <mergeCell ref="A203:F203"/>
    <mergeCell ref="A204:F204"/>
    <mergeCell ref="A205:F205"/>
    <mergeCell ref="A206:F206"/>
    <mergeCell ref="A207:F207"/>
    <mergeCell ref="A208:F208"/>
    <mergeCell ref="A209:F209"/>
    <mergeCell ref="A210:F210"/>
    <mergeCell ref="A211:F211"/>
    <mergeCell ref="A219:F219"/>
    <mergeCell ref="A220:F220"/>
    <mergeCell ref="A221:F221"/>
    <mergeCell ref="A222:F222"/>
    <mergeCell ref="A213:F213"/>
    <mergeCell ref="A214:F214"/>
    <mergeCell ref="A215:F215"/>
    <mergeCell ref="A216:F216"/>
    <mergeCell ref="A217:F217"/>
    <mergeCell ref="A218:F218"/>
  </mergeCells>
  <dataValidations disablePrompts="1" count="4">
    <dataValidation type="list" allowBlank="1" sqref="B104:B109">
      <formula1>"FDA,FDA-1,FDA-2,FDA-3,FDA-4"</formula1>
    </dataValidation>
    <dataValidation type="list" allowBlank="1" sqref="B120:B141">
      <formula1>"FGS-1,FGS-2,FGS-3,FGA-1,FGA-2,FGA-3"</formula1>
    </dataValidation>
    <dataValidation type="list" allowBlank="1" sqref="B7:B87">
      <formula1>"DAS,DAS-1,DAS-2,DAS-3,DAS-4,DAS-5,CAA-1,CAA-2,CAA-3,CAA-4,CAA-5"</formula1>
    </dataValidation>
    <dataValidation type="list" allowBlank="1" sqref="D104:D109 D120:D141 D7:D87">
      <formula1>"AGP,CLH,CLT,COM,CTD,CTI,DES,DISP,ELE,ESG,EST,EXM,EXQ,EXR,FRQ,REV,VAGO"</formula1>
    </dataValidation>
  </dataValidations>
  <pageMargins left="0.15748031496062992" right="0.15748031496062992" top="0" bottom="0" header="0" footer="0"/>
  <pageSetup paperSize="9"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042"/>
  <sheetViews>
    <sheetView zoomScale="80" zoomScaleNormal="80" workbookViewId="0">
      <selection activeCell="A4" sqref="A4"/>
    </sheetView>
  </sheetViews>
  <sheetFormatPr defaultColWidth="12.625" defaultRowHeight="15" customHeight="1" x14ac:dyDescent="0.2"/>
  <cols>
    <col min="1" max="1" width="60.25" style="171" customWidth="1"/>
    <col min="2" max="2" width="12" style="146" customWidth="1"/>
    <col min="3" max="3" width="17.375" style="146" customWidth="1"/>
    <col min="4" max="4" width="14.5" style="146" customWidth="1"/>
    <col min="5" max="5" width="9.875" style="146" customWidth="1"/>
    <col min="6" max="6" width="52.875" style="171" customWidth="1"/>
    <col min="7" max="7" width="19.875" style="163" customWidth="1"/>
    <col min="8" max="8" width="18.25" style="163" customWidth="1"/>
    <col min="9" max="9" width="17.875" style="163" customWidth="1"/>
    <col min="10" max="10" width="15" style="163" customWidth="1"/>
    <col min="11" max="13" width="8" style="171" customWidth="1"/>
    <col min="14" max="14" width="12" style="171" customWidth="1"/>
    <col min="15" max="16" width="8" style="171" customWidth="1"/>
    <col min="17" max="17" width="43.875" style="171" customWidth="1"/>
    <col min="18" max="30" width="8" style="171" customWidth="1"/>
    <col min="31" max="16384" width="12.625" style="171"/>
  </cols>
  <sheetData>
    <row r="1" spans="1:30" ht="21" x14ac:dyDescent="0.35">
      <c r="A1" s="181" t="s">
        <v>0</v>
      </c>
      <c r="B1" s="182"/>
      <c r="C1" s="182"/>
      <c r="D1" s="182"/>
      <c r="E1" s="182"/>
      <c r="F1" s="182"/>
      <c r="G1" s="182"/>
      <c r="H1" s="182"/>
      <c r="I1" s="182"/>
      <c r="J1" s="182"/>
      <c r="K1" s="1"/>
      <c r="L1" s="1"/>
      <c r="M1" s="1"/>
      <c r="N1" s="1"/>
      <c r="O1" s="1"/>
      <c r="P1" s="1"/>
      <c r="Q1" s="1"/>
      <c r="R1" s="1"/>
      <c r="S1" s="1"/>
      <c r="T1" s="1"/>
      <c r="U1" s="1"/>
      <c r="V1" s="1"/>
      <c r="W1" s="1"/>
      <c r="X1" s="1"/>
      <c r="Y1" s="1"/>
      <c r="Z1" s="1"/>
      <c r="AA1" s="1"/>
    </row>
    <row r="2" spans="1:30" ht="21" x14ac:dyDescent="0.35">
      <c r="A2" s="183" t="s">
        <v>181</v>
      </c>
      <c r="B2" s="179"/>
      <c r="C2" s="179"/>
      <c r="D2" s="179"/>
      <c r="E2" s="179"/>
      <c r="F2" s="179"/>
      <c r="G2" s="179"/>
      <c r="H2" s="179"/>
      <c r="I2" s="179"/>
      <c r="J2" s="179"/>
      <c r="K2" s="1"/>
      <c r="L2" s="1"/>
      <c r="M2" s="1"/>
      <c r="N2" s="1"/>
      <c r="O2" s="1"/>
      <c r="P2" s="1"/>
      <c r="Q2" s="1"/>
      <c r="R2" s="1"/>
      <c r="S2" s="1"/>
      <c r="T2" s="1"/>
      <c r="U2" s="1"/>
      <c r="V2" s="1"/>
      <c r="W2" s="1"/>
      <c r="X2" s="1"/>
      <c r="Y2" s="1"/>
      <c r="Z2" s="1"/>
      <c r="AA2" s="1"/>
    </row>
    <row r="3" spans="1:30" ht="21" x14ac:dyDescent="0.3">
      <c r="A3" s="183" t="s">
        <v>1</v>
      </c>
      <c r="B3" s="179"/>
      <c r="C3" s="179"/>
      <c r="D3" s="179"/>
      <c r="E3" s="179"/>
      <c r="F3" s="179"/>
      <c r="G3" s="179"/>
      <c r="H3" s="179"/>
      <c r="I3" s="179"/>
      <c r="J3" s="179"/>
      <c r="K3" s="2"/>
      <c r="L3" s="2"/>
      <c r="M3" s="2"/>
      <c r="N3" s="2"/>
      <c r="O3" s="2"/>
      <c r="P3" s="2"/>
      <c r="Q3" s="2"/>
      <c r="R3" s="2"/>
      <c r="S3" s="2"/>
      <c r="T3" s="2"/>
      <c r="U3" s="2"/>
      <c r="V3" s="2"/>
      <c r="W3" s="2"/>
      <c r="X3" s="2"/>
      <c r="Y3" s="2"/>
      <c r="Z3" s="3"/>
      <c r="AA3" s="3"/>
    </row>
    <row r="4" spans="1:30" x14ac:dyDescent="0.2">
      <c r="A4" s="4" t="s">
        <v>393</v>
      </c>
      <c r="B4" s="184" t="s">
        <v>2</v>
      </c>
      <c r="C4" s="179"/>
      <c r="D4" s="179"/>
      <c r="E4" s="179"/>
      <c r="F4" s="179"/>
      <c r="G4" s="179"/>
      <c r="H4" s="179"/>
      <c r="I4" s="179"/>
      <c r="J4" s="180"/>
      <c r="K4" s="5"/>
    </row>
    <row r="5" spans="1:30" x14ac:dyDescent="0.2">
      <c r="A5" s="178" t="s">
        <v>3</v>
      </c>
      <c r="B5" s="179"/>
      <c r="C5" s="179"/>
      <c r="D5" s="179"/>
      <c r="E5" s="179"/>
      <c r="F5" s="179"/>
      <c r="G5" s="179"/>
      <c r="H5" s="179"/>
      <c r="I5" s="179"/>
      <c r="J5" s="180"/>
      <c r="K5" s="6"/>
      <c r="L5" s="7"/>
      <c r="M5" s="8"/>
      <c r="N5" s="8"/>
      <c r="O5" s="8"/>
      <c r="P5" s="8"/>
      <c r="Q5" s="8"/>
    </row>
    <row r="6" spans="1:30" ht="30" x14ac:dyDescent="0.2">
      <c r="A6" s="9" t="s">
        <v>4</v>
      </c>
      <c r="B6" s="9" t="s">
        <v>5</v>
      </c>
      <c r="C6" s="9" t="s">
        <v>6</v>
      </c>
      <c r="D6" s="9" t="s">
        <v>7</v>
      </c>
      <c r="E6" s="9" t="s">
        <v>8</v>
      </c>
      <c r="F6" s="9" t="s">
        <v>9</v>
      </c>
      <c r="G6" s="147" t="s">
        <v>10</v>
      </c>
      <c r="H6" s="147" t="s">
        <v>11</v>
      </c>
      <c r="I6" s="147" t="s">
        <v>12</v>
      </c>
      <c r="J6" s="147" t="s">
        <v>13</v>
      </c>
      <c r="K6" s="10"/>
      <c r="L6" s="11"/>
      <c r="M6" s="11"/>
      <c r="N6" s="11"/>
      <c r="O6" s="11"/>
      <c r="P6" s="11"/>
      <c r="Q6" s="11"/>
      <c r="R6" s="12"/>
      <c r="S6" s="12"/>
      <c r="T6" s="12"/>
      <c r="U6" s="12"/>
      <c r="V6" s="12"/>
      <c r="W6" s="12"/>
      <c r="X6" s="12"/>
      <c r="Y6" s="12"/>
      <c r="Z6" s="12"/>
      <c r="AA6" s="12"/>
      <c r="AB6" s="12"/>
      <c r="AC6" s="12"/>
      <c r="AD6" s="12"/>
    </row>
    <row r="7" spans="1:30" ht="16.5" x14ac:dyDescent="0.25">
      <c r="A7" s="49" t="s">
        <v>378</v>
      </c>
      <c r="B7" s="64" t="s">
        <v>24</v>
      </c>
      <c r="C7" s="36"/>
      <c r="D7" s="121" t="s">
        <v>359</v>
      </c>
      <c r="E7" s="29">
        <v>1</v>
      </c>
      <c r="F7" s="68" t="s">
        <v>379</v>
      </c>
      <c r="G7" s="140">
        <v>0</v>
      </c>
      <c r="H7" s="80">
        <v>0</v>
      </c>
      <c r="I7" s="80">
        <v>12261.2</v>
      </c>
      <c r="J7" s="28">
        <f>SUM(G7:I7)</f>
        <v>12261.2</v>
      </c>
      <c r="K7" s="13"/>
      <c r="L7" s="13"/>
      <c r="M7" s="13"/>
      <c r="N7" s="13"/>
      <c r="O7" s="13"/>
      <c r="P7" s="13"/>
      <c r="Q7" s="13"/>
      <c r="R7" s="14"/>
      <c r="S7" s="14"/>
      <c r="T7" s="14"/>
      <c r="U7" s="14"/>
      <c r="V7" s="14"/>
      <c r="W7" s="14"/>
      <c r="X7" s="14"/>
      <c r="Y7" s="14"/>
      <c r="Z7" s="14"/>
      <c r="AA7" s="5"/>
      <c r="AB7" s="5"/>
      <c r="AC7" s="5"/>
      <c r="AD7" s="5"/>
    </row>
    <row r="8" spans="1:30" ht="16.5" x14ac:dyDescent="0.25">
      <c r="A8" s="50" t="s">
        <v>183</v>
      </c>
      <c r="B8" s="65" t="s">
        <v>26</v>
      </c>
      <c r="C8" s="36"/>
      <c r="D8" s="121" t="s">
        <v>360</v>
      </c>
      <c r="E8" s="29">
        <v>1</v>
      </c>
      <c r="F8" s="50" t="s">
        <v>255</v>
      </c>
      <c r="G8" s="140">
        <v>0</v>
      </c>
      <c r="H8" s="81" t="s">
        <v>330</v>
      </c>
      <c r="I8" s="80">
        <v>9249.0300000000007</v>
      </c>
      <c r="J8" s="28">
        <f t="shared" ref="J8:J87" si="0">SUM(G8:I8)</f>
        <v>9249.0300000000007</v>
      </c>
      <c r="K8" s="13"/>
      <c r="L8" s="13"/>
      <c r="M8" s="13"/>
      <c r="N8" s="13"/>
      <c r="O8" s="13"/>
      <c r="P8" s="13"/>
      <c r="Q8" s="13"/>
      <c r="R8" s="5"/>
      <c r="S8" s="5"/>
      <c r="T8" s="5"/>
      <c r="U8" s="5"/>
      <c r="V8" s="5"/>
      <c r="W8" s="5"/>
      <c r="X8" s="5"/>
      <c r="Y8" s="5"/>
      <c r="Z8" s="5"/>
      <c r="AA8" s="5"/>
      <c r="AB8" s="5"/>
      <c r="AC8" s="5"/>
      <c r="AD8" s="5"/>
    </row>
    <row r="9" spans="1:30" ht="16.5" x14ac:dyDescent="0.25">
      <c r="A9" s="50" t="s">
        <v>184</v>
      </c>
      <c r="B9" s="64" t="s">
        <v>26</v>
      </c>
      <c r="C9" s="36"/>
      <c r="D9" s="121" t="s">
        <v>361</v>
      </c>
      <c r="E9" s="29">
        <v>1</v>
      </c>
      <c r="F9" s="51" t="s">
        <v>256</v>
      </c>
      <c r="G9" s="140">
        <v>0</v>
      </c>
      <c r="H9" s="148">
        <v>2312.25</v>
      </c>
      <c r="I9" s="80">
        <v>9249.0300000000007</v>
      </c>
      <c r="J9" s="28">
        <f t="shared" si="0"/>
        <v>11561.28</v>
      </c>
      <c r="K9" s="13"/>
      <c r="L9" s="13"/>
      <c r="M9" s="13"/>
      <c r="N9" s="13"/>
      <c r="O9" s="13"/>
      <c r="P9" s="13"/>
      <c r="Q9" s="13"/>
      <c r="R9" s="5"/>
      <c r="S9" s="5"/>
      <c r="T9" s="5"/>
      <c r="U9" s="5"/>
      <c r="V9" s="5"/>
      <c r="W9" s="5"/>
      <c r="X9" s="5"/>
      <c r="Y9" s="5"/>
      <c r="Z9" s="5"/>
      <c r="AA9" s="5"/>
      <c r="AB9" s="5"/>
      <c r="AC9" s="5"/>
      <c r="AD9" s="5"/>
    </row>
    <row r="10" spans="1:30" ht="16.5" x14ac:dyDescent="0.25">
      <c r="A10" s="50" t="s">
        <v>185</v>
      </c>
      <c r="B10" s="64" t="s">
        <v>65</v>
      </c>
      <c r="C10" s="36"/>
      <c r="D10" s="121" t="s">
        <v>360</v>
      </c>
      <c r="E10" s="29">
        <v>1</v>
      </c>
      <c r="F10" s="51" t="s">
        <v>257</v>
      </c>
      <c r="G10" s="140">
        <v>0</v>
      </c>
      <c r="H10" s="79" t="s">
        <v>331</v>
      </c>
      <c r="I10" s="80">
        <v>6782.61</v>
      </c>
      <c r="J10" s="28">
        <f t="shared" si="0"/>
        <v>6782.61</v>
      </c>
      <c r="K10" s="13"/>
      <c r="L10" s="13"/>
      <c r="M10" s="13"/>
      <c r="N10" s="13"/>
      <c r="O10" s="13"/>
      <c r="P10" s="13"/>
      <c r="Q10" s="13"/>
      <c r="R10" s="5"/>
      <c r="S10" s="5"/>
      <c r="T10" s="5"/>
      <c r="U10" s="5"/>
      <c r="V10" s="5"/>
      <c r="W10" s="5"/>
      <c r="X10" s="5"/>
      <c r="Y10" s="5"/>
      <c r="Z10" s="5"/>
      <c r="AA10" s="5"/>
      <c r="AB10" s="5"/>
      <c r="AC10" s="5"/>
      <c r="AD10" s="5"/>
    </row>
    <row r="11" spans="1:30" ht="16.5" x14ac:dyDescent="0.25">
      <c r="A11" s="51" t="s">
        <v>186</v>
      </c>
      <c r="B11" s="64" t="s">
        <v>28</v>
      </c>
      <c r="C11" s="36"/>
      <c r="D11" s="121" t="s">
        <v>361</v>
      </c>
      <c r="E11" s="29">
        <v>1</v>
      </c>
      <c r="F11" s="58" t="s">
        <v>258</v>
      </c>
      <c r="G11" s="140">
        <v>0</v>
      </c>
      <c r="H11" s="80">
        <v>1695.65</v>
      </c>
      <c r="I11" s="80">
        <v>6782.61</v>
      </c>
      <c r="J11" s="28">
        <f t="shared" si="0"/>
        <v>8478.26</v>
      </c>
      <c r="K11" s="13"/>
      <c r="L11" s="13"/>
      <c r="M11" s="13"/>
      <c r="N11" s="13"/>
      <c r="O11" s="13"/>
      <c r="P11" s="13"/>
      <c r="Q11" s="13"/>
      <c r="R11" s="5"/>
      <c r="S11" s="5"/>
      <c r="T11" s="5"/>
      <c r="U11" s="5"/>
      <c r="V11" s="5"/>
      <c r="W11" s="5"/>
      <c r="X11" s="5"/>
      <c r="Y11" s="5"/>
      <c r="Z11" s="5"/>
      <c r="AA11" s="5"/>
      <c r="AB11" s="5"/>
      <c r="AC11" s="5"/>
      <c r="AD11" s="5"/>
    </row>
    <row r="12" spans="1:30" ht="16.5" x14ac:dyDescent="0.25">
      <c r="A12" s="51" t="s">
        <v>187</v>
      </c>
      <c r="B12" s="64" t="s">
        <v>28</v>
      </c>
      <c r="C12" s="36"/>
      <c r="D12" s="121" t="s">
        <v>361</v>
      </c>
      <c r="E12" s="29">
        <v>1</v>
      </c>
      <c r="F12" s="58" t="s">
        <v>381</v>
      </c>
      <c r="G12" s="140">
        <v>0</v>
      </c>
      <c r="H12" s="80">
        <v>1695.65</v>
      </c>
      <c r="I12" s="80">
        <v>6782.61</v>
      </c>
      <c r="J12" s="28">
        <f t="shared" si="0"/>
        <v>8478.26</v>
      </c>
      <c r="K12" s="13"/>
      <c r="L12" s="13"/>
      <c r="M12" s="13"/>
      <c r="N12" s="13"/>
      <c r="O12" s="13"/>
      <c r="P12" s="13"/>
      <c r="Q12" s="13"/>
      <c r="R12" s="5"/>
      <c r="S12" s="5"/>
      <c r="T12" s="5"/>
      <c r="U12" s="5"/>
      <c r="V12" s="5"/>
      <c r="W12" s="5"/>
      <c r="X12" s="5"/>
      <c r="Y12" s="5"/>
      <c r="Z12" s="5"/>
      <c r="AA12" s="5"/>
      <c r="AB12" s="5"/>
      <c r="AC12" s="5"/>
      <c r="AD12" s="5"/>
    </row>
    <row r="13" spans="1:30" ht="16.5" x14ac:dyDescent="0.25">
      <c r="A13" s="50" t="s">
        <v>188</v>
      </c>
      <c r="B13" s="64" t="s">
        <v>28</v>
      </c>
      <c r="C13" s="36"/>
      <c r="D13" s="121" t="s">
        <v>361</v>
      </c>
      <c r="E13" s="29">
        <v>1</v>
      </c>
      <c r="F13" s="52" t="s">
        <v>260</v>
      </c>
      <c r="G13" s="140">
        <v>0</v>
      </c>
      <c r="H13" s="80">
        <v>1695.65</v>
      </c>
      <c r="I13" s="80">
        <v>6782.61</v>
      </c>
      <c r="J13" s="28">
        <f t="shared" si="0"/>
        <v>8478.26</v>
      </c>
      <c r="K13" s="13"/>
      <c r="L13" s="13"/>
      <c r="M13" s="13"/>
      <c r="N13" s="13"/>
      <c r="O13" s="13"/>
      <c r="P13" s="13"/>
      <c r="Q13" s="13"/>
      <c r="R13" s="5"/>
      <c r="S13" s="5"/>
      <c r="T13" s="5"/>
      <c r="U13" s="5"/>
      <c r="V13" s="5"/>
      <c r="W13" s="5"/>
      <c r="X13" s="5"/>
      <c r="Y13" s="5"/>
      <c r="Z13" s="5"/>
      <c r="AA13" s="5"/>
      <c r="AB13" s="5"/>
      <c r="AC13" s="5"/>
      <c r="AD13" s="5"/>
    </row>
    <row r="14" spans="1:30" ht="16.5" x14ac:dyDescent="0.25">
      <c r="A14" s="53" t="s">
        <v>370</v>
      </c>
      <c r="B14" s="64" t="s">
        <v>28</v>
      </c>
      <c r="C14" s="36"/>
      <c r="D14" s="121" t="s">
        <v>360</v>
      </c>
      <c r="E14" s="29">
        <v>1</v>
      </c>
      <c r="F14" s="69" t="s">
        <v>263</v>
      </c>
      <c r="G14" s="140">
        <v>0</v>
      </c>
      <c r="H14" s="81" t="s">
        <v>330</v>
      </c>
      <c r="I14" s="80">
        <v>6782.61</v>
      </c>
      <c r="J14" s="28">
        <f>SUM(G14:I14)</f>
        <v>6782.61</v>
      </c>
      <c r="K14" s="13"/>
      <c r="L14" s="13"/>
      <c r="M14" s="13"/>
      <c r="N14" s="13"/>
      <c r="O14" s="13"/>
      <c r="P14" s="13"/>
      <c r="Q14" s="13"/>
      <c r="R14" s="5"/>
      <c r="S14" s="5"/>
      <c r="T14" s="5"/>
      <c r="U14" s="5"/>
      <c r="V14" s="5"/>
      <c r="W14" s="5"/>
      <c r="X14" s="5"/>
      <c r="Y14" s="5"/>
      <c r="Z14" s="5"/>
      <c r="AA14" s="5"/>
      <c r="AB14" s="5"/>
      <c r="AC14" s="5"/>
      <c r="AD14" s="5"/>
    </row>
    <row r="15" spans="1:30" ht="16.5" x14ac:dyDescent="0.25">
      <c r="A15" s="50" t="s">
        <v>189</v>
      </c>
      <c r="B15" s="64" t="s">
        <v>67</v>
      </c>
      <c r="C15" s="36"/>
      <c r="D15" s="121" t="s">
        <v>360</v>
      </c>
      <c r="E15" s="29">
        <v>1</v>
      </c>
      <c r="F15" s="52" t="s">
        <v>261</v>
      </c>
      <c r="G15" s="140">
        <v>0</v>
      </c>
      <c r="H15" s="81" t="s">
        <v>332</v>
      </c>
      <c r="I15" s="80">
        <v>5703.56</v>
      </c>
      <c r="J15" s="28">
        <f t="shared" si="0"/>
        <v>5703.56</v>
      </c>
      <c r="K15" s="13"/>
      <c r="L15" s="13"/>
      <c r="M15" s="13"/>
      <c r="N15" s="13"/>
      <c r="O15" s="13"/>
      <c r="P15" s="13"/>
      <c r="Q15" s="13"/>
      <c r="R15" s="5"/>
      <c r="S15" s="5"/>
      <c r="T15" s="5"/>
      <c r="U15" s="5"/>
      <c r="V15" s="5"/>
      <c r="W15" s="5"/>
      <c r="X15" s="5"/>
      <c r="Y15" s="5"/>
      <c r="Z15" s="5"/>
      <c r="AA15" s="5"/>
      <c r="AB15" s="5"/>
      <c r="AC15" s="5"/>
      <c r="AD15" s="5"/>
    </row>
    <row r="16" spans="1:30" ht="16.5" x14ac:dyDescent="0.25">
      <c r="A16" s="52" t="s">
        <v>190</v>
      </c>
      <c r="B16" s="65" t="s">
        <v>30</v>
      </c>
      <c r="C16" s="36"/>
      <c r="D16" s="121" t="s">
        <v>361</v>
      </c>
      <c r="E16" s="29">
        <v>1</v>
      </c>
      <c r="F16" s="50" t="s">
        <v>262</v>
      </c>
      <c r="G16" s="140">
        <v>0</v>
      </c>
      <c r="H16" s="82">
        <v>1229.22</v>
      </c>
      <c r="I16" s="89">
        <v>4916.8599999999997</v>
      </c>
      <c r="J16" s="28">
        <f t="shared" si="0"/>
        <v>6146.08</v>
      </c>
      <c r="K16" s="13"/>
      <c r="L16" s="13"/>
      <c r="M16" s="13"/>
      <c r="N16" s="13"/>
      <c r="O16" s="13"/>
      <c r="P16" s="13"/>
      <c r="Q16" s="13"/>
      <c r="R16" s="5"/>
      <c r="S16" s="5"/>
      <c r="T16" s="5"/>
      <c r="U16" s="5"/>
      <c r="V16" s="5"/>
      <c r="W16" s="5"/>
      <c r="X16" s="5"/>
      <c r="Y16" s="5"/>
      <c r="Z16" s="5"/>
      <c r="AA16" s="5"/>
      <c r="AB16" s="5"/>
      <c r="AC16" s="5"/>
      <c r="AD16" s="5"/>
    </row>
    <row r="17" spans="1:30" ht="16.5" x14ac:dyDescent="0.25">
      <c r="A17" s="56" t="s">
        <v>191</v>
      </c>
      <c r="B17" s="164" t="s">
        <v>69</v>
      </c>
      <c r="C17" s="36"/>
      <c r="D17" s="121" t="s">
        <v>360</v>
      </c>
      <c r="E17" s="29">
        <v>1</v>
      </c>
      <c r="F17" s="72" t="s">
        <v>299</v>
      </c>
      <c r="G17" s="140">
        <v>0</v>
      </c>
      <c r="H17" s="87" t="s">
        <v>334</v>
      </c>
      <c r="I17" s="91">
        <v>5241.1099999999997</v>
      </c>
      <c r="J17" s="28">
        <f t="shared" si="0"/>
        <v>5241.1099999999997</v>
      </c>
      <c r="K17" s="13"/>
      <c r="L17" s="13"/>
      <c r="M17" s="13"/>
      <c r="N17" s="13"/>
      <c r="O17" s="13"/>
      <c r="P17" s="13"/>
      <c r="Q17" s="13"/>
      <c r="R17" s="5"/>
      <c r="S17" s="5"/>
      <c r="T17" s="5"/>
      <c r="U17" s="5"/>
      <c r="V17" s="5"/>
      <c r="W17" s="5"/>
      <c r="X17" s="5"/>
      <c r="Y17" s="5"/>
      <c r="Z17" s="5"/>
      <c r="AA17" s="5"/>
      <c r="AB17" s="5"/>
      <c r="AC17" s="5"/>
      <c r="AD17" s="5"/>
    </row>
    <row r="18" spans="1:30" ht="16.5" x14ac:dyDescent="0.25">
      <c r="A18" s="53" t="s">
        <v>192</v>
      </c>
      <c r="B18" s="65" t="s">
        <v>69</v>
      </c>
      <c r="C18" s="36"/>
      <c r="D18" s="121" t="s">
        <v>360</v>
      </c>
      <c r="E18" s="29">
        <v>1</v>
      </c>
      <c r="F18" s="69" t="s">
        <v>363</v>
      </c>
      <c r="G18" s="140">
        <v>0</v>
      </c>
      <c r="H18" s="83" t="s">
        <v>331</v>
      </c>
      <c r="I18" s="89">
        <v>5241.1099999999997</v>
      </c>
      <c r="J18" s="28">
        <f t="shared" si="0"/>
        <v>5241.1099999999997</v>
      </c>
      <c r="K18" s="13"/>
      <c r="L18" s="13"/>
      <c r="M18" s="13"/>
      <c r="N18" s="13"/>
      <c r="O18" s="13"/>
      <c r="P18" s="13"/>
      <c r="Q18" s="13"/>
      <c r="R18" s="5"/>
      <c r="S18" s="5"/>
      <c r="T18" s="5"/>
      <c r="U18" s="5"/>
      <c r="V18" s="5"/>
      <c r="W18" s="5"/>
      <c r="X18" s="5"/>
      <c r="Y18" s="5"/>
      <c r="Z18" s="5"/>
      <c r="AA18" s="5"/>
      <c r="AB18" s="5"/>
      <c r="AC18" s="5"/>
      <c r="AD18" s="5"/>
    </row>
    <row r="19" spans="1:30" ht="16.5" x14ac:dyDescent="0.25">
      <c r="A19" s="50" t="s">
        <v>193</v>
      </c>
      <c r="B19" s="64" t="s">
        <v>32</v>
      </c>
      <c r="C19" s="36"/>
      <c r="D19" s="121" t="s">
        <v>361</v>
      </c>
      <c r="E19" s="29">
        <v>1</v>
      </c>
      <c r="F19" s="69" t="s">
        <v>264</v>
      </c>
      <c r="G19" s="140">
        <v>0</v>
      </c>
      <c r="H19" s="80">
        <v>1310.28</v>
      </c>
      <c r="I19" s="80">
        <v>5241.1099999999997</v>
      </c>
      <c r="J19" s="28">
        <f t="shared" si="0"/>
        <v>6551.3899999999994</v>
      </c>
      <c r="K19" s="13"/>
      <c r="L19" s="13"/>
      <c r="M19" s="13"/>
      <c r="N19" s="13"/>
      <c r="O19" s="13"/>
      <c r="P19" s="13"/>
      <c r="Q19" s="13"/>
      <c r="R19" s="5"/>
      <c r="S19" s="5"/>
      <c r="T19" s="5"/>
      <c r="U19" s="5"/>
      <c r="V19" s="5"/>
      <c r="W19" s="5"/>
      <c r="X19" s="5"/>
      <c r="Y19" s="5"/>
      <c r="Z19" s="5"/>
      <c r="AA19" s="5"/>
      <c r="AB19" s="5"/>
      <c r="AC19" s="5"/>
      <c r="AD19" s="5"/>
    </row>
    <row r="20" spans="1:30" ht="16.5" x14ac:dyDescent="0.25">
      <c r="A20" s="52" t="s">
        <v>194</v>
      </c>
      <c r="B20" s="64" t="s">
        <v>32</v>
      </c>
      <c r="C20" s="36"/>
      <c r="D20" s="121" t="s">
        <v>361</v>
      </c>
      <c r="E20" s="29">
        <v>1</v>
      </c>
      <c r="F20" s="50" t="s">
        <v>265</v>
      </c>
      <c r="G20" s="140">
        <v>0</v>
      </c>
      <c r="H20" s="80">
        <v>1310.28</v>
      </c>
      <c r="I20" s="80">
        <v>5241.1099999999997</v>
      </c>
      <c r="J20" s="28">
        <f t="shared" si="0"/>
        <v>6551.3899999999994</v>
      </c>
      <c r="K20" s="13"/>
      <c r="L20" s="13"/>
      <c r="M20" s="13"/>
      <c r="N20" s="13"/>
      <c r="O20" s="13"/>
      <c r="P20" s="13"/>
      <c r="Q20" s="13"/>
      <c r="R20" s="5"/>
      <c r="S20" s="5"/>
      <c r="T20" s="5"/>
      <c r="U20" s="5"/>
      <c r="V20" s="5"/>
      <c r="W20" s="5"/>
      <c r="X20" s="5"/>
      <c r="Y20" s="5"/>
      <c r="Z20" s="5"/>
      <c r="AA20" s="5"/>
      <c r="AB20" s="5"/>
      <c r="AC20" s="5"/>
      <c r="AD20" s="5"/>
    </row>
    <row r="21" spans="1:30" ht="16.5" x14ac:dyDescent="0.25">
      <c r="A21" s="50" t="s">
        <v>195</v>
      </c>
      <c r="B21" s="64" t="s">
        <v>32</v>
      </c>
      <c r="C21" s="36"/>
      <c r="D21" s="121" t="s">
        <v>361</v>
      </c>
      <c r="E21" s="29">
        <v>1</v>
      </c>
      <c r="F21" s="70" t="s">
        <v>287</v>
      </c>
      <c r="G21" s="140">
        <v>0</v>
      </c>
      <c r="H21" s="80">
        <v>1310.28</v>
      </c>
      <c r="I21" s="80">
        <v>5241.1099999999997</v>
      </c>
      <c r="J21" s="28">
        <f t="shared" si="0"/>
        <v>6551.3899999999994</v>
      </c>
      <c r="K21" s="13"/>
      <c r="L21" s="13"/>
      <c r="M21" s="13"/>
      <c r="N21" s="13"/>
      <c r="O21" s="13"/>
      <c r="P21" s="13"/>
      <c r="Q21" s="13"/>
      <c r="R21" s="5"/>
      <c r="S21" s="5"/>
      <c r="T21" s="5"/>
      <c r="U21" s="5"/>
      <c r="V21" s="5"/>
      <c r="W21" s="5"/>
      <c r="X21" s="5"/>
      <c r="Y21" s="5"/>
      <c r="Z21" s="5"/>
      <c r="AA21" s="5"/>
      <c r="AB21" s="5"/>
      <c r="AC21" s="5"/>
      <c r="AD21" s="5"/>
    </row>
    <row r="22" spans="1:30" ht="16.5" x14ac:dyDescent="0.25">
      <c r="A22" s="52" t="s">
        <v>196</v>
      </c>
      <c r="B22" s="64" t="s">
        <v>32</v>
      </c>
      <c r="C22" s="36"/>
      <c r="D22" s="121" t="s">
        <v>361</v>
      </c>
      <c r="E22" s="29">
        <v>1</v>
      </c>
      <c r="F22" s="70" t="s">
        <v>266</v>
      </c>
      <c r="G22" s="140">
        <v>0</v>
      </c>
      <c r="H22" s="80">
        <v>1310.28</v>
      </c>
      <c r="I22" s="80">
        <v>5241.1099999999997</v>
      </c>
      <c r="J22" s="28">
        <f t="shared" si="0"/>
        <v>6551.3899999999994</v>
      </c>
      <c r="K22" s="13"/>
      <c r="L22" s="13"/>
      <c r="M22" s="13"/>
      <c r="N22" s="13"/>
      <c r="O22" s="13"/>
      <c r="P22" s="13"/>
      <c r="Q22" s="13"/>
      <c r="R22" s="5"/>
      <c r="S22" s="5"/>
      <c r="T22" s="5"/>
      <c r="U22" s="5"/>
      <c r="V22" s="5"/>
      <c r="W22" s="5"/>
      <c r="X22" s="5"/>
      <c r="Y22" s="5"/>
      <c r="Z22" s="5"/>
      <c r="AA22" s="5"/>
      <c r="AB22" s="5"/>
      <c r="AC22" s="5"/>
      <c r="AD22" s="5"/>
    </row>
    <row r="23" spans="1:30" ht="16.5" x14ac:dyDescent="0.25">
      <c r="A23" s="52" t="s">
        <v>197</v>
      </c>
      <c r="B23" s="64" t="s">
        <v>32</v>
      </c>
      <c r="C23" s="36"/>
      <c r="D23" s="121" t="s">
        <v>361</v>
      </c>
      <c r="E23" s="29">
        <v>1</v>
      </c>
      <c r="F23" s="50" t="s">
        <v>267</v>
      </c>
      <c r="G23" s="140">
        <v>0</v>
      </c>
      <c r="H23" s="80">
        <v>1310.28</v>
      </c>
      <c r="I23" s="80">
        <v>5241.1099999999997</v>
      </c>
      <c r="J23" s="28">
        <f t="shared" si="0"/>
        <v>6551.3899999999994</v>
      </c>
      <c r="K23" s="13"/>
      <c r="L23" s="13"/>
      <c r="M23" s="13"/>
      <c r="N23" s="13"/>
      <c r="O23" s="13"/>
      <c r="P23" s="13"/>
      <c r="Q23" s="13"/>
      <c r="R23" s="5"/>
      <c r="S23" s="5"/>
      <c r="T23" s="5"/>
      <c r="U23" s="5"/>
      <c r="V23" s="5"/>
      <c r="W23" s="5"/>
      <c r="X23" s="5"/>
      <c r="Y23" s="5"/>
      <c r="Z23" s="5"/>
      <c r="AA23" s="5"/>
      <c r="AB23" s="5"/>
      <c r="AC23" s="5"/>
      <c r="AD23" s="5"/>
    </row>
    <row r="24" spans="1:30" ht="16.5" x14ac:dyDescent="0.25">
      <c r="A24" s="50" t="s">
        <v>198</v>
      </c>
      <c r="B24" s="64" t="s">
        <v>32</v>
      </c>
      <c r="C24" s="36"/>
      <c r="D24" s="121" t="s">
        <v>361</v>
      </c>
      <c r="E24" s="29">
        <v>1</v>
      </c>
      <c r="F24" s="50" t="s">
        <v>268</v>
      </c>
      <c r="G24" s="140">
        <v>0</v>
      </c>
      <c r="H24" s="80">
        <v>1310.28</v>
      </c>
      <c r="I24" s="80">
        <v>5241.1099999999997</v>
      </c>
      <c r="J24" s="28">
        <f t="shared" si="0"/>
        <v>6551.3899999999994</v>
      </c>
      <c r="K24" s="13"/>
      <c r="L24" s="13"/>
      <c r="M24" s="13"/>
      <c r="N24" s="13"/>
      <c r="O24" s="13"/>
      <c r="P24" s="13"/>
      <c r="Q24" s="13"/>
      <c r="R24" s="5"/>
      <c r="S24" s="5"/>
      <c r="T24" s="5"/>
      <c r="U24" s="5"/>
      <c r="V24" s="5"/>
      <c r="W24" s="5"/>
      <c r="X24" s="5"/>
      <c r="Y24" s="5"/>
      <c r="Z24" s="5"/>
      <c r="AA24" s="5"/>
      <c r="AB24" s="5"/>
      <c r="AC24" s="5"/>
      <c r="AD24" s="5"/>
    </row>
    <row r="25" spans="1:30" ht="16.5" x14ac:dyDescent="0.25">
      <c r="A25" s="52" t="s">
        <v>199</v>
      </c>
      <c r="B25" s="64" t="s">
        <v>32</v>
      </c>
      <c r="C25" s="36"/>
      <c r="D25" s="121" t="s">
        <v>361</v>
      </c>
      <c r="E25" s="29">
        <v>1</v>
      </c>
      <c r="F25" s="52" t="s">
        <v>269</v>
      </c>
      <c r="G25" s="140">
        <v>0</v>
      </c>
      <c r="H25" s="80">
        <v>1310.28</v>
      </c>
      <c r="I25" s="80">
        <v>5241.1099999999997</v>
      </c>
      <c r="J25" s="28">
        <f t="shared" si="0"/>
        <v>6551.3899999999994</v>
      </c>
      <c r="K25" s="13"/>
      <c r="L25" s="13"/>
      <c r="M25" s="13"/>
      <c r="N25" s="13"/>
      <c r="O25" s="13"/>
      <c r="P25" s="13"/>
      <c r="Q25" s="13"/>
      <c r="R25" s="5"/>
      <c r="S25" s="5"/>
      <c r="T25" s="5"/>
      <c r="U25" s="5"/>
      <c r="V25" s="5"/>
      <c r="W25" s="5"/>
      <c r="X25" s="5"/>
      <c r="Y25" s="5"/>
      <c r="Z25" s="5"/>
      <c r="AA25" s="5"/>
      <c r="AB25" s="5"/>
      <c r="AC25" s="5"/>
      <c r="AD25" s="5"/>
    </row>
    <row r="26" spans="1:30" ht="16.5" x14ac:dyDescent="0.25">
      <c r="A26" s="52" t="s">
        <v>200</v>
      </c>
      <c r="B26" s="64" t="s">
        <v>34</v>
      </c>
      <c r="C26" s="36"/>
      <c r="D26" s="121" t="s">
        <v>361</v>
      </c>
      <c r="E26" s="29">
        <v>1</v>
      </c>
      <c r="F26" s="52" t="s">
        <v>270</v>
      </c>
      <c r="G26" s="140">
        <v>0</v>
      </c>
      <c r="H26" s="80">
        <v>1079.06</v>
      </c>
      <c r="I26" s="80">
        <v>4316.21</v>
      </c>
      <c r="J26" s="28">
        <f t="shared" si="0"/>
        <v>5395.27</v>
      </c>
      <c r="K26" s="13"/>
      <c r="L26" s="13"/>
      <c r="M26" s="13"/>
      <c r="N26" s="13"/>
      <c r="O26" s="13"/>
      <c r="P26" s="13"/>
      <c r="Q26" s="13"/>
      <c r="R26" s="5"/>
      <c r="S26" s="5"/>
      <c r="T26" s="5"/>
      <c r="U26" s="5"/>
      <c r="V26" s="5"/>
      <c r="W26" s="5"/>
      <c r="X26" s="5"/>
      <c r="Y26" s="5"/>
      <c r="Z26" s="5"/>
      <c r="AA26" s="5"/>
      <c r="AB26" s="5"/>
      <c r="AC26" s="5"/>
      <c r="AD26" s="5"/>
    </row>
    <row r="27" spans="1:30" ht="16.5" x14ac:dyDescent="0.25">
      <c r="A27" s="50" t="s">
        <v>201</v>
      </c>
      <c r="B27" s="165" t="s">
        <v>71</v>
      </c>
      <c r="C27" s="36"/>
      <c r="D27" s="121" t="s">
        <v>360</v>
      </c>
      <c r="E27" s="29">
        <v>1</v>
      </c>
      <c r="F27" s="57" t="s">
        <v>271</v>
      </c>
      <c r="G27" s="140">
        <v>0</v>
      </c>
      <c r="H27" s="81" t="s">
        <v>334</v>
      </c>
      <c r="I27" s="80">
        <v>4316.21</v>
      </c>
      <c r="J27" s="28">
        <f t="shared" si="0"/>
        <v>4316.21</v>
      </c>
      <c r="K27" s="13"/>
      <c r="L27" s="13"/>
      <c r="M27" s="13"/>
      <c r="N27" s="13"/>
      <c r="O27" s="13"/>
      <c r="P27" s="13"/>
      <c r="Q27" s="13"/>
      <c r="R27" s="5"/>
      <c r="S27" s="5"/>
      <c r="T27" s="5"/>
      <c r="U27" s="5"/>
      <c r="V27" s="5"/>
      <c r="W27" s="5"/>
      <c r="X27" s="5"/>
      <c r="Y27" s="5"/>
      <c r="Z27" s="5"/>
      <c r="AA27" s="5"/>
      <c r="AB27" s="5"/>
      <c r="AC27" s="5"/>
      <c r="AD27" s="5"/>
    </row>
    <row r="28" spans="1:30" ht="16.5" x14ac:dyDescent="0.25">
      <c r="A28" s="50" t="s">
        <v>202</v>
      </c>
      <c r="B28" s="64" t="s">
        <v>34</v>
      </c>
      <c r="C28" s="36"/>
      <c r="D28" s="121" t="s">
        <v>361</v>
      </c>
      <c r="E28" s="29">
        <v>1</v>
      </c>
      <c r="F28" s="52" t="s">
        <v>384</v>
      </c>
      <c r="G28" s="140">
        <v>0</v>
      </c>
      <c r="H28" s="80">
        <v>1079.06</v>
      </c>
      <c r="I28" s="80">
        <v>4316.21</v>
      </c>
      <c r="J28" s="28">
        <f t="shared" si="0"/>
        <v>5395.27</v>
      </c>
      <c r="K28" s="13"/>
      <c r="L28" s="13"/>
      <c r="M28" s="13"/>
      <c r="N28" s="13"/>
      <c r="O28" s="13"/>
      <c r="P28" s="13"/>
      <c r="Q28" s="13"/>
      <c r="R28" s="5"/>
      <c r="S28" s="5"/>
      <c r="T28" s="5"/>
      <c r="U28" s="5"/>
      <c r="V28" s="5"/>
      <c r="W28" s="5"/>
      <c r="X28" s="5"/>
      <c r="Y28" s="5"/>
      <c r="Z28" s="5"/>
      <c r="AA28" s="5"/>
      <c r="AB28" s="5"/>
      <c r="AC28" s="5"/>
      <c r="AD28" s="5"/>
    </row>
    <row r="29" spans="1:30" ht="16.5" x14ac:dyDescent="0.25">
      <c r="A29" s="52" t="s">
        <v>203</v>
      </c>
      <c r="B29" s="64" t="s">
        <v>34</v>
      </c>
      <c r="C29" s="36"/>
      <c r="D29" s="121" t="s">
        <v>361</v>
      </c>
      <c r="E29" s="29">
        <v>1</v>
      </c>
      <c r="F29" s="52" t="s">
        <v>319</v>
      </c>
      <c r="G29" s="140">
        <v>0</v>
      </c>
      <c r="H29" s="80">
        <v>1079.06</v>
      </c>
      <c r="I29" s="80">
        <v>4316.21</v>
      </c>
      <c r="J29" s="28">
        <f t="shared" si="0"/>
        <v>5395.27</v>
      </c>
      <c r="K29" s="13"/>
      <c r="L29" s="13"/>
      <c r="M29" s="13"/>
      <c r="N29" s="13"/>
      <c r="O29" s="13"/>
      <c r="P29" s="13"/>
      <c r="Q29" s="13"/>
      <c r="R29" s="5"/>
      <c r="S29" s="5"/>
      <c r="T29" s="5"/>
      <c r="U29" s="5"/>
      <c r="V29" s="5"/>
      <c r="W29" s="5"/>
      <c r="X29" s="5"/>
      <c r="Y29" s="5"/>
      <c r="Z29" s="5"/>
      <c r="AA29" s="5"/>
      <c r="AB29" s="5"/>
      <c r="AC29" s="5"/>
      <c r="AD29" s="5"/>
    </row>
    <row r="30" spans="1:30" ht="16.5" x14ac:dyDescent="0.25">
      <c r="A30" s="54" t="s">
        <v>203</v>
      </c>
      <c r="B30" s="64" t="s">
        <v>34</v>
      </c>
      <c r="C30" s="36"/>
      <c r="D30" s="121" t="s">
        <v>361</v>
      </c>
      <c r="E30" s="29">
        <v>1</v>
      </c>
      <c r="F30" s="50" t="s">
        <v>385</v>
      </c>
      <c r="G30" s="140">
        <v>0</v>
      </c>
      <c r="H30" s="80">
        <v>1079.06</v>
      </c>
      <c r="I30" s="80">
        <v>4316.21</v>
      </c>
      <c r="J30" s="28">
        <f t="shared" si="0"/>
        <v>5395.27</v>
      </c>
      <c r="K30" s="13"/>
      <c r="L30" s="13"/>
      <c r="M30" s="13"/>
      <c r="N30" s="13"/>
      <c r="O30" s="13"/>
      <c r="P30" s="13"/>
      <c r="Q30" s="13"/>
      <c r="R30" s="5"/>
      <c r="S30" s="5"/>
      <c r="T30" s="5"/>
      <c r="U30" s="5"/>
      <c r="V30" s="5"/>
      <c r="W30" s="5"/>
      <c r="X30" s="5"/>
      <c r="Y30" s="5"/>
      <c r="Z30" s="5"/>
      <c r="AA30" s="5"/>
      <c r="AB30" s="5"/>
      <c r="AC30" s="5"/>
      <c r="AD30" s="5"/>
    </row>
    <row r="31" spans="1:30" ht="16.5" x14ac:dyDescent="0.25">
      <c r="A31" s="54" t="s">
        <v>204</v>
      </c>
      <c r="B31" s="64" t="s">
        <v>34</v>
      </c>
      <c r="C31" s="36"/>
      <c r="D31" s="121" t="s">
        <v>361</v>
      </c>
      <c r="E31" s="29">
        <v>1</v>
      </c>
      <c r="F31" s="52" t="s">
        <v>275</v>
      </c>
      <c r="G31" s="140">
        <v>0</v>
      </c>
      <c r="H31" s="80">
        <v>1079.06</v>
      </c>
      <c r="I31" s="80">
        <v>4316.21</v>
      </c>
      <c r="J31" s="28">
        <f t="shared" si="0"/>
        <v>5395.27</v>
      </c>
      <c r="K31" s="13"/>
      <c r="L31" s="13"/>
      <c r="M31" s="13"/>
      <c r="N31" s="13"/>
      <c r="O31" s="13"/>
      <c r="P31" s="13"/>
      <c r="Q31" s="13"/>
      <c r="R31" s="5"/>
      <c r="S31" s="5"/>
      <c r="T31" s="5"/>
      <c r="U31" s="5"/>
      <c r="V31" s="5"/>
      <c r="W31" s="5"/>
      <c r="X31" s="5"/>
      <c r="Y31" s="5"/>
      <c r="Z31" s="5"/>
      <c r="AA31" s="5"/>
      <c r="AB31" s="5"/>
      <c r="AC31" s="5"/>
      <c r="AD31" s="5"/>
    </row>
    <row r="32" spans="1:30" ht="16.5" x14ac:dyDescent="0.25">
      <c r="A32" s="50" t="s">
        <v>205</v>
      </c>
      <c r="B32" s="65" t="s">
        <v>36</v>
      </c>
      <c r="C32" s="36"/>
      <c r="D32" s="121" t="s">
        <v>361</v>
      </c>
      <c r="E32" s="29">
        <v>1</v>
      </c>
      <c r="F32" s="51" t="s">
        <v>276</v>
      </c>
      <c r="G32" s="140">
        <v>0</v>
      </c>
      <c r="H32" s="85">
        <v>936.46</v>
      </c>
      <c r="I32" s="90">
        <v>3745.85</v>
      </c>
      <c r="J32" s="28">
        <f t="shared" si="0"/>
        <v>4682.3099999999995</v>
      </c>
      <c r="K32" s="13"/>
      <c r="L32" s="13"/>
      <c r="M32" s="13"/>
      <c r="N32" s="13"/>
      <c r="O32" s="13"/>
      <c r="P32" s="13"/>
      <c r="Q32" s="13"/>
      <c r="R32" s="5"/>
      <c r="S32" s="5"/>
      <c r="T32" s="5"/>
      <c r="U32" s="5"/>
      <c r="V32" s="5"/>
      <c r="W32" s="5"/>
      <c r="X32" s="5"/>
      <c r="Y32" s="5"/>
      <c r="Z32" s="5"/>
      <c r="AA32" s="5"/>
      <c r="AB32" s="5"/>
      <c r="AC32" s="5"/>
      <c r="AD32" s="5"/>
    </row>
    <row r="33" spans="1:30" ht="16.5" x14ac:dyDescent="0.25">
      <c r="A33" s="50" t="s">
        <v>206</v>
      </c>
      <c r="B33" s="64" t="s">
        <v>38</v>
      </c>
      <c r="C33" s="36"/>
      <c r="D33" s="121" t="s">
        <v>361</v>
      </c>
      <c r="E33" s="29">
        <v>1</v>
      </c>
      <c r="F33" s="52" t="s">
        <v>277</v>
      </c>
      <c r="G33" s="140">
        <v>0</v>
      </c>
      <c r="H33" s="80">
        <v>770.75</v>
      </c>
      <c r="I33" s="80">
        <v>3083.01</v>
      </c>
      <c r="J33" s="28">
        <f t="shared" si="0"/>
        <v>3853.76</v>
      </c>
      <c r="K33" s="13"/>
      <c r="L33" s="13"/>
      <c r="M33" s="13"/>
      <c r="N33" s="13"/>
      <c r="O33" s="13"/>
      <c r="P33" s="13"/>
      <c r="Q33" s="13"/>
      <c r="R33" s="5"/>
      <c r="S33" s="5"/>
      <c r="T33" s="5"/>
      <c r="U33" s="5"/>
      <c r="V33" s="5"/>
      <c r="W33" s="5"/>
      <c r="X33" s="5"/>
      <c r="Y33" s="5"/>
      <c r="Z33" s="5"/>
      <c r="AA33" s="5"/>
      <c r="AB33" s="5"/>
      <c r="AC33" s="5"/>
      <c r="AD33" s="5"/>
    </row>
    <row r="34" spans="1:30" ht="16.5" x14ac:dyDescent="0.25">
      <c r="A34" s="53" t="s">
        <v>207</v>
      </c>
      <c r="B34" s="64" t="s">
        <v>38</v>
      </c>
      <c r="C34" s="36"/>
      <c r="D34" s="121" t="s">
        <v>361</v>
      </c>
      <c r="E34" s="29">
        <v>1</v>
      </c>
      <c r="F34" s="53" t="s">
        <v>278</v>
      </c>
      <c r="G34" s="140">
        <v>0</v>
      </c>
      <c r="H34" s="80">
        <v>770.75</v>
      </c>
      <c r="I34" s="80">
        <v>3083.01</v>
      </c>
      <c r="J34" s="28">
        <f t="shared" si="0"/>
        <v>3853.76</v>
      </c>
      <c r="K34" s="13"/>
      <c r="L34" s="13"/>
      <c r="M34" s="13"/>
      <c r="N34" s="13"/>
      <c r="O34" s="13"/>
      <c r="P34" s="13"/>
      <c r="Q34" s="13"/>
      <c r="R34" s="5"/>
      <c r="S34" s="5"/>
      <c r="T34" s="5"/>
      <c r="U34" s="5"/>
      <c r="V34" s="5"/>
      <c r="W34" s="5"/>
      <c r="X34" s="5"/>
      <c r="Y34" s="5"/>
      <c r="Z34" s="5"/>
      <c r="AA34" s="5"/>
      <c r="AB34" s="5"/>
      <c r="AC34" s="5"/>
      <c r="AD34" s="5"/>
    </row>
    <row r="35" spans="1:30" ht="16.5" x14ac:dyDescent="0.25">
      <c r="A35" s="53" t="s">
        <v>208</v>
      </c>
      <c r="B35" s="64" t="s">
        <v>38</v>
      </c>
      <c r="C35" s="36"/>
      <c r="D35" s="121" t="s">
        <v>361</v>
      </c>
      <c r="E35" s="29">
        <v>1</v>
      </c>
      <c r="F35" s="51" t="s">
        <v>279</v>
      </c>
      <c r="G35" s="140">
        <v>0</v>
      </c>
      <c r="H35" s="80">
        <v>770.75</v>
      </c>
      <c r="I35" s="80">
        <v>3083.01</v>
      </c>
      <c r="J35" s="28">
        <f t="shared" si="0"/>
        <v>3853.76</v>
      </c>
      <c r="K35" s="13"/>
      <c r="L35" s="13"/>
      <c r="M35" s="13"/>
      <c r="N35" s="13"/>
      <c r="O35" s="13"/>
      <c r="P35" s="13"/>
      <c r="Q35" s="13"/>
      <c r="R35" s="5"/>
      <c r="S35" s="5"/>
      <c r="T35" s="5"/>
      <c r="U35" s="5"/>
      <c r="V35" s="5"/>
      <c r="W35" s="5"/>
      <c r="X35" s="5"/>
      <c r="Y35" s="5"/>
      <c r="Z35" s="5"/>
      <c r="AA35" s="5"/>
      <c r="AB35" s="5"/>
      <c r="AC35" s="5"/>
      <c r="AD35" s="5"/>
    </row>
    <row r="36" spans="1:30" ht="16.5" x14ac:dyDescent="0.25">
      <c r="A36" s="52" t="s">
        <v>208</v>
      </c>
      <c r="B36" s="64" t="s">
        <v>38</v>
      </c>
      <c r="C36" s="36"/>
      <c r="D36" s="121" t="s">
        <v>361</v>
      </c>
      <c r="E36" s="29">
        <v>1</v>
      </c>
      <c r="F36" s="58" t="s">
        <v>280</v>
      </c>
      <c r="G36" s="140">
        <v>0</v>
      </c>
      <c r="H36" s="80">
        <v>770.75</v>
      </c>
      <c r="I36" s="80">
        <v>3083.01</v>
      </c>
      <c r="J36" s="28">
        <f t="shared" si="0"/>
        <v>3853.76</v>
      </c>
      <c r="K36" s="13"/>
      <c r="L36" s="13"/>
      <c r="M36" s="13"/>
      <c r="N36" s="13"/>
      <c r="O36" s="13"/>
      <c r="P36" s="13"/>
      <c r="Q36" s="13"/>
      <c r="R36" s="5"/>
      <c r="S36" s="5"/>
      <c r="T36" s="5"/>
      <c r="U36" s="5"/>
      <c r="V36" s="5"/>
      <c r="W36" s="5"/>
      <c r="X36" s="5"/>
      <c r="Y36" s="5"/>
      <c r="Z36" s="5"/>
      <c r="AA36" s="5"/>
      <c r="AB36" s="5"/>
      <c r="AC36" s="5"/>
      <c r="AD36" s="5"/>
    </row>
    <row r="37" spans="1:30" ht="16.5" x14ac:dyDescent="0.25">
      <c r="A37" s="50" t="s">
        <v>209</v>
      </c>
      <c r="B37" s="64" t="s">
        <v>38</v>
      </c>
      <c r="C37" s="36"/>
      <c r="D37" s="121" t="s">
        <v>361</v>
      </c>
      <c r="E37" s="29">
        <v>1</v>
      </c>
      <c r="F37" s="52" t="s">
        <v>281</v>
      </c>
      <c r="G37" s="140">
        <v>0</v>
      </c>
      <c r="H37" s="80">
        <v>770.75</v>
      </c>
      <c r="I37" s="80">
        <v>3083.01</v>
      </c>
      <c r="J37" s="28">
        <f t="shared" si="0"/>
        <v>3853.76</v>
      </c>
      <c r="K37" s="13"/>
      <c r="L37" s="13"/>
      <c r="M37" s="13"/>
      <c r="N37" s="13"/>
      <c r="O37" s="13"/>
      <c r="P37" s="13"/>
      <c r="Q37" s="13"/>
      <c r="R37" s="5"/>
      <c r="S37" s="5"/>
      <c r="T37" s="5"/>
      <c r="U37" s="5"/>
      <c r="V37" s="5"/>
      <c r="W37" s="5"/>
      <c r="X37" s="5"/>
      <c r="Y37" s="5"/>
      <c r="Z37" s="5"/>
      <c r="AA37" s="5"/>
      <c r="AB37" s="5"/>
      <c r="AC37" s="5"/>
      <c r="AD37" s="5"/>
    </row>
    <row r="38" spans="1:30" ht="16.5" x14ac:dyDescent="0.25">
      <c r="A38" s="53" t="s">
        <v>206</v>
      </c>
      <c r="B38" s="64" t="s">
        <v>38</v>
      </c>
      <c r="C38" s="36"/>
      <c r="D38" s="121" t="s">
        <v>361</v>
      </c>
      <c r="E38" s="29">
        <v>1</v>
      </c>
      <c r="F38" s="52" t="s">
        <v>282</v>
      </c>
      <c r="G38" s="140">
        <v>0</v>
      </c>
      <c r="H38" s="80">
        <v>770.75</v>
      </c>
      <c r="I38" s="80">
        <v>3083.01</v>
      </c>
      <c r="J38" s="28">
        <f t="shared" si="0"/>
        <v>3853.76</v>
      </c>
      <c r="K38" s="13"/>
      <c r="L38" s="13"/>
      <c r="M38" s="13"/>
      <c r="N38" s="13"/>
      <c r="O38" s="13"/>
      <c r="P38" s="13"/>
      <c r="Q38" s="13"/>
      <c r="R38" s="5"/>
      <c r="S38" s="5"/>
      <c r="T38" s="5"/>
      <c r="U38" s="5"/>
      <c r="V38" s="5"/>
      <c r="W38" s="5"/>
      <c r="X38" s="5"/>
      <c r="Y38" s="5"/>
      <c r="Z38" s="5"/>
      <c r="AA38" s="5"/>
      <c r="AB38" s="5"/>
      <c r="AC38" s="5"/>
      <c r="AD38" s="5"/>
    </row>
    <row r="39" spans="1:30" ht="16.5" x14ac:dyDescent="0.25">
      <c r="A39" s="55" t="s">
        <v>210</v>
      </c>
      <c r="B39" s="64" t="s">
        <v>38</v>
      </c>
      <c r="C39" s="36"/>
      <c r="D39" s="121" t="s">
        <v>361</v>
      </c>
      <c r="E39" s="29">
        <v>1</v>
      </c>
      <c r="F39" s="50" t="s">
        <v>283</v>
      </c>
      <c r="G39" s="140">
        <v>0</v>
      </c>
      <c r="H39" s="80">
        <v>770.75</v>
      </c>
      <c r="I39" s="80">
        <v>3083.01</v>
      </c>
      <c r="J39" s="28">
        <f t="shared" si="0"/>
        <v>3853.76</v>
      </c>
      <c r="K39" s="13"/>
      <c r="L39" s="13"/>
      <c r="M39" s="13"/>
      <c r="N39" s="13"/>
      <c r="O39" s="13"/>
      <c r="P39" s="13"/>
      <c r="Q39" s="13"/>
      <c r="R39" s="5"/>
      <c r="S39" s="5"/>
      <c r="T39" s="5"/>
      <c r="U39" s="5"/>
      <c r="V39" s="5"/>
      <c r="W39" s="5"/>
      <c r="X39" s="5"/>
      <c r="Y39" s="5"/>
      <c r="Z39" s="5"/>
      <c r="AA39" s="5"/>
      <c r="AB39" s="5"/>
      <c r="AC39" s="5"/>
      <c r="AD39" s="5"/>
    </row>
    <row r="40" spans="1:30" ht="16.5" x14ac:dyDescent="0.25">
      <c r="A40" s="55" t="s">
        <v>211</v>
      </c>
      <c r="B40" s="64" t="s">
        <v>38</v>
      </c>
      <c r="C40" s="36"/>
      <c r="D40" s="121" t="s">
        <v>361</v>
      </c>
      <c r="E40" s="29">
        <v>1</v>
      </c>
      <c r="F40" s="50" t="s">
        <v>390</v>
      </c>
      <c r="G40" s="140">
        <v>0</v>
      </c>
      <c r="H40" s="80">
        <v>770.75</v>
      </c>
      <c r="I40" s="80">
        <v>3083.01</v>
      </c>
      <c r="J40" s="28">
        <f t="shared" si="0"/>
        <v>3853.76</v>
      </c>
      <c r="K40" s="13"/>
      <c r="L40" s="13"/>
      <c r="M40" s="13"/>
      <c r="N40" s="13"/>
      <c r="O40" s="13"/>
      <c r="P40" s="13"/>
      <c r="Q40" s="13"/>
      <c r="R40" s="5"/>
      <c r="S40" s="5"/>
      <c r="T40" s="5"/>
      <c r="U40" s="5"/>
      <c r="V40" s="5"/>
      <c r="W40" s="5"/>
      <c r="X40" s="5"/>
      <c r="Y40" s="5"/>
      <c r="Z40" s="5"/>
      <c r="AA40" s="5"/>
      <c r="AB40" s="5"/>
      <c r="AC40" s="5"/>
      <c r="AD40" s="5"/>
    </row>
    <row r="41" spans="1:30" ht="16.5" x14ac:dyDescent="0.25">
      <c r="A41" s="50" t="s">
        <v>212</v>
      </c>
      <c r="B41" s="64" t="s">
        <v>38</v>
      </c>
      <c r="C41" s="36"/>
      <c r="D41" s="121" t="s">
        <v>361</v>
      </c>
      <c r="E41" s="29">
        <v>1</v>
      </c>
      <c r="F41" s="52" t="s">
        <v>285</v>
      </c>
      <c r="G41" s="140">
        <v>0</v>
      </c>
      <c r="H41" s="80">
        <v>770.75</v>
      </c>
      <c r="I41" s="80">
        <v>3083.01</v>
      </c>
      <c r="J41" s="28">
        <f t="shared" si="0"/>
        <v>3853.76</v>
      </c>
      <c r="K41" s="13"/>
      <c r="L41" s="13"/>
      <c r="M41" s="13"/>
      <c r="N41" s="13"/>
      <c r="O41" s="13"/>
      <c r="P41" s="13"/>
      <c r="Q41" s="13"/>
      <c r="R41" s="5"/>
      <c r="S41" s="5"/>
      <c r="T41" s="5"/>
      <c r="U41" s="5"/>
      <c r="V41" s="5"/>
      <c r="W41" s="5"/>
      <c r="X41" s="5"/>
      <c r="Y41" s="5"/>
      <c r="Z41" s="5"/>
      <c r="AA41" s="5"/>
      <c r="AB41" s="5"/>
      <c r="AC41" s="5"/>
      <c r="AD41" s="5"/>
    </row>
    <row r="42" spans="1:30" ht="16.5" x14ac:dyDescent="0.25">
      <c r="A42" s="50" t="s">
        <v>410</v>
      </c>
      <c r="B42" s="64" t="s">
        <v>38</v>
      </c>
      <c r="C42" s="36"/>
      <c r="D42" s="121" t="s">
        <v>361</v>
      </c>
      <c r="E42" s="29">
        <v>1</v>
      </c>
      <c r="F42" s="50" t="s">
        <v>286</v>
      </c>
      <c r="G42" s="140">
        <v>0</v>
      </c>
      <c r="H42" s="80">
        <v>770.75</v>
      </c>
      <c r="I42" s="80">
        <v>3083.01</v>
      </c>
      <c r="J42" s="28">
        <f t="shared" si="0"/>
        <v>3853.76</v>
      </c>
      <c r="K42" s="13"/>
      <c r="L42" s="13"/>
      <c r="M42" s="13"/>
      <c r="N42" s="13"/>
      <c r="O42" s="13"/>
      <c r="P42" s="13"/>
      <c r="Q42" s="13"/>
      <c r="R42" s="5"/>
      <c r="S42" s="5"/>
      <c r="T42" s="5"/>
      <c r="U42" s="5"/>
      <c r="V42" s="5"/>
      <c r="W42" s="5"/>
      <c r="X42" s="5"/>
      <c r="Y42" s="5"/>
      <c r="Z42" s="5"/>
      <c r="AA42" s="5"/>
      <c r="AB42" s="5"/>
      <c r="AC42" s="5"/>
      <c r="AD42" s="5"/>
    </row>
    <row r="43" spans="1:30" ht="16.5" x14ac:dyDescent="0.25">
      <c r="A43" s="50" t="s">
        <v>404</v>
      </c>
      <c r="B43" s="64" t="s">
        <v>38</v>
      </c>
      <c r="C43" s="36"/>
      <c r="D43" s="121" t="s">
        <v>361</v>
      </c>
      <c r="E43" s="29">
        <v>1</v>
      </c>
      <c r="F43" s="52" t="s">
        <v>273</v>
      </c>
      <c r="G43" s="140">
        <v>0</v>
      </c>
      <c r="H43" s="80">
        <v>770.75</v>
      </c>
      <c r="I43" s="80">
        <v>3083.01</v>
      </c>
      <c r="J43" s="28">
        <f t="shared" si="0"/>
        <v>3853.76</v>
      </c>
      <c r="K43" s="13"/>
      <c r="L43" s="13"/>
      <c r="M43" s="13"/>
      <c r="N43" s="13"/>
      <c r="O43" s="13"/>
      <c r="P43" s="13"/>
      <c r="Q43" s="13"/>
      <c r="R43" s="5"/>
      <c r="S43" s="5"/>
      <c r="T43" s="5"/>
      <c r="U43" s="5"/>
      <c r="V43" s="5"/>
      <c r="W43" s="5"/>
      <c r="X43" s="5"/>
      <c r="Y43" s="5"/>
      <c r="Z43" s="5"/>
      <c r="AA43" s="5"/>
      <c r="AB43" s="5"/>
      <c r="AC43" s="5"/>
      <c r="AD43" s="5"/>
    </row>
    <row r="44" spans="1:30" ht="16.5" x14ac:dyDescent="0.25">
      <c r="A44" s="50" t="s">
        <v>214</v>
      </c>
      <c r="B44" s="64" t="s">
        <v>38</v>
      </c>
      <c r="C44" s="36"/>
      <c r="D44" s="121" t="s">
        <v>361</v>
      </c>
      <c r="E44" s="29">
        <v>1</v>
      </c>
      <c r="F44" s="50" t="s">
        <v>288</v>
      </c>
      <c r="G44" s="140">
        <v>0</v>
      </c>
      <c r="H44" s="80">
        <v>770.75</v>
      </c>
      <c r="I44" s="80">
        <v>3083.01</v>
      </c>
      <c r="J44" s="28">
        <f t="shared" si="0"/>
        <v>3853.76</v>
      </c>
      <c r="K44" s="13"/>
      <c r="L44" s="13"/>
      <c r="M44" s="13"/>
      <c r="N44" s="13"/>
      <c r="O44" s="13"/>
      <c r="P44" s="13"/>
      <c r="Q44" s="13"/>
      <c r="R44" s="5"/>
      <c r="S44" s="5"/>
      <c r="T44" s="5"/>
      <c r="U44" s="5"/>
      <c r="V44" s="5"/>
      <c r="W44" s="5"/>
      <c r="X44" s="5"/>
      <c r="Y44" s="5"/>
      <c r="Z44" s="5"/>
      <c r="AA44" s="5"/>
      <c r="AB44" s="5"/>
      <c r="AC44" s="5"/>
      <c r="AD44" s="5"/>
    </row>
    <row r="45" spans="1:30" ht="16.5" x14ac:dyDescent="0.25">
      <c r="A45" s="50" t="s">
        <v>215</v>
      </c>
      <c r="B45" s="64" t="s">
        <v>40</v>
      </c>
      <c r="C45" s="36"/>
      <c r="D45" s="121" t="s">
        <v>361</v>
      </c>
      <c r="E45" s="29">
        <v>1</v>
      </c>
      <c r="F45" s="52" t="s">
        <v>289</v>
      </c>
      <c r="G45" s="140">
        <v>0</v>
      </c>
      <c r="H45" s="80">
        <v>500.99</v>
      </c>
      <c r="I45" s="80">
        <v>2003.96</v>
      </c>
      <c r="J45" s="28">
        <f t="shared" si="0"/>
        <v>2504.9499999999998</v>
      </c>
      <c r="K45" s="13"/>
      <c r="L45" s="13"/>
      <c r="M45" s="13"/>
      <c r="N45" s="13"/>
      <c r="O45" s="13"/>
      <c r="P45" s="13"/>
      <c r="Q45" s="13"/>
      <c r="R45" s="5"/>
      <c r="S45" s="5"/>
      <c r="T45" s="5"/>
      <c r="U45" s="5"/>
      <c r="V45" s="5"/>
      <c r="W45" s="5"/>
      <c r="X45" s="5"/>
      <c r="Y45" s="5"/>
      <c r="Z45" s="5"/>
      <c r="AA45" s="5"/>
      <c r="AB45" s="5"/>
      <c r="AC45" s="5"/>
      <c r="AD45" s="5"/>
    </row>
    <row r="46" spans="1:30" ht="16.5" x14ac:dyDescent="0.25">
      <c r="A46" s="50" t="s">
        <v>216</v>
      </c>
      <c r="B46" s="64" t="s">
        <v>40</v>
      </c>
      <c r="C46" s="36"/>
      <c r="D46" s="121" t="s">
        <v>361</v>
      </c>
      <c r="E46" s="29">
        <v>1</v>
      </c>
      <c r="F46" s="52" t="s">
        <v>290</v>
      </c>
      <c r="G46" s="140">
        <v>0</v>
      </c>
      <c r="H46" s="80">
        <v>500.99</v>
      </c>
      <c r="I46" s="80">
        <v>2003.96</v>
      </c>
      <c r="J46" s="28">
        <f t="shared" si="0"/>
        <v>2504.9499999999998</v>
      </c>
      <c r="K46" s="13"/>
      <c r="L46" s="13"/>
      <c r="M46" s="13"/>
      <c r="N46" s="13"/>
      <c r="O46" s="13"/>
      <c r="P46" s="13"/>
      <c r="Q46" s="13"/>
      <c r="R46" s="5"/>
      <c r="S46" s="5"/>
      <c r="T46" s="5"/>
      <c r="U46" s="5"/>
      <c r="V46" s="5"/>
      <c r="W46" s="5"/>
      <c r="X46" s="5"/>
      <c r="Y46" s="5"/>
      <c r="Z46" s="5"/>
      <c r="AA46" s="5"/>
      <c r="AB46" s="5"/>
      <c r="AC46" s="5"/>
      <c r="AD46" s="5"/>
    </row>
    <row r="47" spans="1:30" ht="16.5" x14ac:dyDescent="0.25">
      <c r="A47" s="50" t="s">
        <v>217</v>
      </c>
      <c r="B47" s="64" t="s">
        <v>40</v>
      </c>
      <c r="C47" s="36"/>
      <c r="D47" s="121" t="s">
        <v>361</v>
      </c>
      <c r="E47" s="29">
        <v>1</v>
      </c>
      <c r="F47" s="52" t="s">
        <v>386</v>
      </c>
      <c r="G47" s="140">
        <v>0</v>
      </c>
      <c r="H47" s="80">
        <v>500.99</v>
      </c>
      <c r="I47" s="80">
        <v>2003.96</v>
      </c>
      <c r="J47" s="28">
        <f t="shared" si="0"/>
        <v>2504.9499999999998</v>
      </c>
      <c r="K47" s="13"/>
      <c r="L47" s="13"/>
      <c r="M47" s="13"/>
      <c r="N47" s="13"/>
      <c r="O47" s="13"/>
      <c r="P47" s="13"/>
      <c r="Q47" s="13"/>
      <c r="R47" s="5"/>
      <c r="S47" s="5"/>
      <c r="T47" s="5"/>
      <c r="U47" s="5"/>
      <c r="V47" s="5"/>
      <c r="W47" s="5"/>
      <c r="X47" s="5"/>
      <c r="Y47" s="5"/>
      <c r="Z47" s="5"/>
      <c r="AA47" s="5"/>
      <c r="AB47" s="5"/>
      <c r="AC47" s="5"/>
      <c r="AD47" s="5"/>
    </row>
    <row r="48" spans="1:30" ht="16.5" x14ac:dyDescent="0.25">
      <c r="A48" s="50" t="s">
        <v>218</v>
      </c>
      <c r="B48" s="64" t="s">
        <v>40</v>
      </c>
      <c r="C48" s="36"/>
      <c r="D48" s="121" t="s">
        <v>361</v>
      </c>
      <c r="E48" s="29">
        <v>1</v>
      </c>
      <c r="F48" s="52" t="s">
        <v>364</v>
      </c>
      <c r="G48" s="140">
        <v>0</v>
      </c>
      <c r="H48" s="80">
        <v>500.99</v>
      </c>
      <c r="I48" s="80">
        <v>2003.96</v>
      </c>
      <c r="J48" s="28">
        <f t="shared" si="0"/>
        <v>2504.9499999999998</v>
      </c>
      <c r="K48" s="13"/>
      <c r="L48" s="13"/>
      <c r="M48" s="13"/>
      <c r="N48" s="13"/>
      <c r="O48" s="13"/>
      <c r="P48" s="13"/>
      <c r="Q48" s="13"/>
      <c r="R48" s="5"/>
      <c r="S48" s="5"/>
      <c r="T48" s="5"/>
      <c r="U48" s="5"/>
      <c r="V48" s="5"/>
      <c r="W48" s="5"/>
      <c r="X48" s="5"/>
      <c r="Y48" s="5"/>
      <c r="Z48" s="5"/>
      <c r="AA48" s="5"/>
      <c r="AB48" s="5"/>
      <c r="AC48" s="5"/>
      <c r="AD48" s="5"/>
    </row>
    <row r="49" spans="1:30" ht="16.5" x14ac:dyDescent="0.25">
      <c r="A49" s="50" t="s">
        <v>219</v>
      </c>
      <c r="B49" s="64" t="s">
        <v>40</v>
      </c>
      <c r="C49" s="36"/>
      <c r="D49" s="121" t="s">
        <v>361</v>
      </c>
      <c r="E49" s="29">
        <v>1</v>
      </c>
      <c r="F49" s="52" t="s">
        <v>292</v>
      </c>
      <c r="G49" s="140">
        <v>0</v>
      </c>
      <c r="H49" s="80">
        <v>500.99</v>
      </c>
      <c r="I49" s="80">
        <v>2003.96</v>
      </c>
      <c r="J49" s="28">
        <f t="shared" si="0"/>
        <v>2504.9499999999998</v>
      </c>
      <c r="K49" s="13"/>
      <c r="L49" s="13"/>
      <c r="M49" s="13"/>
      <c r="N49" s="13"/>
      <c r="O49" s="13"/>
      <c r="P49" s="13"/>
      <c r="Q49" s="13"/>
      <c r="R49" s="5"/>
      <c r="S49" s="5"/>
      <c r="T49" s="5"/>
      <c r="U49" s="5"/>
      <c r="V49" s="5"/>
      <c r="W49" s="5"/>
      <c r="X49" s="5"/>
      <c r="Y49" s="5"/>
      <c r="Z49" s="5"/>
      <c r="AA49" s="5"/>
      <c r="AB49" s="5"/>
      <c r="AC49" s="5"/>
      <c r="AD49" s="5"/>
    </row>
    <row r="50" spans="1:30" ht="16.5" x14ac:dyDescent="0.25">
      <c r="A50" s="50" t="s">
        <v>220</v>
      </c>
      <c r="B50" s="64" t="s">
        <v>40</v>
      </c>
      <c r="C50" s="36"/>
      <c r="D50" s="121" t="s">
        <v>361</v>
      </c>
      <c r="E50" s="29">
        <v>1</v>
      </c>
      <c r="F50" s="52" t="s">
        <v>293</v>
      </c>
      <c r="G50" s="140">
        <v>0</v>
      </c>
      <c r="H50" s="80">
        <v>500.99</v>
      </c>
      <c r="I50" s="80">
        <v>2003.96</v>
      </c>
      <c r="J50" s="28">
        <f t="shared" si="0"/>
        <v>2504.9499999999998</v>
      </c>
      <c r="K50" s="13"/>
      <c r="L50" s="13"/>
      <c r="M50" s="13"/>
      <c r="N50" s="13"/>
      <c r="O50" s="13"/>
      <c r="P50" s="13"/>
      <c r="Q50" s="13"/>
      <c r="R50" s="5"/>
      <c r="S50" s="5"/>
      <c r="T50" s="5"/>
      <c r="U50" s="5"/>
      <c r="V50" s="5"/>
      <c r="W50" s="5"/>
      <c r="X50" s="5"/>
      <c r="Y50" s="5"/>
      <c r="Z50" s="5"/>
      <c r="AA50" s="5"/>
      <c r="AB50" s="5"/>
      <c r="AC50" s="5"/>
      <c r="AD50" s="5"/>
    </row>
    <row r="51" spans="1:30" ht="16.5" x14ac:dyDescent="0.25">
      <c r="A51" s="50" t="s">
        <v>365</v>
      </c>
      <c r="B51" s="64" t="s">
        <v>40</v>
      </c>
      <c r="C51" s="36"/>
      <c r="D51" s="121" t="s">
        <v>361</v>
      </c>
      <c r="E51" s="29">
        <v>1</v>
      </c>
      <c r="F51" s="52" t="s">
        <v>366</v>
      </c>
      <c r="G51" s="140">
        <v>0</v>
      </c>
      <c r="H51" s="80">
        <v>500.99</v>
      </c>
      <c r="I51" s="80">
        <v>2003.96</v>
      </c>
      <c r="J51" s="28">
        <f t="shared" si="0"/>
        <v>2504.9499999999998</v>
      </c>
      <c r="K51" s="13"/>
      <c r="L51" s="13"/>
      <c r="M51" s="13"/>
      <c r="N51" s="13"/>
      <c r="O51" s="13"/>
      <c r="P51" s="13"/>
      <c r="Q51" s="13"/>
      <c r="R51" s="5"/>
      <c r="S51" s="5"/>
      <c r="T51" s="5"/>
      <c r="U51" s="5"/>
      <c r="V51" s="5"/>
      <c r="W51" s="5"/>
      <c r="X51" s="5"/>
      <c r="Y51" s="5"/>
      <c r="Z51" s="5"/>
      <c r="AA51" s="5"/>
      <c r="AB51" s="5"/>
      <c r="AC51" s="5"/>
      <c r="AD51" s="5"/>
    </row>
    <row r="52" spans="1:30" ht="16.5" x14ac:dyDescent="0.25">
      <c r="A52" s="50" t="s">
        <v>221</v>
      </c>
      <c r="B52" s="64" t="s">
        <v>40</v>
      </c>
      <c r="C52" s="36"/>
      <c r="D52" s="121" t="s">
        <v>361</v>
      </c>
      <c r="E52" s="29">
        <v>1</v>
      </c>
      <c r="F52" s="52" t="s">
        <v>367</v>
      </c>
      <c r="G52" s="140">
        <v>0</v>
      </c>
      <c r="H52" s="80">
        <v>500.99</v>
      </c>
      <c r="I52" s="80">
        <v>2003.96</v>
      </c>
      <c r="J52" s="28">
        <f t="shared" si="0"/>
        <v>2504.9499999999998</v>
      </c>
      <c r="K52" s="13"/>
      <c r="L52" s="13"/>
      <c r="M52" s="13"/>
      <c r="N52" s="13"/>
      <c r="O52" s="13"/>
      <c r="P52" s="13"/>
      <c r="Q52" s="13"/>
      <c r="R52" s="5"/>
      <c r="S52" s="5"/>
      <c r="T52" s="5"/>
      <c r="U52" s="5"/>
      <c r="V52" s="5"/>
      <c r="W52" s="5"/>
      <c r="X52" s="5"/>
      <c r="Y52" s="5"/>
      <c r="Z52" s="5"/>
      <c r="AA52" s="5"/>
      <c r="AB52" s="5"/>
      <c r="AC52" s="5"/>
      <c r="AD52" s="5"/>
    </row>
    <row r="53" spans="1:30" ht="16.5" x14ac:dyDescent="0.25">
      <c r="A53" s="50" t="s">
        <v>222</v>
      </c>
      <c r="B53" s="64" t="s">
        <v>42</v>
      </c>
      <c r="C53" s="36"/>
      <c r="D53" s="121" t="s">
        <v>361</v>
      </c>
      <c r="E53" s="29">
        <v>1</v>
      </c>
      <c r="F53" s="71" t="s">
        <v>294</v>
      </c>
      <c r="G53" s="140">
        <v>0</v>
      </c>
      <c r="H53" s="80">
        <v>308.3</v>
      </c>
      <c r="I53" s="80">
        <v>1233.21</v>
      </c>
      <c r="J53" s="28">
        <f t="shared" si="0"/>
        <v>1541.51</v>
      </c>
      <c r="K53" s="13"/>
      <c r="L53" s="13"/>
      <c r="M53" s="13"/>
      <c r="N53" s="13"/>
      <c r="O53" s="13"/>
      <c r="P53" s="13"/>
      <c r="Q53" s="13"/>
      <c r="R53" s="5"/>
      <c r="S53" s="5"/>
      <c r="T53" s="5"/>
      <c r="U53" s="5"/>
      <c r="V53" s="5"/>
      <c r="W53" s="5"/>
      <c r="X53" s="5"/>
      <c r="Y53" s="5"/>
      <c r="Z53" s="5"/>
      <c r="AA53" s="5"/>
      <c r="AB53" s="5"/>
      <c r="AC53" s="5"/>
      <c r="AD53" s="5"/>
    </row>
    <row r="54" spans="1:30" ht="16.5" x14ac:dyDescent="0.25">
      <c r="A54" s="50" t="s">
        <v>223</v>
      </c>
      <c r="B54" s="64" t="s">
        <v>42</v>
      </c>
      <c r="C54" s="36"/>
      <c r="D54" s="121" t="s">
        <v>362</v>
      </c>
      <c r="E54" s="29">
        <v>1</v>
      </c>
      <c r="F54" s="52"/>
      <c r="G54" s="140">
        <v>0</v>
      </c>
      <c r="H54" s="80">
        <v>308.3</v>
      </c>
      <c r="I54" s="80">
        <v>1233.21</v>
      </c>
      <c r="J54" s="28">
        <f t="shared" si="0"/>
        <v>1541.51</v>
      </c>
      <c r="K54" s="13"/>
      <c r="L54" s="13"/>
      <c r="M54" s="13"/>
      <c r="N54" s="13"/>
      <c r="O54" s="13"/>
      <c r="P54" s="13"/>
      <c r="Q54" s="13"/>
      <c r="R54" s="5"/>
      <c r="S54" s="5"/>
      <c r="T54" s="5"/>
      <c r="U54" s="5"/>
      <c r="V54" s="5"/>
      <c r="W54" s="5"/>
      <c r="X54" s="5"/>
      <c r="Y54" s="5"/>
      <c r="Z54" s="5"/>
      <c r="AA54" s="5"/>
      <c r="AB54" s="5"/>
      <c r="AC54" s="5"/>
      <c r="AD54" s="5"/>
    </row>
    <row r="55" spans="1:30" ht="16.5" x14ac:dyDescent="0.25">
      <c r="A55" s="50" t="s">
        <v>224</v>
      </c>
      <c r="B55" s="64" t="s">
        <v>44</v>
      </c>
      <c r="C55" s="36"/>
      <c r="D55" s="121" t="s">
        <v>361</v>
      </c>
      <c r="E55" s="29">
        <v>1</v>
      </c>
      <c r="F55" s="52" t="s">
        <v>296</v>
      </c>
      <c r="G55" s="140">
        <v>0</v>
      </c>
      <c r="H55" s="80">
        <v>269.76</v>
      </c>
      <c r="I55" s="80">
        <v>1233.21</v>
      </c>
      <c r="J55" s="28">
        <f t="shared" si="0"/>
        <v>1502.97</v>
      </c>
      <c r="K55" s="13"/>
      <c r="L55" s="13"/>
      <c r="M55" s="13"/>
      <c r="N55" s="13"/>
      <c r="O55" s="13"/>
      <c r="P55" s="13"/>
      <c r="Q55" s="13"/>
      <c r="R55" s="5"/>
      <c r="S55" s="5"/>
      <c r="T55" s="5"/>
      <c r="U55" s="5"/>
      <c r="V55" s="5"/>
      <c r="W55" s="5"/>
      <c r="X55" s="5"/>
      <c r="Y55" s="5"/>
      <c r="Z55" s="5"/>
      <c r="AA55" s="5"/>
      <c r="AB55" s="5"/>
      <c r="AC55" s="5"/>
      <c r="AD55" s="5"/>
    </row>
    <row r="56" spans="1:30" ht="16.5" x14ac:dyDescent="0.25">
      <c r="A56" s="50" t="s">
        <v>224</v>
      </c>
      <c r="B56" s="64" t="s">
        <v>44</v>
      </c>
      <c r="C56" s="36"/>
      <c r="D56" s="121" t="s">
        <v>361</v>
      </c>
      <c r="E56" s="29">
        <v>1</v>
      </c>
      <c r="F56" s="52" t="s">
        <v>297</v>
      </c>
      <c r="G56" s="140">
        <v>0</v>
      </c>
      <c r="H56" s="80">
        <v>269.76</v>
      </c>
      <c r="I56" s="80">
        <v>1233.21</v>
      </c>
      <c r="J56" s="28">
        <f t="shared" si="0"/>
        <v>1502.97</v>
      </c>
      <c r="K56" s="13"/>
      <c r="L56" s="13"/>
      <c r="M56" s="13"/>
      <c r="N56" s="13"/>
      <c r="O56" s="13"/>
      <c r="P56" s="13"/>
      <c r="Q56" s="13"/>
      <c r="R56" s="5"/>
      <c r="S56" s="5"/>
      <c r="T56" s="5"/>
      <c r="U56" s="5"/>
      <c r="V56" s="5"/>
      <c r="W56" s="5"/>
      <c r="X56" s="5"/>
      <c r="Y56" s="5"/>
      <c r="Z56" s="5"/>
      <c r="AA56" s="5"/>
      <c r="AB56" s="5"/>
      <c r="AC56" s="5"/>
      <c r="AD56" s="5"/>
    </row>
    <row r="57" spans="1:30" ht="16.5" x14ac:dyDescent="0.25">
      <c r="A57" s="50" t="s">
        <v>225</v>
      </c>
      <c r="B57" s="64" t="s">
        <v>44</v>
      </c>
      <c r="C57" s="36"/>
      <c r="D57" s="121" t="s">
        <v>361</v>
      </c>
      <c r="E57" s="29">
        <v>1</v>
      </c>
      <c r="F57" s="52" t="s">
        <v>394</v>
      </c>
      <c r="G57" s="140">
        <v>0</v>
      </c>
      <c r="H57" s="80">
        <v>269.76</v>
      </c>
      <c r="I57" s="80">
        <v>1233.21</v>
      </c>
      <c r="J57" s="28">
        <f t="shared" si="0"/>
        <v>1502.97</v>
      </c>
      <c r="K57" s="13"/>
      <c r="L57" s="13"/>
      <c r="M57" s="13"/>
      <c r="N57" s="13"/>
      <c r="O57" s="13"/>
      <c r="P57" s="13"/>
      <c r="Q57" s="13"/>
      <c r="R57" s="5"/>
      <c r="S57" s="5"/>
      <c r="T57" s="5"/>
      <c r="U57" s="5"/>
      <c r="V57" s="5"/>
      <c r="W57" s="5"/>
      <c r="X57" s="5"/>
      <c r="Y57" s="5"/>
      <c r="Z57" s="5"/>
      <c r="AA57" s="5"/>
      <c r="AB57" s="5"/>
      <c r="AC57" s="5"/>
      <c r="AD57" s="5"/>
    </row>
    <row r="58" spans="1:30" ht="16.5" x14ac:dyDescent="0.25">
      <c r="A58" s="49" t="s">
        <v>226</v>
      </c>
      <c r="B58" s="64" t="s">
        <v>26</v>
      </c>
      <c r="C58" s="36"/>
      <c r="D58" s="121" t="s">
        <v>361</v>
      </c>
      <c r="E58" s="29">
        <v>1</v>
      </c>
      <c r="F58" s="50" t="s">
        <v>300</v>
      </c>
      <c r="G58" s="140">
        <v>0</v>
      </c>
      <c r="H58" s="148">
        <v>2312.25</v>
      </c>
      <c r="I58" s="80">
        <v>9249.0300000000007</v>
      </c>
      <c r="J58" s="28">
        <f t="shared" si="0"/>
        <v>11561.28</v>
      </c>
      <c r="K58" s="13"/>
      <c r="L58" s="13"/>
      <c r="M58" s="13"/>
      <c r="N58" s="13"/>
      <c r="O58" s="13"/>
      <c r="P58" s="13"/>
      <c r="Q58" s="13"/>
      <c r="R58" s="5"/>
      <c r="S58" s="5"/>
      <c r="T58" s="5"/>
      <c r="U58" s="5"/>
      <c r="V58" s="5"/>
      <c r="W58" s="5"/>
      <c r="X58" s="5"/>
      <c r="Y58" s="5"/>
      <c r="Z58" s="5"/>
      <c r="AA58" s="5"/>
      <c r="AB58" s="5"/>
      <c r="AC58" s="5"/>
      <c r="AD58" s="5"/>
    </row>
    <row r="59" spans="1:30" ht="16.5" x14ac:dyDescent="0.25">
      <c r="A59" s="50" t="s">
        <v>375</v>
      </c>
      <c r="B59" s="64" t="s">
        <v>28</v>
      </c>
      <c r="C59" s="36"/>
      <c r="D59" s="121" t="s">
        <v>361</v>
      </c>
      <c r="E59" s="29">
        <v>1</v>
      </c>
      <c r="F59" s="73" t="s">
        <v>314</v>
      </c>
      <c r="G59" s="140">
        <v>0</v>
      </c>
      <c r="H59" s="80">
        <v>1695.65</v>
      </c>
      <c r="I59" s="80">
        <v>6782.61</v>
      </c>
      <c r="J59" s="28">
        <f t="shared" si="0"/>
        <v>8478.26</v>
      </c>
      <c r="K59" s="13"/>
      <c r="L59" s="13"/>
      <c r="M59" s="13"/>
      <c r="N59" s="13"/>
      <c r="O59" s="13"/>
      <c r="P59" s="13"/>
      <c r="Q59" s="13"/>
      <c r="R59" s="5"/>
      <c r="S59" s="5"/>
      <c r="T59" s="5"/>
      <c r="U59" s="5"/>
      <c r="V59" s="5"/>
      <c r="W59" s="5"/>
      <c r="X59" s="5"/>
      <c r="Y59" s="5"/>
      <c r="Z59" s="5"/>
      <c r="AA59" s="5"/>
      <c r="AB59" s="5"/>
      <c r="AC59" s="5"/>
      <c r="AD59" s="5"/>
    </row>
    <row r="60" spans="1:30" ht="16.5" x14ac:dyDescent="0.25">
      <c r="A60" s="50" t="s">
        <v>228</v>
      </c>
      <c r="B60" s="64" t="s">
        <v>28</v>
      </c>
      <c r="C60" s="36"/>
      <c r="D60" s="121" t="s">
        <v>361</v>
      </c>
      <c r="E60" s="29">
        <v>1</v>
      </c>
      <c r="F60" s="73" t="s">
        <v>301</v>
      </c>
      <c r="G60" s="140">
        <v>0</v>
      </c>
      <c r="H60" s="80">
        <v>1695.65</v>
      </c>
      <c r="I60" s="80">
        <v>6782.61</v>
      </c>
      <c r="J60" s="28">
        <f t="shared" si="0"/>
        <v>8478.26</v>
      </c>
      <c r="K60" s="13"/>
      <c r="L60" s="13"/>
      <c r="M60" s="13"/>
      <c r="N60" s="13"/>
      <c r="O60" s="13"/>
      <c r="P60" s="13"/>
      <c r="Q60" s="13"/>
      <c r="R60" s="5"/>
      <c r="S60" s="5"/>
      <c r="T60" s="5"/>
      <c r="U60" s="5"/>
      <c r="V60" s="5"/>
      <c r="W60" s="5"/>
      <c r="X60" s="5"/>
      <c r="Y60" s="5"/>
      <c r="Z60" s="5"/>
      <c r="AA60" s="5"/>
      <c r="AB60" s="5"/>
      <c r="AC60" s="5"/>
      <c r="AD60" s="5"/>
    </row>
    <row r="61" spans="1:30" ht="16.5" x14ac:dyDescent="0.25">
      <c r="A61" s="49" t="s">
        <v>229</v>
      </c>
      <c r="B61" s="64" t="s">
        <v>28</v>
      </c>
      <c r="C61" s="36"/>
      <c r="D61" s="121" t="s">
        <v>361</v>
      </c>
      <c r="E61" s="29">
        <v>1</v>
      </c>
      <c r="F61" s="50" t="s">
        <v>302</v>
      </c>
      <c r="G61" s="140">
        <v>0</v>
      </c>
      <c r="H61" s="80">
        <v>1695.65</v>
      </c>
      <c r="I61" s="80">
        <v>6782.61</v>
      </c>
      <c r="J61" s="28">
        <f t="shared" si="0"/>
        <v>8478.26</v>
      </c>
      <c r="K61" s="13"/>
      <c r="L61" s="13"/>
      <c r="M61" s="13"/>
      <c r="N61" s="13"/>
      <c r="O61" s="13"/>
      <c r="P61" s="13"/>
      <c r="Q61" s="13"/>
      <c r="R61" s="5"/>
      <c r="S61" s="5"/>
      <c r="T61" s="5"/>
      <c r="U61" s="5"/>
      <c r="V61" s="5"/>
      <c r="W61" s="5"/>
      <c r="X61" s="5"/>
      <c r="Y61" s="5"/>
      <c r="Z61" s="5"/>
      <c r="AA61" s="5"/>
      <c r="AB61" s="5"/>
      <c r="AC61" s="5"/>
      <c r="AD61" s="5"/>
    </row>
    <row r="62" spans="1:30" ht="16.5" x14ac:dyDescent="0.25">
      <c r="A62" s="51" t="s">
        <v>230</v>
      </c>
      <c r="B62" s="64" t="s">
        <v>32</v>
      </c>
      <c r="C62" s="36"/>
      <c r="D62" s="121" t="s">
        <v>361</v>
      </c>
      <c r="E62" s="29">
        <v>1</v>
      </c>
      <c r="F62" s="50" t="s">
        <v>303</v>
      </c>
      <c r="G62" s="140">
        <v>0</v>
      </c>
      <c r="H62" s="80">
        <v>1310.28</v>
      </c>
      <c r="I62" s="80">
        <v>5241.1099999999997</v>
      </c>
      <c r="J62" s="28">
        <f t="shared" si="0"/>
        <v>6551.3899999999994</v>
      </c>
      <c r="K62" s="13"/>
      <c r="L62" s="13"/>
      <c r="M62" s="13"/>
      <c r="N62" s="13"/>
      <c r="O62" s="13"/>
      <c r="P62" s="13"/>
      <c r="Q62" s="13"/>
      <c r="R62" s="5"/>
      <c r="S62" s="5"/>
      <c r="T62" s="5"/>
      <c r="U62" s="5"/>
      <c r="V62" s="5"/>
      <c r="W62" s="5"/>
      <c r="X62" s="5"/>
      <c r="Y62" s="5"/>
      <c r="Z62" s="5"/>
      <c r="AA62" s="5"/>
      <c r="AB62" s="5"/>
      <c r="AC62" s="5"/>
      <c r="AD62" s="5"/>
    </row>
    <row r="63" spans="1:30" ht="16.5" x14ac:dyDescent="0.25">
      <c r="A63" s="52" t="s">
        <v>231</v>
      </c>
      <c r="B63" s="64" t="s">
        <v>32</v>
      </c>
      <c r="C63" s="36"/>
      <c r="D63" s="121" t="s">
        <v>361</v>
      </c>
      <c r="E63" s="29">
        <v>1</v>
      </c>
      <c r="F63" s="52" t="s">
        <v>391</v>
      </c>
      <c r="G63" s="140">
        <v>0</v>
      </c>
      <c r="H63" s="80">
        <v>1310.28</v>
      </c>
      <c r="I63" s="80">
        <v>5241.1099999999997</v>
      </c>
      <c r="J63" s="28">
        <f t="shared" si="0"/>
        <v>6551.3899999999994</v>
      </c>
      <c r="K63" s="13"/>
      <c r="L63" s="13"/>
      <c r="M63" s="13"/>
      <c r="N63" s="13"/>
      <c r="O63" s="13"/>
      <c r="P63" s="13"/>
      <c r="Q63" s="13"/>
      <c r="R63" s="5"/>
      <c r="S63" s="5"/>
      <c r="T63" s="5"/>
      <c r="U63" s="5"/>
      <c r="V63" s="5"/>
      <c r="W63" s="5"/>
      <c r="X63" s="5"/>
      <c r="Y63" s="5"/>
      <c r="Z63" s="5"/>
      <c r="AA63" s="5"/>
      <c r="AB63" s="5"/>
      <c r="AC63" s="5"/>
      <c r="AD63" s="5"/>
    </row>
    <row r="64" spans="1:30" ht="16.5" x14ac:dyDescent="0.25">
      <c r="A64" s="57" t="s">
        <v>232</v>
      </c>
      <c r="B64" s="64" t="s">
        <v>32</v>
      </c>
      <c r="C64" s="36"/>
      <c r="D64" s="121" t="s">
        <v>361</v>
      </c>
      <c r="E64" s="29">
        <v>1</v>
      </c>
      <c r="F64" s="73" t="s">
        <v>305</v>
      </c>
      <c r="G64" s="140">
        <v>0</v>
      </c>
      <c r="H64" s="80">
        <v>1310.28</v>
      </c>
      <c r="I64" s="80">
        <v>5241.1099999999997</v>
      </c>
      <c r="J64" s="28">
        <f t="shared" si="0"/>
        <v>6551.3899999999994</v>
      </c>
      <c r="K64" s="13"/>
      <c r="L64" s="13"/>
      <c r="M64" s="13"/>
      <c r="N64" s="13"/>
      <c r="O64" s="13"/>
      <c r="P64" s="13"/>
      <c r="Q64" s="13"/>
      <c r="R64" s="5"/>
      <c r="S64" s="5"/>
      <c r="T64" s="5"/>
      <c r="U64" s="5"/>
      <c r="V64" s="5"/>
      <c r="W64" s="5"/>
      <c r="X64" s="5"/>
      <c r="Y64" s="5"/>
      <c r="Z64" s="5"/>
      <c r="AA64" s="5"/>
      <c r="AB64" s="5"/>
      <c r="AC64" s="5"/>
      <c r="AD64" s="5"/>
    </row>
    <row r="65" spans="1:30" ht="16.5" x14ac:dyDescent="0.25">
      <c r="A65" s="50" t="s">
        <v>233</v>
      </c>
      <c r="B65" s="64" t="s">
        <v>32</v>
      </c>
      <c r="C65" s="36"/>
      <c r="D65" s="121" t="s">
        <v>361</v>
      </c>
      <c r="E65" s="29">
        <v>1</v>
      </c>
      <c r="F65" s="50" t="s">
        <v>306</v>
      </c>
      <c r="G65" s="140">
        <v>0</v>
      </c>
      <c r="H65" s="80">
        <v>1310.28</v>
      </c>
      <c r="I65" s="80">
        <v>5241.1099999999997</v>
      </c>
      <c r="J65" s="28">
        <f t="shared" si="0"/>
        <v>6551.3899999999994</v>
      </c>
      <c r="K65" s="13"/>
      <c r="L65" s="13"/>
      <c r="M65" s="13"/>
      <c r="N65" s="13"/>
      <c r="O65" s="13"/>
      <c r="P65" s="13"/>
      <c r="Q65" s="13"/>
      <c r="R65" s="5"/>
      <c r="S65" s="5"/>
      <c r="T65" s="5"/>
      <c r="U65" s="5"/>
      <c r="V65" s="5"/>
      <c r="W65" s="5"/>
      <c r="X65" s="5"/>
      <c r="Y65" s="5"/>
      <c r="Z65" s="5"/>
      <c r="AA65" s="5"/>
      <c r="AB65" s="5"/>
      <c r="AC65" s="5"/>
      <c r="AD65" s="5"/>
    </row>
    <row r="66" spans="1:30" ht="16.5" x14ac:dyDescent="0.25">
      <c r="A66" s="50" t="s">
        <v>234</v>
      </c>
      <c r="B66" s="64" t="s">
        <v>32</v>
      </c>
      <c r="C66" s="36"/>
      <c r="D66" s="121" t="s">
        <v>361</v>
      </c>
      <c r="E66" s="29">
        <v>1</v>
      </c>
      <c r="F66" s="51" t="s">
        <v>307</v>
      </c>
      <c r="G66" s="140">
        <v>0</v>
      </c>
      <c r="H66" s="80">
        <v>1310.28</v>
      </c>
      <c r="I66" s="80">
        <v>5241.1099999999997</v>
      </c>
      <c r="J66" s="28">
        <f t="shared" si="0"/>
        <v>6551.3899999999994</v>
      </c>
      <c r="K66" s="13"/>
      <c r="L66" s="13"/>
      <c r="M66" s="13"/>
      <c r="N66" s="13"/>
      <c r="O66" s="13"/>
      <c r="P66" s="13"/>
      <c r="Q66" s="13"/>
      <c r="R66" s="5"/>
      <c r="S66" s="5"/>
      <c r="T66" s="5"/>
      <c r="U66" s="5"/>
      <c r="V66" s="5"/>
      <c r="W66" s="5"/>
      <c r="X66" s="5"/>
      <c r="Y66" s="5"/>
      <c r="Z66" s="5"/>
      <c r="AA66" s="5"/>
      <c r="AB66" s="5"/>
      <c r="AC66" s="5"/>
      <c r="AD66" s="5"/>
    </row>
    <row r="67" spans="1:30" ht="16.5" x14ac:dyDescent="0.25">
      <c r="A67" s="50" t="s">
        <v>235</v>
      </c>
      <c r="B67" s="64" t="s">
        <v>32</v>
      </c>
      <c r="C67" s="36"/>
      <c r="D67" s="121" t="s">
        <v>361</v>
      </c>
      <c r="E67" s="29">
        <v>1</v>
      </c>
      <c r="F67" s="51" t="s">
        <v>308</v>
      </c>
      <c r="G67" s="140">
        <v>0</v>
      </c>
      <c r="H67" s="80">
        <v>1310.28</v>
      </c>
      <c r="I67" s="80">
        <v>5241.1099999999997</v>
      </c>
      <c r="J67" s="28">
        <f t="shared" si="0"/>
        <v>6551.3899999999994</v>
      </c>
      <c r="K67" s="13"/>
      <c r="L67" s="13"/>
      <c r="M67" s="13"/>
      <c r="N67" s="13"/>
      <c r="O67" s="13"/>
      <c r="P67" s="13"/>
      <c r="Q67" s="13"/>
      <c r="R67" s="5"/>
      <c r="S67" s="5"/>
      <c r="T67" s="5"/>
      <c r="U67" s="5"/>
      <c r="V67" s="5"/>
      <c r="W67" s="5"/>
      <c r="X67" s="5"/>
      <c r="Y67" s="5"/>
      <c r="Z67" s="5"/>
      <c r="AA67" s="5"/>
      <c r="AB67" s="5"/>
      <c r="AC67" s="5"/>
      <c r="AD67" s="5"/>
    </row>
    <row r="68" spans="1:30" ht="16.5" x14ac:dyDescent="0.25">
      <c r="A68" s="50" t="s">
        <v>236</v>
      </c>
      <c r="B68" s="64" t="s">
        <v>32</v>
      </c>
      <c r="C68" s="36"/>
      <c r="D68" s="121" t="s">
        <v>361</v>
      </c>
      <c r="E68" s="29">
        <v>1</v>
      </c>
      <c r="F68" s="54" t="s">
        <v>309</v>
      </c>
      <c r="G68" s="140">
        <v>0</v>
      </c>
      <c r="H68" s="80">
        <v>1310.28</v>
      </c>
      <c r="I68" s="80">
        <v>5241.1099999999997</v>
      </c>
      <c r="J68" s="28">
        <f t="shared" si="0"/>
        <v>6551.3899999999994</v>
      </c>
      <c r="K68" s="13"/>
      <c r="L68" s="13"/>
      <c r="M68" s="13"/>
      <c r="N68" s="13"/>
      <c r="O68" s="13"/>
      <c r="P68" s="13"/>
      <c r="Q68" s="13"/>
      <c r="R68" s="5"/>
      <c r="S68" s="5"/>
      <c r="T68" s="5"/>
      <c r="U68" s="5"/>
      <c r="V68" s="5"/>
      <c r="W68" s="5"/>
      <c r="X68" s="5"/>
      <c r="Y68" s="5"/>
      <c r="Z68" s="5"/>
      <c r="AA68" s="5"/>
      <c r="AB68" s="5"/>
      <c r="AC68" s="5"/>
      <c r="AD68" s="5"/>
    </row>
    <row r="69" spans="1:30" ht="16.5" x14ac:dyDescent="0.25">
      <c r="A69" s="50" t="s">
        <v>237</v>
      </c>
      <c r="B69" s="64" t="s">
        <v>32</v>
      </c>
      <c r="C69" s="36"/>
      <c r="D69" s="121" t="s">
        <v>361</v>
      </c>
      <c r="E69" s="29">
        <v>1</v>
      </c>
      <c r="F69" s="52" t="s">
        <v>310</v>
      </c>
      <c r="G69" s="140">
        <v>0</v>
      </c>
      <c r="H69" s="80">
        <v>1310.28</v>
      </c>
      <c r="I69" s="80">
        <v>5241.1099999999997</v>
      </c>
      <c r="J69" s="28">
        <f t="shared" si="0"/>
        <v>6551.3899999999994</v>
      </c>
      <c r="K69" s="13"/>
      <c r="L69" s="13"/>
      <c r="M69" s="13"/>
      <c r="N69" s="13"/>
      <c r="O69" s="13"/>
      <c r="P69" s="13"/>
      <c r="Q69" s="13"/>
      <c r="R69" s="5"/>
      <c r="S69" s="5"/>
      <c r="T69" s="5"/>
      <c r="U69" s="5"/>
      <c r="V69" s="5"/>
      <c r="W69" s="5"/>
      <c r="X69" s="5"/>
      <c r="Y69" s="5"/>
      <c r="Z69" s="5"/>
      <c r="AA69" s="5"/>
      <c r="AB69" s="5"/>
      <c r="AC69" s="5"/>
      <c r="AD69" s="5"/>
    </row>
    <row r="70" spans="1:30" ht="16.5" x14ac:dyDescent="0.25">
      <c r="A70" s="50" t="s">
        <v>238</v>
      </c>
      <c r="B70" s="64" t="s">
        <v>34</v>
      </c>
      <c r="C70" s="36"/>
      <c r="D70" s="121" t="s">
        <v>361</v>
      </c>
      <c r="E70" s="29">
        <v>1</v>
      </c>
      <c r="F70" s="52" t="s">
        <v>311</v>
      </c>
      <c r="G70" s="140">
        <v>0</v>
      </c>
      <c r="H70" s="80">
        <v>1079.06</v>
      </c>
      <c r="I70" s="80">
        <v>4316.21</v>
      </c>
      <c r="J70" s="28">
        <f t="shared" si="0"/>
        <v>5395.27</v>
      </c>
      <c r="K70" s="13"/>
      <c r="L70" s="13"/>
      <c r="M70" s="13"/>
      <c r="N70" s="13"/>
      <c r="O70" s="13"/>
      <c r="P70" s="13"/>
      <c r="Q70" s="13"/>
      <c r="R70" s="5"/>
      <c r="S70" s="5"/>
      <c r="T70" s="5"/>
      <c r="U70" s="5"/>
      <c r="V70" s="5"/>
      <c r="W70" s="5"/>
      <c r="X70" s="5"/>
      <c r="Y70" s="5"/>
      <c r="Z70" s="5"/>
      <c r="AA70" s="5"/>
      <c r="AB70" s="5"/>
      <c r="AC70" s="5"/>
      <c r="AD70" s="5"/>
    </row>
    <row r="71" spans="1:30" ht="16.5" x14ac:dyDescent="0.25">
      <c r="A71" s="50" t="s">
        <v>239</v>
      </c>
      <c r="B71" s="64" t="s">
        <v>34</v>
      </c>
      <c r="C71" s="36"/>
      <c r="D71" s="121" t="s">
        <v>361</v>
      </c>
      <c r="E71" s="29">
        <v>1</v>
      </c>
      <c r="F71" s="52" t="s">
        <v>318</v>
      </c>
      <c r="G71" s="140">
        <v>0</v>
      </c>
      <c r="H71" s="80">
        <v>1079.06</v>
      </c>
      <c r="I71" s="80">
        <v>4316.21</v>
      </c>
      <c r="J71" s="28">
        <f t="shared" si="0"/>
        <v>5395.27</v>
      </c>
      <c r="K71" s="13"/>
      <c r="L71" s="13"/>
      <c r="M71" s="13"/>
      <c r="N71" s="13"/>
      <c r="O71" s="13"/>
      <c r="P71" s="13"/>
      <c r="Q71" s="13"/>
      <c r="R71" s="5"/>
      <c r="S71" s="5"/>
      <c r="T71" s="5"/>
      <c r="U71" s="5"/>
      <c r="V71" s="5"/>
      <c r="W71" s="5"/>
      <c r="X71" s="5"/>
      <c r="Y71" s="5"/>
      <c r="Z71" s="5"/>
      <c r="AA71" s="5"/>
      <c r="AB71" s="5"/>
      <c r="AC71" s="5"/>
      <c r="AD71" s="5"/>
    </row>
    <row r="72" spans="1:30" ht="16.5" x14ac:dyDescent="0.25">
      <c r="A72" s="52" t="s">
        <v>240</v>
      </c>
      <c r="B72" s="64" t="s">
        <v>34</v>
      </c>
      <c r="C72" s="36"/>
      <c r="D72" s="121" t="s">
        <v>361</v>
      </c>
      <c r="E72" s="29">
        <v>1</v>
      </c>
      <c r="F72" s="58" t="s">
        <v>313</v>
      </c>
      <c r="G72" s="140">
        <v>0</v>
      </c>
      <c r="H72" s="80">
        <v>1079.06</v>
      </c>
      <c r="I72" s="80">
        <v>4316.21</v>
      </c>
      <c r="J72" s="28">
        <f t="shared" si="0"/>
        <v>5395.27</v>
      </c>
      <c r="K72" s="13"/>
      <c r="L72" s="13"/>
      <c r="M72" s="13"/>
      <c r="N72" s="13"/>
      <c r="O72" s="13"/>
      <c r="P72" s="13"/>
      <c r="Q72" s="13"/>
      <c r="R72" s="5"/>
      <c r="S72" s="5"/>
      <c r="T72" s="5"/>
      <c r="U72" s="5"/>
      <c r="V72" s="5"/>
      <c r="W72" s="5"/>
      <c r="X72" s="5"/>
      <c r="Y72" s="5"/>
      <c r="Z72" s="5"/>
      <c r="AA72" s="5"/>
      <c r="AB72" s="5"/>
      <c r="AC72" s="5"/>
      <c r="AD72" s="5"/>
    </row>
    <row r="73" spans="1:30" ht="16.5" x14ac:dyDescent="0.25">
      <c r="A73" s="52" t="s">
        <v>374</v>
      </c>
      <c r="B73" s="64" t="s">
        <v>34</v>
      </c>
      <c r="C73" s="36"/>
      <c r="D73" s="121" t="s">
        <v>361</v>
      </c>
      <c r="E73" s="29">
        <v>1</v>
      </c>
      <c r="F73" s="50" t="s">
        <v>316</v>
      </c>
      <c r="G73" s="140">
        <v>0</v>
      </c>
      <c r="H73" s="80">
        <v>1079.06</v>
      </c>
      <c r="I73" s="80">
        <v>4316.21</v>
      </c>
      <c r="J73" s="28">
        <f t="shared" si="0"/>
        <v>5395.27</v>
      </c>
      <c r="K73" s="13"/>
      <c r="L73" s="13"/>
      <c r="M73" s="13"/>
      <c r="N73" s="13"/>
      <c r="O73" s="13"/>
      <c r="P73" s="13"/>
      <c r="Q73" s="13"/>
      <c r="R73" s="5"/>
      <c r="S73" s="5"/>
      <c r="T73" s="5"/>
      <c r="U73" s="5"/>
      <c r="V73" s="5"/>
      <c r="W73" s="5"/>
      <c r="X73" s="5"/>
      <c r="Y73" s="5"/>
      <c r="Z73" s="5"/>
      <c r="AA73" s="5"/>
      <c r="AB73" s="5"/>
      <c r="AC73" s="5"/>
      <c r="AD73" s="5"/>
    </row>
    <row r="74" spans="1:30" ht="16.5" x14ac:dyDescent="0.25">
      <c r="A74" s="52" t="s">
        <v>242</v>
      </c>
      <c r="B74" s="64" t="s">
        <v>34</v>
      </c>
      <c r="C74" s="36"/>
      <c r="D74" s="121" t="s">
        <v>361</v>
      </c>
      <c r="E74" s="29">
        <v>1</v>
      </c>
      <c r="F74" s="52" t="s">
        <v>315</v>
      </c>
      <c r="G74" s="140">
        <v>0</v>
      </c>
      <c r="H74" s="80">
        <v>1079.06</v>
      </c>
      <c r="I74" s="80">
        <v>4316.21</v>
      </c>
      <c r="J74" s="28">
        <f t="shared" si="0"/>
        <v>5395.27</v>
      </c>
      <c r="K74" s="13"/>
      <c r="L74" s="13"/>
      <c r="M74" s="13"/>
      <c r="N74" s="13"/>
      <c r="O74" s="13"/>
      <c r="P74" s="13"/>
      <c r="Q74" s="13"/>
      <c r="R74" s="5"/>
      <c r="S74" s="5"/>
      <c r="T74" s="5"/>
      <c r="U74" s="5"/>
      <c r="V74" s="5"/>
      <c r="W74" s="5"/>
      <c r="X74" s="5"/>
      <c r="Y74" s="5"/>
      <c r="Z74" s="5"/>
      <c r="AA74" s="5"/>
      <c r="AB74" s="5"/>
      <c r="AC74" s="5"/>
      <c r="AD74" s="5"/>
    </row>
    <row r="75" spans="1:30" ht="16.5" x14ac:dyDescent="0.25">
      <c r="A75" s="52" t="s">
        <v>243</v>
      </c>
      <c r="B75" s="64" t="s">
        <v>38</v>
      </c>
      <c r="C75" s="36"/>
      <c r="D75" s="121" t="s">
        <v>361</v>
      </c>
      <c r="E75" s="29">
        <v>1</v>
      </c>
      <c r="F75" s="52" t="s">
        <v>395</v>
      </c>
      <c r="G75" s="140">
        <v>0</v>
      </c>
      <c r="H75" s="80">
        <v>770.75</v>
      </c>
      <c r="I75" s="80">
        <v>3083.01</v>
      </c>
      <c r="J75" s="28">
        <f t="shared" si="0"/>
        <v>3853.76</v>
      </c>
      <c r="K75" s="13"/>
      <c r="L75" s="13"/>
      <c r="M75" s="13"/>
      <c r="N75" s="13"/>
      <c r="O75" s="13"/>
      <c r="P75" s="13"/>
      <c r="Q75" s="13"/>
      <c r="R75" s="5"/>
      <c r="S75" s="5"/>
      <c r="T75" s="5"/>
      <c r="U75" s="5"/>
      <c r="V75" s="5"/>
      <c r="W75" s="5"/>
      <c r="X75" s="5"/>
      <c r="Y75" s="5"/>
      <c r="Z75" s="5"/>
      <c r="AA75" s="5"/>
      <c r="AB75" s="5"/>
      <c r="AC75" s="5"/>
      <c r="AD75" s="5"/>
    </row>
    <row r="76" spans="1:30" ht="16.5" x14ac:dyDescent="0.25">
      <c r="A76" s="52" t="s">
        <v>244</v>
      </c>
      <c r="B76" s="64" t="s">
        <v>38</v>
      </c>
      <c r="C76" s="36"/>
      <c r="D76" s="121" t="s">
        <v>361</v>
      </c>
      <c r="E76" s="29">
        <v>1</v>
      </c>
      <c r="F76" s="52" t="s">
        <v>317</v>
      </c>
      <c r="G76" s="140">
        <v>0</v>
      </c>
      <c r="H76" s="80">
        <v>770.75</v>
      </c>
      <c r="I76" s="80">
        <v>3083.01</v>
      </c>
      <c r="J76" s="28">
        <f t="shared" si="0"/>
        <v>3853.76</v>
      </c>
      <c r="K76" s="13"/>
      <c r="L76" s="13"/>
      <c r="M76" s="13"/>
      <c r="N76" s="13"/>
      <c r="O76" s="13"/>
      <c r="P76" s="13"/>
      <c r="Q76" s="13"/>
      <c r="R76" s="5"/>
      <c r="S76" s="5"/>
      <c r="T76" s="5"/>
      <c r="U76" s="5"/>
      <c r="V76" s="5"/>
      <c r="W76" s="5"/>
      <c r="X76" s="5"/>
      <c r="Y76" s="5"/>
      <c r="Z76" s="5"/>
      <c r="AA76" s="5"/>
      <c r="AB76" s="5"/>
      <c r="AC76" s="5"/>
      <c r="AD76" s="5"/>
    </row>
    <row r="77" spans="1:30" ht="16.5" x14ac:dyDescent="0.25">
      <c r="A77" s="52" t="s">
        <v>245</v>
      </c>
      <c r="B77" s="64" t="s">
        <v>38</v>
      </c>
      <c r="C77" s="36"/>
      <c r="D77" s="121" t="s">
        <v>361</v>
      </c>
      <c r="E77" s="29">
        <v>1</v>
      </c>
      <c r="F77" s="52" t="s">
        <v>326</v>
      </c>
      <c r="G77" s="141">
        <v>0</v>
      </c>
      <c r="H77" s="80">
        <v>770.75</v>
      </c>
      <c r="I77" s="80">
        <v>3083.01</v>
      </c>
      <c r="J77" s="28">
        <f t="shared" si="0"/>
        <v>3853.76</v>
      </c>
      <c r="K77" s="13"/>
      <c r="L77" s="13"/>
      <c r="M77" s="13"/>
      <c r="N77" s="13"/>
      <c r="O77" s="13"/>
      <c r="P77" s="13"/>
      <c r="Q77" s="13"/>
      <c r="R77" s="5"/>
      <c r="S77" s="5"/>
      <c r="T77" s="5"/>
      <c r="U77" s="5"/>
      <c r="V77" s="5"/>
      <c r="W77" s="5"/>
      <c r="X77" s="5"/>
      <c r="Y77" s="5"/>
      <c r="Z77" s="5"/>
      <c r="AA77" s="5"/>
      <c r="AB77" s="5"/>
      <c r="AC77" s="5"/>
      <c r="AD77" s="5"/>
    </row>
    <row r="78" spans="1:30" ht="16.5" x14ac:dyDescent="0.25">
      <c r="A78" s="50" t="s">
        <v>246</v>
      </c>
      <c r="B78" s="64" t="s">
        <v>40</v>
      </c>
      <c r="C78" s="36"/>
      <c r="D78" s="121" t="s">
        <v>361</v>
      </c>
      <c r="E78" s="29">
        <v>1</v>
      </c>
      <c r="F78" s="52" t="s">
        <v>371</v>
      </c>
      <c r="G78" s="140">
        <v>0</v>
      </c>
      <c r="H78" s="80">
        <v>500.99</v>
      </c>
      <c r="I78" s="80">
        <v>2003.96</v>
      </c>
      <c r="J78" s="28">
        <f t="shared" si="0"/>
        <v>2504.9499999999998</v>
      </c>
      <c r="K78" s="13"/>
      <c r="L78" s="13"/>
      <c r="M78" s="13"/>
      <c r="N78" s="13"/>
      <c r="O78" s="13"/>
      <c r="P78" s="13"/>
      <c r="Q78" s="13"/>
      <c r="R78" s="5"/>
      <c r="S78" s="5"/>
      <c r="T78" s="5"/>
      <c r="U78" s="5"/>
      <c r="V78" s="5"/>
      <c r="W78" s="5"/>
      <c r="X78" s="5"/>
      <c r="Y78" s="5"/>
      <c r="Z78" s="5"/>
      <c r="AA78" s="5"/>
      <c r="AB78" s="5"/>
      <c r="AC78" s="5"/>
      <c r="AD78" s="5"/>
    </row>
    <row r="79" spans="1:30" ht="16.5" x14ac:dyDescent="0.25">
      <c r="A79" s="54" t="s">
        <v>247</v>
      </c>
      <c r="B79" s="65" t="s">
        <v>30</v>
      </c>
      <c r="C79" s="36"/>
      <c r="D79" s="121" t="s">
        <v>361</v>
      </c>
      <c r="E79" s="29">
        <v>1</v>
      </c>
      <c r="F79" s="52" t="s">
        <v>388</v>
      </c>
      <c r="G79" s="140">
        <v>0</v>
      </c>
      <c r="H79" s="82">
        <v>1229.22</v>
      </c>
      <c r="I79" s="89">
        <v>4916.8599999999997</v>
      </c>
      <c r="J79" s="28">
        <f t="shared" si="0"/>
        <v>6146.08</v>
      </c>
      <c r="K79" s="13"/>
      <c r="L79" s="13"/>
      <c r="M79" s="13"/>
      <c r="N79" s="13"/>
      <c r="O79" s="13"/>
      <c r="P79" s="13"/>
      <c r="Q79" s="13"/>
      <c r="R79" s="5"/>
      <c r="S79" s="5"/>
      <c r="T79" s="5"/>
      <c r="U79" s="5"/>
      <c r="V79" s="5"/>
      <c r="W79" s="5"/>
      <c r="X79" s="5"/>
      <c r="Y79" s="5"/>
      <c r="Z79" s="5"/>
      <c r="AA79" s="5"/>
      <c r="AB79" s="5"/>
      <c r="AC79" s="5"/>
      <c r="AD79" s="5"/>
    </row>
    <row r="80" spans="1:30" ht="16.5" x14ac:dyDescent="0.25">
      <c r="A80" s="58" t="s">
        <v>248</v>
      </c>
      <c r="B80" s="65" t="s">
        <v>30</v>
      </c>
      <c r="C80" s="36"/>
      <c r="D80" s="121" t="s">
        <v>361</v>
      </c>
      <c r="E80" s="29">
        <v>1</v>
      </c>
      <c r="F80" s="52" t="s">
        <v>321</v>
      </c>
      <c r="G80" s="140">
        <v>0</v>
      </c>
      <c r="H80" s="82">
        <v>1229.22</v>
      </c>
      <c r="I80" s="89">
        <v>4916.8599999999997</v>
      </c>
      <c r="J80" s="28">
        <f t="shared" si="0"/>
        <v>6146.08</v>
      </c>
      <c r="K80" s="13"/>
      <c r="L80" s="13"/>
      <c r="M80" s="13"/>
      <c r="N80" s="13"/>
      <c r="O80" s="13"/>
      <c r="P80" s="13"/>
      <c r="Q80" s="13"/>
      <c r="R80" s="5"/>
      <c r="S80" s="5"/>
      <c r="T80" s="5"/>
      <c r="U80" s="5"/>
      <c r="V80" s="5"/>
      <c r="W80" s="5"/>
      <c r="X80" s="5"/>
      <c r="Y80" s="5"/>
      <c r="Z80" s="5"/>
      <c r="AA80" s="5"/>
      <c r="AB80" s="5"/>
      <c r="AC80" s="5"/>
      <c r="AD80" s="5"/>
    </row>
    <row r="81" spans="1:30" ht="16.5" x14ac:dyDescent="0.25">
      <c r="A81" s="50" t="s">
        <v>249</v>
      </c>
      <c r="B81" s="65" t="s">
        <v>30</v>
      </c>
      <c r="C81" s="36"/>
      <c r="D81" s="121" t="s">
        <v>361</v>
      </c>
      <c r="E81" s="29">
        <v>1</v>
      </c>
      <c r="F81" s="71" t="s">
        <v>322</v>
      </c>
      <c r="G81" s="140">
        <v>0</v>
      </c>
      <c r="H81" s="82">
        <v>1229.22</v>
      </c>
      <c r="I81" s="89">
        <v>4916.8599999999997</v>
      </c>
      <c r="J81" s="28">
        <f t="shared" si="0"/>
        <v>6146.08</v>
      </c>
      <c r="K81" s="13"/>
      <c r="L81" s="13"/>
      <c r="M81" s="13"/>
      <c r="N81" s="13"/>
      <c r="O81" s="13"/>
      <c r="P81" s="13"/>
      <c r="Q81" s="13"/>
      <c r="R81" s="5"/>
      <c r="S81" s="5"/>
      <c r="T81" s="5"/>
      <c r="U81" s="5"/>
      <c r="V81" s="5"/>
      <c r="W81" s="5"/>
      <c r="X81" s="5"/>
      <c r="Y81" s="5"/>
      <c r="Z81" s="5"/>
      <c r="AA81" s="5"/>
      <c r="AB81" s="5"/>
      <c r="AC81" s="5"/>
      <c r="AD81" s="5"/>
    </row>
    <row r="82" spans="1:30" ht="16.5" x14ac:dyDescent="0.25">
      <c r="A82" s="50" t="s">
        <v>250</v>
      </c>
      <c r="B82" s="64" t="s">
        <v>38</v>
      </c>
      <c r="C82" s="36"/>
      <c r="D82" s="121" t="s">
        <v>362</v>
      </c>
      <c r="E82" s="29">
        <v>1</v>
      </c>
      <c r="F82" s="74"/>
      <c r="G82" s="140">
        <v>0</v>
      </c>
      <c r="H82" s="80">
        <v>770.75</v>
      </c>
      <c r="I82" s="80">
        <v>3083.01</v>
      </c>
      <c r="J82" s="28">
        <f t="shared" si="0"/>
        <v>3853.76</v>
      </c>
      <c r="K82" s="13"/>
      <c r="L82" s="13"/>
      <c r="M82" s="13"/>
      <c r="N82" s="13"/>
      <c r="O82" s="13"/>
      <c r="P82" s="13"/>
      <c r="Q82" s="13"/>
      <c r="R82" s="5"/>
      <c r="S82" s="5"/>
      <c r="T82" s="5"/>
      <c r="U82" s="5"/>
      <c r="V82" s="5"/>
      <c r="W82" s="5"/>
      <c r="X82" s="5"/>
      <c r="Y82" s="5"/>
      <c r="Z82" s="5"/>
      <c r="AA82" s="5"/>
      <c r="AB82" s="5"/>
      <c r="AC82" s="5"/>
      <c r="AD82" s="5"/>
    </row>
    <row r="83" spans="1:30" ht="16.5" x14ac:dyDescent="0.25">
      <c r="A83" s="50" t="s">
        <v>251</v>
      </c>
      <c r="B83" s="64" t="s">
        <v>38</v>
      </c>
      <c r="C83" s="36"/>
      <c r="D83" s="121" t="s">
        <v>361</v>
      </c>
      <c r="E83" s="29">
        <v>1</v>
      </c>
      <c r="F83" s="71" t="s">
        <v>324</v>
      </c>
      <c r="G83" s="140">
        <v>0</v>
      </c>
      <c r="H83" s="80">
        <v>770.75</v>
      </c>
      <c r="I83" s="80">
        <v>3083.01</v>
      </c>
      <c r="J83" s="28">
        <f t="shared" si="0"/>
        <v>3853.76</v>
      </c>
      <c r="K83" s="13"/>
      <c r="L83" s="13"/>
      <c r="M83" s="13"/>
      <c r="N83" s="13"/>
      <c r="O83" s="13"/>
      <c r="P83" s="13"/>
      <c r="Q83" s="13"/>
      <c r="R83" s="5"/>
      <c r="S83" s="5"/>
      <c r="T83" s="5"/>
      <c r="U83" s="5"/>
      <c r="V83" s="5"/>
      <c r="W83" s="5"/>
      <c r="X83" s="5"/>
      <c r="Y83" s="5"/>
      <c r="Z83" s="5"/>
      <c r="AA83" s="5"/>
      <c r="AB83" s="5"/>
      <c r="AC83" s="5"/>
      <c r="AD83" s="5"/>
    </row>
    <row r="84" spans="1:30" ht="16.5" x14ac:dyDescent="0.25">
      <c r="A84" s="50" t="s">
        <v>252</v>
      </c>
      <c r="B84" s="64" t="s">
        <v>40</v>
      </c>
      <c r="C84" s="36"/>
      <c r="D84" s="121" t="s">
        <v>361</v>
      </c>
      <c r="E84" s="29">
        <v>1</v>
      </c>
      <c r="F84" s="71" t="s">
        <v>325</v>
      </c>
      <c r="G84" s="140">
        <v>0</v>
      </c>
      <c r="H84" s="80">
        <v>500.99</v>
      </c>
      <c r="I84" s="80">
        <v>2003.96</v>
      </c>
      <c r="J84" s="28">
        <f t="shared" si="0"/>
        <v>2504.9499999999998</v>
      </c>
      <c r="K84" s="13"/>
      <c r="L84" s="13"/>
      <c r="M84" s="13"/>
      <c r="N84" s="13"/>
      <c r="O84" s="13"/>
      <c r="P84" s="13"/>
      <c r="Q84" s="13"/>
      <c r="R84" s="5"/>
      <c r="S84" s="5"/>
      <c r="T84" s="5"/>
      <c r="U84" s="5"/>
      <c r="V84" s="5"/>
      <c r="W84" s="5"/>
      <c r="X84" s="5"/>
      <c r="Y84" s="5"/>
      <c r="Z84" s="5"/>
      <c r="AA84" s="5"/>
      <c r="AB84" s="5"/>
      <c r="AC84" s="5"/>
      <c r="AD84" s="5"/>
    </row>
    <row r="85" spans="1:30" ht="16.5" x14ac:dyDescent="0.25">
      <c r="A85" s="50" t="s">
        <v>253</v>
      </c>
      <c r="B85" s="64" t="s">
        <v>40</v>
      </c>
      <c r="C85" s="36"/>
      <c r="D85" s="121" t="s">
        <v>361</v>
      </c>
      <c r="E85" s="29">
        <v>1</v>
      </c>
      <c r="F85" s="52" t="s">
        <v>389</v>
      </c>
      <c r="G85" s="140">
        <v>0</v>
      </c>
      <c r="H85" s="80">
        <v>500.99</v>
      </c>
      <c r="I85" s="80">
        <v>2003.96</v>
      </c>
      <c r="J85" s="28">
        <f t="shared" si="0"/>
        <v>2504.9499999999998</v>
      </c>
      <c r="K85" s="13"/>
      <c r="L85" s="13"/>
      <c r="M85" s="13"/>
      <c r="N85" s="13"/>
      <c r="O85" s="13"/>
      <c r="P85" s="13"/>
      <c r="Q85" s="13"/>
      <c r="R85" s="5"/>
      <c r="S85" s="5"/>
      <c r="T85" s="5"/>
      <c r="U85" s="5"/>
      <c r="V85" s="5"/>
      <c r="W85" s="5"/>
      <c r="X85" s="5"/>
      <c r="Y85" s="5"/>
      <c r="Z85" s="5"/>
      <c r="AA85" s="5"/>
      <c r="AB85" s="5"/>
      <c r="AC85" s="5"/>
      <c r="AD85" s="5"/>
    </row>
    <row r="86" spans="1:30" ht="16.5" x14ac:dyDescent="0.25">
      <c r="A86" s="50" t="s">
        <v>222</v>
      </c>
      <c r="B86" s="64" t="s">
        <v>40</v>
      </c>
      <c r="C86" s="36"/>
      <c r="D86" s="121" t="s">
        <v>361</v>
      </c>
      <c r="E86" s="29">
        <v>1</v>
      </c>
      <c r="F86" s="71" t="s">
        <v>327</v>
      </c>
      <c r="G86" s="140">
        <v>0</v>
      </c>
      <c r="H86" s="80">
        <v>500.99</v>
      </c>
      <c r="I86" s="80">
        <v>2003.96</v>
      </c>
      <c r="J86" s="28">
        <f t="shared" si="0"/>
        <v>2504.9499999999998</v>
      </c>
      <c r="K86" s="13"/>
      <c r="L86" s="13"/>
      <c r="M86" s="13"/>
      <c r="N86" s="13"/>
      <c r="O86" s="13"/>
      <c r="P86" s="13"/>
      <c r="Q86" s="13"/>
      <c r="R86" s="5"/>
      <c r="S86" s="5"/>
      <c r="T86" s="5"/>
      <c r="U86" s="5"/>
      <c r="V86" s="5"/>
      <c r="W86" s="5"/>
      <c r="X86" s="5"/>
      <c r="Y86" s="5"/>
      <c r="Z86" s="5"/>
      <c r="AA86" s="5"/>
      <c r="AB86" s="5"/>
      <c r="AC86" s="5"/>
      <c r="AD86" s="5"/>
    </row>
    <row r="87" spans="1:30" ht="17.25" thickBot="1" x14ac:dyDescent="0.3">
      <c r="A87" s="59" t="s">
        <v>252</v>
      </c>
      <c r="B87" s="64" t="s">
        <v>40</v>
      </c>
      <c r="C87" s="36"/>
      <c r="D87" s="121" t="s">
        <v>361</v>
      </c>
      <c r="E87" s="29">
        <v>1</v>
      </c>
      <c r="F87" s="75" t="s">
        <v>328</v>
      </c>
      <c r="G87" s="140">
        <v>0</v>
      </c>
      <c r="H87" s="80">
        <v>500.99</v>
      </c>
      <c r="I87" s="80">
        <v>2003.96</v>
      </c>
      <c r="J87" s="28">
        <f t="shared" si="0"/>
        <v>2504.9499999999998</v>
      </c>
      <c r="K87" s="13"/>
      <c r="L87" s="13"/>
      <c r="M87" s="13"/>
      <c r="N87" s="13"/>
      <c r="O87" s="13"/>
      <c r="P87" s="13"/>
      <c r="Q87" s="13"/>
      <c r="R87" s="5"/>
      <c r="S87" s="5"/>
      <c r="T87" s="5"/>
      <c r="U87" s="5"/>
      <c r="V87" s="5"/>
      <c r="W87" s="5"/>
      <c r="X87" s="5"/>
      <c r="Y87" s="5"/>
      <c r="Z87" s="5"/>
      <c r="AA87" s="5"/>
      <c r="AB87" s="5"/>
      <c r="AC87" s="5"/>
      <c r="AD87" s="5"/>
    </row>
    <row r="88" spans="1:30" ht="45" x14ac:dyDescent="0.2">
      <c r="A88" s="42" t="s">
        <v>14</v>
      </c>
      <c r="B88" s="42" t="s">
        <v>15</v>
      </c>
      <c r="C88" s="21" t="s">
        <v>16</v>
      </c>
      <c r="D88" s="21" t="s">
        <v>17</v>
      </c>
      <c r="E88" s="21" t="s">
        <v>18</v>
      </c>
      <c r="F88" s="15"/>
      <c r="G88" s="149" t="s">
        <v>19</v>
      </c>
      <c r="H88" s="149" t="s">
        <v>20</v>
      </c>
      <c r="I88" s="149" t="s">
        <v>21</v>
      </c>
      <c r="J88" s="149" t="s">
        <v>22</v>
      </c>
      <c r="K88" s="13"/>
      <c r="L88" s="13"/>
      <c r="M88" s="13"/>
      <c r="N88" s="13"/>
      <c r="O88" s="13"/>
      <c r="P88" s="13"/>
      <c r="Q88" s="13"/>
      <c r="R88" s="5"/>
      <c r="S88" s="5"/>
      <c r="T88" s="5"/>
      <c r="U88" s="5"/>
      <c r="V88" s="5"/>
      <c r="W88" s="5"/>
      <c r="X88" s="5"/>
      <c r="Y88" s="5"/>
      <c r="Z88" s="5"/>
      <c r="AA88" s="5"/>
      <c r="AB88" s="5"/>
      <c r="AC88" s="5"/>
      <c r="AD88" s="5"/>
    </row>
    <row r="89" spans="1:30" x14ac:dyDescent="0.2">
      <c r="A89" s="37" t="s">
        <v>23</v>
      </c>
      <c r="B89" s="29" t="s">
        <v>24</v>
      </c>
      <c r="C89" s="16">
        <f>SUMIFS($E$7:$E$87,$B$7:$B$87,"DAS",$D$7:$D$87,"&lt;&gt;VAGO")</f>
        <v>1</v>
      </c>
      <c r="D89" s="16">
        <f>SUMIFS($E$7:$E$87,$B$7:$B$87,"DAS",$D$7:$D$87,"VAGO")</f>
        <v>0</v>
      </c>
      <c r="E89" s="16">
        <f t="shared" ref="E89:E99" si="1">C89+D89</f>
        <v>1</v>
      </c>
      <c r="F89" s="17"/>
      <c r="G89" s="18">
        <f>SUMIF($B$7:$B$87,"DAS",$G$7:$G$87)</f>
        <v>0</v>
      </c>
      <c r="H89" s="18">
        <f>SUMIF($B$7:$B$87,"DAS",$H$7:$H$87)</f>
        <v>0</v>
      </c>
      <c r="I89" s="18">
        <f>SUMIF($B$7:$B$87,"DAS",$I$7:$I$87)</f>
        <v>12261.2</v>
      </c>
      <c r="J89" s="18">
        <f>SUMIF($B$7:$B$87,"DAS",$J$7:$J$87)</f>
        <v>12261.2</v>
      </c>
      <c r="K89" s="23"/>
      <c r="L89" s="23"/>
      <c r="M89" s="23"/>
      <c r="N89" s="23"/>
      <c r="O89" s="23"/>
      <c r="P89" s="23"/>
      <c r="Q89" s="23"/>
    </row>
    <row r="90" spans="1:30" x14ac:dyDescent="0.2">
      <c r="A90" s="37" t="s">
        <v>25</v>
      </c>
      <c r="B90" s="29" t="s">
        <v>26</v>
      </c>
      <c r="C90" s="16">
        <f>SUMIFS($E$7:$E$87,$B$7:$B$87,"DAS-1",$D$7:$D$87,"&lt;&gt;VAGO")</f>
        <v>3</v>
      </c>
      <c r="D90" s="16">
        <f>SUMIFS($E$7:$E$87,$B$7:$B$87,"DAS-1",$D$7:$D$87,"VAGO")</f>
        <v>0</v>
      </c>
      <c r="E90" s="16">
        <f t="shared" si="1"/>
        <v>3</v>
      </c>
      <c r="F90" s="19"/>
      <c r="G90" s="18">
        <f>SUMIF($B$7:$B$87,"DAS-1",$G$7:$G$87)</f>
        <v>0</v>
      </c>
      <c r="H90" s="18">
        <f>SUMIF($B$7:$B$87,"DAS-1",$H$7:$H$87)</f>
        <v>4624.5</v>
      </c>
      <c r="I90" s="18">
        <f>SUMIF($B$7:$B$87,"DAS-1",$I$7:$I$87)</f>
        <v>27747.090000000004</v>
      </c>
      <c r="J90" s="18">
        <f>SUMIF($B$7:$B$87,"DAS-1",$J$7:$J$87)</f>
        <v>32371.590000000004</v>
      </c>
      <c r="K90" s="23"/>
      <c r="L90" s="23"/>
      <c r="M90" s="23"/>
      <c r="N90" s="23"/>
      <c r="O90" s="23"/>
      <c r="P90" s="23"/>
      <c r="Q90" s="23"/>
    </row>
    <row r="91" spans="1:30" x14ac:dyDescent="0.2">
      <c r="A91" s="37" t="s">
        <v>27</v>
      </c>
      <c r="B91" s="29" t="s">
        <v>28</v>
      </c>
      <c r="C91" s="16">
        <f>SUMIFS($E$7:$E$87,$B$7:$B$87,"DAS-2",$D$7:$D$87,"&lt;&gt;VAGO")</f>
        <v>7</v>
      </c>
      <c r="D91" s="16">
        <f>SUMIFS($E$7:$E$87,$B$7:$B$87,"DAS-2",$D$7:$D$87,"VAGO")</f>
        <v>0</v>
      </c>
      <c r="E91" s="16">
        <f t="shared" si="1"/>
        <v>7</v>
      </c>
      <c r="F91" s="19"/>
      <c r="G91" s="18">
        <f>SUMIF($B$7:$B$87,"DAS-2",$G$7:$G$87)</f>
        <v>0</v>
      </c>
      <c r="H91" s="18">
        <f>SUMIF($B$7:$B$87,"DAS-2",$H$7:$H$87)</f>
        <v>10173.9</v>
      </c>
      <c r="I91" s="18">
        <f>SUMIF($B$7:$B$87,"DAS-2",$I$7:$I$87)</f>
        <v>47478.27</v>
      </c>
      <c r="J91" s="18">
        <f>SUMIF($B$7:$B$87,"DAS-2",$J$7:$J$87)</f>
        <v>57652.170000000006</v>
      </c>
      <c r="K91" s="23"/>
      <c r="L91" s="23"/>
      <c r="M91" s="23"/>
      <c r="N91" s="23"/>
      <c r="O91" s="23"/>
      <c r="P91" s="23"/>
      <c r="Q91" s="23"/>
    </row>
    <row r="92" spans="1:30" x14ac:dyDescent="0.2">
      <c r="A92" s="37" t="s">
        <v>29</v>
      </c>
      <c r="B92" s="29" t="s">
        <v>30</v>
      </c>
      <c r="C92" s="16">
        <f>SUMIFS($E$7:$E$87,$B$7:$B$87,"DAS-3",$D$7:$D$87,"&lt;&gt;VAGO")</f>
        <v>4</v>
      </c>
      <c r="D92" s="16">
        <f>SUMIFS($E$7:$E$87,$B$7:$B$87,"DAS-3",$D$7:$D$87,"VAGO")</f>
        <v>0</v>
      </c>
      <c r="E92" s="16">
        <f t="shared" si="1"/>
        <v>4</v>
      </c>
      <c r="F92" s="19"/>
      <c r="G92" s="18">
        <f>SUMIF($B$7:$B$87,"DAS-3",$G$7:$G$87)</f>
        <v>0</v>
      </c>
      <c r="H92" s="18">
        <f>SUMIF($B$7:$B$87,"DAS-3",$H$7:$H$87)</f>
        <v>4916.88</v>
      </c>
      <c r="I92" s="18">
        <f>SUMIF($B$7:$B$87,"DAS-3",$I$7:$I$87)</f>
        <v>19667.439999999999</v>
      </c>
      <c r="J92" s="18">
        <f>SUMIF($B$7:$B$87,"DAS-3",$J$7:$J$87)</f>
        <v>24584.32</v>
      </c>
      <c r="K92" s="23"/>
      <c r="L92" s="23"/>
      <c r="M92" s="23"/>
      <c r="N92" s="23"/>
      <c r="O92" s="23"/>
      <c r="P92" s="23"/>
      <c r="Q92" s="23"/>
    </row>
    <row r="93" spans="1:30" x14ac:dyDescent="0.2">
      <c r="A93" s="39" t="s">
        <v>31</v>
      </c>
      <c r="B93" s="29" t="s">
        <v>32</v>
      </c>
      <c r="C93" s="16">
        <f>SUMIFS($E$7:$E$87,$B$7:$B$87,"DAS-4",$D$7:$D$87,"&lt;&gt;VAGO")</f>
        <v>15</v>
      </c>
      <c r="D93" s="16">
        <f>SUMIFS($E$7:$E$87,$B$7:$B$87,"DAS-4",$D$7:$D$87,"VAGO")</f>
        <v>0</v>
      </c>
      <c r="E93" s="16">
        <f t="shared" si="1"/>
        <v>15</v>
      </c>
      <c r="F93" s="20"/>
      <c r="G93" s="18">
        <f>SUMIF($B$7:$B$87,"DAS-4",$G$7:$G$87)</f>
        <v>0</v>
      </c>
      <c r="H93" s="18">
        <f>SUMIF($B$7:$B$87,"DAS-4",$H$7:$H$87)</f>
        <v>19654.2</v>
      </c>
      <c r="I93" s="18">
        <f>SUMIF($B$7:$B$87,"DAS-4",$I$7:$I$87)</f>
        <v>78616.649999999994</v>
      </c>
      <c r="J93" s="18">
        <f>SUMIF($B$7:$B$87,"DAS-4",$J$7:$J$87)</f>
        <v>98270.849999999991</v>
      </c>
      <c r="K93" s="23"/>
      <c r="L93" s="23"/>
      <c r="M93" s="23"/>
      <c r="N93" s="23"/>
      <c r="O93" s="23"/>
      <c r="P93" s="23"/>
      <c r="Q93" s="23"/>
    </row>
    <row r="94" spans="1:30" x14ac:dyDescent="0.2">
      <c r="A94" s="39" t="s">
        <v>33</v>
      </c>
      <c r="B94" s="29" t="s">
        <v>34</v>
      </c>
      <c r="C94" s="16">
        <f>SUMIFS($E$7:$E$87,$B$7:$B$87,"DAS-5",$D$7:$D$87,"&lt;&gt;VAGO")</f>
        <v>10</v>
      </c>
      <c r="D94" s="16">
        <f>SUMIFS($E$7:$E$87,$B$7:$B$87,"DAS-5",$D$7:$D$87,"VAGO")</f>
        <v>0</v>
      </c>
      <c r="E94" s="16">
        <f t="shared" si="1"/>
        <v>10</v>
      </c>
      <c r="F94" s="20"/>
      <c r="G94" s="18">
        <f>SUMIF($B$7:$B$87,"DAS-5",$G$7:$G$87)</f>
        <v>0</v>
      </c>
      <c r="H94" s="18">
        <f>SUMIF($B$7:$B$87,"DAS-5",$H$7:$H$87)</f>
        <v>10790.599999999997</v>
      </c>
      <c r="I94" s="18">
        <f>SUMIF($B$7:$B$87,"DAS-5",$I$7:$I$87)</f>
        <v>43162.1</v>
      </c>
      <c r="J94" s="18">
        <f>SUMIF($B$7:$B$87,"DAS-5",$J$7:$J$87)</f>
        <v>53952.700000000012</v>
      </c>
      <c r="K94" s="23"/>
      <c r="L94" s="23"/>
      <c r="M94" s="23"/>
      <c r="N94" s="23"/>
      <c r="O94" s="23"/>
      <c r="P94" s="23"/>
      <c r="Q94" s="23"/>
    </row>
    <row r="95" spans="1:30" x14ac:dyDescent="0.2">
      <c r="A95" s="39" t="s">
        <v>35</v>
      </c>
      <c r="B95" s="29" t="s">
        <v>36</v>
      </c>
      <c r="C95" s="16">
        <f>SUMIFS($E$7:$E$87,$B$7:$B$87,"CAA-1",$D$7:$D$87,"&lt;&gt;VAGO")</f>
        <v>1</v>
      </c>
      <c r="D95" s="16">
        <f>SUMIFS($E$7:$E$87,$B$7:$B$87,"CAA-1",$D$7:$D$87,"VAGO")</f>
        <v>0</v>
      </c>
      <c r="E95" s="16">
        <f t="shared" si="1"/>
        <v>1</v>
      </c>
      <c r="F95" s="20"/>
      <c r="G95" s="18">
        <f>SUMIF($B$7:$B$87,"CAA-1",$G$7:$G$87)</f>
        <v>0</v>
      </c>
      <c r="H95" s="18">
        <f>SUMIF($B$7:$B$87,"CAA-1",$H$7:$H$87)</f>
        <v>936.46</v>
      </c>
      <c r="I95" s="18">
        <f>SUMIF($B$7:$B$87,"CAA-1",$I$7:$I$87)</f>
        <v>3745.85</v>
      </c>
      <c r="J95" s="18">
        <f>SUMIF($B$7:$B$87,"CAA-1",$J$7:$J$87)</f>
        <v>4682.3099999999995</v>
      </c>
      <c r="K95" s="23"/>
      <c r="L95" s="23"/>
      <c r="M95" s="23"/>
      <c r="N95" s="23"/>
      <c r="O95" s="23"/>
      <c r="P95" s="23"/>
      <c r="Q95" s="23"/>
    </row>
    <row r="96" spans="1:30" x14ac:dyDescent="0.2">
      <c r="A96" s="39" t="s">
        <v>37</v>
      </c>
      <c r="B96" s="29" t="s">
        <v>38</v>
      </c>
      <c r="C96" s="16">
        <f>SUMIFS($E$7:$E$87,$B$7:$B$87,"CAA-2",$D$7:$D$87,"&lt;&gt;VAGO")</f>
        <v>16</v>
      </c>
      <c r="D96" s="16">
        <f>SUMIFS($E$7:$E$87,$B$7:$B$87,"CAA-2",$D$7:$D$87,"VAGO")</f>
        <v>1</v>
      </c>
      <c r="E96" s="16">
        <f t="shared" si="1"/>
        <v>17</v>
      </c>
      <c r="F96" s="20"/>
      <c r="G96" s="18">
        <f>SUMIF($B$7:$B$87,"CAA-2",$G$7:$G$87)</f>
        <v>0</v>
      </c>
      <c r="H96" s="18">
        <f>SUMIF($B$7:$B$87,"CAA-2",$H$7:$H$87)</f>
        <v>13102.75</v>
      </c>
      <c r="I96" s="18">
        <f>SUMIF($B$7:$B$87,"CAA-2",$I$7:$I$87)</f>
        <v>52411.17000000002</v>
      </c>
      <c r="J96" s="18">
        <f>SUMIF($B$7:$B$87,"CAA-2",$J$7:$J$87)</f>
        <v>65513.920000000027</v>
      </c>
      <c r="K96" s="23"/>
      <c r="L96" s="23"/>
      <c r="M96" s="23"/>
      <c r="N96" s="23"/>
      <c r="O96" s="23"/>
      <c r="P96" s="23"/>
      <c r="Q96" s="23"/>
    </row>
    <row r="97" spans="1:30" x14ac:dyDescent="0.2">
      <c r="A97" s="39" t="s">
        <v>39</v>
      </c>
      <c r="B97" s="29" t="s">
        <v>40</v>
      </c>
      <c r="C97" s="16">
        <f>SUMIFS($E$7:$E$87,$B$7:$B$87,"CAA-3",$D$7:$D$87,"&lt;&gt;VAGO")</f>
        <v>13</v>
      </c>
      <c r="D97" s="16">
        <f>SUMIFS($E$7:$E$87,$B$7:$B$87,"CAA-3",$D$7:$D$87,"VAGO")</f>
        <v>0</v>
      </c>
      <c r="E97" s="16">
        <f t="shared" si="1"/>
        <v>13</v>
      </c>
      <c r="F97" s="19"/>
      <c r="G97" s="18">
        <f>SUMIF($B$7:$B$87,"CAA-3",$G$7:$G$87)</f>
        <v>0</v>
      </c>
      <c r="H97" s="18">
        <f>SUMIF($B$7:$B$87,"CAA-3",$H$7:$H$87)</f>
        <v>6512.8699999999981</v>
      </c>
      <c r="I97" s="18">
        <f>SUMIF($B$7:$B$87,"CAA-3",$I$7:$I$87)</f>
        <v>26051.479999999992</v>
      </c>
      <c r="J97" s="18">
        <f>SUMIF($B$7:$B$87,"CAA-3",$J$7:$J$87)</f>
        <v>32564.350000000006</v>
      </c>
      <c r="K97" s="23"/>
      <c r="L97" s="23"/>
      <c r="M97" s="23"/>
      <c r="N97" s="23"/>
      <c r="O97" s="23"/>
      <c r="P97" s="23"/>
      <c r="Q97" s="23"/>
    </row>
    <row r="98" spans="1:30" x14ac:dyDescent="0.2">
      <c r="A98" s="39" t="s">
        <v>41</v>
      </c>
      <c r="B98" s="29" t="s">
        <v>42</v>
      </c>
      <c r="C98" s="16">
        <f>SUMIFS($E$7:$E$87,$B$7:$B$87,"CAA-4",$D$7:$D$87,"&lt;&gt;VAGO")</f>
        <v>1</v>
      </c>
      <c r="D98" s="16">
        <f>SUMIFS($E$7:$E$87,$B$7:$B$87,"CAA-4",$D$7:$D$87,"VAGO")</f>
        <v>1</v>
      </c>
      <c r="E98" s="16">
        <f t="shared" si="1"/>
        <v>2</v>
      </c>
      <c r="F98" s="19"/>
      <c r="G98" s="18">
        <f>SUMIF($B$7:$B$87,"CAA-4",$G$7:$G$87)</f>
        <v>0</v>
      </c>
      <c r="H98" s="18">
        <f>SUMIF($B$7:$B$87,"CAA-4",$H$7:$H$87)</f>
        <v>616.6</v>
      </c>
      <c r="I98" s="18">
        <f>SUMIF($B$7:$B$87,"CAA-4",$I$7:$I$87)</f>
        <v>2466.42</v>
      </c>
      <c r="J98" s="18">
        <f>SUMIF($B$7:$B$87,"CAA-4",$J$7:$J$87)</f>
        <v>3083.02</v>
      </c>
      <c r="K98" s="23"/>
      <c r="L98" s="23"/>
      <c r="M98" s="23"/>
      <c r="N98" s="23"/>
      <c r="O98" s="23"/>
      <c r="P98" s="23"/>
      <c r="Q98" s="23"/>
    </row>
    <row r="99" spans="1:30" x14ac:dyDescent="0.2">
      <c r="A99" s="39" t="s">
        <v>43</v>
      </c>
      <c r="B99" s="29" t="s">
        <v>44</v>
      </c>
      <c r="C99" s="16">
        <f>SUMIFS($E$7:$E$87,$B$7:$B$87,"CAA-5",$D$7:$D$87,"&lt;&gt;VAGO")</f>
        <v>3</v>
      </c>
      <c r="D99" s="16">
        <f>SUMIFS($E$7:$E$87,$B$7:$B$87,"CAA-5",$D$7:$D$87,"VAGO")</f>
        <v>0</v>
      </c>
      <c r="E99" s="16">
        <f t="shared" si="1"/>
        <v>3</v>
      </c>
      <c r="F99" s="19"/>
      <c r="G99" s="18">
        <f>SUMIF($B$7:$B$87,"CAA-5",$G$7:$G$87)</f>
        <v>0</v>
      </c>
      <c r="H99" s="18">
        <f>SUMIF($B$7:$B$87,"CAA-5",$H$7:$H$87)</f>
        <v>809.28</v>
      </c>
      <c r="I99" s="18">
        <f>SUMIF($B$7:$B$87,"CAA-5",$I$7:$I$87)</f>
        <v>3699.63</v>
      </c>
      <c r="J99" s="18">
        <f>SUMIF($B$7:$B$87,"CAA-5",$J$7:$J$87)</f>
        <v>4508.91</v>
      </c>
      <c r="K99" s="23"/>
      <c r="L99" s="23"/>
      <c r="M99" s="23"/>
      <c r="N99" s="23"/>
      <c r="O99" s="23"/>
      <c r="P99" s="23"/>
      <c r="Q99" s="23"/>
    </row>
    <row r="100" spans="1:30" ht="30" x14ac:dyDescent="0.2">
      <c r="A100" s="42" t="s">
        <v>45</v>
      </c>
      <c r="B100" s="166"/>
      <c r="C100" s="21">
        <f>SUM(C89:C99)</f>
        <v>74</v>
      </c>
      <c r="D100" s="21">
        <f>SUM(D89:D99)</f>
        <v>2</v>
      </c>
      <c r="E100" s="21">
        <f>SUM(E89:E99)</f>
        <v>76</v>
      </c>
      <c r="F100" s="15"/>
      <c r="G100" s="22">
        <f t="shared" ref="G100:J100" si="2">SUM(G89:G99)</f>
        <v>0</v>
      </c>
      <c r="H100" s="22">
        <f>SUM(H89:H99)</f>
        <v>72138.039999999994</v>
      </c>
      <c r="I100" s="22">
        <f>SUM(I89:I99)</f>
        <v>317307.3</v>
      </c>
      <c r="J100" s="22">
        <f t="shared" si="2"/>
        <v>389445.34</v>
      </c>
      <c r="K100" s="23"/>
      <c r="L100" s="23"/>
      <c r="M100" s="23"/>
      <c r="N100" s="23"/>
      <c r="O100" s="23"/>
      <c r="P100" s="23"/>
      <c r="Q100" s="23"/>
    </row>
    <row r="101" spans="1:30" ht="45.75" customHeight="1" x14ac:dyDescent="0.2">
      <c r="A101" s="23"/>
      <c r="B101" s="144"/>
      <c r="C101" s="144"/>
      <c r="D101" s="144"/>
      <c r="E101" s="144"/>
      <c r="F101" s="23"/>
      <c r="G101" s="159"/>
      <c r="H101" s="150"/>
      <c r="I101" s="150"/>
      <c r="J101" s="151"/>
      <c r="K101" s="138"/>
      <c r="L101" s="138"/>
      <c r="M101" s="138"/>
      <c r="N101" s="138"/>
      <c r="O101" s="138"/>
      <c r="P101" s="23"/>
      <c r="Q101" s="23"/>
    </row>
    <row r="102" spans="1:30" x14ac:dyDescent="0.2">
      <c r="A102" s="178" t="s">
        <v>46</v>
      </c>
      <c r="B102" s="179"/>
      <c r="C102" s="179"/>
      <c r="D102" s="179"/>
      <c r="E102" s="179"/>
      <c r="F102" s="179"/>
      <c r="G102" s="179"/>
      <c r="H102" s="179"/>
      <c r="I102" s="180"/>
      <c r="J102" s="159"/>
      <c r="K102" s="139"/>
      <c r="L102" s="138"/>
      <c r="M102" s="138"/>
      <c r="N102" s="138"/>
      <c r="O102" s="138"/>
      <c r="P102" s="23"/>
      <c r="Q102" s="23"/>
    </row>
    <row r="103" spans="1:30" ht="30" x14ac:dyDescent="0.2">
      <c r="A103" s="9" t="s">
        <v>47</v>
      </c>
      <c r="B103" s="9" t="s">
        <v>48</v>
      </c>
      <c r="C103" s="9" t="s">
        <v>49</v>
      </c>
      <c r="D103" s="9" t="s">
        <v>50</v>
      </c>
      <c r="E103" s="9" t="s">
        <v>51</v>
      </c>
      <c r="F103" s="9" t="s">
        <v>52</v>
      </c>
      <c r="G103" s="147" t="s">
        <v>53</v>
      </c>
      <c r="H103" s="147" t="s">
        <v>54</v>
      </c>
      <c r="I103" s="147" t="s">
        <v>55</v>
      </c>
      <c r="J103" s="168"/>
      <c r="K103" s="139"/>
      <c r="L103" s="138"/>
      <c r="M103" s="138"/>
      <c r="N103" s="138"/>
      <c r="O103" s="138"/>
      <c r="P103" s="41"/>
      <c r="Q103" s="41"/>
      <c r="R103" s="25"/>
      <c r="S103" s="12"/>
      <c r="T103" s="12"/>
      <c r="U103" s="12"/>
      <c r="V103" s="12"/>
      <c r="W103" s="12"/>
      <c r="X103" s="12"/>
      <c r="Y103" s="12"/>
      <c r="Z103" s="12"/>
      <c r="AA103" s="12"/>
      <c r="AB103" s="12"/>
      <c r="AC103" s="12"/>
      <c r="AD103" s="12"/>
    </row>
    <row r="104" spans="1:30" ht="16.5" x14ac:dyDescent="0.25">
      <c r="A104" s="50" t="s">
        <v>185</v>
      </c>
      <c r="B104" s="93" t="s">
        <v>65</v>
      </c>
      <c r="C104" s="36"/>
      <c r="D104" s="121" t="s">
        <v>360</v>
      </c>
      <c r="E104" s="29">
        <v>1</v>
      </c>
      <c r="F104" s="51" t="s">
        <v>257</v>
      </c>
      <c r="G104" s="79" t="s">
        <v>331</v>
      </c>
      <c r="H104" s="130">
        <v>6782.61</v>
      </c>
      <c r="I104" s="28">
        <f t="shared" ref="I104:I109" si="3">SUM(G104:H104)</f>
        <v>6782.61</v>
      </c>
      <c r="J104" s="159"/>
      <c r="K104" s="139"/>
      <c r="L104" s="139"/>
      <c r="M104" s="139"/>
      <c r="N104" s="139"/>
      <c r="O104" s="139"/>
      <c r="P104" s="13"/>
      <c r="Q104" s="13"/>
      <c r="R104" s="5"/>
      <c r="S104" s="5"/>
      <c r="T104" s="5"/>
      <c r="U104" s="5"/>
      <c r="V104" s="5"/>
      <c r="W104" s="5"/>
      <c r="X104" s="5"/>
      <c r="Y104" s="5"/>
      <c r="Z104" s="5"/>
      <c r="AA104" s="5"/>
      <c r="AB104" s="5"/>
      <c r="AC104" s="5"/>
      <c r="AD104" s="5"/>
    </row>
    <row r="105" spans="1:30" ht="16.5" x14ac:dyDescent="0.25">
      <c r="A105" s="50" t="s">
        <v>189</v>
      </c>
      <c r="B105" s="93" t="s">
        <v>67</v>
      </c>
      <c r="C105" s="36"/>
      <c r="D105" s="121" t="s">
        <v>360</v>
      </c>
      <c r="E105" s="29">
        <v>1</v>
      </c>
      <c r="F105" s="52" t="s">
        <v>261</v>
      </c>
      <c r="G105" s="81" t="s">
        <v>332</v>
      </c>
      <c r="H105" s="130">
        <v>5703.56</v>
      </c>
      <c r="I105" s="28">
        <f t="shared" si="3"/>
        <v>5703.56</v>
      </c>
      <c r="J105" s="159"/>
      <c r="K105" s="13"/>
      <c r="L105" s="13"/>
      <c r="M105" s="13"/>
      <c r="N105" s="13"/>
      <c r="O105" s="13"/>
      <c r="P105" s="13"/>
      <c r="Q105" s="13"/>
      <c r="R105" s="5"/>
      <c r="S105" s="5"/>
      <c r="T105" s="5"/>
      <c r="U105" s="5"/>
      <c r="V105" s="5"/>
      <c r="W105" s="5"/>
      <c r="X105" s="5"/>
      <c r="Y105" s="5"/>
      <c r="Z105" s="5"/>
      <c r="AA105" s="5"/>
      <c r="AB105" s="5"/>
      <c r="AC105" s="5"/>
      <c r="AD105" s="5"/>
    </row>
    <row r="106" spans="1:30" ht="16.5" x14ac:dyDescent="0.2">
      <c r="A106" s="56" t="s">
        <v>191</v>
      </c>
      <c r="B106" s="93" t="s">
        <v>69</v>
      </c>
      <c r="C106" s="36"/>
      <c r="D106" s="121" t="s">
        <v>360</v>
      </c>
      <c r="E106" s="29">
        <v>1</v>
      </c>
      <c r="F106" s="72" t="s">
        <v>299</v>
      </c>
      <c r="G106" s="83" t="s">
        <v>334</v>
      </c>
      <c r="H106" s="142">
        <v>5241.1099999999997</v>
      </c>
      <c r="I106" s="28">
        <f t="shared" si="3"/>
        <v>5241.1099999999997</v>
      </c>
      <c r="J106" s="159"/>
      <c r="K106" s="13"/>
      <c r="L106" s="13"/>
      <c r="M106" s="13"/>
      <c r="N106" s="13"/>
      <c r="O106" s="13"/>
      <c r="P106" s="13"/>
      <c r="Q106" s="13"/>
      <c r="R106" s="5"/>
      <c r="S106" s="5"/>
      <c r="T106" s="5"/>
      <c r="U106" s="5"/>
      <c r="V106" s="5"/>
      <c r="W106" s="5"/>
      <c r="X106" s="5"/>
      <c r="Y106" s="5"/>
      <c r="Z106" s="5"/>
      <c r="AA106" s="5"/>
      <c r="AB106" s="5"/>
      <c r="AC106" s="5"/>
      <c r="AD106" s="5"/>
    </row>
    <row r="107" spans="1:30" ht="16.5" x14ac:dyDescent="0.2">
      <c r="A107" s="53" t="s">
        <v>192</v>
      </c>
      <c r="B107" s="93" t="s">
        <v>69</v>
      </c>
      <c r="C107" s="36"/>
      <c r="D107" s="121" t="s">
        <v>360</v>
      </c>
      <c r="E107" s="29">
        <v>1</v>
      </c>
      <c r="F107" s="69" t="s">
        <v>363</v>
      </c>
      <c r="G107" s="83" t="s">
        <v>331</v>
      </c>
      <c r="H107" s="142">
        <v>5241.1099999999997</v>
      </c>
      <c r="I107" s="28">
        <f t="shared" si="3"/>
        <v>5241.1099999999997</v>
      </c>
      <c r="J107" s="159"/>
      <c r="K107" s="13"/>
      <c r="L107" s="13"/>
      <c r="M107" s="13"/>
      <c r="N107" s="13"/>
      <c r="O107" s="13"/>
      <c r="P107" s="13"/>
      <c r="Q107" s="13"/>
      <c r="R107" s="5"/>
      <c r="S107" s="5"/>
      <c r="T107" s="5"/>
      <c r="U107" s="5"/>
      <c r="V107" s="5"/>
      <c r="W107" s="5"/>
      <c r="X107" s="5"/>
      <c r="Y107" s="5"/>
      <c r="Z107" s="5"/>
      <c r="AA107" s="5"/>
      <c r="AB107" s="5"/>
      <c r="AC107" s="5"/>
      <c r="AD107" s="5"/>
    </row>
    <row r="108" spans="1:30" ht="16.5" x14ac:dyDescent="0.25">
      <c r="A108" s="52" t="s">
        <v>368</v>
      </c>
      <c r="B108" s="93" t="s">
        <v>71</v>
      </c>
      <c r="C108" s="36"/>
      <c r="D108" s="121" t="s">
        <v>360</v>
      </c>
      <c r="E108" s="29">
        <v>1</v>
      </c>
      <c r="F108" s="52" t="s">
        <v>271</v>
      </c>
      <c r="G108" s="81" t="s">
        <v>334</v>
      </c>
      <c r="H108" s="130">
        <v>4316.21</v>
      </c>
      <c r="I108" s="28">
        <f t="shared" si="3"/>
        <v>4316.21</v>
      </c>
      <c r="J108" s="159"/>
      <c r="K108" s="13"/>
      <c r="L108" s="13"/>
      <c r="M108" s="13"/>
      <c r="N108" s="13"/>
      <c r="O108" s="13"/>
      <c r="P108" s="13"/>
      <c r="Q108" s="13"/>
      <c r="R108" s="5"/>
      <c r="S108" s="5"/>
      <c r="T108" s="5"/>
      <c r="U108" s="5"/>
      <c r="V108" s="5"/>
      <c r="W108" s="5"/>
      <c r="X108" s="5"/>
      <c r="Y108" s="5"/>
      <c r="Z108" s="5"/>
      <c r="AA108" s="5"/>
      <c r="AB108" s="5"/>
      <c r="AC108" s="5"/>
      <c r="AD108" s="5"/>
    </row>
    <row r="109" spans="1:30" x14ac:dyDescent="0.2">
      <c r="A109" s="30"/>
      <c r="B109" s="26"/>
      <c r="C109" s="36"/>
      <c r="D109" s="36"/>
      <c r="E109" s="29"/>
      <c r="F109" s="30"/>
      <c r="G109" s="27">
        <v>0</v>
      </c>
      <c r="H109" s="27">
        <v>0</v>
      </c>
      <c r="I109" s="28">
        <f t="shared" si="3"/>
        <v>0</v>
      </c>
      <c r="J109" s="159"/>
      <c r="K109" s="13"/>
      <c r="L109" s="13"/>
      <c r="M109" s="13"/>
      <c r="N109" s="13"/>
      <c r="O109" s="13"/>
      <c r="P109" s="13"/>
      <c r="Q109" s="13"/>
      <c r="R109" s="5"/>
      <c r="S109" s="5"/>
      <c r="T109" s="5"/>
      <c r="U109" s="5"/>
      <c r="V109" s="5"/>
      <c r="W109" s="5"/>
      <c r="X109" s="5"/>
      <c r="Y109" s="5"/>
      <c r="Z109" s="5"/>
      <c r="AA109" s="5"/>
      <c r="AB109" s="5"/>
      <c r="AC109" s="5"/>
      <c r="AD109" s="5"/>
    </row>
    <row r="110" spans="1:30" ht="45" x14ac:dyDescent="0.2">
      <c r="A110" s="42" t="s">
        <v>56</v>
      </c>
      <c r="B110" s="42" t="s">
        <v>57</v>
      </c>
      <c r="C110" s="21" t="s">
        <v>58</v>
      </c>
      <c r="D110" s="21" t="s">
        <v>59</v>
      </c>
      <c r="E110" s="21" t="s">
        <v>60</v>
      </c>
      <c r="F110" s="31"/>
      <c r="G110" s="149" t="s">
        <v>61</v>
      </c>
      <c r="H110" s="149" t="s">
        <v>62</v>
      </c>
      <c r="I110" s="149" t="s">
        <v>63</v>
      </c>
      <c r="J110" s="159"/>
      <c r="K110" s="6"/>
      <c r="L110" s="6"/>
      <c r="M110" s="6"/>
      <c r="N110" s="6"/>
      <c r="O110" s="6"/>
      <c r="P110" s="6"/>
      <c r="Q110" s="6"/>
      <c r="R110" s="32"/>
      <c r="S110" s="14"/>
      <c r="T110" s="14"/>
      <c r="U110" s="14"/>
      <c r="V110" s="14"/>
      <c r="W110" s="14"/>
      <c r="X110" s="14"/>
      <c r="Y110" s="14"/>
      <c r="Z110" s="14"/>
      <c r="AA110" s="14"/>
      <c r="AB110" s="14"/>
      <c r="AC110" s="14"/>
      <c r="AD110" s="14"/>
    </row>
    <row r="111" spans="1:30" x14ac:dyDescent="0.2">
      <c r="A111" s="37" t="s">
        <v>64</v>
      </c>
      <c r="B111" s="38" t="s">
        <v>65</v>
      </c>
      <c r="C111" s="16">
        <f>SUMIFS($E$104:$E$109,$B$104:$B$109,"FDA",$D$104:$D$109,"&lt;&gt;VAGO")</f>
        <v>1</v>
      </c>
      <c r="D111" s="16">
        <f>SUMIFS($E$104:$E$109,$B$104:$B$109,"FDA",$D$104:$D$109,"VAGO")</f>
        <v>0</v>
      </c>
      <c r="E111" s="16">
        <f t="shared" ref="E111:E115" si="4">C111+D111</f>
        <v>1</v>
      </c>
      <c r="F111" s="17"/>
      <c r="G111" s="28">
        <f>SUMIF($B$104:$B$109,"FDA",$G$104:$G$109)</f>
        <v>0</v>
      </c>
      <c r="H111" s="28">
        <f>SUMIF($B$104:$B$109,"FDA",$H$104:$H$109)</f>
        <v>6782.61</v>
      </c>
      <c r="I111" s="28">
        <f>SUMIF($B$104:$B$109,"FDA",$I$104:$I$109)</f>
        <v>6782.61</v>
      </c>
      <c r="J111" s="150"/>
      <c r="K111" s="6"/>
      <c r="L111" s="13"/>
      <c r="M111" s="13"/>
      <c r="N111" s="13"/>
      <c r="O111" s="13"/>
      <c r="P111" s="13"/>
      <c r="Q111" s="13"/>
      <c r="R111" s="5"/>
      <c r="S111" s="5"/>
      <c r="T111" s="5"/>
      <c r="U111" s="5"/>
      <c r="V111" s="5"/>
      <c r="W111" s="5"/>
      <c r="X111" s="5"/>
      <c r="Y111" s="5"/>
      <c r="Z111" s="5"/>
      <c r="AA111" s="5"/>
      <c r="AB111" s="5"/>
      <c r="AC111" s="5"/>
      <c r="AD111" s="5"/>
    </row>
    <row r="112" spans="1:30" x14ac:dyDescent="0.2">
      <c r="A112" s="37" t="s">
        <v>66</v>
      </c>
      <c r="B112" s="38" t="s">
        <v>67</v>
      </c>
      <c r="C112" s="16">
        <f>SUMIFS($E$104:$E$109,$B$104:$B$109,"FDA-1",$D$104:$D$109,"&lt;&gt;VAGO")</f>
        <v>1</v>
      </c>
      <c r="D112" s="16">
        <f>SUMIFS($E$104:$E$109,$B$104:$B$109,"FDA-1",$D$104:$D$109,"VAGO")</f>
        <v>0</v>
      </c>
      <c r="E112" s="16">
        <f t="shared" si="4"/>
        <v>1</v>
      </c>
      <c r="F112" s="17"/>
      <c r="G112" s="28">
        <f>SUMIF($B$104:$B$109,"FDA-1",$G$104:$G$109)</f>
        <v>0</v>
      </c>
      <c r="H112" s="28">
        <f>SUMIF($B$104:$B$109,"FDA-1",$H$104:$H$109)</f>
        <v>5703.56</v>
      </c>
      <c r="I112" s="28">
        <f>SUMIF($B$104:$B$109,"FDA-1",$I$104:$I$109)</f>
        <v>5703.56</v>
      </c>
      <c r="J112" s="150"/>
      <c r="K112" s="6"/>
      <c r="L112" s="13"/>
      <c r="M112" s="13"/>
      <c r="N112" s="13"/>
      <c r="O112" s="13"/>
      <c r="P112" s="13"/>
      <c r="Q112" s="13"/>
      <c r="R112" s="5"/>
      <c r="S112" s="5"/>
      <c r="T112" s="5"/>
      <c r="U112" s="5"/>
      <c r="V112" s="5"/>
      <c r="W112" s="5"/>
      <c r="X112" s="5"/>
      <c r="Y112" s="5"/>
      <c r="Z112" s="5"/>
      <c r="AA112" s="5"/>
      <c r="AB112" s="5"/>
      <c r="AC112" s="5"/>
      <c r="AD112" s="5"/>
    </row>
    <row r="113" spans="1:30" x14ac:dyDescent="0.2">
      <c r="A113" s="37" t="s">
        <v>68</v>
      </c>
      <c r="B113" s="38" t="s">
        <v>69</v>
      </c>
      <c r="C113" s="16">
        <f>SUMIFS($E$104:$E$109,$B$104:$B$109,"FDA-2",$D$104:$D$109,"&lt;&gt;VAGO")</f>
        <v>2</v>
      </c>
      <c r="D113" s="16">
        <f>SUMIFS($E$104:$E$109,$B$104:$B$109,"FDA-2",$D$104:$D$109,"VAGO")</f>
        <v>0</v>
      </c>
      <c r="E113" s="16">
        <f t="shared" si="4"/>
        <v>2</v>
      </c>
      <c r="F113" s="19"/>
      <c r="G113" s="28">
        <f>SUMIF($B$104:$B$109,"FDA-2",$G$104:$G$109)</f>
        <v>0</v>
      </c>
      <c r="H113" s="28">
        <f>SUMIF($B$104:$B$109,"FDA-2",$H$104:$H$109)</f>
        <v>10482.219999999999</v>
      </c>
      <c r="I113" s="28">
        <f>SUMIF($B$104:$B$109,"FDA-2",$I$104:$I$109)</f>
        <v>10482.219999999999</v>
      </c>
      <c r="J113" s="150"/>
      <c r="K113" s="6"/>
      <c r="L113" s="13"/>
      <c r="M113" s="13"/>
      <c r="N113" s="13"/>
      <c r="O113" s="13"/>
      <c r="P113" s="13"/>
      <c r="Q113" s="13"/>
      <c r="R113" s="5"/>
      <c r="S113" s="5"/>
      <c r="T113" s="5"/>
      <c r="U113" s="5"/>
      <c r="V113" s="5"/>
      <c r="W113" s="5"/>
      <c r="X113" s="5"/>
      <c r="Y113" s="5"/>
      <c r="Z113" s="5"/>
      <c r="AA113" s="5"/>
      <c r="AB113" s="5"/>
      <c r="AC113" s="5"/>
      <c r="AD113" s="5"/>
    </row>
    <row r="114" spans="1:30" x14ac:dyDescent="0.2">
      <c r="A114" s="37" t="s">
        <v>70</v>
      </c>
      <c r="B114" s="38" t="s">
        <v>71</v>
      </c>
      <c r="C114" s="16">
        <f>SUMIFS($E$104:$E$109,$B$104:$B$109,"FDA-3",$D$104:$D$109,"&lt;&gt;VAGO")</f>
        <v>1</v>
      </c>
      <c r="D114" s="16">
        <f>SUMIFS($E$104:$E$109,$B$104:$B$109,"FDA-3",$D$104:$D$109,"VAGO")</f>
        <v>0</v>
      </c>
      <c r="E114" s="16">
        <f t="shared" si="4"/>
        <v>1</v>
      </c>
      <c r="F114" s="20"/>
      <c r="G114" s="28">
        <f>SUMIF($B$104:$B$109,"FDA-3",$G$104:$G$109)</f>
        <v>0</v>
      </c>
      <c r="H114" s="28">
        <f>SUMIF($B$104:$B$109,"FDA-3",$H$104:$H$109)</f>
        <v>4316.21</v>
      </c>
      <c r="I114" s="28">
        <f>SUMIF($B$104:$B$109,"FDA-3",$I$104:$I$109)</f>
        <v>4316.21</v>
      </c>
      <c r="J114" s="150"/>
      <c r="K114" s="6"/>
      <c r="L114" s="13"/>
      <c r="M114" s="13"/>
      <c r="N114" s="13"/>
      <c r="O114" s="13"/>
      <c r="P114" s="13"/>
      <c r="Q114" s="13"/>
      <c r="R114" s="5"/>
      <c r="S114" s="5"/>
      <c r="T114" s="5"/>
      <c r="U114" s="5"/>
      <c r="V114" s="5"/>
      <c r="W114" s="5"/>
      <c r="X114" s="5"/>
      <c r="Y114" s="5"/>
      <c r="Z114" s="5"/>
      <c r="AA114" s="5"/>
      <c r="AB114" s="5"/>
      <c r="AC114" s="5"/>
      <c r="AD114" s="5"/>
    </row>
    <row r="115" spans="1:30" x14ac:dyDescent="0.2">
      <c r="A115" s="37" t="s">
        <v>72</v>
      </c>
      <c r="B115" s="38" t="s">
        <v>73</v>
      </c>
      <c r="C115" s="16">
        <f>SUMIFS($E$104:$E$109,$B$104:$B$109,"FDA-4",$D$104:$D$109,"&lt;&gt;VAGO")</f>
        <v>0</v>
      </c>
      <c r="D115" s="16">
        <f>SUMIFS($E$104:$E$109,$B$104:$B$109,"FDA-4",$D$104:$D$109,"VAGO")</f>
        <v>0</v>
      </c>
      <c r="E115" s="16">
        <f t="shared" si="4"/>
        <v>0</v>
      </c>
      <c r="F115" s="19"/>
      <c r="G115" s="28">
        <f>SUMIF($B$104:$B$109,"FDA-4",$G$104:$G$109)</f>
        <v>0</v>
      </c>
      <c r="H115" s="28">
        <f>SUMIF($B$104:$B$109,"FDA-4",$H$104:$H$109)</f>
        <v>0</v>
      </c>
      <c r="I115" s="28">
        <f>SUMIF($B$104:$B$109,"FDA-4",$I$104:$I$109)</f>
        <v>0</v>
      </c>
      <c r="J115" s="150"/>
      <c r="K115" s="6"/>
      <c r="L115" s="13"/>
      <c r="M115" s="13"/>
      <c r="N115" s="13"/>
      <c r="O115" s="13"/>
      <c r="P115" s="13"/>
      <c r="Q115" s="13"/>
      <c r="R115" s="5"/>
      <c r="S115" s="5"/>
      <c r="T115" s="5"/>
      <c r="U115" s="5"/>
      <c r="V115" s="5"/>
      <c r="W115" s="5"/>
      <c r="X115" s="5"/>
      <c r="Y115" s="5"/>
      <c r="Z115" s="5"/>
      <c r="AA115" s="5"/>
      <c r="AB115" s="5"/>
      <c r="AC115" s="5"/>
      <c r="AD115" s="5"/>
    </row>
    <row r="116" spans="1:30" ht="30" x14ac:dyDescent="0.2">
      <c r="A116" s="42" t="s">
        <v>74</v>
      </c>
      <c r="B116" s="167"/>
      <c r="C116" s="21">
        <f>SUM(C111:C115)</f>
        <v>5</v>
      </c>
      <c r="D116" s="21">
        <f t="shared" ref="D116" si="5">SUM(D112:D115)</f>
        <v>0</v>
      </c>
      <c r="E116" s="21">
        <f>SUM(E111:E115)</f>
        <v>5</v>
      </c>
      <c r="F116" s="31"/>
      <c r="G116" s="33">
        <f t="shared" ref="G116:I116" si="6">SUM(G111:G115)</f>
        <v>0</v>
      </c>
      <c r="H116" s="33">
        <f>SUM(H111:H115)</f>
        <v>27284.6</v>
      </c>
      <c r="I116" s="33">
        <f t="shared" si="6"/>
        <v>27284.6</v>
      </c>
      <c r="J116" s="150"/>
      <c r="K116" s="6"/>
      <c r="L116" s="13"/>
      <c r="M116" s="13"/>
      <c r="N116" s="13"/>
      <c r="O116" s="13"/>
      <c r="P116" s="13"/>
      <c r="Q116" s="13"/>
      <c r="R116" s="5"/>
      <c r="S116" s="5"/>
      <c r="T116" s="5"/>
      <c r="U116" s="5"/>
      <c r="V116" s="5"/>
      <c r="W116" s="5"/>
      <c r="X116" s="5"/>
      <c r="Y116" s="5"/>
      <c r="Z116" s="5"/>
      <c r="AA116" s="5"/>
      <c r="AB116" s="5"/>
      <c r="AC116" s="5"/>
      <c r="AD116" s="5"/>
    </row>
    <row r="117" spans="1:30" ht="45" customHeight="1" x14ac:dyDescent="0.2">
      <c r="A117" s="24"/>
      <c r="B117" s="143"/>
      <c r="C117" s="143"/>
      <c r="D117" s="143"/>
      <c r="E117" s="143"/>
      <c r="F117" s="24"/>
      <c r="G117" s="151"/>
      <c r="H117" s="151"/>
      <c r="I117" s="169"/>
      <c r="J117" s="150"/>
      <c r="K117" s="6"/>
      <c r="L117" s="13"/>
      <c r="M117" s="13"/>
      <c r="N117" s="13"/>
      <c r="O117" s="13"/>
      <c r="P117" s="13"/>
      <c r="Q117" s="13"/>
      <c r="R117" s="5"/>
      <c r="S117" s="5"/>
      <c r="T117" s="5"/>
      <c r="U117" s="5"/>
      <c r="V117" s="5"/>
      <c r="W117" s="5"/>
      <c r="X117" s="5"/>
      <c r="Y117" s="5"/>
      <c r="Z117" s="5"/>
      <c r="AA117" s="5"/>
      <c r="AB117" s="5"/>
      <c r="AC117" s="5"/>
      <c r="AD117" s="5"/>
    </row>
    <row r="118" spans="1:30" x14ac:dyDescent="0.2">
      <c r="A118" s="178" t="s">
        <v>75</v>
      </c>
      <c r="B118" s="179"/>
      <c r="C118" s="179"/>
      <c r="D118" s="179"/>
      <c r="E118" s="179"/>
      <c r="F118" s="179"/>
      <c r="G118" s="179"/>
      <c r="H118" s="179"/>
      <c r="I118" s="180"/>
      <c r="J118" s="150"/>
      <c r="K118" s="6"/>
      <c r="L118" s="13"/>
      <c r="M118" s="13"/>
      <c r="N118" s="13"/>
      <c r="O118" s="13"/>
      <c r="P118" s="13"/>
      <c r="Q118" s="13"/>
      <c r="R118" s="5"/>
      <c r="S118" s="5"/>
      <c r="T118" s="5"/>
      <c r="U118" s="5"/>
      <c r="V118" s="5"/>
      <c r="W118" s="5"/>
      <c r="X118" s="5"/>
      <c r="Y118" s="5"/>
      <c r="Z118" s="5"/>
      <c r="AA118" s="5"/>
      <c r="AB118" s="5"/>
      <c r="AC118" s="5"/>
      <c r="AD118" s="5"/>
    </row>
    <row r="119" spans="1:30" ht="30" x14ac:dyDescent="0.2">
      <c r="A119" s="34" t="s">
        <v>76</v>
      </c>
      <c r="B119" s="9" t="s">
        <v>77</v>
      </c>
      <c r="C119" s="9" t="s">
        <v>78</v>
      </c>
      <c r="D119" s="9" t="s">
        <v>79</v>
      </c>
      <c r="E119" s="9" t="s">
        <v>80</v>
      </c>
      <c r="F119" s="9" t="s">
        <v>81</v>
      </c>
      <c r="G119" s="147" t="s">
        <v>82</v>
      </c>
      <c r="H119" s="152" t="s">
        <v>83</v>
      </c>
      <c r="I119" s="147" t="s">
        <v>84</v>
      </c>
      <c r="J119" s="169"/>
      <c r="K119" s="6"/>
      <c r="L119" s="6"/>
      <c r="M119" s="6"/>
      <c r="N119" s="6"/>
      <c r="O119" s="6"/>
      <c r="P119" s="6"/>
      <c r="Q119" s="6"/>
      <c r="R119" s="25"/>
      <c r="S119" s="12"/>
      <c r="T119" s="12"/>
      <c r="U119" s="12"/>
      <c r="V119" s="12"/>
      <c r="W119" s="12"/>
      <c r="X119" s="12"/>
      <c r="Y119" s="12"/>
      <c r="Z119" s="12"/>
      <c r="AA119" s="12"/>
      <c r="AB119" s="12"/>
      <c r="AC119" s="12"/>
      <c r="AD119" s="12"/>
    </row>
    <row r="120" spans="1:30" ht="16.5" x14ac:dyDescent="0.25">
      <c r="A120" s="49" t="s">
        <v>341</v>
      </c>
      <c r="B120" s="105" t="s">
        <v>94</v>
      </c>
      <c r="C120" s="35"/>
      <c r="D120" s="121" t="s">
        <v>360</v>
      </c>
      <c r="E120" s="29">
        <v>1</v>
      </c>
      <c r="F120" s="52" t="s">
        <v>335</v>
      </c>
      <c r="G120" s="124">
        <v>0</v>
      </c>
      <c r="H120" s="153">
        <v>1392.8</v>
      </c>
      <c r="I120" s="127">
        <f t="shared" ref="I120:I128" si="7">SUM(G120:H120)</f>
        <v>1392.8</v>
      </c>
      <c r="J120" s="150"/>
      <c r="K120" s="13"/>
      <c r="L120" s="13"/>
      <c r="M120" s="13"/>
      <c r="N120" s="13"/>
      <c r="O120" s="13"/>
      <c r="P120" s="13"/>
      <c r="Q120" s="13"/>
      <c r="R120" s="5"/>
      <c r="S120" s="5"/>
      <c r="T120" s="5"/>
      <c r="U120" s="5"/>
      <c r="V120" s="5"/>
      <c r="W120" s="5"/>
      <c r="X120" s="5"/>
      <c r="Y120" s="5"/>
      <c r="Z120" s="5"/>
      <c r="AA120" s="5"/>
      <c r="AB120" s="5"/>
      <c r="AC120" s="5"/>
      <c r="AD120" s="5"/>
    </row>
    <row r="121" spans="1:30" ht="16.5" x14ac:dyDescent="0.25">
      <c r="A121" s="49" t="s">
        <v>341</v>
      </c>
      <c r="B121" s="105" t="s">
        <v>94</v>
      </c>
      <c r="C121" s="36"/>
      <c r="D121" s="121" t="s">
        <v>360</v>
      </c>
      <c r="E121" s="29">
        <v>1</v>
      </c>
      <c r="F121" s="52" t="s">
        <v>336</v>
      </c>
      <c r="G121" s="124">
        <v>0</v>
      </c>
      <c r="H121" s="154">
        <v>1392.8</v>
      </c>
      <c r="I121" s="127">
        <f t="shared" si="7"/>
        <v>1392.8</v>
      </c>
      <c r="J121" s="150"/>
      <c r="K121" s="13"/>
      <c r="L121" s="13"/>
      <c r="M121" s="13"/>
      <c r="N121" s="13"/>
      <c r="O121" s="13"/>
      <c r="P121" s="13"/>
      <c r="Q121" s="13"/>
      <c r="R121" s="5"/>
      <c r="S121" s="5"/>
      <c r="T121" s="5"/>
      <c r="U121" s="5"/>
      <c r="V121" s="5"/>
      <c r="W121" s="5"/>
      <c r="X121" s="5"/>
      <c r="Y121" s="5"/>
      <c r="Z121" s="5"/>
      <c r="AA121" s="5"/>
      <c r="AB121" s="5"/>
      <c r="AC121" s="5"/>
      <c r="AD121" s="5"/>
    </row>
    <row r="122" spans="1:30" ht="16.5" x14ac:dyDescent="0.25">
      <c r="A122" s="49" t="s">
        <v>341</v>
      </c>
      <c r="B122" s="105" t="s">
        <v>94</v>
      </c>
      <c r="C122" s="36"/>
      <c r="D122" s="121" t="s">
        <v>360</v>
      </c>
      <c r="E122" s="29">
        <v>1</v>
      </c>
      <c r="F122" s="94" t="s">
        <v>337</v>
      </c>
      <c r="G122" s="124">
        <v>0</v>
      </c>
      <c r="H122" s="154">
        <v>1392.8</v>
      </c>
      <c r="I122" s="127">
        <f t="shared" si="7"/>
        <v>1392.8</v>
      </c>
      <c r="J122" s="150"/>
      <c r="K122" s="13"/>
      <c r="L122" s="13"/>
      <c r="M122" s="13"/>
      <c r="N122" s="13"/>
      <c r="O122" s="13"/>
      <c r="P122" s="13"/>
      <c r="Q122" s="13"/>
      <c r="R122" s="5"/>
      <c r="S122" s="5"/>
      <c r="T122" s="5"/>
      <c r="U122" s="5"/>
      <c r="V122" s="5"/>
      <c r="W122" s="5"/>
      <c r="X122" s="5"/>
      <c r="Y122" s="5"/>
      <c r="Z122" s="5"/>
      <c r="AA122" s="5"/>
      <c r="AB122" s="5"/>
      <c r="AC122" s="5"/>
      <c r="AD122" s="5"/>
    </row>
    <row r="123" spans="1:30" ht="16.5" x14ac:dyDescent="0.25">
      <c r="A123" s="49" t="s">
        <v>341</v>
      </c>
      <c r="B123" s="105" t="s">
        <v>94</v>
      </c>
      <c r="C123" s="36"/>
      <c r="D123" s="121" t="s">
        <v>360</v>
      </c>
      <c r="E123" s="29">
        <v>1</v>
      </c>
      <c r="F123" s="69" t="s">
        <v>338</v>
      </c>
      <c r="G123" s="124">
        <v>0</v>
      </c>
      <c r="H123" s="154">
        <v>1392.8</v>
      </c>
      <c r="I123" s="127">
        <f t="shared" si="7"/>
        <v>1392.8</v>
      </c>
      <c r="J123" s="150"/>
      <c r="K123" s="13"/>
      <c r="L123" s="13"/>
      <c r="M123" s="13"/>
      <c r="N123" s="13"/>
      <c r="O123" s="13"/>
      <c r="P123" s="13"/>
      <c r="Q123" s="13"/>
      <c r="R123" s="5"/>
      <c r="S123" s="5"/>
      <c r="T123" s="5"/>
      <c r="U123" s="5"/>
      <c r="V123" s="5"/>
      <c r="W123" s="5"/>
      <c r="X123" s="5"/>
      <c r="Y123" s="5"/>
      <c r="Z123" s="5"/>
      <c r="AA123" s="5"/>
      <c r="AB123" s="5"/>
      <c r="AC123" s="5"/>
      <c r="AD123" s="5"/>
    </row>
    <row r="124" spans="1:30" ht="16.5" x14ac:dyDescent="0.25">
      <c r="A124" s="49" t="s">
        <v>341</v>
      </c>
      <c r="B124" s="105" t="s">
        <v>94</v>
      </c>
      <c r="C124" s="35"/>
      <c r="D124" s="121" t="s">
        <v>360</v>
      </c>
      <c r="E124" s="29">
        <v>1</v>
      </c>
      <c r="F124" s="50" t="s">
        <v>339</v>
      </c>
      <c r="G124" s="124">
        <v>0</v>
      </c>
      <c r="H124" s="154">
        <v>1392.8</v>
      </c>
      <c r="I124" s="127">
        <f t="shared" si="7"/>
        <v>1392.8</v>
      </c>
      <c r="J124" s="150"/>
      <c r="K124" s="13"/>
      <c r="L124" s="13"/>
      <c r="M124" s="13"/>
      <c r="N124" s="13"/>
      <c r="O124" s="13"/>
      <c r="P124" s="13"/>
      <c r="Q124" s="13"/>
      <c r="R124" s="5"/>
      <c r="S124" s="5"/>
      <c r="T124" s="5"/>
      <c r="U124" s="5"/>
      <c r="V124" s="5"/>
      <c r="W124" s="5"/>
      <c r="X124" s="5"/>
      <c r="Y124" s="5"/>
      <c r="Z124" s="5"/>
      <c r="AA124" s="5"/>
      <c r="AB124" s="5"/>
      <c r="AC124" s="5"/>
      <c r="AD124" s="5"/>
    </row>
    <row r="125" spans="1:30" ht="16.5" x14ac:dyDescent="0.25">
      <c r="A125" s="95" t="s">
        <v>341</v>
      </c>
      <c r="B125" s="105" t="s">
        <v>94</v>
      </c>
      <c r="C125" s="96"/>
      <c r="D125" s="121" t="s">
        <v>360</v>
      </c>
      <c r="E125" s="122">
        <v>1</v>
      </c>
      <c r="F125" s="52" t="s">
        <v>340</v>
      </c>
      <c r="G125" s="125">
        <v>0</v>
      </c>
      <c r="H125" s="154">
        <v>1392.8</v>
      </c>
      <c r="I125" s="128">
        <f t="shared" si="7"/>
        <v>1392.8</v>
      </c>
      <c r="J125" s="150"/>
      <c r="K125" s="13"/>
      <c r="L125" s="13"/>
      <c r="M125" s="13"/>
      <c r="N125" s="13"/>
      <c r="O125" s="13"/>
      <c r="P125" s="13"/>
      <c r="Q125" s="13"/>
      <c r="R125" s="5"/>
      <c r="S125" s="5"/>
      <c r="T125" s="5"/>
      <c r="U125" s="5"/>
      <c r="V125" s="5"/>
      <c r="W125" s="5"/>
      <c r="X125" s="5"/>
      <c r="Y125" s="5"/>
      <c r="Z125" s="5"/>
      <c r="AA125" s="5"/>
      <c r="AB125" s="5"/>
      <c r="AC125" s="5"/>
      <c r="AD125" s="5"/>
    </row>
    <row r="126" spans="1:30" ht="16.5" x14ac:dyDescent="0.25">
      <c r="A126" s="95" t="s">
        <v>341</v>
      </c>
      <c r="B126" s="105" t="s">
        <v>94</v>
      </c>
      <c r="C126" s="99"/>
      <c r="D126" s="121" t="s">
        <v>360</v>
      </c>
      <c r="E126" s="101">
        <v>1</v>
      </c>
      <c r="F126" s="123" t="s">
        <v>342</v>
      </c>
      <c r="G126" s="126">
        <v>0</v>
      </c>
      <c r="H126" s="154">
        <v>1392.8</v>
      </c>
      <c r="I126" s="128">
        <f t="shared" si="7"/>
        <v>1392.8</v>
      </c>
      <c r="J126" s="150"/>
      <c r="K126" s="13"/>
      <c r="L126" s="13"/>
      <c r="M126" s="13"/>
      <c r="N126" s="13"/>
      <c r="O126" s="13"/>
      <c r="P126" s="13"/>
      <c r="Q126" s="13"/>
      <c r="R126" s="5"/>
      <c r="S126" s="5"/>
      <c r="T126" s="5"/>
      <c r="U126" s="5"/>
      <c r="V126" s="5"/>
      <c r="W126" s="5"/>
      <c r="X126" s="5"/>
      <c r="Y126" s="5"/>
      <c r="Z126" s="5"/>
      <c r="AA126" s="5"/>
      <c r="AB126" s="5"/>
      <c r="AC126" s="5"/>
      <c r="AD126" s="5"/>
    </row>
    <row r="127" spans="1:30" ht="16.5" x14ac:dyDescent="0.25">
      <c r="A127" s="95" t="s">
        <v>341</v>
      </c>
      <c r="B127" s="105" t="s">
        <v>94</v>
      </c>
      <c r="C127" s="99"/>
      <c r="D127" s="121" t="s">
        <v>360</v>
      </c>
      <c r="E127" s="101">
        <v>1</v>
      </c>
      <c r="F127" s="74" t="s">
        <v>343</v>
      </c>
      <c r="G127" s="126">
        <v>0</v>
      </c>
      <c r="H127" s="154">
        <v>1392.8</v>
      </c>
      <c r="I127" s="128">
        <f t="shared" si="7"/>
        <v>1392.8</v>
      </c>
      <c r="J127" s="150"/>
      <c r="K127" s="13"/>
      <c r="L127" s="13"/>
      <c r="M127" s="13"/>
      <c r="N127" s="13"/>
      <c r="O127" s="13"/>
      <c r="P127" s="13"/>
      <c r="Q127" s="13"/>
      <c r="R127" s="5"/>
      <c r="S127" s="5"/>
      <c r="T127" s="5"/>
      <c r="U127" s="5"/>
      <c r="V127" s="5"/>
      <c r="W127" s="5"/>
      <c r="X127" s="5"/>
      <c r="Y127" s="5"/>
      <c r="Z127" s="5"/>
      <c r="AA127" s="5"/>
      <c r="AB127" s="5"/>
      <c r="AC127" s="5"/>
      <c r="AD127" s="5"/>
    </row>
    <row r="128" spans="1:30" ht="16.5" x14ac:dyDescent="0.25">
      <c r="A128" s="95" t="s">
        <v>341</v>
      </c>
      <c r="B128" s="105" t="s">
        <v>94</v>
      </c>
      <c r="C128" s="99"/>
      <c r="D128" s="121" t="s">
        <v>360</v>
      </c>
      <c r="E128" s="101">
        <v>1</v>
      </c>
      <c r="F128" s="104" t="s">
        <v>344</v>
      </c>
      <c r="G128" s="126">
        <v>0</v>
      </c>
      <c r="H128" s="154">
        <v>1392.8</v>
      </c>
      <c r="I128" s="128">
        <f t="shared" si="7"/>
        <v>1392.8</v>
      </c>
      <c r="J128" s="150"/>
      <c r="K128" s="13"/>
      <c r="L128" s="13"/>
      <c r="M128" s="13"/>
      <c r="N128" s="13"/>
      <c r="O128" s="13"/>
      <c r="P128" s="13"/>
      <c r="Q128" s="13"/>
      <c r="R128" s="5"/>
      <c r="S128" s="5"/>
      <c r="T128" s="5"/>
      <c r="U128" s="5"/>
      <c r="V128" s="5"/>
      <c r="W128" s="5"/>
      <c r="X128" s="5"/>
      <c r="Y128" s="5"/>
      <c r="Z128" s="5"/>
      <c r="AA128" s="5"/>
      <c r="AB128" s="5"/>
      <c r="AC128" s="5"/>
      <c r="AD128" s="5"/>
    </row>
    <row r="129" spans="1:30" ht="16.5" x14ac:dyDescent="0.25">
      <c r="A129" s="49" t="s">
        <v>347</v>
      </c>
      <c r="B129" s="105" t="s">
        <v>372</v>
      </c>
      <c r="C129" s="99"/>
      <c r="D129" s="121" t="s">
        <v>360</v>
      </c>
      <c r="E129" s="101">
        <v>1</v>
      </c>
      <c r="F129" s="52" t="s">
        <v>345</v>
      </c>
      <c r="G129" s="97">
        <v>0</v>
      </c>
      <c r="H129" s="154">
        <v>849.76</v>
      </c>
      <c r="I129" s="98">
        <f>SUM(G129:H129)</f>
        <v>849.76</v>
      </c>
      <c r="J129" s="150"/>
      <c r="K129" s="13"/>
      <c r="L129" s="13"/>
      <c r="M129" s="13"/>
      <c r="N129" s="13"/>
      <c r="O129" s="13"/>
      <c r="P129" s="13"/>
      <c r="Q129" s="13"/>
      <c r="R129" s="5"/>
      <c r="S129" s="5"/>
      <c r="T129" s="5"/>
      <c r="U129" s="5"/>
      <c r="V129" s="5"/>
      <c r="W129" s="5"/>
      <c r="X129" s="5"/>
      <c r="Y129" s="5"/>
      <c r="Z129" s="5"/>
      <c r="AA129" s="5"/>
      <c r="AB129" s="5"/>
      <c r="AC129" s="5"/>
      <c r="AD129" s="5"/>
    </row>
    <row r="130" spans="1:30" ht="16.5" x14ac:dyDescent="0.25">
      <c r="A130" s="49" t="s">
        <v>347</v>
      </c>
      <c r="B130" s="105" t="s">
        <v>372</v>
      </c>
      <c r="C130" s="99"/>
      <c r="D130" s="121" t="s">
        <v>360</v>
      </c>
      <c r="E130" s="101">
        <v>1</v>
      </c>
      <c r="F130" s="52" t="s">
        <v>346</v>
      </c>
      <c r="G130" s="97">
        <v>0</v>
      </c>
      <c r="H130" s="154">
        <v>849.76</v>
      </c>
      <c r="I130" s="98">
        <f>SUM(G130:H130)</f>
        <v>849.76</v>
      </c>
      <c r="J130" s="150"/>
      <c r="K130" s="13"/>
      <c r="L130" s="13"/>
      <c r="M130" s="13"/>
      <c r="N130" s="13"/>
      <c r="O130" s="13"/>
      <c r="P130" s="13"/>
      <c r="Q130" s="13"/>
      <c r="R130" s="5"/>
      <c r="S130" s="5"/>
      <c r="T130" s="5"/>
      <c r="U130" s="5"/>
      <c r="V130" s="5"/>
      <c r="W130" s="5"/>
      <c r="X130" s="5"/>
      <c r="Y130" s="5"/>
      <c r="Z130" s="5"/>
      <c r="AA130" s="5"/>
      <c r="AB130" s="5"/>
      <c r="AC130" s="5"/>
      <c r="AD130" s="5"/>
    </row>
    <row r="131" spans="1:30" ht="16.5" x14ac:dyDescent="0.25">
      <c r="A131" s="49" t="s">
        <v>347</v>
      </c>
      <c r="B131" s="105" t="s">
        <v>372</v>
      </c>
      <c r="C131" s="99"/>
      <c r="D131" s="121" t="s">
        <v>360</v>
      </c>
      <c r="E131" s="101">
        <v>1</v>
      </c>
      <c r="F131" s="106" t="s">
        <v>348</v>
      </c>
      <c r="G131" s="97">
        <v>0</v>
      </c>
      <c r="H131" s="154">
        <v>849.76</v>
      </c>
      <c r="I131" s="98">
        <f>SUM(G131:H131)</f>
        <v>849.76</v>
      </c>
      <c r="J131" s="150"/>
      <c r="K131" s="13"/>
      <c r="L131" s="13"/>
      <c r="M131" s="13"/>
      <c r="N131" s="13"/>
      <c r="O131" s="13"/>
      <c r="P131" s="13"/>
      <c r="Q131" s="13"/>
      <c r="R131" s="5"/>
      <c r="S131" s="5"/>
      <c r="T131" s="5"/>
      <c r="U131" s="5"/>
      <c r="V131" s="5"/>
      <c r="W131" s="5"/>
      <c r="X131" s="5"/>
      <c r="Y131" s="5"/>
      <c r="Z131" s="5"/>
      <c r="AA131" s="5"/>
      <c r="AB131" s="5"/>
      <c r="AC131" s="5"/>
      <c r="AD131" s="5"/>
    </row>
    <row r="132" spans="1:30" ht="16.5" x14ac:dyDescent="0.25">
      <c r="A132" s="49" t="s">
        <v>347</v>
      </c>
      <c r="B132" s="105" t="s">
        <v>372</v>
      </c>
      <c r="C132" s="99"/>
      <c r="D132" s="121" t="s">
        <v>360</v>
      </c>
      <c r="E132" s="101">
        <v>1</v>
      </c>
      <c r="F132" s="58" t="s">
        <v>349</v>
      </c>
      <c r="G132" s="102">
        <v>0</v>
      </c>
      <c r="H132" s="154">
        <v>849.76</v>
      </c>
      <c r="I132" s="103">
        <f>SUM(G132:H132)</f>
        <v>849.76</v>
      </c>
      <c r="J132" s="150"/>
      <c r="K132" s="13"/>
      <c r="L132" s="13"/>
      <c r="M132" s="13"/>
      <c r="N132" s="13"/>
      <c r="O132" s="13"/>
      <c r="P132" s="13"/>
      <c r="Q132" s="13"/>
      <c r="R132" s="5"/>
      <c r="S132" s="5"/>
      <c r="T132" s="5"/>
      <c r="U132" s="5"/>
      <c r="V132" s="5"/>
      <c r="W132" s="5"/>
      <c r="X132" s="5"/>
      <c r="Y132" s="5"/>
      <c r="Z132" s="5"/>
      <c r="AA132" s="5"/>
      <c r="AB132" s="5"/>
      <c r="AC132" s="5"/>
      <c r="AD132" s="5"/>
    </row>
    <row r="133" spans="1:30" ht="16.5" x14ac:dyDescent="0.25">
      <c r="A133" s="49" t="s">
        <v>347</v>
      </c>
      <c r="B133" s="105" t="s">
        <v>372</v>
      </c>
      <c r="C133" s="108"/>
      <c r="D133" s="121" t="s">
        <v>360</v>
      </c>
      <c r="E133" s="109">
        <v>1</v>
      </c>
      <c r="F133" s="94" t="s">
        <v>350</v>
      </c>
      <c r="G133" s="102">
        <v>0</v>
      </c>
      <c r="H133" s="154">
        <v>849.76</v>
      </c>
      <c r="I133" s="103">
        <f>SUM(G133:H133)</f>
        <v>849.76</v>
      </c>
      <c r="J133" s="150"/>
      <c r="K133" s="13"/>
      <c r="L133" s="13"/>
      <c r="M133" s="13"/>
      <c r="N133" s="13"/>
      <c r="O133" s="13"/>
      <c r="P133" s="13"/>
      <c r="Q133" s="13"/>
      <c r="R133" s="5"/>
      <c r="S133" s="5"/>
      <c r="T133" s="5"/>
      <c r="U133" s="5"/>
      <c r="V133" s="5"/>
      <c r="W133" s="5"/>
      <c r="X133" s="5"/>
      <c r="Y133" s="5"/>
      <c r="Z133" s="5"/>
      <c r="AA133" s="5"/>
      <c r="AB133" s="5"/>
      <c r="AC133" s="5"/>
      <c r="AD133" s="5"/>
    </row>
    <row r="134" spans="1:30" ht="16.5" x14ac:dyDescent="0.25">
      <c r="A134" s="49" t="s">
        <v>354</v>
      </c>
      <c r="B134" s="107" t="s">
        <v>98</v>
      </c>
      <c r="C134" s="99"/>
      <c r="D134" s="121" t="s">
        <v>360</v>
      </c>
      <c r="E134" s="101">
        <v>1</v>
      </c>
      <c r="F134" s="52" t="s">
        <v>351</v>
      </c>
      <c r="G134" s="102">
        <v>0</v>
      </c>
      <c r="H134" s="155">
        <v>566.5</v>
      </c>
      <c r="I134" s="103">
        <f t="shared" ref="I134:I140" si="8">SUM(G134:H134)</f>
        <v>566.5</v>
      </c>
      <c r="J134" s="150"/>
      <c r="K134" s="13"/>
      <c r="L134" s="13"/>
      <c r="M134" s="13"/>
      <c r="N134" s="13"/>
      <c r="O134" s="13"/>
      <c r="P134" s="13"/>
      <c r="Q134" s="13"/>
      <c r="R134" s="5"/>
      <c r="S134" s="5"/>
      <c r="T134" s="5"/>
      <c r="U134" s="5"/>
      <c r="V134" s="5"/>
      <c r="W134" s="5"/>
      <c r="X134" s="5"/>
      <c r="Y134" s="5"/>
      <c r="Z134" s="5"/>
      <c r="AA134" s="5"/>
      <c r="AB134" s="5"/>
      <c r="AC134" s="5"/>
      <c r="AD134" s="5"/>
    </row>
    <row r="135" spans="1:30" ht="16.5" x14ac:dyDescent="0.25">
      <c r="A135" s="49" t="s">
        <v>354</v>
      </c>
      <c r="B135" s="107" t="s">
        <v>98</v>
      </c>
      <c r="C135" s="99"/>
      <c r="D135" s="121" t="s">
        <v>362</v>
      </c>
      <c r="E135" s="101">
        <v>1</v>
      </c>
      <c r="F135" s="114"/>
      <c r="G135" s="102">
        <v>0</v>
      </c>
      <c r="H135" s="155">
        <v>566.5</v>
      </c>
      <c r="I135" s="103">
        <f t="shared" si="8"/>
        <v>566.5</v>
      </c>
      <c r="J135" s="150"/>
      <c r="K135" s="13"/>
      <c r="L135" s="13"/>
      <c r="M135" s="13"/>
      <c r="N135" s="13"/>
      <c r="O135" s="13"/>
      <c r="P135" s="13"/>
      <c r="Q135" s="13"/>
      <c r="R135" s="5"/>
      <c r="S135" s="5"/>
      <c r="T135" s="5"/>
      <c r="U135" s="5"/>
      <c r="V135" s="5"/>
      <c r="W135" s="5"/>
      <c r="X135" s="5"/>
      <c r="Y135" s="5"/>
      <c r="Z135" s="5"/>
      <c r="AA135" s="5"/>
      <c r="AB135" s="5"/>
      <c r="AC135" s="5"/>
      <c r="AD135" s="5"/>
    </row>
    <row r="136" spans="1:30" ht="16.5" x14ac:dyDescent="0.25">
      <c r="A136" s="49" t="s">
        <v>354</v>
      </c>
      <c r="B136" s="107" t="s">
        <v>98</v>
      </c>
      <c r="C136" s="99"/>
      <c r="D136" s="121" t="s">
        <v>360</v>
      </c>
      <c r="E136" s="101">
        <v>1</v>
      </c>
      <c r="F136" s="52" t="s">
        <v>353</v>
      </c>
      <c r="G136" s="102">
        <v>0</v>
      </c>
      <c r="H136" s="155">
        <v>566.5</v>
      </c>
      <c r="I136" s="103">
        <f t="shared" si="8"/>
        <v>566.5</v>
      </c>
      <c r="J136" s="150"/>
      <c r="K136" s="13"/>
      <c r="L136" s="13"/>
      <c r="M136" s="13"/>
      <c r="N136" s="13"/>
      <c r="O136" s="13"/>
      <c r="P136" s="13"/>
      <c r="Q136" s="13"/>
      <c r="R136" s="5"/>
      <c r="S136" s="5"/>
      <c r="T136" s="5"/>
      <c r="U136" s="5"/>
      <c r="V136" s="5"/>
      <c r="W136" s="5"/>
      <c r="X136" s="5"/>
      <c r="Y136" s="5"/>
      <c r="Z136" s="5"/>
      <c r="AA136" s="5"/>
      <c r="AB136" s="5"/>
      <c r="AC136" s="5"/>
      <c r="AD136" s="5"/>
    </row>
    <row r="137" spans="1:30" ht="16.5" x14ac:dyDescent="0.25">
      <c r="A137" s="52" t="s">
        <v>355</v>
      </c>
      <c r="B137" s="107" t="s">
        <v>356</v>
      </c>
      <c r="C137" s="99"/>
      <c r="D137" s="100" t="s">
        <v>360</v>
      </c>
      <c r="E137" s="101">
        <v>1</v>
      </c>
      <c r="F137" s="58" t="s">
        <v>358</v>
      </c>
      <c r="G137" s="102">
        <v>0</v>
      </c>
      <c r="H137" s="155">
        <v>505.81</v>
      </c>
      <c r="I137" s="103">
        <f t="shared" si="8"/>
        <v>505.81</v>
      </c>
      <c r="J137" s="150"/>
      <c r="K137" s="13"/>
      <c r="L137" s="13"/>
      <c r="M137" s="13"/>
      <c r="N137" s="13"/>
      <c r="O137" s="13"/>
      <c r="P137" s="13"/>
      <c r="Q137" s="13"/>
      <c r="R137" s="5"/>
      <c r="S137" s="5"/>
      <c r="T137" s="5"/>
      <c r="U137" s="5"/>
      <c r="V137" s="5"/>
      <c r="W137" s="5"/>
      <c r="X137" s="5"/>
      <c r="Y137" s="5"/>
      <c r="Z137" s="5"/>
      <c r="AA137" s="5"/>
      <c r="AB137" s="5"/>
      <c r="AC137" s="5"/>
      <c r="AD137" s="5"/>
    </row>
    <row r="138" spans="1:30" ht="16.5" x14ac:dyDescent="0.25">
      <c r="A138" s="52" t="s">
        <v>357</v>
      </c>
      <c r="B138" s="107" t="s">
        <v>104</v>
      </c>
      <c r="C138" s="110"/>
      <c r="D138" s="111" t="s">
        <v>362</v>
      </c>
      <c r="E138" s="112">
        <v>1</v>
      </c>
      <c r="F138" s="115"/>
      <c r="G138" s="102">
        <v>0</v>
      </c>
      <c r="H138" s="156">
        <v>364.17</v>
      </c>
      <c r="I138" s="103">
        <f t="shared" si="8"/>
        <v>364.17</v>
      </c>
      <c r="J138" s="150"/>
      <c r="K138" s="13"/>
      <c r="L138" s="13"/>
      <c r="M138" s="13"/>
      <c r="N138" s="13"/>
      <c r="O138" s="13"/>
      <c r="P138" s="13"/>
      <c r="Q138" s="13"/>
      <c r="R138" s="5"/>
      <c r="S138" s="5"/>
      <c r="T138" s="5"/>
      <c r="U138" s="5"/>
      <c r="V138" s="5"/>
      <c r="W138" s="5"/>
      <c r="X138" s="5"/>
      <c r="Y138" s="5"/>
      <c r="Z138" s="5"/>
      <c r="AA138" s="5"/>
      <c r="AB138" s="5"/>
      <c r="AC138" s="5"/>
      <c r="AD138" s="5"/>
    </row>
    <row r="139" spans="1:30" ht="16.5" x14ac:dyDescent="0.25">
      <c r="A139" s="52" t="s">
        <v>357</v>
      </c>
      <c r="B139" s="107" t="s">
        <v>104</v>
      </c>
      <c r="C139" s="110"/>
      <c r="D139" s="111" t="s">
        <v>362</v>
      </c>
      <c r="E139" s="112">
        <v>1</v>
      </c>
      <c r="F139" s="115"/>
      <c r="G139" s="102">
        <v>0</v>
      </c>
      <c r="H139" s="156">
        <v>364.17</v>
      </c>
      <c r="I139" s="103">
        <f t="shared" si="8"/>
        <v>364.17</v>
      </c>
      <c r="J139" s="150"/>
      <c r="L139" s="13"/>
      <c r="M139" s="13"/>
      <c r="N139" s="13">
        <v>18689.02</v>
      </c>
      <c r="O139" s="13"/>
      <c r="P139" s="13"/>
      <c r="Q139" s="13"/>
      <c r="R139" s="5"/>
      <c r="S139" s="5"/>
      <c r="T139" s="5"/>
      <c r="U139" s="5"/>
      <c r="V139" s="5"/>
      <c r="W139" s="5"/>
      <c r="X139" s="5"/>
      <c r="Y139" s="5"/>
      <c r="Z139" s="5"/>
      <c r="AA139" s="5"/>
      <c r="AB139" s="5"/>
      <c r="AC139" s="5"/>
      <c r="AD139" s="5"/>
    </row>
    <row r="140" spans="1:30" ht="16.5" x14ac:dyDescent="0.25">
      <c r="A140" s="52" t="s">
        <v>357</v>
      </c>
      <c r="B140" s="107" t="s">
        <v>104</v>
      </c>
      <c r="C140" s="110"/>
      <c r="D140" s="111" t="s">
        <v>362</v>
      </c>
      <c r="E140" s="112">
        <v>1</v>
      </c>
      <c r="F140" s="115"/>
      <c r="G140" s="102">
        <v>0</v>
      </c>
      <c r="H140" s="156">
        <v>364.17</v>
      </c>
      <c r="I140" s="103">
        <f t="shared" si="8"/>
        <v>364.17</v>
      </c>
      <c r="J140" s="150"/>
      <c r="K140" s="13"/>
      <c r="L140" s="13"/>
      <c r="M140" s="13"/>
      <c r="N140" s="13"/>
      <c r="O140" s="13"/>
      <c r="P140" s="13"/>
      <c r="Q140" s="13"/>
      <c r="R140" s="5"/>
      <c r="S140" s="5"/>
      <c r="T140" s="5"/>
      <c r="U140" s="5"/>
      <c r="V140" s="5"/>
      <c r="W140" s="5"/>
      <c r="X140" s="5"/>
      <c r="Y140" s="5"/>
      <c r="Z140" s="5"/>
      <c r="AA140" s="5"/>
      <c r="AB140" s="5"/>
      <c r="AC140" s="5"/>
      <c r="AD140" s="5"/>
    </row>
    <row r="141" spans="1:30" ht="16.5" x14ac:dyDescent="0.25">
      <c r="A141" s="95"/>
      <c r="B141" s="105"/>
      <c r="C141" s="110"/>
      <c r="D141" s="111"/>
      <c r="E141" s="112"/>
      <c r="F141" s="113"/>
      <c r="G141" s="102"/>
      <c r="H141" s="90"/>
      <c r="I141" s="103"/>
      <c r="J141" s="150"/>
      <c r="K141" s="13"/>
      <c r="L141" s="13"/>
      <c r="M141" s="13"/>
      <c r="N141" s="13"/>
      <c r="O141" s="13"/>
      <c r="P141" s="13"/>
      <c r="Q141" s="13"/>
      <c r="R141" s="5"/>
      <c r="S141" s="5"/>
      <c r="T141" s="5"/>
      <c r="U141" s="5"/>
      <c r="V141" s="5"/>
      <c r="W141" s="5"/>
      <c r="X141" s="5"/>
      <c r="Y141" s="5"/>
      <c r="Z141" s="5"/>
      <c r="AA141" s="5"/>
      <c r="AB141" s="5"/>
      <c r="AC141" s="5"/>
      <c r="AD141" s="5"/>
    </row>
    <row r="142" spans="1:30" ht="45" x14ac:dyDescent="0.2">
      <c r="A142" s="42" t="s">
        <v>85</v>
      </c>
      <c r="B142" s="42" t="s">
        <v>86</v>
      </c>
      <c r="C142" s="21" t="s">
        <v>87</v>
      </c>
      <c r="D142" s="21" t="s">
        <v>88</v>
      </c>
      <c r="E142" s="21" t="s">
        <v>89</v>
      </c>
      <c r="F142" s="31"/>
      <c r="G142" s="157" t="s">
        <v>90</v>
      </c>
      <c r="H142" s="157" t="s">
        <v>91</v>
      </c>
      <c r="I142" s="157" t="s">
        <v>92</v>
      </c>
      <c r="J142" s="150"/>
      <c r="K142" s="13"/>
      <c r="L142" s="13"/>
      <c r="M142" s="13"/>
      <c r="N142" s="13">
        <f>N139+N87</f>
        <v>18689.02</v>
      </c>
      <c r="O142" s="13"/>
      <c r="P142" s="13"/>
      <c r="Q142" s="13"/>
      <c r="R142" s="14"/>
      <c r="S142" s="14"/>
      <c r="T142" s="14"/>
      <c r="U142" s="14"/>
      <c r="V142" s="14"/>
      <c r="W142" s="14"/>
      <c r="X142" s="14"/>
      <c r="Y142" s="14"/>
      <c r="Z142" s="14"/>
      <c r="AA142" s="14"/>
      <c r="AB142" s="14"/>
      <c r="AC142" s="14"/>
      <c r="AD142" s="14"/>
    </row>
    <row r="143" spans="1:30" x14ac:dyDescent="0.2">
      <c r="A143" s="37" t="s">
        <v>93</v>
      </c>
      <c r="B143" s="38" t="s">
        <v>94</v>
      </c>
      <c r="C143" s="16">
        <f>SUMIFS($E$120:$E$141,$B$120:$B$141,"FGS-1",$D$120:$D$141,"&lt;&gt;VAGO")</f>
        <v>9</v>
      </c>
      <c r="D143" s="16">
        <f>SUMIFS($E$120:$E$141,$B$120:$B$141,"FGS-1",$D$120:$D$141,"VAGO")</f>
        <v>0</v>
      </c>
      <c r="E143" s="16">
        <f t="shared" ref="E143:E148" si="9">C143+D143</f>
        <v>9</v>
      </c>
      <c r="F143" s="17"/>
      <c r="G143" s="28">
        <f>SUMIF($B$120:$B$141,"FGS-1",$G$120:$G$141)</f>
        <v>0</v>
      </c>
      <c r="H143" s="28">
        <f>SUMIF($B$120:$B$141,"FGS-1",$H$120:$H$141)</f>
        <v>12535.199999999997</v>
      </c>
      <c r="I143" s="28">
        <f>SUMIF($B$120:$B$141,"FGS-1",$I$120:$I$141)</f>
        <v>12535.199999999997</v>
      </c>
      <c r="J143" s="150"/>
      <c r="K143" s="13"/>
      <c r="L143" s="13"/>
      <c r="M143" s="13"/>
      <c r="N143" s="13"/>
      <c r="O143" s="13"/>
      <c r="P143" s="13"/>
      <c r="Q143" s="13"/>
      <c r="R143" s="12"/>
      <c r="S143" s="12"/>
      <c r="T143" s="12"/>
      <c r="U143" s="12"/>
      <c r="V143" s="12"/>
      <c r="W143" s="12"/>
      <c r="X143" s="12"/>
      <c r="Y143" s="12"/>
      <c r="Z143" s="12"/>
      <c r="AA143" s="12"/>
      <c r="AB143" s="12"/>
      <c r="AC143" s="12"/>
      <c r="AD143" s="12"/>
    </row>
    <row r="144" spans="1:30" x14ac:dyDescent="0.2">
      <c r="A144" s="37" t="s">
        <v>95</v>
      </c>
      <c r="B144" s="38" t="s">
        <v>96</v>
      </c>
      <c r="C144" s="16">
        <f>SUMIFS($E$120:$E$141,$B$120:$B$141,"FGS-2",$D$120:$D$141,"&lt;&gt;VAGO")</f>
        <v>5</v>
      </c>
      <c r="D144" s="16">
        <f>SUMIFS($E$120:$E$141,$B$120:$B$141,"FGS-2",$D$120:$D$141,"VAGO")</f>
        <v>0</v>
      </c>
      <c r="E144" s="16">
        <f t="shared" si="9"/>
        <v>5</v>
      </c>
      <c r="F144" s="19"/>
      <c r="G144" s="28">
        <f>SUMIF($B$120:$B$141,"FGS-2",$G$120:$G$141)</f>
        <v>0</v>
      </c>
      <c r="H144" s="28">
        <f>SUMIF($B$120:$B$141,"FGS-2",$H$120:$H$141)</f>
        <v>4248.8</v>
      </c>
      <c r="I144" s="28">
        <f>SUMIF($B$120:$B$141,"FGS-2",$I$120:$I$141)</f>
        <v>4248.8</v>
      </c>
      <c r="J144" s="150"/>
      <c r="K144" s="13"/>
      <c r="L144" s="13"/>
      <c r="M144" s="13"/>
      <c r="N144" s="13"/>
      <c r="O144" s="13"/>
      <c r="P144" s="13"/>
      <c r="Q144" s="13"/>
      <c r="R144" s="12"/>
      <c r="S144" s="12"/>
      <c r="T144" s="12"/>
      <c r="U144" s="12"/>
      <c r="V144" s="12"/>
      <c r="W144" s="12"/>
      <c r="X144" s="12"/>
      <c r="Y144" s="12"/>
      <c r="Z144" s="12"/>
      <c r="AA144" s="12"/>
      <c r="AB144" s="12"/>
      <c r="AC144" s="12"/>
      <c r="AD144" s="12"/>
    </row>
    <row r="145" spans="1:30" x14ac:dyDescent="0.2">
      <c r="A145" s="37" t="s">
        <v>97</v>
      </c>
      <c r="B145" s="38" t="s">
        <v>98</v>
      </c>
      <c r="C145" s="16">
        <f>SUMIFS($E$120:$E$141,$B$120:$B$141,"FGS-3",$D$120:$D$141,"&lt;&gt;VAGO")</f>
        <v>2</v>
      </c>
      <c r="D145" s="16">
        <f>SUMIFS($E$120:$E$141,$B$120:$B$141,"FGS-3",$D$120:$D$141,"VAGO")</f>
        <v>1</v>
      </c>
      <c r="E145" s="16">
        <f t="shared" si="9"/>
        <v>3</v>
      </c>
      <c r="F145" s="19"/>
      <c r="G145" s="28">
        <f>SUMIF($B$120:$B$141,"FGS-3",$G$120:$G$141)</f>
        <v>0</v>
      </c>
      <c r="H145" s="28">
        <f>SUMIF($B$120:$B$141,"FGS-3",$H$120:$H$141)</f>
        <v>1699.5</v>
      </c>
      <c r="I145" s="28">
        <f ca="1">SUMIF($B$120:$B$141,"FGS-3",$I$121:$I$141)</f>
        <v>1638.81</v>
      </c>
      <c r="J145" s="150"/>
      <c r="K145" s="13"/>
      <c r="L145" s="13"/>
      <c r="M145" s="13"/>
      <c r="N145" s="13"/>
      <c r="O145" s="13"/>
      <c r="P145" s="13"/>
      <c r="Q145" s="13"/>
      <c r="R145" s="12"/>
      <c r="S145" s="12"/>
      <c r="T145" s="12"/>
      <c r="U145" s="12"/>
      <c r="V145" s="12"/>
      <c r="W145" s="12"/>
      <c r="X145" s="12"/>
      <c r="Y145" s="12"/>
      <c r="Z145" s="12"/>
      <c r="AA145" s="12"/>
      <c r="AB145" s="12"/>
      <c r="AC145" s="12"/>
      <c r="AD145" s="12"/>
    </row>
    <row r="146" spans="1:30" x14ac:dyDescent="0.2">
      <c r="A146" s="39" t="s">
        <v>99</v>
      </c>
      <c r="B146" s="40" t="s">
        <v>100</v>
      </c>
      <c r="C146" s="16">
        <f>SUMIFS($E$120:$E$141,$B$120:$B$141,"FGA-1",$D$120:$D$141,"&lt;&gt;VAGO")</f>
        <v>1</v>
      </c>
      <c r="D146" s="16">
        <f>SUMIFS($E$120:$E$141,$B$120:$B$141,"FGA-1",$D$120:$D$141,"VAGO")</f>
        <v>0</v>
      </c>
      <c r="E146" s="16">
        <f t="shared" si="9"/>
        <v>1</v>
      </c>
      <c r="F146" s="20"/>
      <c r="G146" s="28">
        <f>SUMIF($B$120:$B$141,"FGA-1",$G$120:$G$141)</f>
        <v>0</v>
      </c>
      <c r="H146" s="28">
        <f>SUMIF($B$120:$B$141,"FGA-1",$H$120:$H$141)</f>
        <v>505.81</v>
      </c>
      <c r="I146" s="28">
        <f>SUMIF($B$120:$B$141,"FGA-1",$I$120:$I$141)</f>
        <v>505.81</v>
      </c>
      <c r="J146" s="150"/>
      <c r="K146" s="13"/>
      <c r="L146" s="13"/>
      <c r="M146" s="13"/>
      <c r="N146" s="13"/>
      <c r="O146" s="13"/>
      <c r="P146" s="13"/>
      <c r="Q146" s="13"/>
      <c r="R146" s="12"/>
      <c r="S146" s="12"/>
      <c r="T146" s="12"/>
      <c r="U146" s="12"/>
      <c r="V146" s="12"/>
      <c r="W146" s="12"/>
      <c r="X146" s="12"/>
      <c r="Y146" s="12"/>
      <c r="Z146" s="12"/>
      <c r="AA146" s="12"/>
      <c r="AB146" s="12"/>
      <c r="AC146" s="12"/>
      <c r="AD146" s="12"/>
    </row>
    <row r="147" spans="1:30" x14ac:dyDescent="0.2">
      <c r="A147" s="37" t="s">
        <v>101</v>
      </c>
      <c r="B147" s="38" t="s">
        <v>102</v>
      </c>
      <c r="C147" s="16">
        <f>SUMIFS($E$120:$E$141,$B$120:$B$141,"FGA-2",$D$120:$D$141,"&lt;&gt;VAGO")</f>
        <v>0</v>
      </c>
      <c r="D147" s="16">
        <f>SUMIFS($E$120:$E$141,$B$120:$B$141,"FGA-2",$D$120:$D$141,"VAGO")</f>
        <v>0</v>
      </c>
      <c r="E147" s="16">
        <f t="shared" si="9"/>
        <v>0</v>
      </c>
      <c r="F147" s="20"/>
      <c r="G147" s="28">
        <f>SUMIF($B$120:$B$141,"FGA-2",$G$120:$G$141)</f>
        <v>0</v>
      </c>
      <c r="H147" s="28">
        <f>SUMIF($B$120:$B$141,"FGA-2",$H$120:$H$141)</f>
        <v>0</v>
      </c>
      <c r="I147" s="28">
        <f>SUMIF($B$120:$B$141,"FGA-2",$I$120:$I$141)</f>
        <v>0</v>
      </c>
      <c r="J147" s="150"/>
      <c r="K147" s="13"/>
      <c r="L147" s="13"/>
      <c r="M147" s="13"/>
      <c r="N147" s="13"/>
      <c r="O147" s="13"/>
      <c r="P147" s="13"/>
      <c r="Q147" s="13"/>
      <c r="R147" s="25"/>
      <c r="S147" s="12"/>
      <c r="T147" s="12"/>
      <c r="U147" s="12"/>
      <c r="V147" s="12"/>
      <c r="W147" s="12"/>
      <c r="X147" s="12"/>
      <c r="Y147" s="12"/>
      <c r="Z147" s="12"/>
      <c r="AA147" s="12"/>
      <c r="AB147" s="12"/>
      <c r="AC147" s="12"/>
      <c r="AD147" s="12"/>
    </row>
    <row r="148" spans="1:30" x14ac:dyDescent="0.2">
      <c r="A148" s="37" t="s">
        <v>103</v>
      </c>
      <c r="B148" s="38" t="s">
        <v>104</v>
      </c>
      <c r="C148" s="16">
        <f>SUMIFS($E$120:$E$141,$B$120:$B$141,"FGA-3",$D$120:$D$141,"&lt;&gt;VAGO")</f>
        <v>0</v>
      </c>
      <c r="D148" s="16">
        <f>SUMIFS($E$120:$E$141,$B$120:$B$141,"FGA-3",$D$120:$D$141,"VAGO")</f>
        <v>3</v>
      </c>
      <c r="E148" s="16">
        <f t="shared" si="9"/>
        <v>3</v>
      </c>
      <c r="F148" s="19"/>
      <c r="G148" s="28">
        <f>SUMIF($B$120:$B$141,"FGA-3",$G$120:$G$141)</f>
        <v>0</v>
      </c>
      <c r="H148" s="28">
        <f>SUMIF($B$120:$B$141,"FGA-3",$H$120:$H$141)</f>
        <v>1092.51</v>
      </c>
      <c r="I148" s="28">
        <f>SUMIF($B$120:$B$141,"FGA-3",$I$120:$I$141)</f>
        <v>1092.51</v>
      </c>
      <c r="J148" s="150"/>
      <c r="K148" s="13"/>
      <c r="L148" s="13"/>
      <c r="M148" s="13"/>
      <c r="N148" s="13"/>
      <c r="O148" s="13"/>
      <c r="P148" s="13"/>
      <c r="Q148" s="13"/>
      <c r="R148" s="32"/>
      <c r="S148" s="14"/>
      <c r="T148" s="14"/>
      <c r="U148" s="14"/>
      <c r="V148" s="14"/>
      <c r="W148" s="14"/>
      <c r="X148" s="14"/>
      <c r="Y148" s="14"/>
      <c r="Z148" s="14"/>
      <c r="AA148" s="14"/>
      <c r="AB148" s="14"/>
      <c r="AC148" s="14"/>
      <c r="AD148" s="14"/>
    </row>
    <row r="149" spans="1:30" ht="30" x14ac:dyDescent="0.2">
      <c r="A149" s="42" t="s">
        <v>105</v>
      </c>
      <c r="B149" s="167"/>
      <c r="C149" s="21">
        <f t="shared" ref="C149:E149" si="10">SUM(C143:C148)</f>
        <v>17</v>
      </c>
      <c r="D149" s="21">
        <f t="shared" si="10"/>
        <v>4</v>
      </c>
      <c r="E149" s="21">
        <f t="shared" si="10"/>
        <v>21</v>
      </c>
      <c r="F149" s="31"/>
      <c r="G149" s="33">
        <f t="shared" ref="G149:I149" si="11">SUM(G143:G148)</f>
        <v>0</v>
      </c>
      <c r="H149" s="33">
        <f>SUM(H143:H148)</f>
        <v>20081.819999999996</v>
      </c>
      <c r="I149" s="33">
        <f t="shared" ca="1" si="11"/>
        <v>20021.129999999997</v>
      </c>
      <c r="J149" s="150"/>
      <c r="K149" s="13"/>
      <c r="L149" s="13"/>
      <c r="M149" s="13"/>
      <c r="N149" s="13"/>
      <c r="O149" s="13"/>
      <c r="P149" s="13"/>
      <c r="Q149" s="13"/>
      <c r="R149" s="32"/>
      <c r="S149" s="14"/>
      <c r="T149" s="14"/>
      <c r="U149" s="14"/>
      <c r="V149" s="14"/>
      <c r="W149" s="14"/>
      <c r="X149" s="14"/>
      <c r="Y149" s="14"/>
      <c r="Z149" s="14"/>
      <c r="AA149" s="14"/>
      <c r="AB149" s="14"/>
      <c r="AC149" s="14"/>
      <c r="AD149" s="14"/>
    </row>
    <row r="150" spans="1:30" ht="33" customHeight="1" x14ac:dyDescent="0.2">
      <c r="A150" s="23"/>
      <c r="B150" s="144"/>
      <c r="C150" s="144"/>
      <c r="D150" s="144"/>
      <c r="E150" s="144"/>
      <c r="F150" s="23"/>
      <c r="G150" s="159"/>
      <c r="H150" s="158"/>
      <c r="I150" s="158"/>
      <c r="J150" s="158"/>
      <c r="K150" s="139"/>
      <c r="L150" s="138"/>
      <c r="M150" s="138"/>
      <c r="N150" s="138"/>
      <c r="O150" s="41"/>
      <c r="P150" s="41"/>
      <c r="Q150" s="41"/>
      <c r="R150" s="25"/>
      <c r="S150" s="12"/>
      <c r="T150" s="12"/>
      <c r="U150" s="12"/>
      <c r="V150" s="12"/>
      <c r="W150" s="12"/>
      <c r="X150" s="12"/>
      <c r="Y150" s="12"/>
      <c r="Z150" s="12"/>
      <c r="AA150" s="12"/>
      <c r="AB150" s="12"/>
      <c r="AC150" s="12"/>
      <c r="AD150" s="12"/>
    </row>
    <row r="151" spans="1:30" ht="45" x14ac:dyDescent="0.2">
      <c r="A151" s="42"/>
      <c r="B151" s="42"/>
      <c r="C151" s="21" t="s">
        <v>106</v>
      </c>
      <c r="D151" s="21" t="s">
        <v>107</v>
      </c>
      <c r="E151" s="21" t="s">
        <v>108</v>
      </c>
      <c r="F151" s="15"/>
      <c r="G151" s="149" t="s">
        <v>109</v>
      </c>
      <c r="H151" s="149" t="s">
        <v>110</v>
      </c>
      <c r="I151" s="149" t="s">
        <v>111</v>
      </c>
      <c r="J151" s="158"/>
      <c r="K151" s="139"/>
      <c r="L151" s="138"/>
      <c r="M151" s="138"/>
      <c r="N151" s="138"/>
      <c r="O151" s="41"/>
      <c r="P151" s="41"/>
      <c r="Q151" s="41"/>
      <c r="R151" s="25"/>
      <c r="S151" s="12"/>
      <c r="T151" s="12"/>
      <c r="U151" s="12"/>
      <c r="V151" s="12"/>
      <c r="W151" s="12"/>
      <c r="X151" s="12"/>
      <c r="Y151" s="12"/>
      <c r="Z151" s="12"/>
      <c r="AA151" s="12"/>
      <c r="AB151" s="12"/>
      <c r="AC151" s="12"/>
      <c r="AD151" s="12"/>
    </row>
    <row r="152" spans="1:30" ht="45" x14ac:dyDescent="0.2">
      <c r="A152" s="42" t="s">
        <v>112</v>
      </c>
      <c r="B152" s="166"/>
      <c r="C152" s="21">
        <f>SUM(C100+C116+C149)</f>
        <v>96</v>
      </c>
      <c r="D152" s="21">
        <f>SUM(D100+D116+D149)</f>
        <v>6</v>
      </c>
      <c r="E152" s="21">
        <f>SUM(E100+E116+E149)</f>
        <v>102</v>
      </c>
      <c r="F152" s="15"/>
      <c r="G152" s="33">
        <f>SUM(H100+G116+G149)</f>
        <v>72138.039999999994</v>
      </c>
      <c r="H152" s="33">
        <f>SUM(I100+H116+H149)</f>
        <v>364673.72</v>
      </c>
      <c r="I152" s="33">
        <f ca="1">SUM(J100+I116+I149)</f>
        <v>436751.07</v>
      </c>
      <c r="J152" s="158"/>
      <c r="K152" s="139"/>
      <c r="L152" s="138"/>
      <c r="M152" s="138"/>
      <c r="N152" s="138"/>
      <c r="O152" s="41"/>
      <c r="P152" s="41"/>
      <c r="Q152" s="41"/>
      <c r="R152" s="25"/>
      <c r="S152" s="12"/>
      <c r="T152" s="12"/>
      <c r="U152" s="12"/>
      <c r="V152" s="12"/>
      <c r="W152" s="12"/>
      <c r="X152" s="12"/>
      <c r="Y152" s="12"/>
      <c r="Z152" s="12"/>
      <c r="AA152" s="12"/>
      <c r="AB152" s="12"/>
      <c r="AC152" s="12"/>
      <c r="AD152" s="12"/>
    </row>
    <row r="153" spans="1:30" ht="30" customHeight="1" x14ac:dyDescent="0.2">
      <c r="A153" s="23"/>
      <c r="B153" s="144"/>
      <c r="C153" s="144"/>
      <c r="D153" s="144"/>
      <c r="E153" s="144"/>
      <c r="F153" s="23"/>
      <c r="G153" s="159"/>
      <c r="H153" s="159"/>
      <c r="I153" s="158"/>
      <c r="J153" s="158"/>
      <c r="K153" s="139"/>
      <c r="L153" s="138"/>
      <c r="M153" s="138"/>
      <c r="N153" s="138"/>
      <c r="O153" s="41"/>
      <c r="P153" s="41"/>
      <c r="Q153" s="41"/>
      <c r="R153" s="25"/>
      <c r="S153" s="12"/>
      <c r="T153" s="12"/>
      <c r="U153" s="12"/>
      <c r="V153" s="12"/>
      <c r="W153" s="12"/>
      <c r="X153" s="12"/>
      <c r="Y153" s="12"/>
      <c r="Z153" s="12"/>
      <c r="AA153" s="12"/>
      <c r="AB153" s="12"/>
      <c r="AC153" s="12"/>
      <c r="AD153" s="12"/>
    </row>
    <row r="154" spans="1:30" x14ac:dyDescent="0.2">
      <c r="A154" s="186" t="s">
        <v>113</v>
      </c>
      <c r="B154" s="179"/>
      <c r="C154" s="179"/>
      <c r="D154" s="179"/>
      <c r="E154" s="179"/>
      <c r="F154" s="180"/>
      <c r="G154" s="150"/>
      <c r="H154" s="159"/>
      <c r="I154" s="158"/>
      <c r="J154" s="158"/>
      <c r="K154" s="139"/>
      <c r="L154" s="138"/>
      <c r="M154" s="138"/>
      <c r="N154" s="138"/>
      <c r="O154" s="41"/>
      <c r="P154" s="41"/>
      <c r="Q154" s="41"/>
      <c r="R154" s="25"/>
      <c r="S154" s="12"/>
      <c r="T154" s="12"/>
      <c r="U154" s="12"/>
      <c r="V154" s="12"/>
      <c r="W154" s="12"/>
      <c r="X154" s="12"/>
      <c r="Y154" s="12"/>
      <c r="Z154" s="12"/>
      <c r="AA154" s="12"/>
      <c r="AB154" s="12"/>
      <c r="AC154" s="12"/>
      <c r="AD154" s="12"/>
    </row>
    <row r="155" spans="1:30" x14ac:dyDescent="0.2">
      <c r="A155" s="187" t="s">
        <v>114</v>
      </c>
      <c r="B155" s="179"/>
      <c r="C155" s="179"/>
      <c r="D155" s="179"/>
      <c r="E155" s="179"/>
      <c r="F155" s="180"/>
      <c r="G155" s="150"/>
      <c r="H155" s="159"/>
      <c r="I155" s="159"/>
      <c r="J155" s="158"/>
      <c r="K155" s="138"/>
      <c r="L155" s="138"/>
      <c r="M155" s="138"/>
      <c r="N155" s="138"/>
      <c r="O155" s="41"/>
      <c r="P155" s="41"/>
      <c r="Q155" s="41"/>
      <c r="R155" s="25"/>
      <c r="S155" s="12"/>
      <c r="T155" s="12"/>
      <c r="U155" s="12"/>
      <c r="V155" s="12"/>
      <c r="W155" s="12"/>
      <c r="X155" s="12"/>
      <c r="Y155" s="12"/>
      <c r="Z155" s="12"/>
      <c r="AA155" s="12"/>
      <c r="AB155" s="12"/>
      <c r="AC155" s="12"/>
      <c r="AD155" s="12"/>
    </row>
    <row r="156" spans="1:30" x14ac:dyDescent="0.2">
      <c r="A156" s="187" t="s">
        <v>115</v>
      </c>
      <c r="B156" s="179"/>
      <c r="C156" s="179"/>
      <c r="D156" s="179"/>
      <c r="E156" s="179"/>
      <c r="F156" s="180"/>
      <c r="G156" s="150"/>
      <c r="H156" s="159"/>
      <c r="I156" s="159"/>
      <c r="J156" s="158"/>
      <c r="K156" s="138"/>
      <c r="L156" s="138"/>
      <c r="M156" s="138"/>
      <c r="N156" s="138"/>
      <c r="O156" s="41"/>
      <c r="P156" s="41"/>
      <c r="Q156" s="41"/>
      <c r="R156" s="25"/>
      <c r="S156" s="12"/>
      <c r="T156" s="12"/>
      <c r="U156" s="12"/>
      <c r="V156" s="12"/>
      <c r="W156" s="12"/>
      <c r="X156" s="12"/>
      <c r="Y156" s="12"/>
      <c r="Z156" s="12"/>
      <c r="AA156" s="12"/>
      <c r="AB156" s="12"/>
      <c r="AC156" s="12"/>
      <c r="AD156" s="12"/>
    </row>
    <row r="157" spans="1:30" x14ac:dyDescent="0.2">
      <c r="A157" s="188" t="s">
        <v>116</v>
      </c>
      <c r="B157" s="179"/>
      <c r="C157" s="179"/>
      <c r="D157" s="179"/>
      <c r="E157" s="179"/>
      <c r="F157" s="180"/>
      <c r="G157" s="150"/>
      <c r="H157" s="159"/>
      <c r="I157" s="159"/>
      <c r="J157" s="158"/>
      <c r="K157" s="138"/>
      <c r="L157" s="138"/>
      <c r="M157" s="138"/>
      <c r="N157" s="138"/>
      <c r="O157" s="41"/>
      <c r="P157" s="41"/>
      <c r="Q157" s="41"/>
      <c r="R157" s="25"/>
      <c r="S157" s="12"/>
      <c r="T157" s="12"/>
      <c r="U157" s="12"/>
      <c r="V157" s="12"/>
      <c r="W157" s="12"/>
      <c r="X157" s="12"/>
      <c r="Y157" s="12"/>
      <c r="Z157" s="12"/>
      <c r="AA157" s="12"/>
      <c r="AB157" s="12"/>
      <c r="AC157" s="12"/>
      <c r="AD157" s="12"/>
    </row>
    <row r="158" spans="1:30" x14ac:dyDescent="0.2">
      <c r="A158" s="188" t="s">
        <v>117</v>
      </c>
      <c r="B158" s="179"/>
      <c r="C158" s="179"/>
      <c r="D158" s="179"/>
      <c r="E158" s="179"/>
      <c r="F158" s="180"/>
      <c r="G158" s="150"/>
      <c r="H158" s="159"/>
      <c r="I158" s="159"/>
      <c r="J158" s="158"/>
      <c r="K158" s="138"/>
      <c r="L158" s="138"/>
      <c r="M158" s="138"/>
      <c r="N158" s="138"/>
      <c r="O158" s="41"/>
      <c r="P158" s="41"/>
      <c r="Q158" s="41"/>
      <c r="R158" s="25"/>
      <c r="S158" s="12"/>
      <c r="T158" s="12"/>
      <c r="U158" s="12"/>
      <c r="V158" s="12"/>
      <c r="W158" s="12"/>
      <c r="X158" s="12"/>
      <c r="Y158" s="12"/>
      <c r="Z158" s="12"/>
      <c r="AA158" s="12"/>
      <c r="AB158" s="12"/>
      <c r="AC158" s="12"/>
      <c r="AD158" s="12"/>
    </row>
    <row r="159" spans="1:30" x14ac:dyDescent="0.2">
      <c r="A159" s="188" t="s">
        <v>118</v>
      </c>
      <c r="B159" s="179"/>
      <c r="C159" s="179"/>
      <c r="D159" s="179"/>
      <c r="E159" s="179"/>
      <c r="F159" s="180"/>
      <c r="G159" s="150"/>
      <c r="H159" s="159"/>
      <c r="I159" s="159"/>
      <c r="J159" s="158"/>
      <c r="K159" s="138"/>
      <c r="L159" s="138"/>
      <c r="M159" s="138"/>
      <c r="N159" s="138"/>
      <c r="O159" s="41"/>
      <c r="P159" s="41"/>
      <c r="Q159" s="41"/>
      <c r="R159" s="25"/>
      <c r="S159" s="12"/>
      <c r="T159" s="12"/>
      <c r="U159" s="12"/>
      <c r="V159" s="12"/>
      <c r="W159" s="12"/>
      <c r="X159" s="12"/>
      <c r="Y159" s="12"/>
      <c r="Z159" s="12"/>
      <c r="AA159" s="12"/>
      <c r="AB159" s="12"/>
      <c r="AC159" s="12"/>
      <c r="AD159" s="12"/>
    </row>
    <row r="160" spans="1:30" ht="32.25" customHeight="1" x14ac:dyDescent="0.2">
      <c r="A160" s="189"/>
      <c r="B160" s="182"/>
      <c r="C160" s="182"/>
      <c r="D160" s="182"/>
      <c r="E160" s="182"/>
      <c r="F160" s="182"/>
      <c r="G160" s="150"/>
      <c r="H160" s="159"/>
      <c r="I160" s="159"/>
      <c r="J160" s="158"/>
      <c r="K160" s="138"/>
      <c r="L160" s="138"/>
      <c r="M160" s="138"/>
      <c r="N160" s="138"/>
      <c r="O160" s="41"/>
      <c r="P160" s="41"/>
      <c r="Q160" s="41"/>
      <c r="R160" s="25"/>
      <c r="S160" s="12"/>
      <c r="T160" s="12"/>
      <c r="U160" s="12"/>
      <c r="V160" s="12"/>
      <c r="W160" s="12"/>
      <c r="X160" s="12"/>
      <c r="Y160" s="12"/>
      <c r="Z160" s="12"/>
      <c r="AA160" s="12"/>
      <c r="AB160" s="12"/>
      <c r="AC160" s="12"/>
      <c r="AD160" s="12"/>
    </row>
    <row r="161" spans="1:30" x14ac:dyDescent="0.2">
      <c r="A161" s="186" t="s">
        <v>119</v>
      </c>
      <c r="B161" s="179"/>
      <c r="C161" s="179"/>
      <c r="D161" s="179"/>
      <c r="E161" s="179"/>
      <c r="F161" s="180"/>
      <c r="G161" s="150"/>
      <c r="H161" s="159"/>
      <c r="I161" s="159"/>
      <c r="J161" s="159"/>
      <c r="K161" s="23"/>
      <c r="L161" s="23"/>
      <c r="M161" s="41"/>
      <c r="N161" s="41"/>
      <c r="O161" s="41"/>
      <c r="P161" s="41"/>
      <c r="Q161" s="41"/>
      <c r="R161" s="25"/>
      <c r="S161" s="12"/>
      <c r="T161" s="12"/>
      <c r="U161" s="12"/>
      <c r="V161" s="12"/>
      <c r="W161" s="12"/>
      <c r="X161" s="12"/>
      <c r="Y161" s="12"/>
      <c r="Z161" s="12"/>
      <c r="AA161" s="12"/>
      <c r="AB161" s="12"/>
      <c r="AC161" s="12"/>
      <c r="AD161" s="12"/>
    </row>
    <row r="162" spans="1:30" x14ac:dyDescent="0.2">
      <c r="A162" s="190" t="s">
        <v>120</v>
      </c>
      <c r="B162" s="179"/>
      <c r="C162" s="179"/>
      <c r="D162" s="179"/>
      <c r="E162" s="179"/>
      <c r="F162" s="180"/>
      <c r="G162" s="150"/>
      <c r="H162" s="159"/>
      <c r="I162" s="159"/>
      <c r="J162" s="159"/>
      <c r="K162" s="23"/>
      <c r="L162" s="23"/>
      <c r="M162" s="41"/>
      <c r="N162" s="41"/>
      <c r="O162" s="41"/>
      <c r="P162" s="41"/>
      <c r="Q162" s="41"/>
      <c r="R162" s="25"/>
      <c r="S162" s="12"/>
      <c r="T162" s="12"/>
      <c r="U162" s="12"/>
      <c r="V162" s="12"/>
      <c r="W162" s="12"/>
      <c r="X162" s="12"/>
      <c r="Y162" s="12"/>
      <c r="Z162" s="12"/>
      <c r="AA162" s="12"/>
      <c r="AB162" s="12"/>
      <c r="AC162" s="12"/>
      <c r="AD162" s="12"/>
    </row>
    <row r="163" spans="1:30" x14ac:dyDescent="0.2">
      <c r="A163" s="185" t="s">
        <v>121</v>
      </c>
      <c r="B163" s="179"/>
      <c r="C163" s="179"/>
      <c r="D163" s="179"/>
      <c r="E163" s="179"/>
      <c r="F163" s="180"/>
      <c r="G163" s="150"/>
      <c r="H163" s="159"/>
      <c r="I163" s="159"/>
      <c r="J163" s="159"/>
      <c r="K163" s="23"/>
      <c r="L163" s="23"/>
      <c r="M163" s="41"/>
      <c r="N163" s="41"/>
      <c r="O163" s="41"/>
      <c r="P163" s="41"/>
      <c r="Q163" s="41"/>
      <c r="R163" s="25"/>
      <c r="S163" s="12"/>
      <c r="T163" s="12"/>
      <c r="U163" s="12"/>
      <c r="V163" s="12"/>
      <c r="W163" s="12"/>
      <c r="X163" s="12"/>
      <c r="Y163" s="12"/>
      <c r="Z163" s="12"/>
      <c r="AA163" s="12"/>
      <c r="AB163" s="12"/>
      <c r="AC163" s="12"/>
      <c r="AD163" s="12"/>
    </row>
    <row r="164" spans="1:30" ht="31.5" customHeight="1" x14ac:dyDescent="0.2">
      <c r="A164" s="185" t="s">
        <v>122</v>
      </c>
      <c r="B164" s="179"/>
      <c r="C164" s="179"/>
      <c r="D164" s="179"/>
      <c r="E164" s="179"/>
      <c r="F164" s="180"/>
      <c r="G164" s="150"/>
      <c r="H164" s="159"/>
      <c r="I164" s="159"/>
      <c r="J164" s="159"/>
      <c r="K164" s="23"/>
      <c r="L164" s="23"/>
      <c r="M164" s="41"/>
      <c r="N164" s="41"/>
      <c r="O164" s="41"/>
      <c r="P164" s="41"/>
      <c r="Q164" s="41"/>
      <c r="R164" s="25"/>
      <c r="S164" s="12"/>
      <c r="T164" s="12"/>
      <c r="U164" s="12"/>
      <c r="V164" s="12"/>
      <c r="W164" s="12"/>
      <c r="X164" s="12"/>
      <c r="Y164" s="12"/>
      <c r="Z164" s="12"/>
      <c r="AA164" s="12"/>
      <c r="AB164" s="12"/>
      <c r="AC164" s="12"/>
      <c r="AD164" s="12"/>
    </row>
    <row r="165" spans="1:30" ht="29.25" customHeight="1" x14ac:dyDescent="0.2">
      <c r="A165" s="185" t="s">
        <v>123</v>
      </c>
      <c r="B165" s="179"/>
      <c r="C165" s="179"/>
      <c r="D165" s="179"/>
      <c r="E165" s="179"/>
      <c r="F165" s="180"/>
      <c r="G165" s="150"/>
      <c r="H165" s="159"/>
      <c r="I165" s="159"/>
      <c r="J165" s="159"/>
      <c r="K165" s="23"/>
      <c r="L165" s="23"/>
      <c r="M165" s="41"/>
      <c r="N165" s="41"/>
      <c r="O165" s="41"/>
      <c r="P165" s="41"/>
      <c r="Q165" s="41"/>
      <c r="R165" s="25"/>
      <c r="S165" s="12"/>
      <c r="T165" s="12"/>
      <c r="U165" s="12"/>
      <c r="V165" s="12"/>
      <c r="W165" s="12"/>
      <c r="X165" s="12"/>
      <c r="Y165" s="12"/>
      <c r="Z165" s="12"/>
      <c r="AA165" s="12"/>
      <c r="AB165" s="12"/>
      <c r="AC165" s="12"/>
      <c r="AD165" s="12"/>
    </row>
    <row r="166" spans="1:30" x14ac:dyDescent="0.2">
      <c r="A166" s="185" t="s">
        <v>124</v>
      </c>
      <c r="B166" s="179"/>
      <c r="C166" s="179"/>
      <c r="D166" s="179"/>
      <c r="E166" s="179"/>
      <c r="F166" s="180"/>
      <c r="G166" s="150"/>
      <c r="H166" s="159"/>
      <c r="I166" s="159"/>
      <c r="J166" s="159"/>
      <c r="K166" s="23"/>
      <c r="L166" s="23"/>
      <c r="M166" s="41"/>
      <c r="N166" s="41"/>
      <c r="O166" s="41"/>
      <c r="P166" s="41"/>
      <c r="Q166" s="41"/>
      <c r="R166" s="25"/>
      <c r="S166" s="12"/>
      <c r="T166" s="12"/>
      <c r="U166" s="12"/>
      <c r="V166" s="12"/>
      <c r="W166" s="12"/>
      <c r="X166" s="12"/>
      <c r="Y166" s="12"/>
      <c r="Z166" s="12"/>
      <c r="AA166" s="12"/>
      <c r="AB166" s="12"/>
      <c r="AC166" s="12"/>
      <c r="AD166" s="12"/>
    </row>
    <row r="167" spans="1:30" ht="58.5" customHeight="1" x14ac:dyDescent="0.2">
      <c r="A167" s="185" t="s">
        <v>125</v>
      </c>
      <c r="B167" s="179"/>
      <c r="C167" s="179"/>
      <c r="D167" s="179"/>
      <c r="E167" s="179"/>
      <c r="F167" s="180"/>
      <c r="G167" s="150"/>
      <c r="H167" s="159"/>
      <c r="I167" s="159"/>
      <c r="J167" s="159"/>
      <c r="K167" s="23"/>
      <c r="L167" s="23"/>
      <c r="M167" s="41"/>
      <c r="N167" s="41"/>
      <c r="O167" s="41"/>
      <c r="P167" s="41"/>
      <c r="Q167" s="41"/>
      <c r="R167" s="25"/>
      <c r="S167" s="12"/>
      <c r="T167" s="12"/>
      <c r="U167" s="12"/>
      <c r="V167" s="12"/>
      <c r="W167" s="12"/>
      <c r="X167" s="12"/>
      <c r="Y167" s="12"/>
      <c r="Z167" s="12"/>
      <c r="AA167" s="12"/>
      <c r="AB167" s="12"/>
      <c r="AC167" s="12"/>
      <c r="AD167" s="12"/>
    </row>
    <row r="168" spans="1:30" ht="29.25" customHeight="1" x14ac:dyDescent="0.2">
      <c r="A168" s="185" t="s">
        <v>126</v>
      </c>
      <c r="B168" s="179"/>
      <c r="C168" s="179"/>
      <c r="D168" s="179"/>
      <c r="E168" s="179"/>
      <c r="F168" s="180"/>
      <c r="G168" s="150"/>
      <c r="H168" s="159"/>
      <c r="I168" s="159"/>
      <c r="J168" s="159"/>
      <c r="K168" s="23"/>
      <c r="L168" s="23"/>
      <c r="M168" s="41"/>
      <c r="N168" s="41"/>
      <c r="O168" s="41"/>
      <c r="P168" s="41"/>
      <c r="Q168" s="41"/>
      <c r="R168" s="25"/>
      <c r="S168" s="12"/>
      <c r="T168" s="12"/>
      <c r="U168" s="12"/>
      <c r="V168" s="12"/>
      <c r="W168" s="12"/>
      <c r="X168" s="12"/>
      <c r="Y168" s="12"/>
      <c r="Z168" s="12"/>
      <c r="AA168" s="12"/>
      <c r="AB168" s="12"/>
      <c r="AC168" s="12"/>
      <c r="AD168" s="12"/>
    </row>
    <row r="169" spans="1:30" x14ac:dyDescent="0.2">
      <c r="A169" s="185" t="s">
        <v>127</v>
      </c>
      <c r="B169" s="179"/>
      <c r="C169" s="179"/>
      <c r="D169" s="179"/>
      <c r="E169" s="179"/>
      <c r="F169" s="180"/>
      <c r="G169" s="150"/>
      <c r="H169" s="159"/>
      <c r="I169" s="159"/>
      <c r="J169" s="159"/>
      <c r="K169" s="23"/>
      <c r="L169" s="23"/>
      <c r="M169" s="41"/>
      <c r="N169" s="41"/>
      <c r="O169" s="41"/>
      <c r="P169" s="41"/>
      <c r="Q169" s="41"/>
      <c r="R169" s="25"/>
      <c r="S169" s="12"/>
      <c r="T169" s="12"/>
      <c r="U169" s="12"/>
      <c r="V169" s="12"/>
      <c r="W169" s="12"/>
      <c r="X169" s="12"/>
      <c r="Y169" s="12"/>
      <c r="Z169" s="12"/>
      <c r="AA169" s="12"/>
      <c r="AB169" s="12"/>
      <c r="AC169" s="12"/>
      <c r="AD169" s="12"/>
    </row>
    <row r="170" spans="1:30" x14ac:dyDescent="0.2">
      <c r="A170" s="185" t="s">
        <v>128</v>
      </c>
      <c r="B170" s="179"/>
      <c r="C170" s="179"/>
      <c r="D170" s="179"/>
      <c r="E170" s="179"/>
      <c r="F170" s="180"/>
      <c r="G170" s="150"/>
      <c r="H170" s="159"/>
      <c r="I170" s="159"/>
      <c r="J170" s="159"/>
      <c r="K170" s="23"/>
      <c r="L170" s="23"/>
      <c r="M170" s="41"/>
      <c r="N170" s="41"/>
      <c r="O170" s="41"/>
      <c r="P170" s="41"/>
      <c r="Q170" s="41"/>
      <c r="R170" s="25"/>
      <c r="S170" s="12"/>
      <c r="T170" s="12"/>
      <c r="U170" s="12"/>
      <c r="V170" s="12"/>
      <c r="W170" s="12"/>
      <c r="X170" s="12"/>
      <c r="Y170" s="12"/>
      <c r="Z170" s="12"/>
      <c r="AA170" s="12"/>
      <c r="AB170" s="12"/>
      <c r="AC170" s="12"/>
      <c r="AD170" s="12"/>
    </row>
    <row r="171" spans="1:30" x14ac:dyDescent="0.2">
      <c r="A171" s="185" t="s">
        <v>129</v>
      </c>
      <c r="B171" s="179"/>
      <c r="C171" s="179"/>
      <c r="D171" s="179"/>
      <c r="E171" s="179"/>
      <c r="F171" s="180"/>
      <c r="G171" s="150"/>
      <c r="H171" s="159"/>
      <c r="I171" s="159"/>
      <c r="J171" s="159"/>
      <c r="K171" s="23"/>
      <c r="L171" s="23"/>
      <c r="M171" s="41"/>
      <c r="N171" s="41"/>
      <c r="O171" s="41"/>
      <c r="P171" s="41"/>
      <c r="Q171" s="41"/>
      <c r="R171" s="25"/>
      <c r="S171" s="12"/>
      <c r="T171" s="12"/>
      <c r="U171" s="12"/>
      <c r="V171" s="12"/>
      <c r="W171" s="12"/>
      <c r="X171" s="12"/>
      <c r="Y171" s="12"/>
      <c r="Z171" s="12"/>
      <c r="AA171" s="12"/>
      <c r="AB171" s="12"/>
      <c r="AC171" s="12"/>
      <c r="AD171" s="12"/>
    </row>
    <row r="172" spans="1:30" x14ac:dyDescent="0.2">
      <c r="A172" s="185" t="s">
        <v>130</v>
      </c>
      <c r="B172" s="179"/>
      <c r="C172" s="179"/>
      <c r="D172" s="179"/>
      <c r="E172" s="179"/>
      <c r="F172" s="180"/>
      <c r="G172" s="150"/>
      <c r="H172" s="159"/>
      <c r="I172" s="159"/>
      <c r="J172" s="159"/>
      <c r="K172" s="23"/>
      <c r="L172" s="23"/>
      <c r="M172" s="41"/>
      <c r="N172" s="41"/>
      <c r="O172" s="41"/>
      <c r="P172" s="41"/>
      <c r="Q172" s="41"/>
      <c r="R172" s="25"/>
      <c r="S172" s="12"/>
      <c r="T172" s="12"/>
      <c r="U172" s="12"/>
      <c r="V172" s="12"/>
      <c r="W172" s="12"/>
      <c r="X172" s="12"/>
      <c r="Y172" s="12"/>
      <c r="Z172" s="12"/>
      <c r="AA172" s="12"/>
      <c r="AB172" s="12"/>
      <c r="AC172" s="12"/>
      <c r="AD172" s="12"/>
    </row>
    <row r="173" spans="1:30" x14ac:dyDescent="0.2">
      <c r="A173" s="185" t="s">
        <v>131</v>
      </c>
      <c r="B173" s="179"/>
      <c r="C173" s="179"/>
      <c r="D173" s="179"/>
      <c r="E173" s="179"/>
      <c r="F173" s="180"/>
      <c r="G173" s="150"/>
      <c r="H173" s="159"/>
      <c r="I173" s="159"/>
      <c r="J173" s="159"/>
      <c r="K173" s="23"/>
      <c r="L173" s="23"/>
      <c r="M173" s="41"/>
      <c r="N173" s="41"/>
      <c r="O173" s="41"/>
      <c r="P173" s="41"/>
      <c r="Q173" s="41"/>
      <c r="R173" s="25"/>
      <c r="S173" s="12"/>
      <c r="T173" s="12"/>
      <c r="U173" s="12"/>
      <c r="V173" s="12"/>
      <c r="W173" s="12"/>
      <c r="X173" s="12"/>
      <c r="Y173" s="12"/>
      <c r="Z173" s="12"/>
      <c r="AA173" s="12"/>
      <c r="AB173" s="12"/>
      <c r="AC173" s="12"/>
      <c r="AD173" s="12"/>
    </row>
    <row r="174" spans="1:30" x14ac:dyDescent="0.2">
      <c r="A174" s="185" t="s">
        <v>132</v>
      </c>
      <c r="B174" s="179"/>
      <c r="C174" s="179"/>
      <c r="D174" s="179"/>
      <c r="E174" s="179"/>
      <c r="F174" s="180"/>
      <c r="G174" s="150"/>
      <c r="H174" s="159"/>
      <c r="I174" s="159"/>
      <c r="J174" s="159"/>
      <c r="K174" s="23"/>
      <c r="L174" s="23"/>
      <c r="M174" s="41"/>
      <c r="N174" s="41"/>
      <c r="O174" s="41"/>
      <c r="P174" s="41"/>
      <c r="Q174" s="41"/>
      <c r="R174" s="25"/>
      <c r="S174" s="12"/>
      <c r="T174" s="12"/>
      <c r="U174" s="12"/>
      <c r="V174" s="12"/>
      <c r="W174" s="12"/>
      <c r="X174" s="12"/>
      <c r="Y174" s="12"/>
      <c r="Z174" s="12"/>
      <c r="AA174" s="12"/>
      <c r="AB174" s="12"/>
      <c r="AC174" s="12"/>
      <c r="AD174" s="12"/>
    </row>
    <row r="175" spans="1:30" x14ac:dyDescent="0.2">
      <c r="A175" s="185" t="s">
        <v>133</v>
      </c>
      <c r="B175" s="179"/>
      <c r="C175" s="179"/>
      <c r="D175" s="179"/>
      <c r="E175" s="179"/>
      <c r="F175" s="180"/>
      <c r="G175" s="150"/>
      <c r="H175" s="159"/>
      <c r="I175" s="159"/>
      <c r="J175" s="159"/>
      <c r="K175" s="23"/>
      <c r="L175" s="23"/>
      <c r="M175" s="41"/>
      <c r="N175" s="41"/>
      <c r="O175" s="41"/>
      <c r="P175" s="41"/>
      <c r="Q175" s="41"/>
      <c r="R175" s="25"/>
      <c r="S175" s="12"/>
      <c r="T175" s="12"/>
      <c r="U175" s="12"/>
      <c r="V175" s="12"/>
      <c r="W175" s="12"/>
      <c r="X175" s="12"/>
      <c r="Y175" s="12"/>
      <c r="Z175" s="12"/>
      <c r="AA175" s="12"/>
      <c r="AB175" s="12"/>
      <c r="AC175" s="12"/>
      <c r="AD175" s="12"/>
    </row>
    <row r="176" spans="1:30" x14ac:dyDescent="0.2">
      <c r="A176" s="185" t="s">
        <v>134</v>
      </c>
      <c r="B176" s="179"/>
      <c r="C176" s="179"/>
      <c r="D176" s="179"/>
      <c r="E176" s="179"/>
      <c r="F176" s="180"/>
      <c r="G176" s="150"/>
      <c r="H176" s="159"/>
      <c r="I176" s="159"/>
      <c r="J176" s="159"/>
      <c r="K176" s="23"/>
      <c r="L176" s="23"/>
      <c r="M176" s="41"/>
      <c r="N176" s="41"/>
      <c r="O176" s="41"/>
      <c r="P176" s="41"/>
      <c r="Q176" s="41"/>
      <c r="R176" s="25"/>
      <c r="S176" s="12"/>
      <c r="T176" s="12"/>
      <c r="U176" s="12"/>
      <c r="V176" s="12"/>
      <c r="W176" s="12"/>
      <c r="X176" s="12"/>
      <c r="Y176" s="12"/>
      <c r="Z176" s="12"/>
      <c r="AA176" s="12"/>
      <c r="AB176" s="12"/>
      <c r="AC176" s="12"/>
      <c r="AD176" s="12"/>
    </row>
    <row r="177" spans="1:30" x14ac:dyDescent="0.2">
      <c r="A177" s="185" t="s">
        <v>135</v>
      </c>
      <c r="B177" s="179"/>
      <c r="C177" s="179"/>
      <c r="D177" s="179"/>
      <c r="E177" s="179"/>
      <c r="F177" s="180"/>
      <c r="G177" s="150"/>
      <c r="H177" s="159"/>
      <c r="I177" s="159"/>
      <c r="J177" s="159"/>
      <c r="K177" s="23"/>
      <c r="L177" s="23"/>
      <c r="M177" s="41"/>
      <c r="N177" s="41"/>
      <c r="O177" s="41"/>
      <c r="P177" s="41"/>
      <c r="Q177" s="41"/>
      <c r="R177" s="25"/>
      <c r="S177" s="12"/>
      <c r="T177" s="12"/>
      <c r="U177" s="12"/>
      <c r="V177" s="12"/>
      <c r="W177" s="12"/>
      <c r="X177" s="12"/>
      <c r="Y177" s="12"/>
      <c r="Z177" s="12"/>
      <c r="AA177" s="12"/>
      <c r="AB177" s="12"/>
      <c r="AC177" s="12"/>
      <c r="AD177" s="12"/>
    </row>
    <row r="178" spans="1:30" x14ac:dyDescent="0.2">
      <c r="A178" s="185" t="s">
        <v>136</v>
      </c>
      <c r="B178" s="179"/>
      <c r="C178" s="179"/>
      <c r="D178" s="179"/>
      <c r="E178" s="179"/>
      <c r="F178" s="180"/>
      <c r="G178" s="150"/>
      <c r="H178" s="159"/>
      <c r="I178" s="159"/>
      <c r="J178" s="159"/>
      <c r="K178" s="23"/>
      <c r="L178" s="23"/>
      <c r="M178" s="41"/>
      <c r="N178" s="41"/>
      <c r="O178" s="41"/>
      <c r="P178" s="41"/>
      <c r="Q178" s="41"/>
      <c r="R178" s="25"/>
      <c r="S178" s="12"/>
      <c r="T178" s="12"/>
      <c r="U178" s="12"/>
      <c r="V178" s="12"/>
      <c r="W178" s="12"/>
      <c r="X178" s="12"/>
      <c r="Y178" s="12"/>
      <c r="Z178" s="12"/>
      <c r="AA178" s="12"/>
      <c r="AB178" s="12"/>
      <c r="AC178" s="12"/>
      <c r="AD178" s="12"/>
    </row>
    <row r="179" spans="1:30" x14ac:dyDescent="0.2">
      <c r="A179" s="185" t="s">
        <v>137</v>
      </c>
      <c r="B179" s="179"/>
      <c r="C179" s="179"/>
      <c r="D179" s="179"/>
      <c r="E179" s="179"/>
      <c r="F179" s="180"/>
      <c r="G179" s="150"/>
      <c r="H179" s="159"/>
      <c r="I179" s="159"/>
      <c r="J179" s="159"/>
      <c r="K179" s="23"/>
      <c r="L179" s="23"/>
      <c r="M179" s="41"/>
      <c r="N179" s="41"/>
      <c r="O179" s="41"/>
      <c r="P179" s="41"/>
      <c r="Q179" s="41"/>
      <c r="R179" s="25"/>
      <c r="S179" s="12"/>
      <c r="T179" s="12"/>
      <c r="U179" s="12"/>
      <c r="V179" s="12"/>
      <c r="W179" s="12"/>
      <c r="X179" s="12"/>
      <c r="Y179" s="12"/>
      <c r="Z179" s="12"/>
      <c r="AA179" s="12"/>
      <c r="AB179" s="12"/>
      <c r="AC179" s="12"/>
      <c r="AD179" s="12"/>
    </row>
    <row r="180" spans="1:30" x14ac:dyDescent="0.2">
      <c r="A180" s="185" t="s">
        <v>138</v>
      </c>
      <c r="B180" s="179"/>
      <c r="C180" s="179"/>
      <c r="D180" s="179"/>
      <c r="E180" s="179"/>
      <c r="F180" s="180"/>
      <c r="G180" s="150"/>
      <c r="H180" s="159"/>
      <c r="I180" s="159"/>
      <c r="J180" s="159"/>
      <c r="K180" s="23"/>
      <c r="L180" s="23"/>
      <c r="M180" s="41"/>
      <c r="N180" s="41"/>
      <c r="O180" s="41"/>
      <c r="P180" s="41"/>
      <c r="Q180" s="41"/>
      <c r="R180" s="25"/>
      <c r="S180" s="12"/>
      <c r="T180" s="12"/>
      <c r="U180" s="12"/>
      <c r="V180" s="12"/>
      <c r="W180" s="12"/>
      <c r="X180" s="12"/>
      <c r="Y180" s="12"/>
      <c r="Z180" s="12"/>
      <c r="AA180" s="12"/>
      <c r="AB180" s="12"/>
      <c r="AC180" s="12"/>
      <c r="AD180" s="12"/>
    </row>
    <row r="181" spans="1:30" x14ac:dyDescent="0.2">
      <c r="A181" s="185" t="s">
        <v>139</v>
      </c>
      <c r="B181" s="179"/>
      <c r="C181" s="179"/>
      <c r="D181" s="179"/>
      <c r="E181" s="179"/>
      <c r="F181" s="180"/>
      <c r="G181" s="150"/>
      <c r="H181" s="159"/>
      <c r="I181" s="159"/>
      <c r="J181" s="159"/>
      <c r="K181" s="23"/>
      <c r="L181" s="23"/>
      <c r="M181" s="41"/>
      <c r="N181" s="41"/>
      <c r="O181" s="41"/>
      <c r="P181" s="41"/>
      <c r="Q181" s="41"/>
      <c r="R181" s="25"/>
      <c r="S181" s="12"/>
      <c r="T181" s="12"/>
      <c r="U181" s="12"/>
      <c r="V181" s="12"/>
      <c r="W181" s="12"/>
      <c r="X181" s="12"/>
      <c r="Y181" s="12"/>
      <c r="Z181" s="12"/>
      <c r="AA181" s="12"/>
      <c r="AB181" s="12"/>
      <c r="AC181" s="12"/>
      <c r="AD181" s="12"/>
    </row>
    <row r="182" spans="1:30" x14ac:dyDescent="0.2">
      <c r="A182" s="185" t="s">
        <v>140</v>
      </c>
      <c r="B182" s="179"/>
      <c r="C182" s="179"/>
      <c r="D182" s="179"/>
      <c r="E182" s="179"/>
      <c r="F182" s="180"/>
      <c r="G182" s="150"/>
      <c r="H182" s="159"/>
      <c r="I182" s="159"/>
      <c r="J182" s="159"/>
      <c r="K182" s="23"/>
      <c r="L182" s="23"/>
      <c r="M182" s="41"/>
      <c r="N182" s="41"/>
      <c r="O182" s="41"/>
      <c r="P182" s="41"/>
      <c r="Q182" s="41"/>
      <c r="R182" s="25"/>
      <c r="S182" s="12"/>
      <c r="T182" s="12"/>
      <c r="U182" s="12"/>
      <c r="V182" s="12"/>
      <c r="W182" s="12"/>
      <c r="X182" s="12"/>
      <c r="Y182" s="12"/>
      <c r="Z182" s="12"/>
      <c r="AA182" s="12"/>
      <c r="AB182" s="12"/>
      <c r="AC182" s="12"/>
      <c r="AD182" s="12"/>
    </row>
    <row r="183" spans="1:30" ht="30.75" customHeight="1" x14ac:dyDescent="0.2">
      <c r="A183" s="185" t="s">
        <v>141</v>
      </c>
      <c r="B183" s="179"/>
      <c r="C183" s="179"/>
      <c r="D183" s="179"/>
      <c r="E183" s="179"/>
      <c r="F183" s="180"/>
      <c r="G183" s="150"/>
      <c r="H183" s="159"/>
      <c r="I183" s="159"/>
      <c r="J183" s="159"/>
      <c r="K183" s="23"/>
      <c r="L183" s="23"/>
      <c r="M183" s="41"/>
      <c r="N183" s="41"/>
      <c r="O183" s="41"/>
      <c r="P183" s="41"/>
      <c r="Q183" s="41"/>
      <c r="R183" s="25"/>
      <c r="S183" s="12"/>
      <c r="T183" s="12"/>
      <c r="U183" s="12"/>
      <c r="V183" s="12"/>
      <c r="W183" s="12"/>
      <c r="X183" s="12"/>
      <c r="Y183" s="12"/>
      <c r="Z183" s="12"/>
      <c r="AA183" s="12"/>
      <c r="AB183" s="12"/>
      <c r="AC183" s="12"/>
      <c r="AD183" s="12"/>
    </row>
    <row r="184" spans="1:30" ht="33.75" customHeight="1" x14ac:dyDescent="0.2">
      <c r="A184" s="185" t="s">
        <v>142</v>
      </c>
      <c r="B184" s="179"/>
      <c r="C184" s="179"/>
      <c r="D184" s="179"/>
      <c r="E184" s="179"/>
      <c r="F184" s="180"/>
      <c r="G184" s="150"/>
      <c r="H184" s="159"/>
      <c r="I184" s="159"/>
      <c r="J184" s="159"/>
      <c r="K184" s="23"/>
      <c r="L184" s="23"/>
      <c r="M184" s="41"/>
      <c r="N184" s="41"/>
      <c r="O184" s="41"/>
      <c r="P184" s="41"/>
      <c r="Q184" s="41"/>
      <c r="R184" s="25"/>
      <c r="S184" s="12"/>
      <c r="T184" s="12"/>
      <c r="U184" s="12"/>
      <c r="V184" s="12"/>
      <c r="W184" s="12"/>
      <c r="X184" s="12"/>
      <c r="Y184" s="12"/>
      <c r="Z184" s="12"/>
      <c r="AA184" s="12"/>
      <c r="AB184" s="12"/>
      <c r="AC184" s="12"/>
      <c r="AD184" s="12"/>
    </row>
    <row r="185" spans="1:30" x14ac:dyDescent="0.2">
      <c r="A185" s="185" t="s">
        <v>143</v>
      </c>
      <c r="B185" s="179"/>
      <c r="C185" s="179"/>
      <c r="D185" s="179"/>
      <c r="E185" s="179"/>
      <c r="F185" s="180"/>
      <c r="G185" s="150"/>
      <c r="H185" s="159"/>
      <c r="I185" s="159"/>
      <c r="J185" s="159"/>
      <c r="K185" s="23"/>
      <c r="L185" s="23"/>
      <c r="M185" s="41"/>
      <c r="N185" s="41"/>
      <c r="O185" s="41"/>
      <c r="P185" s="41"/>
      <c r="Q185" s="41"/>
      <c r="R185" s="43"/>
      <c r="S185" s="44"/>
      <c r="T185" s="44"/>
      <c r="U185" s="44"/>
      <c r="V185" s="44"/>
      <c r="W185" s="44"/>
      <c r="X185" s="44"/>
      <c r="Y185" s="44"/>
      <c r="Z185" s="44"/>
      <c r="AA185" s="44"/>
      <c r="AB185" s="44"/>
      <c r="AC185" s="44"/>
      <c r="AD185" s="44"/>
    </row>
    <row r="186" spans="1:30" ht="61.5" customHeight="1" x14ac:dyDescent="0.2">
      <c r="A186" s="185" t="s">
        <v>144</v>
      </c>
      <c r="B186" s="179"/>
      <c r="C186" s="179"/>
      <c r="D186" s="179"/>
      <c r="E186" s="179"/>
      <c r="F186" s="180"/>
      <c r="G186" s="150"/>
      <c r="H186" s="159"/>
      <c r="I186" s="159"/>
      <c r="J186" s="159"/>
      <c r="K186" s="23"/>
      <c r="L186" s="23"/>
      <c r="M186" s="41"/>
      <c r="N186" s="41"/>
      <c r="O186" s="41"/>
      <c r="P186" s="41"/>
      <c r="Q186" s="41"/>
      <c r="R186" s="43"/>
      <c r="S186" s="44"/>
      <c r="T186" s="44"/>
      <c r="U186" s="44"/>
      <c r="V186" s="44"/>
      <c r="W186" s="44"/>
      <c r="X186" s="44"/>
      <c r="Y186" s="44"/>
      <c r="Z186" s="44"/>
      <c r="AA186" s="44"/>
      <c r="AB186" s="44"/>
      <c r="AC186" s="44"/>
      <c r="AD186" s="44"/>
    </row>
    <row r="187" spans="1:30" ht="29.25" customHeight="1" x14ac:dyDescent="0.2">
      <c r="A187" s="185" t="s">
        <v>145</v>
      </c>
      <c r="B187" s="179"/>
      <c r="C187" s="179"/>
      <c r="D187" s="179"/>
      <c r="E187" s="179"/>
      <c r="F187" s="180"/>
      <c r="G187" s="150"/>
      <c r="H187" s="159"/>
      <c r="I187" s="159"/>
      <c r="J187" s="159"/>
      <c r="K187" s="23"/>
      <c r="L187" s="23"/>
      <c r="M187" s="41"/>
      <c r="N187" s="41"/>
      <c r="O187" s="41"/>
      <c r="P187" s="41"/>
      <c r="Q187" s="41"/>
      <c r="R187" s="43"/>
      <c r="S187" s="44"/>
      <c r="T187" s="44"/>
      <c r="U187" s="44"/>
      <c r="V187" s="44"/>
      <c r="W187" s="44"/>
      <c r="X187" s="44"/>
      <c r="Y187" s="44"/>
      <c r="Z187" s="44"/>
      <c r="AA187" s="44"/>
      <c r="AB187" s="44"/>
      <c r="AC187" s="44"/>
      <c r="AD187" s="44"/>
    </row>
    <row r="188" spans="1:30" ht="31.5" customHeight="1" x14ac:dyDescent="0.2">
      <c r="A188" s="185" t="s">
        <v>146</v>
      </c>
      <c r="B188" s="179"/>
      <c r="C188" s="179"/>
      <c r="D188" s="179"/>
      <c r="E188" s="179"/>
      <c r="F188" s="180"/>
      <c r="G188" s="150"/>
      <c r="H188" s="159"/>
      <c r="I188" s="159"/>
      <c r="J188" s="159"/>
      <c r="K188" s="23"/>
      <c r="L188" s="23"/>
      <c r="M188" s="41"/>
      <c r="N188" s="41"/>
      <c r="O188" s="41"/>
      <c r="P188" s="41"/>
      <c r="Q188" s="41"/>
      <c r="R188" s="43"/>
      <c r="S188" s="44"/>
      <c r="T188" s="44"/>
      <c r="U188" s="44"/>
      <c r="V188" s="44"/>
      <c r="W188" s="44"/>
      <c r="X188" s="44"/>
      <c r="Y188" s="44"/>
      <c r="Z188" s="44"/>
      <c r="AA188" s="44"/>
      <c r="AB188" s="44"/>
      <c r="AC188" s="44"/>
      <c r="AD188" s="44"/>
    </row>
    <row r="189" spans="1:30" x14ac:dyDescent="0.2">
      <c r="A189" s="185" t="s">
        <v>147</v>
      </c>
      <c r="B189" s="179"/>
      <c r="C189" s="179"/>
      <c r="D189" s="179"/>
      <c r="E189" s="179"/>
      <c r="F189" s="180"/>
      <c r="G189" s="150"/>
      <c r="H189" s="159"/>
      <c r="I189" s="159"/>
      <c r="J189" s="159"/>
      <c r="K189" s="23"/>
      <c r="L189" s="23"/>
      <c r="M189" s="41"/>
      <c r="N189" s="41"/>
      <c r="O189" s="41"/>
      <c r="P189" s="41"/>
      <c r="Q189" s="41"/>
      <c r="R189" s="43"/>
      <c r="S189" s="44"/>
      <c r="T189" s="44"/>
      <c r="U189" s="44"/>
      <c r="V189" s="44"/>
      <c r="W189" s="44"/>
      <c r="X189" s="44"/>
      <c r="Y189" s="44"/>
      <c r="Z189" s="44"/>
      <c r="AA189" s="44"/>
      <c r="AB189" s="44"/>
      <c r="AC189" s="44"/>
      <c r="AD189" s="44"/>
    </row>
    <row r="190" spans="1:30" x14ac:dyDescent="0.2">
      <c r="A190" s="185" t="s">
        <v>148</v>
      </c>
      <c r="B190" s="179"/>
      <c r="C190" s="179"/>
      <c r="D190" s="179"/>
      <c r="E190" s="179"/>
      <c r="F190" s="180"/>
      <c r="G190" s="150"/>
      <c r="H190" s="159"/>
      <c r="I190" s="159"/>
      <c r="J190" s="159"/>
      <c r="K190" s="23"/>
      <c r="L190" s="23"/>
      <c r="M190" s="41"/>
      <c r="N190" s="41"/>
      <c r="O190" s="41"/>
      <c r="P190" s="41"/>
      <c r="Q190" s="41"/>
      <c r="R190" s="43"/>
      <c r="S190" s="44"/>
      <c r="T190" s="44"/>
      <c r="U190" s="44"/>
      <c r="V190" s="44"/>
      <c r="W190" s="44"/>
      <c r="X190" s="44"/>
      <c r="Y190" s="44"/>
      <c r="Z190" s="44"/>
      <c r="AA190" s="44"/>
      <c r="AB190" s="44"/>
      <c r="AC190" s="44"/>
      <c r="AD190" s="44"/>
    </row>
    <row r="191" spans="1:30" x14ac:dyDescent="0.2">
      <c r="A191" s="185" t="s">
        <v>149</v>
      </c>
      <c r="B191" s="179"/>
      <c r="C191" s="179"/>
      <c r="D191" s="179"/>
      <c r="E191" s="179"/>
      <c r="F191" s="180"/>
      <c r="G191" s="150"/>
      <c r="H191" s="159"/>
      <c r="I191" s="159"/>
      <c r="J191" s="159"/>
      <c r="K191" s="23"/>
      <c r="L191" s="23"/>
      <c r="M191" s="41"/>
      <c r="N191" s="41"/>
      <c r="O191" s="41"/>
      <c r="P191" s="41"/>
      <c r="Q191" s="41"/>
      <c r="R191" s="43"/>
      <c r="S191" s="44"/>
      <c r="T191" s="44"/>
      <c r="U191" s="44"/>
      <c r="V191" s="44"/>
      <c r="W191" s="44"/>
      <c r="X191" s="44"/>
      <c r="Y191" s="44"/>
      <c r="Z191" s="44"/>
      <c r="AA191" s="44"/>
      <c r="AB191" s="44"/>
      <c r="AC191" s="44"/>
      <c r="AD191" s="44"/>
    </row>
    <row r="192" spans="1:30" x14ac:dyDescent="0.2">
      <c r="A192" s="185" t="s">
        <v>150</v>
      </c>
      <c r="B192" s="179"/>
      <c r="C192" s="179"/>
      <c r="D192" s="179"/>
      <c r="E192" s="179"/>
      <c r="F192" s="180"/>
      <c r="G192" s="150"/>
      <c r="H192" s="159"/>
      <c r="I192" s="159"/>
      <c r="J192" s="159"/>
      <c r="K192" s="23"/>
      <c r="L192" s="23"/>
      <c r="M192" s="41"/>
      <c r="N192" s="41"/>
      <c r="O192" s="41"/>
      <c r="P192" s="41"/>
      <c r="Q192" s="41"/>
      <c r="R192" s="43"/>
      <c r="S192" s="44"/>
      <c r="T192" s="44"/>
      <c r="U192" s="44"/>
      <c r="V192" s="44"/>
      <c r="W192" s="44"/>
      <c r="X192" s="44"/>
      <c r="Y192" s="44"/>
      <c r="Z192" s="44"/>
      <c r="AA192" s="44"/>
      <c r="AB192" s="44"/>
      <c r="AC192" s="44"/>
      <c r="AD192" s="44"/>
    </row>
    <row r="193" spans="1:30" x14ac:dyDescent="0.2">
      <c r="A193" s="185" t="s">
        <v>151</v>
      </c>
      <c r="B193" s="179"/>
      <c r="C193" s="179"/>
      <c r="D193" s="179"/>
      <c r="E193" s="179"/>
      <c r="F193" s="180"/>
      <c r="G193" s="150"/>
      <c r="H193" s="159"/>
      <c r="I193" s="159"/>
      <c r="J193" s="159"/>
      <c r="K193" s="23"/>
      <c r="L193" s="23"/>
      <c r="M193" s="41"/>
      <c r="N193" s="41"/>
      <c r="O193" s="41"/>
      <c r="P193" s="41"/>
      <c r="Q193" s="41"/>
      <c r="R193" s="43"/>
      <c r="S193" s="44"/>
      <c r="T193" s="44"/>
      <c r="U193" s="44"/>
      <c r="V193" s="44"/>
      <c r="W193" s="44"/>
      <c r="X193" s="44"/>
      <c r="Y193" s="44"/>
      <c r="Z193" s="44"/>
      <c r="AA193" s="44"/>
      <c r="AB193" s="44"/>
      <c r="AC193" s="44"/>
      <c r="AD193" s="44"/>
    </row>
    <row r="194" spans="1:30" x14ac:dyDescent="0.2">
      <c r="A194" s="185" t="s">
        <v>152</v>
      </c>
      <c r="B194" s="179"/>
      <c r="C194" s="179"/>
      <c r="D194" s="179"/>
      <c r="E194" s="179"/>
      <c r="F194" s="180"/>
      <c r="G194" s="150"/>
      <c r="H194" s="159"/>
      <c r="I194" s="159"/>
      <c r="J194" s="159"/>
      <c r="K194" s="23"/>
      <c r="L194" s="23"/>
      <c r="M194" s="41"/>
      <c r="N194" s="41"/>
      <c r="O194" s="41"/>
      <c r="P194" s="41"/>
      <c r="Q194" s="41"/>
      <c r="R194" s="43"/>
      <c r="S194" s="44"/>
      <c r="T194" s="44"/>
      <c r="U194" s="44"/>
      <c r="V194" s="44"/>
      <c r="W194" s="44"/>
      <c r="X194" s="44"/>
      <c r="Y194" s="44"/>
      <c r="Z194" s="44"/>
      <c r="AA194" s="44"/>
      <c r="AB194" s="44"/>
      <c r="AC194" s="44"/>
      <c r="AD194" s="44"/>
    </row>
    <row r="195" spans="1:30" x14ac:dyDescent="0.2">
      <c r="A195" s="185" t="s">
        <v>153</v>
      </c>
      <c r="B195" s="179"/>
      <c r="C195" s="179"/>
      <c r="D195" s="179"/>
      <c r="E195" s="179"/>
      <c r="F195" s="180"/>
      <c r="G195" s="150"/>
      <c r="H195" s="159"/>
      <c r="I195" s="159"/>
      <c r="J195" s="159"/>
      <c r="K195" s="23"/>
      <c r="L195" s="23"/>
      <c r="M195" s="41"/>
      <c r="N195" s="41"/>
      <c r="O195" s="41"/>
      <c r="P195" s="41"/>
      <c r="Q195" s="41"/>
      <c r="R195" s="43"/>
      <c r="S195" s="44"/>
      <c r="T195" s="44"/>
      <c r="U195" s="44"/>
      <c r="V195" s="44"/>
      <c r="W195" s="44"/>
      <c r="X195" s="44"/>
      <c r="Y195" s="44"/>
      <c r="Z195" s="44"/>
      <c r="AA195" s="44"/>
      <c r="AB195" s="44"/>
      <c r="AC195" s="44"/>
      <c r="AD195" s="44"/>
    </row>
    <row r="196" spans="1:30" x14ac:dyDescent="0.2">
      <c r="A196" s="185" t="s">
        <v>154</v>
      </c>
      <c r="B196" s="179"/>
      <c r="C196" s="179"/>
      <c r="D196" s="179"/>
      <c r="E196" s="179"/>
      <c r="F196" s="180"/>
      <c r="G196" s="150"/>
      <c r="H196" s="159"/>
      <c r="I196" s="159"/>
      <c r="J196" s="159"/>
      <c r="K196" s="23"/>
      <c r="L196" s="23"/>
      <c r="M196" s="41"/>
      <c r="N196" s="41"/>
      <c r="O196" s="41"/>
      <c r="P196" s="41"/>
      <c r="Q196" s="41"/>
      <c r="R196" s="43"/>
      <c r="S196" s="44"/>
      <c r="T196" s="44"/>
      <c r="U196" s="44"/>
      <c r="V196" s="44"/>
      <c r="W196" s="44"/>
      <c r="X196" s="44"/>
      <c r="Y196" s="44"/>
      <c r="Z196" s="44"/>
      <c r="AA196" s="44"/>
      <c r="AB196" s="44"/>
      <c r="AC196" s="44"/>
      <c r="AD196" s="44"/>
    </row>
    <row r="197" spans="1:30" x14ac:dyDescent="0.2">
      <c r="A197" s="185" t="s">
        <v>155</v>
      </c>
      <c r="B197" s="179"/>
      <c r="C197" s="179"/>
      <c r="D197" s="179"/>
      <c r="E197" s="179"/>
      <c r="F197" s="180"/>
      <c r="G197" s="150"/>
      <c r="H197" s="159"/>
      <c r="I197" s="159"/>
      <c r="J197" s="159"/>
      <c r="K197" s="23"/>
      <c r="L197" s="23"/>
      <c r="M197" s="41"/>
      <c r="N197" s="41"/>
      <c r="O197" s="41"/>
      <c r="P197" s="41"/>
      <c r="Q197" s="41"/>
      <c r="R197" s="43"/>
      <c r="S197" s="44"/>
      <c r="T197" s="44"/>
      <c r="U197" s="44"/>
      <c r="V197" s="44"/>
      <c r="W197" s="44"/>
      <c r="X197" s="44"/>
      <c r="Y197" s="44"/>
      <c r="Z197" s="44"/>
      <c r="AA197" s="44"/>
      <c r="AB197" s="44"/>
      <c r="AC197" s="44"/>
      <c r="AD197" s="44"/>
    </row>
    <row r="198" spans="1:30" x14ac:dyDescent="0.2">
      <c r="A198" s="185" t="s">
        <v>156</v>
      </c>
      <c r="B198" s="179"/>
      <c r="C198" s="179"/>
      <c r="D198" s="179"/>
      <c r="E198" s="179"/>
      <c r="F198" s="180"/>
      <c r="G198" s="150"/>
      <c r="H198" s="159"/>
      <c r="I198" s="159"/>
      <c r="J198" s="159"/>
      <c r="K198" s="23"/>
      <c r="L198" s="23"/>
      <c r="M198" s="41"/>
      <c r="N198" s="41"/>
      <c r="O198" s="41"/>
      <c r="P198" s="41"/>
      <c r="Q198" s="41"/>
      <c r="R198" s="43"/>
      <c r="S198" s="44"/>
      <c r="T198" s="44"/>
      <c r="U198" s="44"/>
      <c r="V198" s="44"/>
      <c r="W198" s="44"/>
      <c r="X198" s="44"/>
      <c r="Y198" s="44"/>
      <c r="Z198" s="44"/>
      <c r="AA198" s="44"/>
      <c r="AB198" s="44"/>
      <c r="AC198" s="44"/>
      <c r="AD198" s="44"/>
    </row>
    <row r="199" spans="1:30" x14ac:dyDescent="0.2">
      <c r="A199" s="185" t="s">
        <v>157</v>
      </c>
      <c r="B199" s="179"/>
      <c r="C199" s="179"/>
      <c r="D199" s="179"/>
      <c r="E199" s="179"/>
      <c r="F199" s="180"/>
      <c r="G199" s="150"/>
      <c r="H199" s="159"/>
      <c r="I199" s="159"/>
      <c r="J199" s="159"/>
      <c r="K199" s="23"/>
      <c r="L199" s="23"/>
      <c r="M199" s="41"/>
      <c r="N199" s="41"/>
      <c r="O199" s="41"/>
      <c r="P199" s="41"/>
      <c r="Q199" s="41"/>
      <c r="R199" s="43"/>
      <c r="S199" s="44"/>
      <c r="T199" s="44"/>
      <c r="U199" s="44"/>
      <c r="V199" s="44"/>
      <c r="W199" s="44"/>
      <c r="X199" s="44"/>
      <c r="Y199" s="44"/>
      <c r="Z199" s="44"/>
      <c r="AA199" s="44"/>
      <c r="AB199" s="44"/>
      <c r="AC199" s="44"/>
      <c r="AD199" s="44"/>
    </row>
    <row r="200" spans="1:30" ht="30.75" customHeight="1" x14ac:dyDescent="0.2">
      <c r="A200" s="185" t="s">
        <v>158</v>
      </c>
      <c r="B200" s="179"/>
      <c r="C200" s="179"/>
      <c r="D200" s="179"/>
      <c r="E200" s="179"/>
      <c r="F200" s="180"/>
      <c r="G200" s="150"/>
      <c r="H200" s="159"/>
      <c r="I200" s="159"/>
      <c r="J200" s="159"/>
      <c r="K200" s="23"/>
      <c r="L200" s="23"/>
      <c r="M200" s="41"/>
      <c r="N200" s="41"/>
      <c r="O200" s="41"/>
      <c r="P200" s="41"/>
      <c r="Q200" s="41"/>
      <c r="R200" s="43"/>
      <c r="S200" s="44"/>
      <c r="T200" s="44"/>
      <c r="U200" s="44"/>
      <c r="V200" s="44"/>
      <c r="W200" s="44"/>
      <c r="X200" s="44"/>
      <c r="Y200" s="44"/>
      <c r="Z200" s="44"/>
      <c r="AA200" s="44"/>
      <c r="AB200" s="44"/>
      <c r="AC200" s="44"/>
      <c r="AD200" s="44"/>
    </row>
    <row r="201" spans="1:30" ht="30" customHeight="1" x14ac:dyDescent="0.2">
      <c r="A201" s="185" t="s">
        <v>159</v>
      </c>
      <c r="B201" s="179"/>
      <c r="C201" s="179"/>
      <c r="D201" s="179"/>
      <c r="E201" s="179"/>
      <c r="F201" s="180"/>
      <c r="G201" s="150"/>
      <c r="H201" s="159"/>
      <c r="I201" s="159"/>
      <c r="J201" s="159"/>
      <c r="K201" s="23"/>
      <c r="L201" s="23"/>
      <c r="M201" s="41"/>
      <c r="N201" s="41"/>
      <c r="O201" s="41"/>
      <c r="P201" s="41"/>
      <c r="Q201" s="41"/>
      <c r="R201" s="43"/>
      <c r="S201" s="44"/>
      <c r="T201" s="44"/>
      <c r="U201" s="44"/>
      <c r="V201" s="44"/>
      <c r="W201" s="44"/>
      <c r="X201" s="44"/>
      <c r="Y201" s="44"/>
      <c r="Z201" s="44"/>
      <c r="AA201" s="44"/>
      <c r="AB201" s="44"/>
      <c r="AC201" s="44"/>
      <c r="AD201" s="44"/>
    </row>
    <row r="202" spans="1:30" x14ac:dyDescent="0.2">
      <c r="A202" s="185" t="s">
        <v>160</v>
      </c>
      <c r="B202" s="179"/>
      <c r="C202" s="179"/>
      <c r="D202" s="179"/>
      <c r="E202" s="179"/>
      <c r="F202" s="180"/>
      <c r="G202" s="150"/>
      <c r="H202" s="159"/>
      <c r="I202" s="159"/>
      <c r="J202" s="159"/>
      <c r="K202" s="23"/>
      <c r="L202" s="23"/>
      <c r="M202" s="41"/>
      <c r="N202" s="41"/>
      <c r="O202" s="41"/>
      <c r="P202" s="41"/>
      <c r="Q202" s="41"/>
      <c r="R202" s="43"/>
      <c r="S202" s="44"/>
      <c r="T202" s="44"/>
      <c r="U202" s="44"/>
      <c r="V202" s="44"/>
      <c r="W202" s="44"/>
      <c r="X202" s="44"/>
      <c r="Y202" s="44"/>
      <c r="Z202" s="44"/>
      <c r="AA202" s="44"/>
      <c r="AB202" s="44"/>
      <c r="AC202" s="44"/>
      <c r="AD202" s="44"/>
    </row>
    <row r="203" spans="1:30" ht="60" customHeight="1" x14ac:dyDescent="0.2">
      <c r="A203" s="185" t="s">
        <v>161</v>
      </c>
      <c r="B203" s="179"/>
      <c r="C203" s="179"/>
      <c r="D203" s="179"/>
      <c r="E203" s="179"/>
      <c r="F203" s="180"/>
      <c r="G203" s="160"/>
      <c r="H203" s="160"/>
      <c r="I203" s="160"/>
      <c r="J203" s="160"/>
      <c r="K203" s="45"/>
      <c r="L203" s="45"/>
      <c r="M203" s="45"/>
      <c r="N203" s="45"/>
      <c r="O203" s="45"/>
      <c r="P203" s="45"/>
      <c r="Q203" s="45"/>
      <c r="R203" s="44"/>
      <c r="S203" s="44"/>
      <c r="T203" s="44"/>
      <c r="U203" s="44"/>
      <c r="V203" s="44"/>
      <c r="W203" s="44"/>
      <c r="X203" s="44"/>
      <c r="Y203" s="44"/>
      <c r="Z203" s="44"/>
      <c r="AA203" s="44"/>
      <c r="AB203" s="44"/>
      <c r="AC203" s="44"/>
      <c r="AD203" s="44"/>
    </row>
    <row r="204" spans="1:30" ht="28.5" customHeight="1" x14ac:dyDescent="0.2">
      <c r="A204" s="185" t="s">
        <v>162</v>
      </c>
      <c r="B204" s="179"/>
      <c r="C204" s="179"/>
      <c r="D204" s="179"/>
      <c r="E204" s="179"/>
      <c r="F204" s="180"/>
      <c r="G204" s="161"/>
      <c r="H204" s="161"/>
      <c r="I204" s="161"/>
      <c r="J204" s="161"/>
      <c r="K204" s="46"/>
      <c r="L204" s="46"/>
      <c r="M204" s="46"/>
      <c r="N204" s="46"/>
      <c r="O204" s="46"/>
      <c r="P204" s="46"/>
      <c r="Q204" s="46"/>
      <c r="R204" s="44"/>
      <c r="S204" s="44"/>
      <c r="T204" s="44"/>
      <c r="U204" s="44"/>
      <c r="V204" s="44"/>
      <c r="W204" s="44"/>
      <c r="X204" s="44"/>
      <c r="Y204" s="44"/>
      <c r="Z204" s="44"/>
      <c r="AA204" s="44"/>
      <c r="AB204" s="44"/>
      <c r="AC204" s="44"/>
      <c r="AD204" s="44"/>
    </row>
    <row r="205" spans="1:30" ht="30" customHeight="1" x14ac:dyDescent="0.2">
      <c r="A205" s="185" t="s">
        <v>163</v>
      </c>
      <c r="B205" s="179"/>
      <c r="C205" s="179"/>
      <c r="D205" s="179"/>
      <c r="E205" s="179"/>
      <c r="F205" s="180"/>
      <c r="G205" s="161"/>
      <c r="H205" s="161"/>
      <c r="I205" s="161"/>
      <c r="J205" s="161"/>
      <c r="K205" s="46"/>
      <c r="L205" s="46"/>
      <c r="M205" s="46"/>
      <c r="N205" s="46"/>
      <c r="O205" s="46"/>
      <c r="P205" s="46"/>
      <c r="Q205" s="46"/>
      <c r="R205" s="44"/>
      <c r="S205" s="44"/>
      <c r="T205" s="44"/>
      <c r="U205" s="44"/>
      <c r="V205" s="44"/>
      <c r="W205" s="44"/>
      <c r="X205" s="44"/>
      <c r="Y205" s="44"/>
      <c r="Z205" s="44"/>
      <c r="AA205" s="44"/>
      <c r="AB205" s="44"/>
      <c r="AC205" s="44"/>
      <c r="AD205" s="44"/>
    </row>
    <row r="206" spans="1:30" ht="14.25" x14ac:dyDescent="0.2">
      <c r="A206" s="185" t="s">
        <v>164</v>
      </c>
      <c r="B206" s="179"/>
      <c r="C206" s="179"/>
      <c r="D206" s="179"/>
      <c r="E206" s="179"/>
      <c r="F206" s="180"/>
      <c r="G206" s="161"/>
      <c r="H206" s="161"/>
      <c r="I206" s="161"/>
      <c r="J206" s="161"/>
      <c r="K206" s="46"/>
      <c r="L206" s="46"/>
      <c r="M206" s="46"/>
      <c r="N206" s="46"/>
      <c r="O206" s="46"/>
      <c r="P206" s="46"/>
      <c r="Q206" s="46"/>
      <c r="R206" s="44"/>
      <c r="S206" s="44"/>
      <c r="T206" s="44"/>
      <c r="U206" s="44"/>
      <c r="V206" s="44"/>
      <c r="W206" s="44"/>
      <c r="X206" s="44"/>
      <c r="Y206" s="44"/>
      <c r="Z206" s="44"/>
      <c r="AA206" s="44"/>
      <c r="AB206" s="44"/>
      <c r="AC206" s="44"/>
      <c r="AD206" s="44"/>
    </row>
    <row r="207" spans="1:30" ht="14.25" x14ac:dyDescent="0.2">
      <c r="A207" s="185" t="s">
        <v>165</v>
      </c>
      <c r="B207" s="179"/>
      <c r="C207" s="179"/>
      <c r="D207" s="179"/>
      <c r="E207" s="179"/>
      <c r="F207" s="180"/>
      <c r="G207" s="161"/>
      <c r="H207" s="161"/>
      <c r="I207" s="161"/>
      <c r="J207" s="161"/>
      <c r="K207" s="46"/>
      <c r="L207" s="46"/>
      <c r="M207" s="46"/>
      <c r="N207" s="46"/>
      <c r="O207" s="46"/>
      <c r="P207" s="46"/>
      <c r="Q207" s="46"/>
      <c r="R207" s="44"/>
      <c r="S207" s="44"/>
      <c r="T207" s="44"/>
      <c r="U207" s="44"/>
      <c r="V207" s="44"/>
      <c r="W207" s="44"/>
      <c r="X207" s="44"/>
      <c r="Y207" s="44"/>
      <c r="Z207" s="44"/>
      <c r="AA207" s="44"/>
      <c r="AB207" s="44"/>
      <c r="AC207" s="44"/>
      <c r="AD207" s="44"/>
    </row>
    <row r="208" spans="1:30" ht="14.25" x14ac:dyDescent="0.2">
      <c r="A208" s="185" t="s">
        <v>166</v>
      </c>
      <c r="B208" s="179"/>
      <c r="C208" s="179"/>
      <c r="D208" s="179"/>
      <c r="E208" s="179"/>
      <c r="F208" s="180"/>
      <c r="G208" s="161"/>
      <c r="H208" s="161"/>
      <c r="I208" s="161"/>
      <c r="J208" s="161"/>
      <c r="K208" s="46"/>
      <c r="L208" s="46"/>
      <c r="M208" s="46"/>
      <c r="N208" s="46"/>
      <c r="O208" s="46"/>
      <c r="P208" s="46"/>
      <c r="Q208" s="46"/>
      <c r="R208" s="44"/>
      <c r="S208" s="44"/>
      <c r="T208" s="44"/>
      <c r="U208" s="44"/>
      <c r="V208" s="44"/>
      <c r="W208" s="44"/>
      <c r="X208" s="44"/>
      <c r="Y208" s="44"/>
      <c r="Z208" s="44"/>
      <c r="AA208" s="44"/>
      <c r="AB208" s="44"/>
      <c r="AC208" s="44"/>
      <c r="AD208" s="44"/>
    </row>
    <row r="209" spans="1:30" ht="14.25" x14ac:dyDescent="0.2">
      <c r="A209" s="185" t="s">
        <v>167</v>
      </c>
      <c r="B209" s="179"/>
      <c r="C209" s="179"/>
      <c r="D209" s="179"/>
      <c r="E209" s="179"/>
      <c r="F209" s="180"/>
      <c r="G209" s="161"/>
      <c r="H209" s="161"/>
      <c r="I209" s="161"/>
      <c r="J209" s="161"/>
      <c r="K209" s="46"/>
      <c r="L209" s="46"/>
      <c r="M209" s="46"/>
      <c r="N209" s="46"/>
      <c r="O209" s="46"/>
      <c r="P209" s="46"/>
      <c r="Q209" s="46"/>
      <c r="R209" s="44"/>
      <c r="S209" s="44"/>
      <c r="T209" s="44"/>
      <c r="U209" s="44"/>
      <c r="V209" s="44"/>
      <c r="W209" s="44"/>
      <c r="X209" s="44"/>
      <c r="Y209" s="44"/>
      <c r="Z209" s="44"/>
      <c r="AA209" s="44"/>
      <c r="AB209" s="44"/>
      <c r="AC209" s="44"/>
      <c r="AD209" s="44"/>
    </row>
    <row r="210" spans="1:30" ht="14.25" x14ac:dyDescent="0.2">
      <c r="A210" s="185" t="s">
        <v>168</v>
      </c>
      <c r="B210" s="179"/>
      <c r="C210" s="179"/>
      <c r="D210" s="179"/>
      <c r="E210" s="179"/>
      <c r="F210" s="180"/>
      <c r="G210" s="161"/>
      <c r="H210" s="161"/>
      <c r="I210" s="161"/>
      <c r="J210" s="161"/>
      <c r="K210" s="46"/>
      <c r="L210" s="46"/>
      <c r="M210" s="46"/>
      <c r="N210" s="46"/>
      <c r="O210" s="46"/>
      <c r="P210" s="46"/>
      <c r="Q210" s="46"/>
      <c r="R210" s="44"/>
      <c r="S210" s="44"/>
      <c r="T210" s="44"/>
      <c r="U210" s="44"/>
      <c r="V210" s="44"/>
      <c r="W210" s="44"/>
      <c r="X210" s="44"/>
      <c r="Y210" s="44"/>
      <c r="Z210" s="44"/>
      <c r="AA210" s="44"/>
      <c r="AB210" s="44"/>
      <c r="AC210" s="44"/>
      <c r="AD210" s="44"/>
    </row>
    <row r="211" spans="1:30" ht="14.25" x14ac:dyDescent="0.2">
      <c r="A211" s="185" t="s">
        <v>169</v>
      </c>
      <c r="B211" s="179"/>
      <c r="C211" s="179"/>
      <c r="D211" s="179"/>
      <c r="E211" s="179"/>
      <c r="F211" s="180"/>
      <c r="G211" s="161"/>
      <c r="H211" s="161"/>
      <c r="I211" s="161"/>
      <c r="J211" s="161"/>
      <c r="K211" s="46"/>
      <c r="L211" s="46"/>
      <c r="M211" s="46"/>
      <c r="N211" s="46"/>
      <c r="O211" s="46"/>
      <c r="P211" s="46"/>
      <c r="Q211" s="46"/>
      <c r="R211" s="44"/>
      <c r="S211" s="44"/>
      <c r="T211" s="44"/>
      <c r="U211" s="44"/>
      <c r="V211" s="44"/>
      <c r="W211" s="44"/>
      <c r="X211" s="44"/>
      <c r="Y211" s="44"/>
      <c r="Z211" s="44"/>
      <c r="AA211" s="44"/>
      <c r="AB211" s="44"/>
      <c r="AC211" s="44"/>
      <c r="AD211" s="44"/>
    </row>
    <row r="212" spans="1:30" ht="14.25" x14ac:dyDescent="0.2">
      <c r="A212" s="185" t="s">
        <v>170</v>
      </c>
      <c r="B212" s="179"/>
      <c r="C212" s="179"/>
      <c r="D212" s="179"/>
      <c r="E212" s="179"/>
      <c r="F212" s="180"/>
      <c r="G212" s="161"/>
      <c r="H212" s="161"/>
      <c r="I212" s="161"/>
      <c r="J212" s="161"/>
      <c r="K212" s="46"/>
      <c r="L212" s="46"/>
      <c r="M212" s="46"/>
      <c r="N212" s="46"/>
      <c r="O212" s="46"/>
      <c r="P212" s="46"/>
      <c r="Q212" s="46"/>
      <c r="R212" s="44"/>
      <c r="S212" s="44"/>
      <c r="T212" s="44"/>
      <c r="U212" s="44"/>
      <c r="V212" s="44"/>
      <c r="W212" s="44"/>
      <c r="X212" s="44"/>
      <c r="Y212" s="44"/>
      <c r="Z212" s="44"/>
      <c r="AA212" s="44"/>
      <c r="AB212" s="44"/>
      <c r="AC212" s="44"/>
      <c r="AD212" s="44"/>
    </row>
    <row r="213" spans="1:30" ht="14.25" x14ac:dyDescent="0.2">
      <c r="A213" s="185" t="s">
        <v>171</v>
      </c>
      <c r="B213" s="179"/>
      <c r="C213" s="179"/>
      <c r="D213" s="179"/>
      <c r="E213" s="179"/>
      <c r="F213" s="180"/>
      <c r="G213" s="161"/>
      <c r="H213" s="161"/>
      <c r="I213" s="161"/>
      <c r="J213" s="161"/>
      <c r="K213" s="46"/>
      <c r="L213" s="46"/>
      <c r="M213" s="46"/>
      <c r="N213" s="46"/>
      <c r="O213" s="46"/>
      <c r="P213" s="46"/>
      <c r="Q213" s="46"/>
      <c r="R213" s="44"/>
      <c r="S213" s="44"/>
      <c r="T213" s="44"/>
      <c r="U213" s="44"/>
      <c r="V213" s="44"/>
      <c r="W213" s="44"/>
      <c r="X213" s="44"/>
      <c r="Y213" s="44"/>
      <c r="Z213" s="44"/>
      <c r="AA213" s="44"/>
      <c r="AB213" s="44"/>
      <c r="AC213" s="44"/>
      <c r="AD213" s="44"/>
    </row>
    <row r="214" spans="1:30" ht="14.25" x14ac:dyDescent="0.2">
      <c r="A214" s="185" t="s">
        <v>172</v>
      </c>
      <c r="B214" s="179"/>
      <c r="C214" s="179"/>
      <c r="D214" s="179"/>
      <c r="E214" s="179"/>
      <c r="F214" s="180"/>
      <c r="G214" s="161"/>
      <c r="H214" s="161"/>
      <c r="I214" s="161"/>
      <c r="J214" s="161"/>
      <c r="K214" s="46"/>
      <c r="L214" s="46"/>
      <c r="M214" s="46"/>
      <c r="N214" s="46"/>
      <c r="O214" s="46"/>
      <c r="P214" s="46"/>
      <c r="Q214" s="46"/>
      <c r="R214" s="44"/>
      <c r="S214" s="44"/>
      <c r="T214" s="44"/>
      <c r="U214" s="44"/>
      <c r="V214" s="44"/>
      <c r="W214" s="44"/>
      <c r="X214" s="44"/>
      <c r="Y214" s="44"/>
      <c r="Z214" s="44"/>
      <c r="AA214" s="44"/>
      <c r="AB214" s="44"/>
      <c r="AC214" s="44"/>
      <c r="AD214" s="44"/>
    </row>
    <row r="215" spans="1:30" ht="14.25" x14ac:dyDescent="0.2">
      <c r="A215" s="185" t="s">
        <v>173</v>
      </c>
      <c r="B215" s="179"/>
      <c r="C215" s="179"/>
      <c r="D215" s="179"/>
      <c r="E215" s="179"/>
      <c r="F215" s="180"/>
      <c r="G215" s="161"/>
      <c r="H215" s="161"/>
      <c r="I215" s="161"/>
      <c r="J215" s="161"/>
      <c r="K215" s="46"/>
      <c r="L215" s="46"/>
      <c r="M215" s="46"/>
      <c r="N215" s="46"/>
      <c r="O215" s="46"/>
      <c r="P215" s="46"/>
      <c r="Q215" s="46"/>
      <c r="R215" s="44"/>
      <c r="S215" s="44"/>
      <c r="T215" s="44"/>
      <c r="U215" s="44"/>
      <c r="V215" s="44"/>
      <c r="W215" s="44"/>
      <c r="X215" s="44"/>
      <c r="Y215" s="44"/>
      <c r="Z215" s="44"/>
      <c r="AA215" s="44"/>
      <c r="AB215" s="44"/>
      <c r="AC215" s="44"/>
      <c r="AD215" s="44"/>
    </row>
    <row r="216" spans="1:30" ht="14.25" x14ac:dyDescent="0.2">
      <c r="A216" s="185" t="s">
        <v>174</v>
      </c>
      <c r="B216" s="179"/>
      <c r="C216" s="179"/>
      <c r="D216" s="179"/>
      <c r="E216" s="179"/>
      <c r="F216" s="180"/>
      <c r="G216" s="161"/>
      <c r="H216" s="161"/>
      <c r="I216" s="161"/>
      <c r="J216" s="161"/>
      <c r="K216" s="46"/>
      <c r="L216" s="46"/>
      <c r="M216" s="46"/>
      <c r="N216" s="46"/>
      <c r="O216" s="46"/>
      <c r="P216" s="46"/>
      <c r="Q216" s="46"/>
      <c r="R216" s="44"/>
      <c r="S216" s="44"/>
      <c r="T216" s="44"/>
      <c r="U216" s="44"/>
      <c r="V216" s="44"/>
      <c r="W216" s="44"/>
      <c r="X216" s="44"/>
      <c r="Y216" s="44"/>
      <c r="Z216" s="44"/>
      <c r="AA216" s="44"/>
      <c r="AB216" s="44"/>
      <c r="AC216" s="44"/>
      <c r="AD216" s="44"/>
    </row>
    <row r="217" spans="1:30" ht="14.25" x14ac:dyDescent="0.2">
      <c r="A217" s="185" t="s">
        <v>175</v>
      </c>
      <c r="B217" s="179"/>
      <c r="C217" s="179"/>
      <c r="D217" s="179"/>
      <c r="E217" s="179"/>
      <c r="F217" s="180"/>
      <c r="G217" s="161"/>
      <c r="H217" s="161"/>
      <c r="I217" s="161"/>
      <c r="J217" s="161"/>
      <c r="K217" s="46"/>
      <c r="L217" s="46"/>
      <c r="M217" s="46"/>
      <c r="N217" s="46"/>
      <c r="O217" s="46"/>
      <c r="P217" s="46"/>
      <c r="Q217" s="46"/>
      <c r="R217" s="44"/>
      <c r="S217" s="44"/>
      <c r="T217" s="44"/>
      <c r="U217" s="44"/>
      <c r="V217" s="44"/>
      <c r="W217" s="44"/>
      <c r="X217" s="44"/>
      <c r="Y217" s="44"/>
      <c r="Z217" s="44"/>
      <c r="AA217" s="44"/>
      <c r="AB217" s="44"/>
      <c r="AC217" s="44"/>
      <c r="AD217" s="44"/>
    </row>
    <row r="218" spans="1:30" ht="14.25" x14ac:dyDescent="0.2">
      <c r="A218" s="185" t="s">
        <v>176</v>
      </c>
      <c r="B218" s="179"/>
      <c r="C218" s="179"/>
      <c r="D218" s="179"/>
      <c r="E218" s="179"/>
      <c r="F218" s="180"/>
      <c r="G218" s="161"/>
      <c r="H218" s="161"/>
      <c r="I218" s="161"/>
      <c r="J218" s="161"/>
      <c r="K218" s="46"/>
      <c r="L218" s="46"/>
      <c r="M218" s="46"/>
      <c r="N218" s="46"/>
      <c r="O218" s="46"/>
      <c r="P218" s="46"/>
      <c r="Q218" s="46"/>
      <c r="R218" s="44"/>
      <c r="S218" s="44"/>
      <c r="T218" s="44"/>
      <c r="U218" s="44"/>
      <c r="V218" s="44"/>
      <c r="W218" s="44"/>
      <c r="X218" s="44"/>
      <c r="Y218" s="44"/>
      <c r="Z218" s="44"/>
      <c r="AA218" s="44"/>
      <c r="AB218" s="44"/>
      <c r="AC218" s="44"/>
      <c r="AD218" s="44"/>
    </row>
    <row r="219" spans="1:30" ht="14.25" x14ac:dyDescent="0.2">
      <c r="A219" s="185" t="s">
        <v>177</v>
      </c>
      <c r="B219" s="179"/>
      <c r="C219" s="179"/>
      <c r="D219" s="179"/>
      <c r="E219" s="179"/>
      <c r="F219" s="180"/>
      <c r="G219" s="161"/>
      <c r="H219" s="161"/>
      <c r="I219" s="161"/>
      <c r="J219" s="161"/>
      <c r="K219" s="46"/>
      <c r="L219" s="46"/>
      <c r="M219" s="46"/>
      <c r="N219" s="46"/>
      <c r="O219" s="46"/>
      <c r="P219" s="46"/>
      <c r="Q219" s="46"/>
      <c r="R219" s="44"/>
      <c r="S219" s="44"/>
      <c r="T219" s="44"/>
      <c r="U219" s="44"/>
      <c r="V219" s="44"/>
      <c r="W219" s="44"/>
      <c r="X219" s="44"/>
      <c r="Y219" s="44"/>
      <c r="Z219" s="44"/>
      <c r="AA219" s="44"/>
      <c r="AB219" s="44"/>
      <c r="AC219" s="44"/>
      <c r="AD219" s="44"/>
    </row>
    <row r="220" spans="1:30" ht="14.25" x14ac:dyDescent="0.2">
      <c r="A220" s="185" t="s">
        <v>178</v>
      </c>
      <c r="B220" s="179"/>
      <c r="C220" s="179"/>
      <c r="D220" s="179"/>
      <c r="E220" s="179"/>
      <c r="F220" s="180"/>
      <c r="G220" s="161"/>
      <c r="H220" s="161"/>
      <c r="I220" s="161"/>
      <c r="J220" s="161"/>
      <c r="K220" s="46"/>
      <c r="L220" s="46"/>
      <c r="M220" s="46"/>
      <c r="N220" s="46"/>
      <c r="O220" s="46"/>
      <c r="P220" s="46"/>
      <c r="Q220" s="46"/>
      <c r="R220" s="44"/>
      <c r="S220" s="44"/>
      <c r="T220" s="44"/>
      <c r="U220" s="44"/>
      <c r="V220" s="44"/>
      <c r="W220" s="44"/>
      <c r="X220" s="44"/>
      <c r="Y220" s="44"/>
      <c r="Z220" s="44"/>
      <c r="AA220" s="44"/>
      <c r="AB220" s="44"/>
      <c r="AC220" s="44"/>
      <c r="AD220" s="44"/>
    </row>
    <row r="221" spans="1:30" ht="14.25" x14ac:dyDescent="0.2">
      <c r="A221" s="185" t="s">
        <v>179</v>
      </c>
      <c r="B221" s="179"/>
      <c r="C221" s="179"/>
      <c r="D221" s="179"/>
      <c r="E221" s="179"/>
      <c r="F221" s="180"/>
      <c r="G221" s="161"/>
      <c r="H221" s="161"/>
      <c r="I221" s="161"/>
      <c r="J221" s="161"/>
      <c r="K221" s="46"/>
      <c r="L221" s="46"/>
      <c r="M221" s="46"/>
      <c r="N221" s="46"/>
      <c r="O221" s="46"/>
      <c r="P221" s="46"/>
      <c r="Q221" s="46"/>
      <c r="R221" s="44"/>
      <c r="S221" s="44"/>
      <c r="T221" s="44"/>
      <c r="U221" s="44"/>
      <c r="V221" s="44"/>
      <c r="W221" s="44"/>
      <c r="X221" s="44"/>
      <c r="Y221" s="44"/>
      <c r="Z221" s="44"/>
      <c r="AA221" s="44"/>
      <c r="AB221" s="44"/>
      <c r="AC221" s="44"/>
      <c r="AD221" s="44"/>
    </row>
    <row r="222" spans="1:30" ht="27.75" customHeight="1" x14ac:dyDescent="0.2">
      <c r="A222" s="185" t="s">
        <v>180</v>
      </c>
      <c r="B222" s="179"/>
      <c r="C222" s="179"/>
      <c r="D222" s="179"/>
      <c r="E222" s="179"/>
      <c r="F222" s="180"/>
      <c r="G222" s="170"/>
      <c r="H222" s="161"/>
      <c r="I222" s="161"/>
      <c r="J222" s="161"/>
      <c r="K222" s="46"/>
      <c r="L222" s="46"/>
      <c r="M222" s="46"/>
      <c r="N222" s="46"/>
      <c r="O222" s="46"/>
      <c r="P222" s="46"/>
      <c r="Q222" s="46"/>
      <c r="R222" s="44"/>
      <c r="S222" s="44"/>
      <c r="T222" s="44"/>
      <c r="U222" s="44"/>
      <c r="V222" s="44"/>
      <c r="W222" s="44"/>
      <c r="X222" s="44"/>
      <c r="Y222" s="44"/>
      <c r="Z222" s="44"/>
      <c r="AA222" s="44"/>
      <c r="AB222" s="44"/>
      <c r="AC222" s="44"/>
      <c r="AD222" s="44"/>
    </row>
    <row r="223" spans="1:30" ht="14.25" x14ac:dyDescent="0.2">
      <c r="A223" s="48"/>
      <c r="B223" s="145"/>
      <c r="C223" s="145"/>
      <c r="D223" s="145"/>
      <c r="E223" s="145"/>
      <c r="F223" s="48"/>
      <c r="G223" s="162"/>
      <c r="H223" s="162"/>
      <c r="I223" s="162"/>
      <c r="J223" s="162"/>
      <c r="K223" s="48"/>
      <c r="L223" s="48"/>
      <c r="M223" s="48"/>
      <c r="N223" s="48"/>
      <c r="O223" s="48"/>
      <c r="P223" s="48"/>
      <c r="Q223" s="48"/>
    </row>
    <row r="224" spans="1:30" ht="14.25" x14ac:dyDescent="0.2">
      <c r="A224" s="48"/>
      <c r="B224" s="145"/>
      <c r="C224" s="145"/>
      <c r="D224" s="145"/>
      <c r="E224" s="145"/>
      <c r="F224" s="48"/>
      <c r="G224" s="162"/>
      <c r="H224" s="162"/>
      <c r="I224" s="162"/>
      <c r="J224" s="162"/>
      <c r="K224" s="48"/>
      <c r="L224" s="48"/>
      <c r="M224" s="48"/>
      <c r="N224" s="48"/>
      <c r="O224" s="48"/>
      <c r="P224" s="48"/>
      <c r="Q224" s="48"/>
    </row>
    <row r="225" spans="1:17" ht="14.25" x14ac:dyDescent="0.2">
      <c r="A225" s="48"/>
      <c r="B225" s="145"/>
      <c r="C225" s="145"/>
      <c r="D225" s="145"/>
      <c r="E225" s="145"/>
      <c r="F225" s="48"/>
      <c r="G225" s="162"/>
      <c r="H225" s="162"/>
      <c r="I225" s="162"/>
      <c r="J225" s="162"/>
      <c r="K225" s="48"/>
      <c r="L225" s="48"/>
      <c r="M225" s="48"/>
      <c r="N225" s="48"/>
      <c r="O225" s="48"/>
      <c r="P225" s="48"/>
      <c r="Q225" s="48"/>
    </row>
    <row r="226" spans="1:17" ht="14.25" x14ac:dyDescent="0.2">
      <c r="A226" s="48"/>
      <c r="B226" s="145"/>
      <c r="C226" s="145"/>
      <c r="D226" s="145"/>
      <c r="E226" s="145"/>
      <c r="F226" s="48"/>
      <c r="G226" s="162"/>
      <c r="H226" s="162"/>
      <c r="I226" s="162"/>
      <c r="J226" s="162"/>
      <c r="K226" s="48"/>
      <c r="L226" s="48"/>
      <c r="M226" s="48"/>
      <c r="N226" s="48"/>
      <c r="O226" s="48"/>
      <c r="P226" s="48"/>
      <c r="Q226" s="48"/>
    </row>
    <row r="227" spans="1:17" ht="14.25" x14ac:dyDescent="0.2"/>
    <row r="228" spans="1:17" ht="14.25" x14ac:dyDescent="0.2"/>
    <row r="229" spans="1:17" ht="14.25" x14ac:dyDescent="0.2"/>
    <row r="230" spans="1:17" ht="14.25" x14ac:dyDescent="0.2"/>
    <row r="231" spans="1:17" ht="14.25" x14ac:dyDescent="0.2"/>
    <row r="232" spans="1:17" ht="14.25" x14ac:dyDescent="0.2"/>
    <row r="233" spans="1:17" ht="14.25" x14ac:dyDescent="0.2"/>
    <row r="234" spans="1:17" ht="14.25" x14ac:dyDescent="0.2"/>
    <row r="235" spans="1:17" ht="14.25" x14ac:dyDescent="0.2"/>
    <row r="236" spans="1:17" ht="14.25" x14ac:dyDescent="0.2"/>
    <row r="237" spans="1:17" ht="14.25" x14ac:dyDescent="0.2"/>
    <row r="238" spans="1:17" ht="14.25" x14ac:dyDescent="0.2"/>
    <row r="239" spans="1:17" ht="14.25" x14ac:dyDescent="0.2"/>
    <row r="240" spans="1:17" ht="14.25" x14ac:dyDescent="0.2"/>
    <row r="241" ht="14.25" x14ac:dyDescent="0.2"/>
    <row r="242" ht="14.25" x14ac:dyDescent="0.2"/>
    <row r="243" ht="14.25" x14ac:dyDescent="0.2"/>
    <row r="244" ht="14.25" x14ac:dyDescent="0.2"/>
    <row r="245" ht="14.25" x14ac:dyDescent="0.2"/>
    <row r="246" ht="14.25" x14ac:dyDescent="0.2"/>
    <row r="247" ht="14.25" x14ac:dyDescent="0.2"/>
    <row r="248" ht="14.25" x14ac:dyDescent="0.2"/>
    <row r="249" ht="14.25" x14ac:dyDescent="0.2"/>
    <row r="250" ht="14.25" x14ac:dyDescent="0.2"/>
    <row r="251" ht="14.25" x14ac:dyDescent="0.2"/>
    <row r="252" ht="14.25" x14ac:dyDescent="0.2"/>
    <row r="253" ht="14.25" x14ac:dyDescent="0.2"/>
    <row r="254" ht="14.25" x14ac:dyDescent="0.2"/>
    <row r="255" ht="14.25" x14ac:dyDescent="0.2"/>
    <row r="256" ht="14.25" x14ac:dyDescent="0.2"/>
    <row r="257" ht="14.25" x14ac:dyDescent="0.2"/>
    <row r="258" ht="14.25" x14ac:dyDescent="0.2"/>
    <row r="259" ht="14.25" x14ac:dyDescent="0.2"/>
    <row r="260" ht="14.25" x14ac:dyDescent="0.2"/>
    <row r="261" ht="14.25" x14ac:dyDescent="0.2"/>
    <row r="262" ht="14.25" x14ac:dyDescent="0.2"/>
    <row r="263" ht="14.25" x14ac:dyDescent="0.2"/>
    <row r="264" ht="14.25" x14ac:dyDescent="0.2"/>
    <row r="265" ht="14.25" x14ac:dyDescent="0.2"/>
    <row r="266" ht="14.25" x14ac:dyDescent="0.2"/>
    <row r="267" ht="14.25" x14ac:dyDescent="0.2"/>
    <row r="268" ht="14.25" x14ac:dyDescent="0.2"/>
    <row r="269" ht="14.25" x14ac:dyDescent="0.2"/>
    <row r="270" ht="14.25" x14ac:dyDescent="0.2"/>
    <row r="271" ht="14.25" x14ac:dyDescent="0.2"/>
    <row r="272" ht="14.25" x14ac:dyDescent="0.2"/>
    <row r="273" ht="14.25" x14ac:dyDescent="0.2"/>
    <row r="274" ht="14.25" x14ac:dyDescent="0.2"/>
    <row r="275" ht="14.25" x14ac:dyDescent="0.2"/>
    <row r="276" ht="14.25" x14ac:dyDescent="0.2"/>
    <row r="277" ht="14.25" x14ac:dyDescent="0.2"/>
    <row r="278" ht="14.25" x14ac:dyDescent="0.2"/>
    <row r="279" ht="14.25" x14ac:dyDescent="0.2"/>
    <row r="280" ht="14.25" x14ac:dyDescent="0.2"/>
    <row r="281" ht="14.25" x14ac:dyDescent="0.2"/>
    <row r="282" ht="14.25" x14ac:dyDescent="0.2"/>
    <row r="283" ht="14.25" x14ac:dyDescent="0.2"/>
    <row r="284" ht="14.25" x14ac:dyDescent="0.2"/>
    <row r="285" ht="14.25" x14ac:dyDescent="0.2"/>
    <row r="286" ht="14.25" x14ac:dyDescent="0.2"/>
    <row r="287" ht="14.25" x14ac:dyDescent="0.2"/>
    <row r="288" ht="14.25" x14ac:dyDescent="0.2"/>
    <row r="289" ht="14.25" x14ac:dyDescent="0.2"/>
    <row r="290" ht="14.25" x14ac:dyDescent="0.2"/>
    <row r="291" ht="14.25" x14ac:dyDescent="0.2"/>
    <row r="292" ht="14.25" x14ac:dyDescent="0.2"/>
    <row r="293" ht="14.25" x14ac:dyDescent="0.2"/>
    <row r="294" ht="14.25" x14ac:dyDescent="0.2"/>
    <row r="295" ht="14.25" x14ac:dyDescent="0.2"/>
    <row r="296" ht="14.25" x14ac:dyDescent="0.2"/>
    <row r="297" ht="14.25" x14ac:dyDescent="0.2"/>
    <row r="298" ht="14.25" x14ac:dyDescent="0.2"/>
    <row r="299" ht="14.25" x14ac:dyDescent="0.2"/>
    <row r="300" ht="14.25" x14ac:dyDescent="0.2"/>
    <row r="301" ht="14.25" x14ac:dyDescent="0.2"/>
    <row r="302" ht="14.25" x14ac:dyDescent="0.2"/>
    <row r="303" ht="14.25" x14ac:dyDescent="0.2"/>
    <row r="304" ht="14.25" x14ac:dyDescent="0.2"/>
    <row r="305" ht="14.25" x14ac:dyDescent="0.2"/>
    <row r="306" ht="14.25" x14ac:dyDescent="0.2"/>
    <row r="307" ht="14.25" x14ac:dyDescent="0.2"/>
    <row r="308" ht="14.25" x14ac:dyDescent="0.2"/>
    <row r="309" ht="14.25" x14ac:dyDescent="0.2"/>
    <row r="310" ht="14.25" x14ac:dyDescent="0.2"/>
    <row r="311" ht="14.25" x14ac:dyDescent="0.2"/>
    <row r="312" ht="14.25" x14ac:dyDescent="0.2"/>
    <row r="313" ht="14.25" x14ac:dyDescent="0.2"/>
    <row r="314" ht="14.25" x14ac:dyDescent="0.2"/>
    <row r="315" ht="14.25" x14ac:dyDescent="0.2"/>
    <row r="316" ht="14.25" x14ac:dyDescent="0.2"/>
    <row r="317" ht="14.25" x14ac:dyDescent="0.2"/>
    <row r="318" ht="14.25" x14ac:dyDescent="0.2"/>
    <row r="319" ht="14.25" x14ac:dyDescent="0.2"/>
    <row r="320" ht="14.25" x14ac:dyDescent="0.2"/>
    <row r="321" ht="14.25" x14ac:dyDescent="0.2"/>
    <row r="322" ht="14.25" x14ac:dyDescent="0.2"/>
    <row r="323" ht="14.25" x14ac:dyDescent="0.2"/>
    <row r="324" ht="14.25" x14ac:dyDescent="0.2"/>
    <row r="325" ht="14.25" x14ac:dyDescent="0.2"/>
    <row r="326" ht="14.25" x14ac:dyDescent="0.2"/>
    <row r="327" ht="14.25" x14ac:dyDescent="0.2"/>
    <row r="328" ht="14.25" x14ac:dyDescent="0.2"/>
    <row r="329" ht="14.25" x14ac:dyDescent="0.2"/>
    <row r="330" ht="14.25" x14ac:dyDescent="0.2"/>
    <row r="331" ht="14.25" x14ac:dyDescent="0.2"/>
    <row r="332" ht="14.25" x14ac:dyDescent="0.2"/>
    <row r="333" ht="14.25" x14ac:dyDescent="0.2"/>
    <row r="334" ht="14.25" x14ac:dyDescent="0.2"/>
    <row r="335" ht="14.25" x14ac:dyDescent="0.2"/>
    <row r="336" ht="14.25" x14ac:dyDescent="0.2"/>
    <row r="337" ht="14.25" x14ac:dyDescent="0.2"/>
    <row r="338" ht="14.25" x14ac:dyDescent="0.2"/>
    <row r="339" ht="14.25" x14ac:dyDescent="0.2"/>
    <row r="340" ht="14.25" x14ac:dyDescent="0.2"/>
    <row r="341" ht="14.25" x14ac:dyDescent="0.2"/>
    <row r="342" ht="14.25" x14ac:dyDescent="0.2"/>
    <row r="343" ht="14.25" x14ac:dyDescent="0.2"/>
    <row r="344" ht="14.25" x14ac:dyDescent="0.2"/>
    <row r="345" ht="14.25" x14ac:dyDescent="0.2"/>
    <row r="346" ht="14.25" x14ac:dyDescent="0.2"/>
    <row r="347" ht="14.25" x14ac:dyDescent="0.2"/>
    <row r="348" ht="14.25" x14ac:dyDescent="0.2"/>
    <row r="349" ht="14.25" x14ac:dyDescent="0.2"/>
    <row r="350" ht="14.25" x14ac:dyDescent="0.2"/>
    <row r="351" ht="14.25" x14ac:dyDescent="0.2"/>
    <row r="352" ht="14.25" x14ac:dyDescent="0.2"/>
    <row r="353" ht="14.25" x14ac:dyDescent="0.2"/>
    <row r="354" ht="14.25" x14ac:dyDescent="0.2"/>
    <row r="355" ht="14.25" x14ac:dyDescent="0.2"/>
    <row r="356" ht="14.25" x14ac:dyDescent="0.2"/>
    <row r="357" ht="14.25" x14ac:dyDescent="0.2"/>
    <row r="358" ht="14.25" x14ac:dyDescent="0.2"/>
    <row r="359" ht="14.25" x14ac:dyDescent="0.2"/>
    <row r="360" ht="14.25" x14ac:dyDescent="0.2"/>
    <row r="361" ht="14.25" x14ac:dyDescent="0.2"/>
    <row r="362" ht="14.25" x14ac:dyDescent="0.2"/>
    <row r="363" ht="14.25" x14ac:dyDescent="0.2"/>
    <row r="364" ht="14.25" x14ac:dyDescent="0.2"/>
    <row r="365" ht="14.25" x14ac:dyDescent="0.2"/>
    <row r="366" ht="14.25" x14ac:dyDescent="0.2"/>
    <row r="367" ht="14.25" x14ac:dyDescent="0.2"/>
    <row r="368" ht="14.25" x14ac:dyDescent="0.2"/>
    <row r="369" ht="14.25" x14ac:dyDescent="0.2"/>
    <row r="370" ht="14.25" x14ac:dyDescent="0.2"/>
    <row r="371" ht="14.25" x14ac:dyDescent="0.2"/>
    <row r="372" ht="14.25" x14ac:dyDescent="0.2"/>
    <row r="373" ht="14.25" x14ac:dyDescent="0.2"/>
    <row r="374" ht="14.25" x14ac:dyDescent="0.2"/>
    <row r="375" ht="14.25" x14ac:dyDescent="0.2"/>
    <row r="376" ht="14.25" x14ac:dyDescent="0.2"/>
    <row r="377" ht="14.25" x14ac:dyDescent="0.2"/>
    <row r="378" ht="14.25" x14ac:dyDescent="0.2"/>
    <row r="379" ht="14.25" x14ac:dyDescent="0.2"/>
    <row r="380" ht="14.25" x14ac:dyDescent="0.2"/>
    <row r="381" ht="14.25" x14ac:dyDescent="0.2"/>
    <row r="382" ht="14.25" x14ac:dyDescent="0.2"/>
    <row r="383" ht="14.25" x14ac:dyDescent="0.2"/>
    <row r="384" ht="14.25" x14ac:dyDescent="0.2"/>
    <row r="385" ht="14.25" x14ac:dyDescent="0.2"/>
    <row r="386" ht="14.25" x14ac:dyDescent="0.2"/>
    <row r="387" ht="14.25" x14ac:dyDescent="0.2"/>
    <row r="388" ht="14.25" x14ac:dyDescent="0.2"/>
    <row r="389" ht="14.25" x14ac:dyDescent="0.2"/>
    <row r="390" ht="14.25" x14ac:dyDescent="0.2"/>
    <row r="391" ht="14.25" x14ac:dyDescent="0.2"/>
    <row r="392" ht="14.25" x14ac:dyDescent="0.2"/>
    <row r="393" ht="14.25" x14ac:dyDescent="0.2"/>
    <row r="394" ht="14.25" x14ac:dyDescent="0.2"/>
    <row r="395" ht="14.25" x14ac:dyDescent="0.2"/>
    <row r="396" ht="14.25" x14ac:dyDescent="0.2"/>
    <row r="397" ht="14.25" x14ac:dyDescent="0.2"/>
    <row r="398" ht="14.25" x14ac:dyDescent="0.2"/>
    <row r="399" ht="14.25" x14ac:dyDescent="0.2"/>
    <row r="400" ht="14.25" x14ac:dyDescent="0.2"/>
    <row r="401" ht="14.25" x14ac:dyDescent="0.2"/>
    <row r="402" ht="14.25" x14ac:dyDescent="0.2"/>
    <row r="403" ht="14.25" x14ac:dyDescent="0.2"/>
    <row r="404" ht="14.25" x14ac:dyDescent="0.2"/>
    <row r="405" ht="14.25" x14ac:dyDescent="0.2"/>
    <row r="406" ht="14.25" x14ac:dyDescent="0.2"/>
    <row r="407" ht="14.25" x14ac:dyDescent="0.2"/>
    <row r="408" ht="14.25" x14ac:dyDescent="0.2"/>
    <row r="409" ht="14.25" x14ac:dyDescent="0.2"/>
    <row r="410" ht="14.25" x14ac:dyDescent="0.2"/>
    <row r="411" ht="14.25" x14ac:dyDescent="0.2"/>
    <row r="412" ht="14.25" x14ac:dyDescent="0.2"/>
    <row r="413" ht="14.25" x14ac:dyDescent="0.2"/>
    <row r="414" ht="14.25" x14ac:dyDescent="0.2"/>
    <row r="415" ht="14.25" x14ac:dyDescent="0.2"/>
    <row r="416" ht="14.25" x14ac:dyDescent="0.2"/>
    <row r="417" ht="14.25" x14ac:dyDescent="0.2"/>
    <row r="418" ht="14.25" x14ac:dyDescent="0.2"/>
    <row r="419" ht="14.25" x14ac:dyDescent="0.2"/>
    <row r="420" ht="14.25" x14ac:dyDescent="0.2"/>
    <row r="421" ht="14.25" x14ac:dyDescent="0.2"/>
    <row r="422" ht="14.25" x14ac:dyDescent="0.2"/>
    <row r="423" ht="14.25" x14ac:dyDescent="0.2"/>
    <row r="424" ht="14.25" x14ac:dyDescent="0.2"/>
    <row r="425" ht="14.25" x14ac:dyDescent="0.2"/>
    <row r="426" ht="14.25" x14ac:dyDescent="0.2"/>
    <row r="427" ht="14.25" x14ac:dyDescent="0.2"/>
    <row r="428" ht="14.25" x14ac:dyDescent="0.2"/>
    <row r="429" ht="14.25" x14ac:dyDescent="0.2"/>
    <row r="430" ht="14.25" x14ac:dyDescent="0.2"/>
    <row r="431" ht="14.25" x14ac:dyDescent="0.2"/>
    <row r="432" ht="14.25" x14ac:dyDescent="0.2"/>
    <row r="433" ht="14.25" x14ac:dyDescent="0.2"/>
    <row r="434" ht="14.25" x14ac:dyDescent="0.2"/>
    <row r="435" ht="14.25" x14ac:dyDescent="0.2"/>
    <row r="436" ht="14.25" x14ac:dyDescent="0.2"/>
    <row r="437" ht="14.25" x14ac:dyDescent="0.2"/>
    <row r="438" ht="14.25" x14ac:dyDescent="0.2"/>
    <row r="439" ht="14.25" x14ac:dyDescent="0.2"/>
    <row r="440" ht="14.25" x14ac:dyDescent="0.2"/>
    <row r="441" ht="14.25" x14ac:dyDescent="0.2"/>
    <row r="442" ht="14.25" x14ac:dyDescent="0.2"/>
    <row r="443" ht="14.25" x14ac:dyDescent="0.2"/>
    <row r="444" ht="14.25" x14ac:dyDescent="0.2"/>
    <row r="445" ht="14.25" x14ac:dyDescent="0.2"/>
    <row r="446" ht="14.25" x14ac:dyDescent="0.2"/>
    <row r="447" ht="14.25" x14ac:dyDescent="0.2"/>
    <row r="448" ht="14.25" x14ac:dyDescent="0.2"/>
    <row r="449" ht="14.25" x14ac:dyDescent="0.2"/>
    <row r="450" ht="14.25" x14ac:dyDescent="0.2"/>
    <row r="451" ht="14.25" x14ac:dyDescent="0.2"/>
    <row r="452" ht="14.25" x14ac:dyDescent="0.2"/>
    <row r="453" ht="14.25" x14ac:dyDescent="0.2"/>
    <row r="454" ht="14.25" x14ac:dyDescent="0.2"/>
    <row r="455" ht="14.25" x14ac:dyDescent="0.2"/>
    <row r="456" ht="14.25" x14ac:dyDescent="0.2"/>
    <row r="457" ht="14.25" x14ac:dyDescent="0.2"/>
    <row r="458" ht="14.25" x14ac:dyDescent="0.2"/>
    <row r="459" ht="14.25" x14ac:dyDescent="0.2"/>
    <row r="460" ht="14.25" x14ac:dyDescent="0.2"/>
    <row r="461" ht="14.25" x14ac:dyDescent="0.2"/>
    <row r="462" ht="14.25" x14ac:dyDescent="0.2"/>
    <row r="463" ht="14.25" x14ac:dyDescent="0.2"/>
    <row r="464" ht="14.25" x14ac:dyDescent="0.2"/>
    <row r="465" ht="14.25" x14ac:dyDescent="0.2"/>
    <row r="466" ht="14.25" x14ac:dyDescent="0.2"/>
    <row r="467" ht="14.25" x14ac:dyDescent="0.2"/>
    <row r="468" ht="14.25" x14ac:dyDescent="0.2"/>
    <row r="469" ht="14.25" x14ac:dyDescent="0.2"/>
    <row r="470" ht="14.25" x14ac:dyDescent="0.2"/>
    <row r="471" ht="14.25" x14ac:dyDescent="0.2"/>
    <row r="472" ht="14.25" x14ac:dyDescent="0.2"/>
    <row r="473" ht="14.25" x14ac:dyDescent="0.2"/>
    <row r="474" ht="14.25" x14ac:dyDescent="0.2"/>
    <row r="475" ht="14.25" x14ac:dyDescent="0.2"/>
    <row r="476" ht="14.25" x14ac:dyDescent="0.2"/>
    <row r="477" ht="14.25" x14ac:dyDescent="0.2"/>
    <row r="478" ht="14.25" x14ac:dyDescent="0.2"/>
    <row r="479" ht="14.25" x14ac:dyDescent="0.2"/>
    <row r="480" ht="14.25" x14ac:dyDescent="0.2"/>
    <row r="481" ht="14.25" x14ac:dyDescent="0.2"/>
    <row r="482" ht="14.25" x14ac:dyDescent="0.2"/>
    <row r="483" ht="14.25" x14ac:dyDescent="0.2"/>
    <row r="484" ht="14.25" x14ac:dyDescent="0.2"/>
    <row r="485" ht="14.25" x14ac:dyDescent="0.2"/>
    <row r="486" ht="14.25" x14ac:dyDescent="0.2"/>
    <row r="487" ht="14.25" x14ac:dyDescent="0.2"/>
    <row r="488" ht="14.25" x14ac:dyDescent="0.2"/>
    <row r="489" ht="14.25" x14ac:dyDescent="0.2"/>
    <row r="490" ht="14.25" x14ac:dyDescent="0.2"/>
    <row r="491" ht="14.25" x14ac:dyDescent="0.2"/>
    <row r="492" ht="14.25" x14ac:dyDescent="0.2"/>
    <row r="493" ht="14.25" x14ac:dyDescent="0.2"/>
    <row r="494" ht="14.25" x14ac:dyDescent="0.2"/>
    <row r="495" ht="14.25" x14ac:dyDescent="0.2"/>
    <row r="496" ht="14.25" x14ac:dyDescent="0.2"/>
    <row r="497" ht="14.25" x14ac:dyDescent="0.2"/>
    <row r="498" ht="14.25" x14ac:dyDescent="0.2"/>
    <row r="499" ht="14.25" x14ac:dyDescent="0.2"/>
    <row r="500" ht="14.25" x14ac:dyDescent="0.2"/>
    <row r="501" ht="14.25" x14ac:dyDescent="0.2"/>
    <row r="502" ht="14.25" x14ac:dyDescent="0.2"/>
    <row r="503" ht="14.25" x14ac:dyDescent="0.2"/>
    <row r="504" ht="14.25" x14ac:dyDescent="0.2"/>
    <row r="505" ht="14.25" x14ac:dyDescent="0.2"/>
    <row r="506" ht="14.25" x14ac:dyDescent="0.2"/>
    <row r="507" ht="14.25" x14ac:dyDescent="0.2"/>
    <row r="508" ht="14.25" x14ac:dyDescent="0.2"/>
    <row r="509" ht="14.25" x14ac:dyDescent="0.2"/>
    <row r="510" ht="14.25" x14ac:dyDescent="0.2"/>
    <row r="511" ht="14.25" x14ac:dyDescent="0.2"/>
    <row r="512" ht="14.25" x14ac:dyDescent="0.2"/>
    <row r="513" ht="14.25" x14ac:dyDescent="0.2"/>
    <row r="514" ht="14.25" x14ac:dyDescent="0.2"/>
    <row r="515" ht="14.25" x14ac:dyDescent="0.2"/>
    <row r="516" ht="14.25" x14ac:dyDescent="0.2"/>
    <row r="517" ht="14.25" x14ac:dyDescent="0.2"/>
    <row r="518" ht="14.25" x14ac:dyDescent="0.2"/>
    <row r="519" ht="14.25" x14ac:dyDescent="0.2"/>
    <row r="520" ht="14.25" x14ac:dyDescent="0.2"/>
    <row r="521" ht="14.25" x14ac:dyDescent="0.2"/>
    <row r="522" ht="14.25" x14ac:dyDescent="0.2"/>
    <row r="523" ht="14.25" x14ac:dyDescent="0.2"/>
    <row r="524" ht="14.25" x14ac:dyDescent="0.2"/>
    <row r="525" ht="14.25" x14ac:dyDescent="0.2"/>
    <row r="526" ht="14.25" x14ac:dyDescent="0.2"/>
    <row r="527" ht="14.25" x14ac:dyDescent="0.2"/>
    <row r="528" ht="14.25" x14ac:dyDescent="0.2"/>
    <row r="529" ht="14.25" x14ac:dyDescent="0.2"/>
    <row r="530" ht="14.25" x14ac:dyDescent="0.2"/>
    <row r="531" ht="14.25" x14ac:dyDescent="0.2"/>
    <row r="532" ht="14.25" x14ac:dyDescent="0.2"/>
    <row r="533" ht="14.25" x14ac:dyDescent="0.2"/>
    <row r="534" ht="14.25" x14ac:dyDescent="0.2"/>
    <row r="535" ht="14.25" x14ac:dyDescent="0.2"/>
    <row r="536" ht="14.25" x14ac:dyDescent="0.2"/>
    <row r="537" ht="14.25" x14ac:dyDescent="0.2"/>
    <row r="538" ht="14.25" x14ac:dyDescent="0.2"/>
    <row r="539" ht="14.25" x14ac:dyDescent="0.2"/>
    <row r="540" ht="14.25" x14ac:dyDescent="0.2"/>
    <row r="541" ht="14.25" x14ac:dyDescent="0.2"/>
    <row r="542" ht="14.25" x14ac:dyDescent="0.2"/>
    <row r="543" ht="14.25" x14ac:dyDescent="0.2"/>
    <row r="544" ht="14.25" x14ac:dyDescent="0.2"/>
    <row r="545" ht="14.25" x14ac:dyDescent="0.2"/>
    <row r="546" ht="14.25" x14ac:dyDescent="0.2"/>
    <row r="547" ht="14.25" x14ac:dyDescent="0.2"/>
    <row r="548" ht="14.25" x14ac:dyDescent="0.2"/>
    <row r="549" ht="14.25" x14ac:dyDescent="0.2"/>
    <row r="550" ht="14.25" x14ac:dyDescent="0.2"/>
    <row r="551" ht="14.25" x14ac:dyDescent="0.2"/>
    <row r="552" ht="14.25" x14ac:dyDescent="0.2"/>
    <row r="553" ht="14.25" x14ac:dyDescent="0.2"/>
    <row r="554" ht="14.25" x14ac:dyDescent="0.2"/>
    <row r="555" ht="14.25" x14ac:dyDescent="0.2"/>
    <row r="556" ht="14.25" x14ac:dyDescent="0.2"/>
    <row r="557" ht="14.25" x14ac:dyDescent="0.2"/>
    <row r="558" ht="14.25" x14ac:dyDescent="0.2"/>
    <row r="559" ht="14.25" x14ac:dyDescent="0.2"/>
    <row r="560" ht="14.25" x14ac:dyDescent="0.2"/>
    <row r="561" ht="14.25" x14ac:dyDescent="0.2"/>
    <row r="562" ht="14.25" x14ac:dyDescent="0.2"/>
    <row r="563" ht="14.25" x14ac:dyDescent="0.2"/>
    <row r="564" ht="14.25" x14ac:dyDescent="0.2"/>
    <row r="565" ht="14.25" x14ac:dyDescent="0.2"/>
    <row r="566" ht="14.25" x14ac:dyDescent="0.2"/>
    <row r="567" ht="14.25" x14ac:dyDescent="0.2"/>
    <row r="568" ht="14.25" x14ac:dyDescent="0.2"/>
    <row r="569" ht="14.25" x14ac:dyDescent="0.2"/>
    <row r="570" ht="14.25" x14ac:dyDescent="0.2"/>
    <row r="571" ht="14.25" x14ac:dyDescent="0.2"/>
    <row r="572" ht="14.25" x14ac:dyDescent="0.2"/>
    <row r="573" ht="14.25" x14ac:dyDescent="0.2"/>
    <row r="574" ht="14.25" x14ac:dyDescent="0.2"/>
    <row r="575" ht="14.25" x14ac:dyDescent="0.2"/>
    <row r="576" ht="14.25" x14ac:dyDescent="0.2"/>
    <row r="577" ht="14.25" x14ac:dyDescent="0.2"/>
    <row r="578" ht="14.25" x14ac:dyDescent="0.2"/>
    <row r="579" ht="14.25" x14ac:dyDescent="0.2"/>
    <row r="580" ht="14.25" x14ac:dyDescent="0.2"/>
    <row r="581" ht="14.25" x14ac:dyDescent="0.2"/>
    <row r="582" ht="14.25" x14ac:dyDescent="0.2"/>
    <row r="583" ht="14.25" x14ac:dyDescent="0.2"/>
    <row r="584" ht="14.25" x14ac:dyDescent="0.2"/>
    <row r="585" ht="14.25" x14ac:dyDescent="0.2"/>
    <row r="586" ht="14.25" x14ac:dyDescent="0.2"/>
    <row r="587" ht="14.25" x14ac:dyDescent="0.2"/>
    <row r="588" ht="14.25" x14ac:dyDescent="0.2"/>
    <row r="589" ht="14.25" x14ac:dyDescent="0.2"/>
    <row r="590" ht="14.25" x14ac:dyDescent="0.2"/>
    <row r="591" ht="14.25" x14ac:dyDescent="0.2"/>
    <row r="592" ht="14.25" x14ac:dyDescent="0.2"/>
    <row r="593" ht="14.25" x14ac:dyDescent="0.2"/>
    <row r="594" ht="14.25" x14ac:dyDescent="0.2"/>
    <row r="595" ht="14.25" x14ac:dyDescent="0.2"/>
    <row r="596" ht="14.25" x14ac:dyDescent="0.2"/>
    <row r="597" ht="14.25" x14ac:dyDescent="0.2"/>
    <row r="598" ht="14.25" x14ac:dyDescent="0.2"/>
    <row r="599" ht="14.25" x14ac:dyDescent="0.2"/>
    <row r="600" ht="14.25" x14ac:dyDescent="0.2"/>
    <row r="601" ht="14.25" x14ac:dyDescent="0.2"/>
    <row r="602" ht="14.25" x14ac:dyDescent="0.2"/>
    <row r="603" ht="14.25" x14ac:dyDescent="0.2"/>
    <row r="604" ht="14.25" x14ac:dyDescent="0.2"/>
    <row r="605" ht="14.25" x14ac:dyDescent="0.2"/>
    <row r="606" ht="14.25" x14ac:dyDescent="0.2"/>
    <row r="607" ht="14.25" x14ac:dyDescent="0.2"/>
    <row r="608" ht="14.25" x14ac:dyDescent="0.2"/>
    <row r="609" ht="14.25" x14ac:dyDescent="0.2"/>
    <row r="610" ht="14.25" x14ac:dyDescent="0.2"/>
    <row r="611" ht="14.25" x14ac:dyDescent="0.2"/>
    <row r="612" ht="14.25" x14ac:dyDescent="0.2"/>
    <row r="613" ht="14.25" x14ac:dyDescent="0.2"/>
    <row r="614" ht="14.25" x14ac:dyDescent="0.2"/>
    <row r="615" ht="14.25" x14ac:dyDescent="0.2"/>
    <row r="616" ht="14.25" x14ac:dyDescent="0.2"/>
    <row r="617" ht="14.25" x14ac:dyDescent="0.2"/>
    <row r="618" ht="14.25" x14ac:dyDescent="0.2"/>
    <row r="619" ht="14.25" x14ac:dyDescent="0.2"/>
    <row r="620" ht="14.25" x14ac:dyDescent="0.2"/>
    <row r="621" ht="14.25" x14ac:dyDescent="0.2"/>
    <row r="622" ht="14.25" x14ac:dyDescent="0.2"/>
    <row r="623" ht="14.25" x14ac:dyDescent="0.2"/>
    <row r="624" ht="14.25" x14ac:dyDescent="0.2"/>
    <row r="625" ht="14.25" x14ac:dyDescent="0.2"/>
    <row r="626" ht="14.25" x14ac:dyDescent="0.2"/>
    <row r="627" ht="14.25" x14ac:dyDescent="0.2"/>
    <row r="628" ht="14.25" x14ac:dyDescent="0.2"/>
    <row r="629" ht="14.25" x14ac:dyDescent="0.2"/>
    <row r="630" ht="14.25" x14ac:dyDescent="0.2"/>
    <row r="631" ht="14.25" x14ac:dyDescent="0.2"/>
    <row r="632" ht="14.25" x14ac:dyDescent="0.2"/>
    <row r="633" ht="14.25" x14ac:dyDescent="0.2"/>
    <row r="634" ht="14.25" x14ac:dyDescent="0.2"/>
    <row r="635" ht="14.25" x14ac:dyDescent="0.2"/>
    <row r="636" ht="14.25" x14ac:dyDescent="0.2"/>
    <row r="637" ht="14.25" x14ac:dyDescent="0.2"/>
    <row r="638" ht="14.25" x14ac:dyDescent="0.2"/>
    <row r="639" ht="14.25" x14ac:dyDescent="0.2"/>
    <row r="640" ht="14.25" x14ac:dyDescent="0.2"/>
    <row r="641" ht="14.25" x14ac:dyDescent="0.2"/>
    <row r="642" ht="14.25" x14ac:dyDescent="0.2"/>
    <row r="643" ht="14.25" x14ac:dyDescent="0.2"/>
    <row r="644" ht="14.25" x14ac:dyDescent="0.2"/>
    <row r="645" ht="14.25" x14ac:dyDescent="0.2"/>
    <row r="646" ht="14.25" x14ac:dyDescent="0.2"/>
    <row r="647" ht="14.25" x14ac:dyDescent="0.2"/>
    <row r="648" ht="14.25" x14ac:dyDescent="0.2"/>
    <row r="649" ht="14.25" x14ac:dyDescent="0.2"/>
    <row r="650" ht="14.25" x14ac:dyDescent="0.2"/>
    <row r="651" ht="14.25" x14ac:dyDescent="0.2"/>
    <row r="652" ht="14.25" x14ac:dyDescent="0.2"/>
    <row r="653" ht="14.25" x14ac:dyDescent="0.2"/>
    <row r="654" ht="14.25" x14ac:dyDescent="0.2"/>
    <row r="655" ht="14.25" x14ac:dyDescent="0.2"/>
    <row r="656" ht="14.25" x14ac:dyDescent="0.2"/>
    <row r="657" ht="14.25" x14ac:dyDescent="0.2"/>
    <row r="658" ht="14.25" x14ac:dyDescent="0.2"/>
    <row r="659" ht="14.25" x14ac:dyDescent="0.2"/>
    <row r="660" ht="14.25" x14ac:dyDescent="0.2"/>
    <row r="661" ht="14.25" x14ac:dyDescent="0.2"/>
    <row r="662" ht="14.25" x14ac:dyDescent="0.2"/>
    <row r="663" ht="14.25" x14ac:dyDescent="0.2"/>
    <row r="664" ht="14.25" x14ac:dyDescent="0.2"/>
    <row r="665" ht="14.25" x14ac:dyDescent="0.2"/>
    <row r="666" ht="14.25" x14ac:dyDescent="0.2"/>
    <row r="667" ht="14.25" x14ac:dyDescent="0.2"/>
    <row r="668" ht="14.25" x14ac:dyDescent="0.2"/>
    <row r="669" ht="14.25" x14ac:dyDescent="0.2"/>
    <row r="670" ht="14.25" x14ac:dyDescent="0.2"/>
    <row r="671" ht="14.25" x14ac:dyDescent="0.2"/>
    <row r="672" ht="14.25" x14ac:dyDescent="0.2"/>
    <row r="673" ht="14.25" x14ac:dyDescent="0.2"/>
    <row r="674" ht="14.25" x14ac:dyDescent="0.2"/>
    <row r="675" ht="14.25" x14ac:dyDescent="0.2"/>
    <row r="676" ht="14.25" x14ac:dyDescent="0.2"/>
    <row r="677" ht="14.25" x14ac:dyDescent="0.2"/>
    <row r="678" ht="14.25" x14ac:dyDescent="0.2"/>
    <row r="679" ht="14.25" x14ac:dyDescent="0.2"/>
    <row r="680" ht="14.25" x14ac:dyDescent="0.2"/>
    <row r="681" ht="14.25" x14ac:dyDescent="0.2"/>
    <row r="682" ht="14.25" x14ac:dyDescent="0.2"/>
    <row r="683" ht="14.25" x14ac:dyDescent="0.2"/>
    <row r="684" ht="14.25" x14ac:dyDescent="0.2"/>
    <row r="685" ht="14.25" x14ac:dyDescent="0.2"/>
    <row r="686" ht="14.25" x14ac:dyDescent="0.2"/>
    <row r="687" ht="14.25" x14ac:dyDescent="0.2"/>
    <row r="688" ht="14.25" x14ac:dyDescent="0.2"/>
    <row r="689" ht="14.25" x14ac:dyDescent="0.2"/>
    <row r="690" ht="14.25" x14ac:dyDescent="0.2"/>
    <row r="691" ht="14.25" x14ac:dyDescent="0.2"/>
    <row r="692" ht="14.25" x14ac:dyDescent="0.2"/>
    <row r="693" ht="14.25" x14ac:dyDescent="0.2"/>
    <row r="694" ht="14.25" x14ac:dyDescent="0.2"/>
    <row r="695" ht="14.25" x14ac:dyDescent="0.2"/>
    <row r="696" ht="14.25" x14ac:dyDescent="0.2"/>
    <row r="697" ht="14.25" x14ac:dyDescent="0.2"/>
    <row r="698" ht="14.25" x14ac:dyDescent="0.2"/>
    <row r="699" ht="14.25" x14ac:dyDescent="0.2"/>
    <row r="700" ht="14.25" x14ac:dyDescent="0.2"/>
    <row r="701" ht="14.25" x14ac:dyDescent="0.2"/>
    <row r="702" ht="14.25" x14ac:dyDescent="0.2"/>
    <row r="703" ht="14.25" x14ac:dyDescent="0.2"/>
    <row r="704" ht="14.25" x14ac:dyDescent="0.2"/>
    <row r="705" ht="14.25" x14ac:dyDescent="0.2"/>
    <row r="706" ht="14.25" x14ac:dyDescent="0.2"/>
    <row r="707" ht="14.25" x14ac:dyDescent="0.2"/>
    <row r="708" ht="14.25" x14ac:dyDescent="0.2"/>
    <row r="709" ht="14.25" x14ac:dyDescent="0.2"/>
    <row r="710" ht="14.25" x14ac:dyDescent="0.2"/>
    <row r="711" ht="14.25" x14ac:dyDescent="0.2"/>
    <row r="712" ht="14.25" x14ac:dyDescent="0.2"/>
    <row r="713" ht="14.25" x14ac:dyDescent="0.2"/>
    <row r="714" ht="14.25" x14ac:dyDescent="0.2"/>
    <row r="715" ht="14.25" x14ac:dyDescent="0.2"/>
    <row r="716" ht="14.25" x14ac:dyDescent="0.2"/>
    <row r="717" ht="14.25" x14ac:dyDescent="0.2"/>
    <row r="718" ht="14.25" x14ac:dyDescent="0.2"/>
    <row r="719" ht="14.25" x14ac:dyDescent="0.2"/>
    <row r="720" ht="14.25" x14ac:dyDescent="0.2"/>
    <row r="721" ht="14.25" x14ac:dyDescent="0.2"/>
    <row r="722" ht="14.25" x14ac:dyDescent="0.2"/>
    <row r="723" ht="14.25" x14ac:dyDescent="0.2"/>
    <row r="724" ht="14.25" x14ac:dyDescent="0.2"/>
    <row r="725" ht="14.25" x14ac:dyDescent="0.2"/>
    <row r="726" ht="14.25" x14ac:dyDescent="0.2"/>
    <row r="727" ht="14.25" x14ac:dyDescent="0.2"/>
    <row r="728" ht="14.25" x14ac:dyDescent="0.2"/>
    <row r="729" ht="14.25" x14ac:dyDescent="0.2"/>
    <row r="730" ht="14.25" x14ac:dyDescent="0.2"/>
    <row r="731" ht="14.25" x14ac:dyDescent="0.2"/>
    <row r="732" ht="14.25" x14ac:dyDescent="0.2"/>
    <row r="733" ht="14.25" x14ac:dyDescent="0.2"/>
    <row r="734" ht="14.25" x14ac:dyDescent="0.2"/>
    <row r="735" ht="14.25" x14ac:dyDescent="0.2"/>
    <row r="736" ht="14.25" x14ac:dyDescent="0.2"/>
    <row r="737" ht="14.25" x14ac:dyDescent="0.2"/>
    <row r="738" ht="14.25" x14ac:dyDescent="0.2"/>
    <row r="739" ht="14.25" x14ac:dyDescent="0.2"/>
    <row r="740" ht="14.25" x14ac:dyDescent="0.2"/>
    <row r="741" ht="14.25" x14ac:dyDescent="0.2"/>
    <row r="742" ht="14.25" x14ac:dyDescent="0.2"/>
    <row r="743" ht="14.25" x14ac:dyDescent="0.2"/>
    <row r="744" ht="14.25" x14ac:dyDescent="0.2"/>
    <row r="745" ht="14.25" x14ac:dyDescent="0.2"/>
    <row r="746" ht="14.25" x14ac:dyDescent="0.2"/>
    <row r="747" ht="14.25" x14ac:dyDescent="0.2"/>
    <row r="748" ht="14.25" x14ac:dyDescent="0.2"/>
    <row r="749" ht="14.25" x14ac:dyDescent="0.2"/>
    <row r="750" ht="14.25" x14ac:dyDescent="0.2"/>
    <row r="751" ht="14.25" x14ac:dyDescent="0.2"/>
    <row r="752" ht="14.25" x14ac:dyDescent="0.2"/>
    <row r="753" ht="14.25" x14ac:dyDescent="0.2"/>
    <row r="754" ht="14.25" x14ac:dyDescent="0.2"/>
    <row r="755" ht="14.25" x14ac:dyDescent="0.2"/>
    <row r="756" ht="14.25" x14ac:dyDescent="0.2"/>
    <row r="757" ht="14.25" x14ac:dyDescent="0.2"/>
    <row r="758" ht="14.25" x14ac:dyDescent="0.2"/>
    <row r="759" ht="14.25" x14ac:dyDescent="0.2"/>
    <row r="760" ht="14.25" x14ac:dyDescent="0.2"/>
    <row r="761" ht="14.25" x14ac:dyDescent="0.2"/>
    <row r="762" ht="14.25" x14ac:dyDescent="0.2"/>
    <row r="763" ht="14.25" x14ac:dyDescent="0.2"/>
    <row r="764" ht="14.25" x14ac:dyDescent="0.2"/>
    <row r="765" ht="14.25" x14ac:dyDescent="0.2"/>
    <row r="766" ht="14.25" x14ac:dyDescent="0.2"/>
    <row r="767" ht="14.25" x14ac:dyDescent="0.2"/>
    <row r="768" ht="14.25" x14ac:dyDescent="0.2"/>
    <row r="769" ht="14.25" x14ac:dyDescent="0.2"/>
    <row r="770" ht="14.25" x14ac:dyDescent="0.2"/>
    <row r="771" ht="14.25" x14ac:dyDescent="0.2"/>
    <row r="772" ht="14.25" x14ac:dyDescent="0.2"/>
    <row r="773" ht="14.25" x14ac:dyDescent="0.2"/>
    <row r="774" ht="14.25" x14ac:dyDescent="0.2"/>
    <row r="775" ht="14.25" x14ac:dyDescent="0.2"/>
    <row r="776" ht="14.25" x14ac:dyDescent="0.2"/>
    <row r="777" ht="14.25" x14ac:dyDescent="0.2"/>
    <row r="778" ht="14.25" x14ac:dyDescent="0.2"/>
    <row r="779" ht="14.25" x14ac:dyDescent="0.2"/>
    <row r="780" ht="14.25" x14ac:dyDescent="0.2"/>
    <row r="781" ht="14.25" x14ac:dyDescent="0.2"/>
    <row r="782" ht="14.25" x14ac:dyDescent="0.2"/>
    <row r="783" ht="14.25" x14ac:dyDescent="0.2"/>
    <row r="784" ht="14.25" x14ac:dyDescent="0.2"/>
    <row r="785" ht="14.25" x14ac:dyDescent="0.2"/>
    <row r="786" ht="14.25" x14ac:dyDescent="0.2"/>
    <row r="787" ht="14.25" x14ac:dyDescent="0.2"/>
    <row r="788" ht="14.25" x14ac:dyDescent="0.2"/>
    <row r="789" ht="14.25" x14ac:dyDescent="0.2"/>
    <row r="790" ht="14.25" x14ac:dyDescent="0.2"/>
    <row r="791" ht="14.25" x14ac:dyDescent="0.2"/>
    <row r="792" ht="14.25" x14ac:dyDescent="0.2"/>
    <row r="793" ht="14.25" x14ac:dyDescent="0.2"/>
    <row r="794" ht="14.25" x14ac:dyDescent="0.2"/>
    <row r="795" ht="14.25" x14ac:dyDescent="0.2"/>
    <row r="796" ht="14.25" x14ac:dyDescent="0.2"/>
    <row r="797" ht="14.25" x14ac:dyDescent="0.2"/>
    <row r="798" ht="14.25" x14ac:dyDescent="0.2"/>
    <row r="799" ht="14.25" x14ac:dyDescent="0.2"/>
    <row r="800" ht="14.25" x14ac:dyDescent="0.2"/>
    <row r="801" ht="14.25" x14ac:dyDescent="0.2"/>
    <row r="802" ht="14.25" x14ac:dyDescent="0.2"/>
    <row r="803" ht="14.25" x14ac:dyDescent="0.2"/>
    <row r="804" ht="14.25" x14ac:dyDescent="0.2"/>
    <row r="805" ht="14.25" x14ac:dyDescent="0.2"/>
    <row r="806" ht="14.25" x14ac:dyDescent="0.2"/>
    <row r="807" ht="14.25" x14ac:dyDescent="0.2"/>
    <row r="808" ht="14.25" x14ac:dyDescent="0.2"/>
    <row r="809" ht="14.25" x14ac:dyDescent="0.2"/>
    <row r="810" ht="14.25" x14ac:dyDescent="0.2"/>
    <row r="811" ht="14.25" x14ac:dyDescent="0.2"/>
    <row r="812" ht="14.25" x14ac:dyDescent="0.2"/>
    <row r="813" ht="14.25" x14ac:dyDescent="0.2"/>
    <row r="814" ht="14.25" x14ac:dyDescent="0.2"/>
    <row r="815" ht="14.25" x14ac:dyDescent="0.2"/>
    <row r="816" ht="14.25" x14ac:dyDescent="0.2"/>
    <row r="817" ht="14.25" x14ac:dyDescent="0.2"/>
    <row r="818" ht="14.25" x14ac:dyDescent="0.2"/>
    <row r="819" ht="14.25" x14ac:dyDescent="0.2"/>
    <row r="820" ht="14.25" x14ac:dyDescent="0.2"/>
    <row r="821" ht="14.25" x14ac:dyDescent="0.2"/>
    <row r="822" ht="14.25" x14ac:dyDescent="0.2"/>
    <row r="823" ht="14.25" x14ac:dyDescent="0.2"/>
    <row r="824" ht="14.25" x14ac:dyDescent="0.2"/>
    <row r="825" ht="14.25" x14ac:dyDescent="0.2"/>
    <row r="826" ht="14.25" x14ac:dyDescent="0.2"/>
    <row r="827" ht="14.25" x14ac:dyDescent="0.2"/>
    <row r="828" ht="14.25" x14ac:dyDescent="0.2"/>
    <row r="829" ht="14.25" x14ac:dyDescent="0.2"/>
    <row r="830" ht="14.25" x14ac:dyDescent="0.2"/>
    <row r="831" ht="14.25" x14ac:dyDescent="0.2"/>
    <row r="832" ht="14.25" x14ac:dyDescent="0.2"/>
    <row r="833" ht="14.25" x14ac:dyDescent="0.2"/>
    <row r="834" ht="14.25" x14ac:dyDescent="0.2"/>
    <row r="835" ht="14.25" x14ac:dyDescent="0.2"/>
    <row r="836" ht="14.25" x14ac:dyDescent="0.2"/>
    <row r="837" ht="14.25" x14ac:dyDescent="0.2"/>
    <row r="838" ht="14.25" x14ac:dyDescent="0.2"/>
    <row r="839" ht="14.25" x14ac:dyDescent="0.2"/>
    <row r="840" ht="14.25" x14ac:dyDescent="0.2"/>
    <row r="841" ht="14.25" x14ac:dyDescent="0.2"/>
    <row r="842" ht="14.25" x14ac:dyDescent="0.2"/>
    <row r="843" ht="14.25" x14ac:dyDescent="0.2"/>
    <row r="844" ht="14.25" x14ac:dyDescent="0.2"/>
    <row r="845" ht="14.25" x14ac:dyDescent="0.2"/>
    <row r="846" ht="14.25" x14ac:dyDescent="0.2"/>
    <row r="847" ht="14.25" x14ac:dyDescent="0.2"/>
    <row r="848" ht="14.25" x14ac:dyDescent="0.2"/>
    <row r="849" ht="14.25" x14ac:dyDescent="0.2"/>
    <row r="850" ht="14.25" x14ac:dyDescent="0.2"/>
    <row r="851" ht="14.25" x14ac:dyDescent="0.2"/>
    <row r="852" ht="14.25" x14ac:dyDescent="0.2"/>
    <row r="853" ht="14.25" x14ac:dyDescent="0.2"/>
    <row r="854" ht="14.25" x14ac:dyDescent="0.2"/>
    <row r="855" ht="14.25" x14ac:dyDescent="0.2"/>
    <row r="856" ht="14.25" x14ac:dyDescent="0.2"/>
    <row r="857" ht="14.25" x14ac:dyDescent="0.2"/>
    <row r="858" ht="14.25" x14ac:dyDescent="0.2"/>
    <row r="859" ht="14.25" x14ac:dyDescent="0.2"/>
    <row r="860" ht="14.25" x14ac:dyDescent="0.2"/>
    <row r="861" ht="14.25" x14ac:dyDescent="0.2"/>
    <row r="862" ht="14.25" x14ac:dyDescent="0.2"/>
    <row r="863" ht="14.25" x14ac:dyDescent="0.2"/>
    <row r="864" ht="14.25" x14ac:dyDescent="0.2"/>
    <row r="865" ht="14.25" x14ac:dyDescent="0.2"/>
    <row r="866" ht="14.25" x14ac:dyDescent="0.2"/>
    <row r="867" ht="14.25" x14ac:dyDescent="0.2"/>
    <row r="868" ht="14.25" x14ac:dyDescent="0.2"/>
    <row r="869" ht="14.25" x14ac:dyDescent="0.2"/>
    <row r="870" ht="14.25" x14ac:dyDescent="0.2"/>
    <row r="871" ht="14.25" x14ac:dyDescent="0.2"/>
    <row r="872" ht="14.25" x14ac:dyDescent="0.2"/>
    <row r="873" ht="14.25" x14ac:dyDescent="0.2"/>
    <row r="874" ht="14.25" x14ac:dyDescent="0.2"/>
    <row r="875" ht="14.25" x14ac:dyDescent="0.2"/>
    <row r="876" ht="14.25" x14ac:dyDescent="0.2"/>
    <row r="877" ht="14.25" x14ac:dyDescent="0.2"/>
    <row r="878" ht="14.25" x14ac:dyDescent="0.2"/>
    <row r="879" ht="14.25" x14ac:dyDescent="0.2"/>
    <row r="880" ht="14.25" x14ac:dyDescent="0.2"/>
    <row r="881" ht="14.25" x14ac:dyDescent="0.2"/>
    <row r="882" ht="14.25" x14ac:dyDescent="0.2"/>
    <row r="883" ht="14.25" x14ac:dyDescent="0.2"/>
    <row r="884" ht="14.25" x14ac:dyDescent="0.2"/>
    <row r="885" ht="14.25" x14ac:dyDescent="0.2"/>
    <row r="886" ht="14.25" x14ac:dyDescent="0.2"/>
    <row r="887" ht="14.25" x14ac:dyDescent="0.2"/>
    <row r="888" ht="14.25" x14ac:dyDescent="0.2"/>
    <row r="889" ht="14.25" x14ac:dyDescent="0.2"/>
    <row r="890" ht="14.25" x14ac:dyDescent="0.2"/>
    <row r="891" ht="14.25" x14ac:dyDescent="0.2"/>
    <row r="892" ht="14.25" x14ac:dyDescent="0.2"/>
    <row r="893" ht="14.25" x14ac:dyDescent="0.2"/>
    <row r="894" ht="14.25" x14ac:dyDescent="0.2"/>
    <row r="895" ht="14.25" x14ac:dyDescent="0.2"/>
    <row r="896" ht="14.25" x14ac:dyDescent="0.2"/>
    <row r="897" ht="14.25" x14ac:dyDescent="0.2"/>
    <row r="898" ht="14.25" x14ac:dyDescent="0.2"/>
    <row r="899" ht="14.25" x14ac:dyDescent="0.2"/>
    <row r="900" ht="14.25" x14ac:dyDescent="0.2"/>
    <row r="901" ht="14.25" x14ac:dyDescent="0.2"/>
    <row r="902" ht="14.25" x14ac:dyDescent="0.2"/>
    <row r="903" ht="14.25" x14ac:dyDescent="0.2"/>
    <row r="904" ht="14.25" x14ac:dyDescent="0.2"/>
    <row r="905" ht="14.25" x14ac:dyDescent="0.2"/>
    <row r="906" ht="14.25" x14ac:dyDescent="0.2"/>
    <row r="907" ht="14.25" x14ac:dyDescent="0.2"/>
    <row r="908" ht="14.25" x14ac:dyDescent="0.2"/>
    <row r="909" ht="14.25" x14ac:dyDescent="0.2"/>
    <row r="910" ht="14.25" x14ac:dyDescent="0.2"/>
    <row r="911" ht="14.25" x14ac:dyDescent="0.2"/>
    <row r="912" ht="14.25" x14ac:dyDescent="0.2"/>
    <row r="913" ht="14.25" x14ac:dyDescent="0.2"/>
    <row r="914" ht="14.25" x14ac:dyDescent="0.2"/>
    <row r="915" ht="14.25" x14ac:dyDescent="0.2"/>
    <row r="916" ht="14.25" x14ac:dyDescent="0.2"/>
    <row r="917" ht="14.25" x14ac:dyDescent="0.2"/>
    <row r="918" ht="14.25" x14ac:dyDescent="0.2"/>
    <row r="919" ht="14.25" x14ac:dyDescent="0.2"/>
    <row r="920" ht="14.25" x14ac:dyDescent="0.2"/>
    <row r="921" ht="14.25" x14ac:dyDescent="0.2"/>
    <row r="922" ht="14.25" x14ac:dyDescent="0.2"/>
    <row r="923" ht="14.25" x14ac:dyDescent="0.2"/>
    <row r="924" ht="14.25" x14ac:dyDescent="0.2"/>
    <row r="925" ht="14.25" x14ac:dyDescent="0.2"/>
    <row r="926" ht="14.25" x14ac:dyDescent="0.2"/>
    <row r="927" ht="14.25" x14ac:dyDescent="0.2"/>
    <row r="928" ht="14.25" x14ac:dyDescent="0.2"/>
    <row r="929" ht="14.25" x14ac:dyDescent="0.2"/>
    <row r="930" ht="14.25" x14ac:dyDescent="0.2"/>
    <row r="931" ht="14.25" x14ac:dyDescent="0.2"/>
    <row r="932" ht="14.25" x14ac:dyDescent="0.2"/>
    <row r="933" ht="14.25" x14ac:dyDescent="0.2"/>
    <row r="934" ht="14.25" x14ac:dyDescent="0.2"/>
    <row r="935" ht="14.25" x14ac:dyDescent="0.2"/>
    <row r="936" ht="14.25" x14ac:dyDescent="0.2"/>
    <row r="937" ht="14.25" x14ac:dyDescent="0.2"/>
    <row r="938" ht="14.25" x14ac:dyDescent="0.2"/>
    <row r="939" ht="14.25" x14ac:dyDescent="0.2"/>
    <row r="940" ht="14.25" x14ac:dyDescent="0.2"/>
    <row r="941" ht="14.25" x14ac:dyDescent="0.2"/>
    <row r="942" ht="14.25" x14ac:dyDescent="0.2"/>
    <row r="943" ht="14.25" x14ac:dyDescent="0.2"/>
    <row r="944" ht="14.25" x14ac:dyDescent="0.2"/>
    <row r="945" ht="14.25" x14ac:dyDescent="0.2"/>
    <row r="946" ht="14.25" x14ac:dyDescent="0.2"/>
    <row r="947" ht="14.25" x14ac:dyDescent="0.2"/>
    <row r="948" ht="14.25" x14ac:dyDescent="0.2"/>
    <row r="949" ht="14.25" x14ac:dyDescent="0.2"/>
    <row r="950" ht="14.25" x14ac:dyDescent="0.2"/>
    <row r="951" ht="14.25" x14ac:dyDescent="0.2"/>
    <row r="952" ht="14.25" x14ac:dyDescent="0.2"/>
    <row r="953" ht="14.25" x14ac:dyDescent="0.2"/>
    <row r="954" ht="14.25" x14ac:dyDescent="0.2"/>
    <row r="955" ht="14.25" x14ac:dyDescent="0.2"/>
    <row r="956" ht="14.25" x14ac:dyDescent="0.2"/>
    <row r="957" ht="14.25" x14ac:dyDescent="0.2"/>
    <row r="958" ht="14.25" x14ac:dyDescent="0.2"/>
    <row r="959" ht="14.25" x14ac:dyDescent="0.2"/>
    <row r="960" ht="14.25" x14ac:dyDescent="0.2"/>
    <row r="961" ht="14.25" x14ac:dyDescent="0.2"/>
    <row r="962" ht="14.25" x14ac:dyDescent="0.2"/>
    <row r="963" ht="14.25" x14ac:dyDescent="0.2"/>
    <row r="964" ht="14.25" x14ac:dyDescent="0.2"/>
    <row r="965" ht="14.25" x14ac:dyDescent="0.2"/>
    <row r="966" ht="14.25" x14ac:dyDescent="0.2"/>
    <row r="967" ht="14.25" x14ac:dyDescent="0.2"/>
    <row r="968" ht="14.25" x14ac:dyDescent="0.2"/>
    <row r="969" ht="14.25" x14ac:dyDescent="0.2"/>
    <row r="970" ht="14.25" x14ac:dyDescent="0.2"/>
    <row r="971" ht="14.25" x14ac:dyDescent="0.2"/>
    <row r="972" ht="14.25" x14ac:dyDescent="0.2"/>
    <row r="973" ht="14.25" x14ac:dyDescent="0.2"/>
    <row r="974" ht="14.25" x14ac:dyDescent="0.2"/>
    <row r="975" ht="14.25" x14ac:dyDescent="0.2"/>
    <row r="976" ht="14.25" x14ac:dyDescent="0.2"/>
    <row r="977" ht="14.25" x14ac:dyDescent="0.2"/>
    <row r="978" ht="14.25" x14ac:dyDescent="0.2"/>
    <row r="979" ht="14.25" x14ac:dyDescent="0.2"/>
    <row r="980" ht="14.25" x14ac:dyDescent="0.2"/>
    <row r="981" ht="14.25" x14ac:dyDescent="0.2"/>
    <row r="982" ht="14.25" x14ac:dyDescent="0.2"/>
    <row r="983" ht="14.25" x14ac:dyDescent="0.2"/>
    <row r="984" ht="14.25" x14ac:dyDescent="0.2"/>
    <row r="985" ht="14.25" x14ac:dyDescent="0.2"/>
    <row r="986" ht="14.25" x14ac:dyDescent="0.2"/>
    <row r="987" ht="14.25" x14ac:dyDescent="0.2"/>
    <row r="988" ht="14.25" x14ac:dyDescent="0.2"/>
    <row r="989" ht="14.25" x14ac:dyDescent="0.2"/>
    <row r="990" ht="14.25" x14ac:dyDescent="0.2"/>
    <row r="991" ht="14.25" x14ac:dyDescent="0.2"/>
    <row r="992" ht="14.25" x14ac:dyDescent="0.2"/>
    <row r="993" ht="14.25" x14ac:dyDescent="0.2"/>
    <row r="994" ht="14.25" x14ac:dyDescent="0.2"/>
    <row r="995" ht="14.25" x14ac:dyDescent="0.2"/>
    <row r="996" ht="14.25" x14ac:dyDescent="0.2"/>
    <row r="997" ht="14.25" x14ac:dyDescent="0.2"/>
    <row r="998" ht="14.25" x14ac:dyDescent="0.2"/>
    <row r="999" ht="14.25" x14ac:dyDescent="0.2"/>
    <row r="1000" ht="14.25" x14ac:dyDescent="0.2"/>
    <row r="1001" ht="14.25" x14ac:dyDescent="0.2"/>
    <row r="1002" ht="14.25" x14ac:dyDescent="0.2"/>
    <row r="1003" ht="14.25" x14ac:dyDescent="0.2"/>
    <row r="1004" ht="14.25" x14ac:dyDescent="0.2"/>
    <row r="1005" ht="14.25" x14ac:dyDescent="0.2"/>
    <row r="1006" ht="14.25" x14ac:dyDescent="0.2"/>
    <row r="1007" ht="14.25" x14ac:dyDescent="0.2"/>
    <row r="1008" ht="14.25" x14ac:dyDescent="0.2"/>
    <row r="1009" ht="14.25" x14ac:dyDescent="0.2"/>
    <row r="1010" ht="14.25" x14ac:dyDescent="0.2"/>
    <row r="1011" ht="14.25" x14ac:dyDescent="0.2"/>
    <row r="1012" ht="14.25" x14ac:dyDescent="0.2"/>
    <row r="1013" ht="14.25" x14ac:dyDescent="0.2"/>
    <row r="1014" ht="14.25" x14ac:dyDescent="0.2"/>
    <row r="1015" ht="14.25" x14ac:dyDescent="0.2"/>
    <row r="1016" ht="14.25" x14ac:dyDescent="0.2"/>
    <row r="1017" ht="14.25" x14ac:dyDescent="0.2"/>
    <row r="1018" ht="14.25" x14ac:dyDescent="0.2"/>
    <row r="1019" ht="14.25" x14ac:dyDescent="0.2"/>
    <row r="1020" ht="14.25" x14ac:dyDescent="0.2"/>
    <row r="1021" ht="14.25" x14ac:dyDescent="0.2"/>
    <row r="1022" ht="14.25" x14ac:dyDescent="0.2"/>
    <row r="1023" ht="14.25" x14ac:dyDescent="0.2"/>
    <row r="1024" ht="14.25" x14ac:dyDescent="0.2"/>
    <row r="1025" ht="14.25" x14ac:dyDescent="0.2"/>
    <row r="1026" ht="14.25" x14ac:dyDescent="0.2"/>
    <row r="1027" ht="14.25" x14ac:dyDescent="0.2"/>
    <row r="1028" ht="14.25" x14ac:dyDescent="0.2"/>
    <row r="1029" ht="14.25" x14ac:dyDescent="0.2"/>
    <row r="1030" ht="14.25" x14ac:dyDescent="0.2"/>
    <row r="1031" ht="14.25" x14ac:dyDescent="0.2"/>
    <row r="1032" ht="14.25" x14ac:dyDescent="0.2"/>
    <row r="1033" ht="14.25" x14ac:dyDescent="0.2"/>
    <row r="1034" ht="14.25" x14ac:dyDescent="0.2"/>
    <row r="1035" ht="14.25" x14ac:dyDescent="0.2"/>
    <row r="1036" ht="14.25" x14ac:dyDescent="0.2"/>
    <row r="1037" ht="14.25" x14ac:dyDescent="0.2"/>
    <row r="1038" ht="14.25" x14ac:dyDescent="0.2"/>
    <row r="1039" ht="14.25" x14ac:dyDescent="0.2"/>
    <row r="1040" ht="14.25" x14ac:dyDescent="0.2"/>
    <row r="1041" ht="14.25" x14ac:dyDescent="0.2"/>
    <row r="1042" ht="14.25" x14ac:dyDescent="0.2"/>
  </sheetData>
  <mergeCells count="76">
    <mergeCell ref="A102:I102"/>
    <mergeCell ref="A1:J1"/>
    <mergeCell ref="A2:J2"/>
    <mergeCell ref="A3:J3"/>
    <mergeCell ref="B4:J4"/>
    <mergeCell ref="A5:J5"/>
    <mergeCell ref="A164:F164"/>
    <mergeCell ref="A118:I118"/>
    <mergeCell ref="A154:F154"/>
    <mergeCell ref="A155:F155"/>
    <mergeCell ref="A156:F156"/>
    <mergeCell ref="A157:F157"/>
    <mergeCell ref="A158:F158"/>
    <mergeCell ref="A159:F159"/>
    <mergeCell ref="A160:F160"/>
    <mergeCell ref="A161:F161"/>
    <mergeCell ref="A162:F162"/>
    <mergeCell ref="A163:F163"/>
    <mergeCell ref="A176:F176"/>
    <mergeCell ref="A165:F165"/>
    <mergeCell ref="A166:F166"/>
    <mergeCell ref="A167:F167"/>
    <mergeCell ref="A168:F168"/>
    <mergeCell ref="A169:F169"/>
    <mergeCell ref="A170:F170"/>
    <mergeCell ref="A171:F171"/>
    <mergeCell ref="A172:F172"/>
    <mergeCell ref="A173:F173"/>
    <mergeCell ref="A174:F174"/>
    <mergeCell ref="A175:F175"/>
    <mergeCell ref="A188:F188"/>
    <mergeCell ref="A177:F177"/>
    <mergeCell ref="A178:F178"/>
    <mergeCell ref="A179:F179"/>
    <mergeCell ref="A180:F180"/>
    <mergeCell ref="A181:F181"/>
    <mergeCell ref="A182:F182"/>
    <mergeCell ref="A183:F183"/>
    <mergeCell ref="A184:F184"/>
    <mergeCell ref="A185:F185"/>
    <mergeCell ref="A186:F186"/>
    <mergeCell ref="A187:F187"/>
    <mergeCell ref="A200:F200"/>
    <mergeCell ref="A189:F189"/>
    <mergeCell ref="A190:F190"/>
    <mergeCell ref="A191:F191"/>
    <mergeCell ref="A192:F192"/>
    <mergeCell ref="A193:F193"/>
    <mergeCell ref="A194:F194"/>
    <mergeCell ref="A195:F195"/>
    <mergeCell ref="A196:F196"/>
    <mergeCell ref="A197:F197"/>
    <mergeCell ref="A198:F198"/>
    <mergeCell ref="A199:F199"/>
    <mergeCell ref="A212:F212"/>
    <mergeCell ref="A201:F201"/>
    <mergeCell ref="A202:F202"/>
    <mergeCell ref="A203:F203"/>
    <mergeCell ref="A204:F204"/>
    <mergeCell ref="A205:F205"/>
    <mergeCell ref="A206:F206"/>
    <mergeCell ref="A207:F207"/>
    <mergeCell ref="A208:F208"/>
    <mergeCell ref="A209:F209"/>
    <mergeCell ref="A210:F210"/>
    <mergeCell ref="A211:F211"/>
    <mergeCell ref="A219:F219"/>
    <mergeCell ref="A220:F220"/>
    <mergeCell ref="A221:F221"/>
    <mergeCell ref="A222:F222"/>
    <mergeCell ref="A213:F213"/>
    <mergeCell ref="A214:F214"/>
    <mergeCell ref="A215:F215"/>
    <mergeCell ref="A216:F216"/>
    <mergeCell ref="A217:F217"/>
    <mergeCell ref="A218:F218"/>
  </mergeCells>
  <dataValidations count="4">
    <dataValidation type="list" allowBlank="1" sqref="D104:D109 D120:D141 D7:D87">
      <formula1>"AGP,CLH,CLT,COM,CTD,CTI,DES,DISP,ELE,ESG,EST,EXM,EXQ,EXR,FRQ,REV,VAGO"</formula1>
    </dataValidation>
    <dataValidation type="list" allowBlank="1" sqref="B7:B87">
      <formula1>"DAS,DAS-1,DAS-2,DAS-3,DAS-4,DAS-5,CAA-1,CAA-2,CAA-3,CAA-4,CAA-5"</formula1>
    </dataValidation>
    <dataValidation type="list" allowBlank="1" sqref="B120:B141">
      <formula1>"FGS-1,FGS-2,FGS-3,FGA-1,FGA-2,FGA-3"</formula1>
    </dataValidation>
    <dataValidation type="list" allowBlank="1" sqref="B104:B109">
      <formula1>"FDA,FDA-1,FDA-2,FDA-3,FDA-4"</formula1>
    </dataValidation>
  </dataValidations>
  <pageMargins left="0.15748031496062992" right="0.15748031496062992" top="0" bottom="0" header="0" footer="0"/>
  <pageSetup paperSize="9"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042"/>
  <sheetViews>
    <sheetView zoomScale="80" zoomScaleNormal="80" workbookViewId="0">
      <selection activeCell="A4" sqref="A4"/>
    </sheetView>
  </sheetViews>
  <sheetFormatPr defaultColWidth="12.625" defaultRowHeight="15" customHeight="1" x14ac:dyDescent="0.2"/>
  <cols>
    <col min="1" max="1" width="60.25" style="172" customWidth="1"/>
    <col min="2" max="2" width="12" style="146" customWidth="1"/>
    <col min="3" max="3" width="17.375" style="146" customWidth="1"/>
    <col min="4" max="4" width="14.5" style="146" customWidth="1"/>
    <col min="5" max="5" width="9.875" style="146" customWidth="1"/>
    <col min="6" max="6" width="52.875" style="172" customWidth="1"/>
    <col min="7" max="7" width="19.875" style="163" customWidth="1"/>
    <col min="8" max="8" width="18.25" style="163" customWidth="1"/>
    <col min="9" max="9" width="17.875" style="163" customWidth="1"/>
    <col min="10" max="10" width="15" style="163" customWidth="1"/>
    <col min="11" max="13" width="8" style="172" customWidth="1"/>
    <col min="14" max="14" width="12" style="172" customWidth="1"/>
    <col min="15" max="16" width="8" style="172" customWidth="1"/>
    <col min="17" max="17" width="43.875" style="172" customWidth="1"/>
    <col min="18" max="30" width="8" style="172" customWidth="1"/>
    <col min="31" max="16384" width="12.625" style="172"/>
  </cols>
  <sheetData>
    <row r="1" spans="1:30" ht="21" x14ac:dyDescent="0.35">
      <c r="A1" s="181" t="s">
        <v>0</v>
      </c>
      <c r="B1" s="182"/>
      <c r="C1" s="182"/>
      <c r="D1" s="182"/>
      <c r="E1" s="182"/>
      <c r="F1" s="182"/>
      <c r="G1" s="182"/>
      <c r="H1" s="182"/>
      <c r="I1" s="182"/>
      <c r="J1" s="182"/>
      <c r="K1" s="1"/>
      <c r="L1" s="1"/>
      <c r="M1" s="1"/>
      <c r="N1" s="1"/>
      <c r="O1" s="1"/>
      <c r="P1" s="1"/>
      <c r="Q1" s="1"/>
      <c r="R1" s="1"/>
      <c r="S1" s="1"/>
      <c r="T1" s="1"/>
      <c r="U1" s="1"/>
      <c r="V1" s="1"/>
      <c r="W1" s="1"/>
      <c r="X1" s="1"/>
      <c r="Y1" s="1"/>
      <c r="Z1" s="1"/>
      <c r="AA1" s="1"/>
    </row>
    <row r="2" spans="1:30" ht="21" x14ac:dyDescent="0.35">
      <c r="A2" s="183" t="s">
        <v>181</v>
      </c>
      <c r="B2" s="179"/>
      <c r="C2" s="179"/>
      <c r="D2" s="179"/>
      <c r="E2" s="179"/>
      <c r="F2" s="179"/>
      <c r="G2" s="179"/>
      <c r="H2" s="179"/>
      <c r="I2" s="179"/>
      <c r="J2" s="179"/>
      <c r="K2" s="1"/>
      <c r="L2" s="1"/>
      <c r="M2" s="1"/>
      <c r="N2" s="1"/>
      <c r="O2" s="1"/>
      <c r="P2" s="1"/>
      <c r="Q2" s="1"/>
      <c r="R2" s="1"/>
      <c r="S2" s="1"/>
      <c r="T2" s="1"/>
      <c r="U2" s="1"/>
      <c r="V2" s="1"/>
      <c r="W2" s="1"/>
      <c r="X2" s="1"/>
      <c r="Y2" s="1"/>
      <c r="Z2" s="1"/>
      <c r="AA2" s="1"/>
    </row>
    <row r="3" spans="1:30" ht="21" x14ac:dyDescent="0.3">
      <c r="A3" s="183" t="s">
        <v>1</v>
      </c>
      <c r="B3" s="179"/>
      <c r="C3" s="179"/>
      <c r="D3" s="179"/>
      <c r="E3" s="179"/>
      <c r="F3" s="179"/>
      <c r="G3" s="179"/>
      <c r="H3" s="179"/>
      <c r="I3" s="179"/>
      <c r="J3" s="179"/>
      <c r="K3" s="2"/>
      <c r="L3" s="2"/>
      <c r="M3" s="2"/>
      <c r="N3" s="2"/>
      <c r="O3" s="2"/>
      <c r="P3" s="2"/>
      <c r="Q3" s="2"/>
      <c r="R3" s="2"/>
      <c r="S3" s="2"/>
      <c r="T3" s="2"/>
      <c r="U3" s="2"/>
      <c r="V3" s="2"/>
      <c r="W3" s="2"/>
      <c r="X3" s="2"/>
      <c r="Y3" s="2"/>
      <c r="Z3" s="3"/>
      <c r="AA3" s="3"/>
    </row>
    <row r="4" spans="1:30" x14ac:dyDescent="0.2">
      <c r="A4" s="4" t="s">
        <v>396</v>
      </c>
      <c r="B4" s="184" t="s">
        <v>2</v>
      </c>
      <c r="C4" s="179"/>
      <c r="D4" s="179"/>
      <c r="E4" s="179"/>
      <c r="F4" s="179"/>
      <c r="G4" s="179"/>
      <c r="H4" s="179"/>
      <c r="I4" s="179"/>
      <c r="J4" s="180"/>
      <c r="K4" s="5"/>
    </row>
    <row r="5" spans="1:30" x14ac:dyDescent="0.2">
      <c r="A5" s="178" t="s">
        <v>3</v>
      </c>
      <c r="B5" s="179"/>
      <c r="C5" s="179"/>
      <c r="D5" s="179"/>
      <c r="E5" s="179"/>
      <c r="F5" s="179"/>
      <c r="G5" s="179"/>
      <c r="H5" s="179"/>
      <c r="I5" s="179"/>
      <c r="J5" s="180"/>
      <c r="K5" s="6"/>
      <c r="L5" s="7"/>
      <c r="M5" s="8"/>
      <c r="N5" s="8"/>
      <c r="O5" s="8"/>
      <c r="P5" s="8"/>
      <c r="Q5" s="8"/>
    </row>
    <row r="6" spans="1:30" ht="30" x14ac:dyDescent="0.2">
      <c r="A6" s="9" t="s">
        <v>4</v>
      </c>
      <c r="B6" s="9" t="s">
        <v>5</v>
      </c>
      <c r="C6" s="9" t="s">
        <v>6</v>
      </c>
      <c r="D6" s="9" t="s">
        <v>7</v>
      </c>
      <c r="E6" s="9" t="s">
        <v>8</v>
      </c>
      <c r="F6" s="9" t="s">
        <v>9</v>
      </c>
      <c r="G6" s="147" t="s">
        <v>10</v>
      </c>
      <c r="H6" s="147" t="s">
        <v>11</v>
      </c>
      <c r="I6" s="147" t="s">
        <v>12</v>
      </c>
      <c r="J6" s="147" t="s">
        <v>13</v>
      </c>
      <c r="K6" s="10"/>
      <c r="L6" s="11"/>
      <c r="M6" s="11"/>
      <c r="N6" s="11"/>
      <c r="O6" s="11"/>
      <c r="P6" s="11"/>
      <c r="Q6" s="11"/>
      <c r="R6" s="12"/>
      <c r="S6" s="12"/>
      <c r="T6" s="12"/>
      <c r="U6" s="12"/>
      <c r="V6" s="12"/>
      <c r="W6" s="12"/>
      <c r="X6" s="12"/>
      <c r="Y6" s="12"/>
      <c r="Z6" s="12"/>
      <c r="AA6" s="12"/>
      <c r="AB6" s="12"/>
      <c r="AC6" s="12"/>
      <c r="AD6" s="12"/>
    </row>
    <row r="7" spans="1:30" ht="16.5" x14ac:dyDescent="0.25">
      <c r="A7" s="49" t="s">
        <v>378</v>
      </c>
      <c r="B7" s="64" t="s">
        <v>24</v>
      </c>
      <c r="C7" s="36"/>
      <c r="D7" s="121" t="s">
        <v>359</v>
      </c>
      <c r="E7" s="29">
        <v>1</v>
      </c>
      <c r="F7" s="68" t="s">
        <v>379</v>
      </c>
      <c r="G7" s="140">
        <v>0</v>
      </c>
      <c r="H7" s="80">
        <v>0</v>
      </c>
      <c r="I7" s="80">
        <v>12261.2</v>
      </c>
      <c r="J7" s="28">
        <f>SUM(G7:I7)</f>
        <v>12261.2</v>
      </c>
      <c r="K7" s="13"/>
      <c r="L7" s="13"/>
      <c r="M7" s="13"/>
      <c r="N7" s="13"/>
      <c r="O7" s="13"/>
      <c r="P7" s="13"/>
      <c r="Q7" s="13"/>
      <c r="R7" s="14"/>
      <c r="S7" s="14"/>
      <c r="T7" s="14"/>
      <c r="U7" s="14"/>
      <c r="V7" s="14"/>
      <c r="W7" s="14"/>
      <c r="X7" s="14"/>
      <c r="Y7" s="14"/>
      <c r="Z7" s="14"/>
      <c r="AA7" s="5"/>
      <c r="AB7" s="5"/>
      <c r="AC7" s="5"/>
      <c r="AD7" s="5"/>
    </row>
    <row r="8" spans="1:30" ht="16.5" x14ac:dyDescent="0.25">
      <c r="A8" s="50" t="s">
        <v>183</v>
      </c>
      <c r="B8" s="65" t="s">
        <v>26</v>
      </c>
      <c r="C8" s="36"/>
      <c r="D8" s="121" t="s">
        <v>360</v>
      </c>
      <c r="E8" s="29">
        <v>1</v>
      </c>
      <c r="F8" s="50" t="s">
        <v>255</v>
      </c>
      <c r="G8" s="140">
        <v>0</v>
      </c>
      <c r="H8" s="81" t="s">
        <v>330</v>
      </c>
      <c r="I8" s="80">
        <v>9249.0300000000007</v>
      </c>
      <c r="J8" s="28">
        <f t="shared" ref="J8:J87" si="0">SUM(G8:I8)</f>
        <v>9249.0300000000007</v>
      </c>
      <c r="K8" s="13"/>
      <c r="L8" s="13"/>
      <c r="M8" s="13"/>
      <c r="N8" s="13"/>
      <c r="O8" s="13"/>
      <c r="P8" s="13"/>
      <c r="Q8" s="13"/>
      <c r="R8" s="5"/>
      <c r="S8" s="5"/>
      <c r="T8" s="5"/>
      <c r="U8" s="5"/>
      <c r="V8" s="5"/>
      <c r="W8" s="5"/>
      <c r="X8" s="5"/>
      <c r="Y8" s="5"/>
      <c r="Z8" s="5"/>
      <c r="AA8" s="5"/>
      <c r="AB8" s="5"/>
      <c r="AC8" s="5"/>
      <c r="AD8" s="5"/>
    </row>
    <row r="9" spans="1:30" ht="16.5" x14ac:dyDescent="0.25">
      <c r="A9" s="50" t="s">
        <v>184</v>
      </c>
      <c r="B9" s="64" t="s">
        <v>26</v>
      </c>
      <c r="C9" s="36"/>
      <c r="D9" s="121" t="s">
        <v>361</v>
      </c>
      <c r="E9" s="29">
        <v>1</v>
      </c>
      <c r="F9" s="51" t="s">
        <v>256</v>
      </c>
      <c r="G9" s="140">
        <v>0</v>
      </c>
      <c r="H9" s="148">
        <v>2312.25</v>
      </c>
      <c r="I9" s="80">
        <v>9249.0300000000007</v>
      </c>
      <c r="J9" s="28">
        <f t="shared" si="0"/>
        <v>11561.28</v>
      </c>
      <c r="K9" s="13"/>
      <c r="L9" s="13"/>
      <c r="M9" s="13"/>
      <c r="N9" s="13"/>
      <c r="O9" s="13"/>
      <c r="P9" s="13"/>
      <c r="Q9" s="13"/>
      <c r="R9" s="5"/>
      <c r="S9" s="5"/>
      <c r="T9" s="5"/>
      <c r="U9" s="5"/>
      <c r="V9" s="5"/>
      <c r="W9" s="5"/>
      <c r="X9" s="5"/>
      <c r="Y9" s="5"/>
      <c r="Z9" s="5"/>
      <c r="AA9" s="5"/>
      <c r="AB9" s="5"/>
      <c r="AC9" s="5"/>
      <c r="AD9" s="5"/>
    </row>
    <row r="10" spans="1:30" ht="16.5" x14ac:dyDescent="0.25">
      <c r="A10" s="50" t="s">
        <v>185</v>
      </c>
      <c r="B10" s="64" t="s">
        <v>65</v>
      </c>
      <c r="C10" s="36"/>
      <c r="D10" s="121" t="s">
        <v>360</v>
      </c>
      <c r="E10" s="29">
        <v>1</v>
      </c>
      <c r="F10" s="51" t="s">
        <v>257</v>
      </c>
      <c r="G10" s="140">
        <v>0</v>
      </c>
      <c r="H10" s="79" t="s">
        <v>331</v>
      </c>
      <c r="I10" s="80">
        <v>6782.61</v>
      </c>
      <c r="J10" s="28">
        <f t="shared" si="0"/>
        <v>6782.61</v>
      </c>
      <c r="K10" s="13"/>
      <c r="L10" s="13"/>
      <c r="M10" s="13"/>
      <c r="N10" s="13"/>
      <c r="O10" s="13"/>
      <c r="P10" s="13"/>
      <c r="Q10" s="13"/>
      <c r="R10" s="5"/>
      <c r="S10" s="5"/>
      <c r="T10" s="5"/>
      <c r="U10" s="5"/>
      <c r="V10" s="5"/>
      <c r="W10" s="5"/>
      <c r="X10" s="5"/>
      <c r="Y10" s="5"/>
      <c r="Z10" s="5"/>
      <c r="AA10" s="5"/>
      <c r="AB10" s="5"/>
      <c r="AC10" s="5"/>
      <c r="AD10" s="5"/>
    </row>
    <row r="11" spans="1:30" ht="16.5" x14ac:dyDescent="0.25">
      <c r="A11" s="51" t="s">
        <v>186</v>
      </c>
      <c r="B11" s="64" t="s">
        <v>28</v>
      </c>
      <c r="C11" s="36"/>
      <c r="D11" s="121" t="s">
        <v>361</v>
      </c>
      <c r="E11" s="29">
        <v>1</v>
      </c>
      <c r="F11" s="58" t="s">
        <v>258</v>
      </c>
      <c r="G11" s="140">
        <v>0</v>
      </c>
      <c r="H11" s="80">
        <v>1695.65</v>
      </c>
      <c r="I11" s="80">
        <v>6782.61</v>
      </c>
      <c r="J11" s="28">
        <f t="shared" si="0"/>
        <v>8478.26</v>
      </c>
      <c r="K11" s="13"/>
      <c r="L11" s="13"/>
      <c r="M11" s="13"/>
      <c r="N11" s="13"/>
      <c r="O11" s="13"/>
      <c r="P11" s="13"/>
      <c r="Q11" s="13"/>
      <c r="R11" s="5"/>
      <c r="S11" s="5"/>
      <c r="T11" s="5"/>
      <c r="U11" s="5"/>
      <c r="V11" s="5"/>
      <c r="W11" s="5"/>
      <c r="X11" s="5"/>
      <c r="Y11" s="5"/>
      <c r="Z11" s="5"/>
      <c r="AA11" s="5"/>
      <c r="AB11" s="5"/>
      <c r="AC11" s="5"/>
      <c r="AD11" s="5"/>
    </row>
    <row r="12" spans="1:30" ht="16.5" x14ac:dyDescent="0.25">
      <c r="A12" s="51" t="s">
        <v>187</v>
      </c>
      <c r="B12" s="64" t="s">
        <v>28</v>
      </c>
      <c r="C12" s="36"/>
      <c r="D12" s="121" t="s">
        <v>361</v>
      </c>
      <c r="E12" s="29">
        <v>1</v>
      </c>
      <c r="F12" s="58" t="s">
        <v>381</v>
      </c>
      <c r="G12" s="140">
        <v>0</v>
      </c>
      <c r="H12" s="80">
        <v>1695.65</v>
      </c>
      <c r="I12" s="80">
        <v>6782.61</v>
      </c>
      <c r="J12" s="28">
        <f t="shared" si="0"/>
        <v>8478.26</v>
      </c>
      <c r="K12" s="13"/>
      <c r="L12" s="13"/>
      <c r="M12" s="13"/>
      <c r="N12" s="13"/>
      <c r="O12" s="13"/>
      <c r="P12" s="13"/>
      <c r="Q12" s="13"/>
      <c r="R12" s="5"/>
      <c r="S12" s="5"/>
      <c r="T12" s="5"/>
      <c r="U12" s="5"/>
      <c r="V12" s="5"/>
      <c r="W12" s="5"/>
      <c r="X12" s="5"/>
      <c r="Y12" s="5"/>
      <c r="Z12" s="5"/>
      <c r="AA12" s="5"/>
      <c r="AB12" s="5"/>
      <c r="AC12" s="5"/>
      <c r="AD12" s="5"/>
    </row>
    <row r="13" spans="1:30" ht="16.5" x14ac:dyDescent="0.25">
      <c r="A13" s="50" t="s">
        <v>188</v>
      </c>
      <c r="B13" s="64" t="s">
        <v>28</v>
      </c>
      <c r="C13" s="36"/>
      <c r="D13" s="121" t="s">
        <v>361</v>
      </c>
      <c r="E13" s="29">
        <v>1</v>
      </c>
      <c r="F13" s="52" t="s">
        <v>260</v>
      </c>
      <c r="G13" s="140">
        <v>0</v>
      </c>
      <c r="H13" s="80">
        <v>1695.65</v>
      </c>
      <c r="I13" s="80">
        <v>6782.61</v>
      </c>
      <c r="J13" s="28">
        <f t="shared" si="0"/>
        <v>8478.26</v>
      </c>
      <c r="K13" s="13"/>
      <c r="L13" s="13"/>
      <c r="M13" s="13"/>
      <c r="N13" s="13"/>
      <c r="O13" s="13"/>
      <c r="P13" s="13"/>
      <c r="Q13" s="13"/>
      <c r="R13" s="5"/>
      <c r="S13" s="5"/>
      <c r="T13" s="5"/>
      <c r="U13" s="5"/>
      <c r="V13" s="5"/>
      <c r="W13" s="5"/>
      <c r="X13" s="5"/>
      <c r="Y13" s="5"/>
      <c r="Z13" s="5"/>
      <c r="AA13" s="5"/>
      <c r="AB13" s="5"/>
      <c r="AC13" s="5"/>
      <c r="AD13" s="5"/>
    </row>
    <row r="14" spans="1:30" ht="16.5" x14ac:dyDescent="0.25">
      <c r="A14" s="53" t="s">
        <v>370</v>
      </c>
      <c r="B14" s="64" t="s">
        <v>28</v>
      </c>
      <c r="C14" s="36"/>
      <c r="D14" s="121" t="s">
        <v>360</v>
      </c>
      <c r="E14" s="29">
        <v>1</v>
      </c>
      <c r="F14" s="69" t="s">
        <v>263</v>
      </c>
      <c r="G14" s="140">
        <v>0</v>
      </c>
      <c r="H14" s="81" t="s">
        <v>330</v>
      </c>
      <c r="I14" s="80">
        <v>6782.61</v>
      </c>
      <c r="J14" s="28">
        <f>SUM(G14:I14)</f>
        <v>6782.61</v>
      </c>
      <c r="K14" s="13"/>
      <c r="L14" s="13"/>
      <c r="M14" s="13"/>
      <c r="N14" s="13"/>
      <c r="O14" s="13"/>
      <c r="P14" s="13"/>
      <c r="Q14" s="13"/>
      <c r="R14" s="5"/>
      <c r="S14" s="5"/>
      <c r="T14" s="5"/>
      <c r="U14" s="5"/>
      <c r="V14" s="5"/>
      <c r="W14" s="5"/>
      <c r="X14" s="5"/>
      <c r="Y14" s="5"/>
      <c r="Z14" s="5"/>
      <c r="AA14" s="5"/>
      <c r="AB14" s="5"/>
      <c r="AC14" s="5"/>
      <c r="AD14" s="5"/>
    </row>
    <row r="15" spans="1:30" ht="16.5" x14ac:dyDescent="0.25">
      <c r="A15" s="50" t="s">
        <v>189</v>
      </c>
      <c r="B15" s="64" t="s">
        <v>67</v>
      </c>
      <c r="C15" s="36"/>
      <c r="D15" s="121" t="s">
        <v>360</v>
      </c>
      <c r="E15" s="29">
        <v>1</v>
      </c>
      <c r="F15" s="52" t="s">
        <v>261</v>
      </c>
      <c r="G15" s="140">
        <v>0</v>
      </c>
      <c r="H15" s="81" t="s">
        <v>332</v>
      </c>
      <c r="I15" s="80">
        <v>5703.56</v>
      </c>
      <c r="J15" s="28">
        <f t="shared" si="0"/>
        <v>5703.56</v>
      </c>
      <c r="K15" s="13"/>
      <c r="L15" s="13"/>
      <c r="M15" s="13"/>
      <c r="N15" s="13"/>
      <c r="O15" s="13"/>
      <c r="P15" s="13"/>
      <c r="Q15" s="13"/>
      <c r="R15" s="5"/>
      <c r="S15" s="5"/>
      <c r="T15" s="5"/>
      <c r="U15" s="5"/>
      <c r="V15" s="5"/>
      <c r="W15" s="5"/>
      <c r="X15" s="5"/>
      <c r="Y15" s="5"/>
      <c r="Z15" s="5"/>
      <c r="AA15" s="5"/>
      <c r="AB15" s="5"/>
      <c r="AC15" s="5"/>
      <c r="AD15" s="5"/>
    </row>
    <row r="16" spans="1:30" ht="16.5" x14ac:dyDescent="0.25">
      <c r="A16" s="52" t="s">
        <v>190</v>
      </c>
      <c r="B16" s="65" t="s">
        <v>30</v>
      </c>
      <c r="C16" s="36"/>
      <c r="D16" s="121" t="s">
        <v>361</v>
      </c>
      <c r="E16" s="29">
        <v>1</v>
      </c>
      <c r="F16" s="50" t="s">
        <v>262</v>
      </c>
      <c r="G16" s="140">
        <v>0</v>
      </c>
      <c r="H16" s="82">
        <v>1229.22</v>
      </c>
      <c r="I16" s="89">
        <v>4916.8599999999997</v>
      </c>
      <c r="J16" s="28">
        <f t="shared" si="0"/>
        <v>6146.08</v>
      </c>
      <c r="K16" s="13"/>
      <c r="L16" s="13"/>
      <c r="M16" s="13"/>
      <c r="N16" s="13"/>
      <c r="O16" s="13"/>
      <c r="P16" s="13"/>
      <c r="Q16" s="13"/>
      <c r="R16" s="5"/>
      <c r="S16" s="5"/>
      <c r="T16" s="5"/>
      <c r="U16" s="5"/>
      <c r="V16" s="5"/>
      <c r="W16" s="5"/>
      <c r="X16" s="5"/>
      <c r="Y16" s="5"/>
      <c r="Z16" s="5"/>
      <c r="AA16" s="5"/>
      <c r="AB16" s="5"/>
      <c r="AC16" s="5"/>
      <c r="AD16" s="5"/>
    </row>
    <row r="17" spans="1:30" ht="16.5" x14ac:dyDescent="0.25">
      <c r="A17" s="56" t="s">
        <v>191</v>
      </c>
      <c r="B17" s="164" t="s">
        <v>69</v>
      </c>
      <c r="C17" s="36"/>
      <c r="D17" s="121" t="s">
        <v>360</v>
      </c>
      <c r="E17" s="29">
        <v>1</v>
      </c>
      <c r="F17" s="72" t="s">
        <v>299</v>
      </c>
      <c r="G17" s="140">
        <v>0</v>
      </c>
      <c r="H17" s="87" t="s">
        <v>334</v>
      </c>
      <c r="I17" s="91">
        <v>5241.1099999999997</v>
      </c>
      <c r="J17" s="28">
        <f t="shared" si="0"/>
        <v>5241.1099999999997</v>
      </c>
      <c r="K17" s="13"/>
      <c r="L17" s="13"/>
      <c r="M17" s="13"/>
      <c r="N17" s="13"/>
      <c r="O17" s="13"/>
      <c r="P17" s="13"/>
      <c r="Q17" s="13"/>
      <c r="R17" s="5"/>
      <c r="S17" s="5"/>
      <c r="T17" s="5"/>
      <c r="U17" s="5"/>
      <c r="V17" s="5"/>
      <c r="W17" s="5"/>
      <c r="X17" s="5"/>
      <c r="Y17" s="5"/>
      <c r="Z17" s="5"/>
      <c r="AA17" s="5"/>
      <c r="AB17" s="5"/>
      <c r="AC17" s="5"/>
      <c r="AD17" s="5"/>
    </row>
    <row r="18" spans="1:30" ht="16.5" x14ac:dyDescent="0.25">
      <c r="A18" s="53" t="s">
        <v>192</v>
      </c>
      <c r="B18" s="65" t="s">
        <v>69</v>
      </c>
      <c r="C18" s="36"/>
      <c r="D18" s="121" t="s">
        <v>360</v>
      </c>
      <c r="E18" s="29">
        <v>1</v>
      </c>
      <c r="F18" s="69" t="s">
        <v>363</v>
      </c>
      <c r="G18" s="140">
        <v>0</v>
      </c>
      <c r="H18" s="83" t="s">
        <v>331</v>
      </c>
      <c r="I18" s="89">
        <v>5241.1099999999997</v>
      </c>
      <c r="J18" s="28">
        <f t="shared" si="0"/>
        <v>5241.1099999999997</v>
      </c>
      <c r="K18" s="13"/>
      <c r="L18" s="13"/>
      <c r="M18" s="13"/>
      <c r="N18" s="13"/>
      <c r="O18" s="13"/>
      <c r="P18" s="13"/>
      <c r="Q18" s="13"/>
      <c r="R18" s="5"/>
      <c r="S18" s="5"/>
      <c r="T18" s="5"/>
      <c r="U18" s="5"/>
      <c r="V18" s="5"/>
      <c r="W18" s="5"/>
      <c r="X18" s="5"/>
      <c r="Y18" s="5"/>
      <c r="Z18" s="5"/>
      <c r="AA18" s="5"/>
      <c r="AB18" s="5"/>
      <c r="AC18" s="5"/>
      <c r="AD18" s="5"/>
    </row>
    <row r="19" spans="1:30" ht="16.5" x14ac:dyDescent="0.25">
      <c r="A19" s="50" t="s">
        <v>193</v>
      </c>
      <c r="B19" s="64" t="s">
        <v>32</v>
      </c>
      <c r="C19" s="36"/>
      <c r="D19" s="121" t="s">
        <v>361</v>
      </c>
      <c r="E19" s="29">
        <v>1</v>
      </c>
      <c r="F19" s="69" t="s">
        <v>264</v>
      </c>
      <c r="G19" s="140">
        <v>0</v>
      </c>
      <c r="H19" s="80">
        <v>1310.28</v>
      </c>
      <c r="I19" s="80">
        <v>5241.1099999999997</v>
      </c>
      <c r="J19" s="28">
        <f t="shared" si="0"/>
        <v>6551.3899999999994</v>
      </c>
      <c r="K19" s="13"/>
      <c r="L19" s="13"/>
      <c r="M19" s="13"/>
      <c r="N19" s="13"/>
      <c r="O19" s="13"/>
      <c r="P19" s="13"/>
      <c r="Q19" s="13"/>
      <c r="R19" s="5"/>
      <c r="S19" s="5"/>
      <c r="T19" s="5"/>
      <c r="U19" s="5"/>
      <c r="V19" s="5"/>
      <c r="W19" s="5"/>
      <c r="X19" s="5"/>
      <c r="Y19" s="5"/>
      <c r="Z19" s="5"/>
      <c r="AA19" s="5"/>
      <c r="AB19" s="5"/>
      <c r="AC19" s="5"/>
      <c r="AD19" s="5"/>
    </row>
    <row r="20" spans="1:30" ht="16.5" x14ac:dyDescent="0.25">
      <c r="A20" s="52" t="s">
        <v>194</v>
      </c>
      <c r="B20" s="64" t="s">
        <v>32</v>
      </c>
      <c r="C20" s="36"/>
      <c r="D20" s="121" t="s">
        <v>361</v>
      </c>
      <c r="E20" s="29">
        <v>1</v>
      </c>
      <c r="F20" s="50" t="s">
        <v>265</v>
      </c>
      <c r="G20" s="140">
        <v>0</v>
      </c>
      <c r="H20" s="80">
        <v>1310.28</v>
      </c>
      <c r="I20" s="80">
        <v>5241.1099999999997</v>
      </c>
      <c r="J20" s="28">
        <f t="shared" si="0"/>
        <v>6551.3899999999994</v>
      </c>
      <c r="K20" s="13"/>
      <c r="L20" s="13"/>
      <c r="M20" s="13"/>
      <c r="N20" s="13"/>
      <c r="O20" s="13"/>
      <c r="P20" s="13"/>
      <c r="Q20" s="13"/>
      <c r="R20" s="5"/>
      <c r="S20" s="5"/>
      <c r="T20" s="5"/>
      <c r="U20" s="5"/>
      <c r="V20" s="5"/>
      <c r="W20" s="5"/>
      <c r="X20" s="5"/>
      <c r="Y20" s="5"/>
      <c r="Z20" s="5"/>
      <c r="AA20" s="5"/>
      <c r="AB20" s="5"/>
      <c r="AC20" s="5"/>
      <c r="AD20" s="5"/>
    </row>
    <row r="21" spans="1:30" ht="16.5" x14ac:dyDescent="0.25">
      <c r="A21" s="50" t="s">
        <v>195</v>
      </c>
      <c r="B21" s="64" t="s">
        <v>32</v>
      </c>
      <c r="C21" s="36"/>
      <c r="D21" s="121" t="s">
        <v>361</v>
      </c>
      <c r="E21" s="29">
        <v>1</v>
      </c>
      <c r="F21" s="70" t="s">
        <v>287</v>
      </c>
      <c r="G21" s="140">
        <v>0</v>
      </c>
      <c r="H21" s="80">
        <v>1310.28</v>
      </c>
      <c r="I21" s="80">
        <v>5241.1099999999997</v>
      </c>
      <c r="J21" s="28">
        <f t="shared" si="0"/>
        <v>6551.3899999999994</v>
      </c>
      <c r="K21" s="13"/>
      <c r="L21" s="13"/>
      <c r="M21" s="13"/>
      <c r="N21" s="13"/>
      <c r="O21" s="13"/>
      <c r="P21" s="13"/>
      <c r="Q21" s="13"/>
      <c r="R21" s="5"/>
      <c r="S21" s="5"/>
      <c r="T21" s="5"/>
      <c r="U21" s="5"/>
      <c r="V21" s="5"/>
      <c r="W21" s="5"/>
      <c r="X21" s="5"/>
      <c r="Y21" s="5"/>
      <c r="Z21" s="5"/>
      <c r="AA21" s="5"/>
      <c r="AB21" s="5"/>
      <c r="AC21" s="5"/>
      <c r="AD21" s="5"/>
    </row>
    <row r="22" spans="1:30" ht="16.5" x14ac:dyDescent="0.25">
      <c r="A22" s="52" t="s">
        <v>196</v>
      </c>
      <c r="B22" s="64" t="s">
        <v>32</v>
      </c>
      <c r="C22" s="36"/>
      <c r="D22" s="121" t="s">
        <v>361</v>
      </c>
      <c r="E22" s="29">
        <v>1</v>
      </c>
      <c r="F22" s="70" t="s">
        <v>266</v>
      </c>
      <c r="G22" s="140">
        <v>0</v>
      </c>
      <c r="H22" s="80">
        <v>1310.28</v>
      </c>
      <c r="I22" s="80">
        <v>5241.1099999999997</v>
      </c>
      <c r="J22" s="28">
        <f t="shared" si="0"/>
        <v>6551.3899999999994</v>
      </c>
      <c r="K22" s="13"/>
      <c r="L22" s="13"/>
      <c r="M22" s="13"/>
      <c r="N22" s="13"/>
      <c r="O22" s="13"/>
      <c r="P22" s="13"/>
      <c r="Q22" s="13"/>
      <c r="R22" s="5"/>
      <c r="S22" s="5"/>
      <c r="T22" s="5"/>
      <c r="U22" s="5"/>
      <c r="V22" s="5"/>
      <c r="W22" s="5"/>
      <c r="X22" s="5"/>
      <c r="Y22" s="5"/>
      <c r="Z22" s="5"/>
      <c r="AA22" s="5"/>
      <c r="AB22" s="5"/>
      <c r="AC22" s="5"/>
      <c r="AD22" s="5"/>
    </row>
    <row r="23" spans="1:30" ht="16.5" x14ac:dyDescent="0.25">
      <c r="A23" s="52" t="s">
        <v>197</v>
      </c>
      <c r="B23" s="64" t="s">
        <v>32</v>
      </c>
      <c r="C23" s="36"/>
      <c r="D23" s="121" t="s">
        <v>361</v>
      </c>
      <c r="E23" s="29">
        <v>1</v>
      </c>
      <c r="F23" s="50" t="s">
        <v>267</v>
      </c>
      <c r="G23" s="140">
        <v>0</v>
      </c>
      <c r="H23" s="80">
        <v>1310.28</v>
      </c>
      <c r="I23" s="80">
        <v>5241.1099999999997</v>
      </c>
      <c r="J23" s="28">
        <f t="shared" si="0"/>
        <v>6551.3899999999994</v>
      </c>
      <c r="K23" s="13"/>
      <c r="L23" s="13"/>
      <c r="M23" s="13"/>
      <c r="N23" s="13"/>
      <c r="O23" s="13"/>
      <c r="P23" s="13"/>
      <c r="Q23" s="13"/>
      <c r="R23" s="5"/>
      <c r="S23" s="5"/>
      <c r="T23" s="5"/>
      <c r="U23" s="5"/>
      <c r="V23" s="5"/>
      <c r="W23" s="5"/>
      <c r="X23" s="5"/>
      <c r="Y23" s="5"/>
      <c r="Z23" s="5"/>
      <c r="AA23" s="5"/>
      <c r="AB23" s="5"/>
      <c r="AC23" s="5"/>
      <c r="AD23" s="5"/>
    </row>
    <row r="24" spans="1:30" ht="16.5" x14ac:dyDescent="0.25">
      <c r="A24" s="50" t="s">
        <v>198</v>
      </c>
      <c r="B24" s="64" t="s">
        <v>32</v>
      </c>
      <c r="C24" s="36"/>
      <c r="D24" s="121" t="s">
        <v>361</v>
      </c>
      <c r="E24" s="29">
        <v>1</v>
      </c>
      <c r="F24" s="50" t="s">
        <v>268</v>
      </c>
      <c r="G24" s="140">
        <v>0</v>
      </c>
      <c r="H24" s="80">
        <v>1310.28</v>
      </c>
      <c r="I24" s="80">
        <v>5241.1099999999997</v>
      </c>
      <c r="J24" s="28">
        <f t="shared" si="0"/>
        <v>6551.3899999999994</v>
      </c>
      <c r="K24" s="13"/>
      <c r="L24" s="13"/>
      <c r="M24" s="13"/>
      <c r="N24" s="13"/>
      <c r="O24" s="13"/>
      <c r="P24" s="13"/>
      <c r="Q24" s="13"/>
      <c r="R24" s="5"/>
      <c r="S24" s="5"/>
      <c r="T24" s="5"/>
      <c r="U24" s="5"/>
      <c r="V24" s="5"/>
      <c r="W24" s="5"/>
      <c r="X24" s="5"/>
      <c r="Y24" s="5"/>
      <c r="Z24" s="5"/>
      <c r="AA24" s="5"/>
      <c r="AB24" s="5"/>
      <c r="AC24" s="5"/>
      <c r="AD24" s="5"/>
    </row>
    <row r="25" spans="1:30" ht="16.5" x14ac:dyDescent="0.25">
      <c r="A25" s="52" t="s">
        <v>199</v>
      </c>
      <c r="B25" s="64" t="s">
        <v>32</v>
      </c>
      <c r="C25" s="36"/>
      <c r="D25" s="121" t="s">
        <v>361</v>
      </c>
      <c r="E25" s="29">
        <v>1</v>
      </c>
      <c r="F25" s="52" t="s">
        <v>269</v>
      </c>
      <c r="G25" s="140">
        <v>0</v>
      </c>
      <c r="H25" s="80">
        <v>1310.28</v>
      </c>
      <c r="I25" s="80">
        <v>5241.1099999999997</v>
      </c>
      <c r="J25" s="28">
        <f t="shared" si="0"/>
        <v>6551.3899999999994</v>
      </c>
      <c r="K25" s="13"/>
      <c r="L25" s="13"/>
      <c r="M25" s="13"/>
      <c r="N25" s="13"/>
      <c r="O25" s="13"/>
      <c r="P25" s="13"/>
      <c r="Q25" s="13"/>
      <c r="R25" s="5"/>
      <c r="S25" s="5"/>
      <c r="T25" s="5"/>
      <c r="U25" s="5"/>
      <c r="V25" s="5"/>
      <c r="W25" s="5"/>
      <c r="X25" s="5"/>
      <c r="Y25" s="5"/>
      <c r="Z25" s="5"/>
      <c r="AA25" s="5"/>
      <c r="AB25" s="5"/>
      <c r="AC25" s="5"/>
      <c r="AD25" s="5"/>
    </row>
    <row r="26" spans="1:30" ht="16.5" x14ac:dyDescent="0.25">
      <c r="A26" s="52" t="s">
        <v>200</v>
      </c>
      <c r="B26" s="64" t="s">
        <v>34</v>
      </c>
      <c r="C26" s="36"/>
      <c r="D26" s="121" t="s">
        <v>361</v>
      </c>
      <c r="E26" s="29">
        <v>1</v>
      </c>
      <c r="F26" s="52" t="s">
        <v>270</v>
      </c>
      <c r="G26" s="140">
        <v>0</v>
      </c>
      <c r="H26" s="80">
        <v>1079.06</v>
      </c>
      <c r="I26" s="80">
        <v>4316.21</v>
      </c>
      <c r="J26" s="28">
        <f t="shared" si="0"/>
        <v>5395.27</v>
      </c>
      <c r="K26" s="13"/>
      <c r="L26" s="13"/>
      <c r="M26" s="13"/>
      <c r="N26" s="13"/>
      <c r="O26" s="13"/>
      <c r="P26" s="13"/>
      <c r="Q26" s="13"/>
      <c r="R26" s="5"/>
      <c r="S26" s="5"/>
      <c r="T26" s="5"/>
      <c r="U26" s="5"/>
      <c r="V26" s="5"/>
      <c r="W26" s="5"/>
      <c r="X26" s="5"/>
      <c r="Y26" s="5"/>
      <c r="Z26" s="5"/>
      <c r="AA26" s="5"/>
      <c r="AB26" s="5"/>
      <c r="AC26" s="5"/>
      <c r="AD26" s="5"/>
    </row>
    <row r="27" spans="1:30" ht="16.5" x14ac:dyDescent="0.25">
      <c r="A27" s="50" t="s">
        <v>201</v>
      </c>
      <c r="B27" s="165" t="s">
        <v>71</v>
      </c>
      <c r="C27" s="36"/>
      <c r="D27" s="121" t="s">
        <v>360</v>
      </c>
      <c r="E27" s="29">
        <v>1</v>
      </c>
      <c r="F27" s="57" t="s">
        <v>271</v>
      </c>
      <c r="G27" s="140">
        <v>0</v>
      </c>
      <c r="H27" s="81" t="s">
        <v>334</v>
      </c>
      <c r="I27" s="80">
        <v>4316.21</v>
      </c>
      <c r="J27" s="28">
        <f t="shared" si="0"/>
        <v>4316.21</v>
      </c>
      <c r="K27" s="13"/>
      <c r="L27" s="13"/>
      <c r="M27" s="13"/>
      <c r="N27" s="13"/>
      <c r="O27" s="13"/>
      <c r="P27" s="13"/>
      <c r="Q27" s="13"/>
      <c r="R27" s="5"/>
      <c r="S27" s="5"/>
      <c r="T27" s="5"/>
      <c r="U27" s="5"/>
      <c r="V27" s="5"/>
      <c r="W27" s="5"/>
      <c r="X27" s="5"/>
      <c r="Y27" s="5"/>
      <c r="Z27" s="5"/>
      <c r="AA27" s="5"/>
      <c r="AB27" s="5"/>
      <c r="AC27" s="5"/>
      <c r="AD27" s="5"/>
    </row>
    <row r="28" spans="1:30" ht="16.5" x14ac:dyDescent="0.25">
      <c r="A28" s="50" t="s">
        <v>202</v>
      </c>
      <c r="B28" s="64" t="s">
        <v>34</v>
      </c>
      <c r="C28" s="36"/>
      <c r="D28" s="121" t="s">
        <v>361</v>
      </c>
      <c r="E28" s="29">
        <v>1</v>
      </c>
      <c r="F28" s="52" t="s">
        <v>384</v>
      </c>
      <c r="G28" s="140">
        <v>0</v>
      </c>
      <c r="H28" s="80">
        <v>1079.06</v>
      </c>
      <c r="I28" s="80">
        <v>4316.21</v>
      </c>
      <c r="J28" s="28">
        <f t="shared" si="0"/>
        <v>5395.27</v>
      </c>
      <c r="K28" s="13"/>
      <c r="L28" s="13"/>
      <c r="M28" s="13"/>
      <c r="N28" s="13"/>
      <c r="O28" s="13"/>
      <c r="P28" s="13"/>
      <c r="Q28" s="13"/>
      <c r="R28" s="5"/>
      <c r="S28" s="5"/>
      <c r="T28" s="5"/>
      <c r="U28" s="5"/>
      <c r="V28" s="5"/>
      <c r="W28" s="5"/>
      <c r="X28" s="5"/>
      <c r="Y28" s="5"/>
      <c r="Z28" s="5"/>
      <c r="AA28" s="5"/>
      <c r="AB28" s="5"/>
      <c r="AC28" s="5"/>
      <c r="AD28" s="5"/>
    </row>
    <row r="29" spans="1:30" ht="16.5" x14ac:dyDescent="0.25">
      <c r="A29" s="52" t="s">
        <v>203</v>
      </c>
      <c r="B29" s="64" t="s">
        <v>34</v>
      </c>
      <c r="C29" s="36"/>
      <c r="D29" s="121" t="s">
        <v>361</v>
      </c>
      <c r="E29" s="29">
        <v>1</v>
      </c>
      <c r="F29" s="52" t="s">
        <v>319</v>
      </c>
      <c r="G29" s="140">
        <v>0</v>
      </c>
      <c r="H29" s="80">
        <v>1079.06</v>
      </c>
      <c r="I29" s="80">
        <v>4316.21</v>
      </c>
      <c r="J29" s="28">
        <f t="shared" si="0"/>
        <v>5395.27</v>
      </c>
      <c r="K29" s="13"/>
      <c r="L29" s="13"/>
      <c r="M29" s="13"/>
      <c r="N29" s="13"/>
      <c r="O29" s="13"/>
      <c r="P29" s="13"/>
      <c r="Q29" s="13"/>
      <c r="R29" s="5"/>
      <c r="S29" s="5"/>
      <c r="T29" s="5"/>
      <c r="U29" s="5"/>
      <c r="V29" s="5"/>
      <c r="W29" s="5"/>
      <c r="X29" s="5"/>
      <c r="Y29" s="5"/>
      <c r="Z29" s="5"/>
      <c r="AA29" s="5"/>
      <c r="AB29" s="5"/>
      <c r="AC29" s="5"/>
      <c r="AD29" s="5"/>
    </row>
    <row r="30" spans="1:30" ht="16.5" x14ac:dyDescent="0.25">
      <c r="A30" s="54" t="s">
        <v>203</v>
      </c>
      <c r="B30" s="64" t="s">
        <v>34</v>
      </c>
      <c r="C30" s="36"/>
      <c r="D30" s="121" t="s">
        <v>361</v>
      </c>
      <c r="E30" s="29">
        <v>1</v>
      </c>
      <c r="F30" s="50" t="s">
        <v>385</v>
      </c>
      <c r="G30" s="140">
        <v>0</v>
      </c>
      <c r="H30" s="80">
        <v>1079.06</v>
      </c>
      <c r="I30" s="80">
        <v>4316.21</v>
      </c>
      <c r="J30" s="28">
        <f t="shared" si="0"/>
        <v>5395.27</v>
      </c>
      <c r="K30" s="13"/>
      <c r="L30" s="13"/>
      <c r="M30" s="13"/>
      <c r="N30" s="13"/>
      <c r="O30" s="13"/>
      <c r="P30" s="13"/>
      <c r="Q30" s="13"/>
      <c r="R30" s="5"/>
      <c r="S30" s="5"/>
      <c r="T30" s="5"/>
      <c r="U30" s="5"/>
      <c r="V30" s="5"/>
      <c r="W30" s="5"/>
      <c r="X30" s="5"/>
      <c r="Y30" s="5"/>
      <c r="Z30" s="5"/>
      <c r="AA30" s="5"/>
      <c r="AB30" s="5"/>
      <c r="AC30" s="5"/>
      <c r="AD30" s="5"/>
    </row>
    <row r="31" spans="1:30" ht="16.5" x14ac:dyDescent="0.25">
      <c r="A31" s="54" t="s">
        <v>204</v>
      </c>
      <c r="B31" s="64" t="s">
        <v>34</v>
      </c>
      <c r="C31" s="36"/>
      <c r="D31" s="121" t="s">
        <v>361</v>
      </c>
      <c r="E31" s="29">
        <v>1</v>
      </c>
      <c r="F31" s="52" t="s">
        <v>275</v>
      </c>
      <c r="G31" s="140">
        <v>0</v>
      </c>
      <c r="H31" s="80">
        <v>1079.06</v>
      </c>
      <c r="I31" s="80">
        <v>4316.21</v>
      </c>
      <c r="J31" s="28">
        <f t="shared" si="0"/>
        <v>5395.27</v>
      </c>
      <c r="K31" s="13"/>
      <c r="L31" s="13"/>
      <c r="M31" s="13"/>
      <c r="N31" s="13"/>
      <c r="O31" s="13"/>
      <c r="P31" s="13"/>
      <c r="Q31" s="13"/>
      <c r="R31" s="5"/>
      <c r="S31" s="5"/>
      <c r="T31" s="5"/>
      <c r="U31" s="5"/>
      <c r="V31" s="5"/>
      <c r="W31" s="5"/>
      <c r="X31" s="5"/>
      <c r="Y31" s="5"/>
      <c r="Z31" s="5"/>
      <c r="AA31" s="5"/>
      <c r="AB31" s="5"/>
      <c r="AC31" s="5"/>
      <c r="AD31" s="5"/>
    </row>
    <row r="32" spans="1:30" ht="16.5" x14ac:dyDescent="0.25">
      <c r="A32" s="50" t="s">
        <v>205</v>
      </c>
      <c r="B32" s="65" t="s">
        <v>36</v>
      </c>
      <c r="C32" s="36"/>
      <c r="D32" s="121" t="s">
        <v>361</v>
      </c>
      <c r="E32" s="29">
        <v>1</v>
      </c>
      <c r="F32" s="51" t="s">
        <v>276</v>
      </c>
      <c r="G32" s="140">
        <v>0</v>
      </c>
      <c r="H32" s="85">
        <v>936.46</v>
      </c>
      <c r="I32" s="90">
        <v>3745.85</v>
      </c>
      <c r="J32" s="28">
        <f t="shared" si="0"/>
        <v>4682.3099999999995</v>
      </c>
      <c r="K32" s="13"/>
      <c r="L32" s="13"/>
      <c r="M32" s="13"/>
      <c r="N32" s="13"/>
      <c r="O32" s="13"/>
      <c r="P32" s="13"/>
      <c r="Q32" s="13"/>
      <c r="R32" s="5"/>
      <c r="S32" s="5"/>
      <c r="T32" s="5"/>
      <c r="U32" s="5"/>
      <c r="V32" s="5"/>
      <c r="W32" s="5"/>
      <c r="X32" s="5"/>
      <c r="Y32" s="5"/>
      <c r="Z32" s="5"/>
      <c r="AA32" s="5"/>
      <c r="AB32" s="5"/>
      <c r="AC32" s="5"/>
      <c r="AD32" s="5"/>
    </row>
    <row r="33" spans="1:30" ht="16.5" x14ac:dyDescent="0.25">
      <c r="A33" s="50" t="s">
        <v>206</v>
      </c>
      <c r="B33" s="64" t="s">
        <v>38</v>
      </c>
      <c r="C33" s="36"/>
      <c r="D33" s="121" t="s">
        <v>361</v>
      </c>
      <c r="E33" s="29">
        <v>1</v>
      </c>
      <c r="F33" s="52" t="s">
        <v>277</v>
      </c>
      <c r="G33" s="140">
        <v>0</v>
      </c>
      <c r="H33" s="80">
        <v>770.75</v>
      </c>
      <c r="I33" s="80">
        <v>3083.01</v>
      </c>
      <c r="J33" s="28">
        <f t="shared" si="0"/>
        <v>3853.76</v>
      </c>
      <c r="K33" s="13"/>
      <c r="L33" s="13"/>
      <c r="M33" s="13"/>
      <c r="N33" s="13"/>
      <c r="O33" s="13"/>
      <c r="P33" s="13"/>
      <c r="Q33" s="13"/>
      <c r="R33" s="5"/>
      <c r="S33" s="5"/>
      <c r="T33" s="5"/>
      <c r="U33" s="5"/>
      <c r="V33" s="5"/>
      <c r="W33" s="5"/>
      <c r="X33" s="5"/>
      <c r="Y33" s="5"/>
      <c r="Z33" s="5"/>
      <c r="AA33" s="5"/>
      <c r="AB33" s="5"/>
      <c r="AC33" s="5"/>
      <c r="AD33" s="5"/>
    </row>
    <row r="34" spans="1:30" ht="16.5" x14ac:dyDescent="0.25">
      <c r="A34" s="53" t="s">
        <v>207</v>
      </c>
      <c r="B34" s="64" t="s">
        <v>38</v>
      </c>
      <c r="C34" s="36"/>
      <c r="D34" s="121" t="s">
        <v>361</v>
      </c>
      <c r="E34" s="29">
        <v>1</v>
      </c>
      <c r="F34" s="53" t="s">
        <v>278</v>
      </c>
      <c r="G34" s="140">
        <v>0</v>
      </c>
      <c r="H34" s="80">
        <v>770.75</v>
      </c>
      <c r="I34" s="80">
        <v>3083.01</v>
      </c>
      <c r="J34" s="28">
        <f t="shared" si="0"/>
        <v>3853.76</v>
      </c>
      <c r="K34" s="13"/>
      <c r="L34" s="13"/>
      <c r="M34" s="13"/>
      <c r="N34" s="13"/>
      <c r="O34" s="13"/>
      <c r="P34" s="13"/>
      <c r="Q34" s="13"/>
      <c r="R34" s="5"/>
      <c r="S34" s="5"/>
      <c r="T34" s="5"/>
      <c r="U34" s="5"/>
      <c r="V34" s="5"/>
      <c r="W34" s="5"/>
      <c r="X34" s="5"/>
      <c r="Y34" s="5"/>
      <c r="Z34" s="5"/>
      <c r="AA34" s="5"/>
      <c r="AB34" s="5"/>
      <c r="AC34" s="5"/>
      <c r="AD34" s="5"/>
    </row>
    <row r="35" spans="1:30" ht="16.5" x14ac:dyDescent="0.25">
      <c r="A35" s="53" t="s">
        <v>208</v>
      </c>
      <c r="B35" s="64" t="s">
        <v>38</v>
      </c>
      <c r="C35" s="36"/>
      <c r="D35" s="121" t="s">
        <v>361</v>
      </c>
      <c r="E35" s="29">
        <v>1</v>
      </c>
      <c r="F35" s="51" t="s">
        <v>279</v>
      </c>
      <c r="G35" s="140">
        <v>0</v>
      </c>
      <c r="H35" s="80">
        <v>770.75</v>
      </c>
      <c r="I35" s="80">
        <v>3083.01</v>
      </c>
      <c r="J35" s="28">
        <f t="shared" si="0"/>
        <v>3853.76</v>
      </c>
      <c r="K35" s="13"/>
      <c r="L35" s="13"/>
      <c r="M35" s="13"/>
      <c r="N35" s="13"/>
      <c r="O35" s="13"/>
      <c r="P35" s="13"/>
      <c r="Q35" s="13"/>
      <c r="R35" s="5"/>
      <c r="S35" s="5"/>
      <c r="T35" s="5"/>
      <c r="U35" s="5"/>
      <c r="V35" s="5"/>
      <c r="W35" s="5"/>
      <c r="X35" s="5"/>
      <c r="Y35" s="5"/>
      <c r="Z35" s="5"/>
      <c r="AA35" s="5"/>
      <c r="AB35" s="5"/>
      <c r="AC35" s="5"/>
      <c r="AD35" s="5"/>
    </row>
    <row r="36" spans="1:30" ht="16.5" x14ac:dyDescent="0.25">
      <c r="A36" s="52" t="s">
        <v>208</v>
      </c>
      <c r="B36" s="64" t="s">
        <v>38</v>
      </c>
      <c r="C36" s="36"/>
      <c r="D36" s="121" t="s">
        <v>361</v>
      </c>
      <c r="E36" s="29">
        <v>1</v>
      </c>
      <c r="F36" s="58" t="s">
        <v>280</v>
      </c>
      <c r="G36" s="140">
        <v>0</v>
      </c>
      <c r="H36" s="80">
        <v>770.75</v>
      </c>
      <c r="I36" s="80">
        <v>3083.01</v>
      </c>
      <c r="J36" s="28">
        <f t="shared" si="0"/>
        <v>3853.76</v>
      </c>
      <c r="K36" s="13"/>
      <c r="L36" s="13"/>
      <c r="M36" s="13"/>
      <c r="N36" s="13"/>
      <c r="O36" s="13"/>
      <c r="P36" s="13"/>
      <c r="Q36" s="13"/>
      <c r="R36" s="5"/>
      <c r="S36" s="5"/>
      <c r="T36" s="5"/>
      <c r="U36" s="5"/>
      <c r="V36" s="5"/>
      <c r="W36" s="5"/>
      <c r="X36" s="5"/>
      <c r="Y36" s="5"/>
      <c r="Z36" s="5"/>
      <c r="AA36" s="5"/>
      <c r="AB36" s="5"/>
      <c r="AC36" s="5"/>
      <c r="AD36" s="5"/>
    </row>
    <row r="37" spans="1:30" ht="16.5" x14ac:dyDescent="0.25">
      <c r="A37" s="50" t="s">
        <v>209</v>
      </c>
      <c r="B37" s="64" t="s">
        <v>38</v>
      </c>
      <c r="C37" s="36"/>
      <c r="D37" s="121" t="s">
        <v>361</v>
      </c>
      <c r="E37" s="29">
        <v>1</v>
      </c>
      <c r="F37" s="52" t="s">
        <v>281</v>
      </c>
      <c r="G37" s="140">
        <v>0</v>
      </c>
      <c r="H37" s="80">
        <v>770.75</v>
      </c>
      <c r="I37" s="80">
        <v>3083.01</v>
      </c>
      <c r="J37" s="28">
        <f t="shared" si="0"/>
        <v>3853.76</v>
      </c>
      <c r="K37" s="13"/>
      <c r="L37" s="13"/>
      <c r="M37" s="13"/>
      <c r="N37" s="13"/>
      <c r="O37" s="13"/>
      <c r="P37" s="13"/>
      <c r="Q37" s="13"/>
      <c r="R37" s="5"/>
      <c r="S37" s="5"/>
      <c r="T37" s="5"/>
      <c r="U37" s="5"/>
      <c r="V37" s="5"/>
      <c r="W37" s="5"/>
      <c r="X37" s="5"/>
      <c r="Y37" s="5"/>
      <c r="Z37" s="5"/>
      <c r="AA37" s="5"/>
      <c r="AB37" s="5"/>
      <c r="AC37" s="5"/>
      <c r="AD37" s="5"/>
    </row>
    <row r="38" spans="1:30" ht="16.5" x14ac:dyDescent="0.25">
      <c r="A38" s="53" t="s">
        <v>206</v>
      </c>
      <c r="B38" s="64" t="s">
        <v>38</v>
      </c>
      <c r="C38" s="36"/>
      <c r="D38" s="121" t="s">
        <v>361</v>
      </c>
      <c r="E38" s="29">
        <v>1</v>
      </c>
      <c r="F38" s="52" t="s">
        <v>282</v>
      </c>
      <c r="G38" s="140">
        <v>0</v>
      </c>
      <c r="H38" s="80">
        <v>770.75</v>
      </c>
      <c r="I38" s="80">
        <v>3083.01</v>
      </c>
      <c r="J38" s="28">
        <f t="shared" si="0"/>
        <v>3853.76</v>
      </c>
      <c r="K38" s="13"/>
      <c r="L38" s="13"/>
      <c r="M38" s="13"/>
      <c r="N38" s="13"/>
      <c r="O38" s="13"/>
      <c r="P38" s="13"/>
      <c r="Q38" s="13"/>
      <c r="R38" s="5"/>
      <c r="S38" s="5"/>
      <c r="T38" s="5"/>
      <c r="U38" s="5"/>
      <c r="V38" s="5"/>
      <c r="W38" s="5"/>
      <c r="X38" s="5"/>
      <c r="Y38" s="5"/>
      <c r="Z38" s="5"/>
      <c r="AA38" s="5"/>
      <c r="AB38" s="5"/>
      <c r="AC38" s="5"/>
      <c r="AD38" s="5"/>
    </row>
    <row r="39" spans="1:30" ht="16.5" x14ac:dyDescent="0.25">
      <c r="A39" s="55" t="s">
        <v>210</v>
      </c>
      <c r="B39" s="64" t="s">
        <v>38</v>
      </c>
      <c r="C39" s="36"/>
      <c r="D39" s="121" t="s">
        <v>361</v>
      </c>
      <c r="E39" s="29">
        <v>1</v>
      </c>
      <c r="F39" s="50" t="s">
        <v>283</v>
      </c>
      <c r="G39" s="140">
        <v>0</v>
      </c>
      <c r="H39" s="80">
        <v>770.75</v>
      </c>
      <c r="I39" s="80">
        <v>3083.01</v>
      </c>
      <c r="J39" s="28">
        <f t="shared" si="0"/>
        <v>3853.76</v>
      </c>
      <c r="K39" s="13"/>
      <c r="L39" s="13"/>
      <c r="M39" s="13"/>
      <c r="N39" s="13"/>
      <c r="O39" s="13"/>
      <c r="P39" s="13"/>
      <c r="Q39" s="13"/>
      <c r="R39" s="5"/>
      <c r="S39" s="5"/>
      <c r="T39" s="5"/>
      <c r="U39" s="5"/>
      <c r="V39" s="5"/>
      <c r="W39" s="5"/>
      <c r="X39" s="5"/>
      <c r="Y39" s="5"/>
      <c r="Z39" s="5"/>
      <c r="AA39" s="5"/>
      <c r="AB39" s="5"/>
      <c r="AC39" s="5"/>
      <c r="AD39" s="5"/>
    </row>
    <row r="40" spans="1:30" ht="16.5" x14ac:dyDescent="0.25">
      <c r="A40" s="55" t="s">
        <v>211</v>
      </c>
      <c r="B40" s="64" t="s">
        <v>38</v>
      </c>
      <c r="C40" s="36"/>
      <c r="D40" s="121" t="s">
        <v>361</v>
      </c>
      <c r="E40" s="29">
        <v>1</v>
      </c>
      <c r="F40" s="50" t="s">
        <v>390</v>
      </c>
      <c r="G40" s="140">
        <v>0</v>
      </c>
      <c r="H40" s="80">
        <v>770.75</v>
      </c>
      <c r="I40" s="80">
        <v>3083.01</v>
      </c>
      <c r="J40" s="28">
        <f t="shared" si="0"/>
        <v>3853.76</v>
      </c>
      <c r="K40" s="13"/>
      <c r="L40" s="13"/>
      <c r="M40" s="13"/>
      <c r="N40" s="13"/>
      <c r="O40" s="13"/>
      <c r="P40" s="13"/>
      <c r="Q40" s="13"/>
      <c r="R40" s="5"/>
      <c r="S40" s="5"/>
      <c r="T40" s="5"/>
      <c r="U40" s="5"/>
      <c r="V40" s="5"/>
      <c r="W40" s="5"/>
      <c r="X40" s="5"/>
      <c r="Y40" s="5"/>
      <c r="Z40" s="5"/>
      <c r="AA40" s="5"/>
      <c r="AB40" s="5"/>
      <c r="AC40" s="5"/>
      <c r="AD40" s="5"/>
    </row>
    <row r="41" spans="1:30" ht="16.5" x14ac:dyDescent="0.25">
      <c r="A41" s="50" t="s">
        <v>212</v>
      </c>
      <c r="B41" s="64" t="s">
        <v>38</v>
      </c>
      <c r="C41" s="36"/>
      <c r="D41" s="121" t="s">
        <v>361</v>
      </c>
      <c r="E41" s="29">
        <v>1</v>
      </c>
      <c r="F41" s="52" t="s">
        <v>285</v>
      </c>
      <c r="G41" s="140">
        <v>0</v>
      </c>
      <c r="H41" s="80">
        <v>770.75</v>
      </c>
      <c r="I41" s="80">
        <v>3083.01</v>
      </c>
      <c r="J41" s="28">
        <f t="shared" si="0"/>
        <v>3853.76</v>
      </c>
      <c r="K41" s="13"/>
      <c r="L41" s="13"/>
      <c r="M41" s="13"/>
      <c r="N41" s="13"/>
      <c r="O41" s="13"/>
      <c r="P41" s="13"/>
      <c r="Q41" s="13"/>
      <c r="R41" s="5"/>
      <c r="S41" s="5"/>
      <c r="T41" s="5"/>
      <c r="U41" s="5"/>
      <c r="V41" s="5"/>
      <c r="W41" s="5"/>
      <c r="X41" s="5"/>
      <c r="Y41" s="5"/>
      <c r="Z41" s="5"/>
      <c r="AA41" s="5"/>
      <c r="AB41" s="5"/>
      <c r="AC41" s="5"/>
      <c r="AD41" s="5"/>
    </row>
    <row r="42" spans="1:30" ht="16.5" x14ac:dyDescent="0.25">
      <c r="A42" s="50" t="s">
        <v>410</v>
      </c>
      <c r="B42" s="64" t="s">
        <v>38</v>
      </c>
      <c r="C42" s="36"/>
      <c r="D42" s="121" t="s">
        <v>361</v>
      </c>
      <c r="E42" s="29">
        <v>1</v>
      </c>
      <c r="F42" s="50" t="s">
        <v>286</v>
      </c>
      <c r="G42" s="140">
        <v>0</v>
      </c>
      <c r="H42" s="80">
        <v>770.75</v>
      </c>
      <c r="I42" s="80">
        <v>3083.01</v>
      </c>
      <c r="J42" s="28">
        <f t="shared" si="0"/>
        <v>3853.76</v>
      </c>
      <c r="K42" s="13"/>
      <c r="L42" s="13"/>
      <c r="M42" s="13"/>
      <c r="N42" s="13"/>
      <c r="O42" s="13"/>
      <c r="P42" s="13"/>
      <c r="Q42" s="13"/>
      <c r="R42" s="5"/>
      <c r="S42" s="5"/>
      <c r="T42" s="5"/>
      <c r="U42" s="5"/>
      <c r="V42" s="5"/>
      <c r="W42" s="5"/>
      <c r="X42" s="5"/>
      <c r="Y42" s="5"/>
      <c r="Z42" s="5"/>
      <c r="AA42" s="5"/>
      <c r="AB42" s="5"/>
      <c r="AC42" s="5"/>
      <c r="AD42" s="5"/>
    </row>
    <row r="43" spans="1:30" ht="16.5" x14ac:dyDescent="0.25">
      <c r="A43" s="50" t="s">
        <v>404</v>
      </c>
      <c r="B43" s="64" t="s">
        <v>38</v>
      </c>
      <c r="C43" s="36"/>
      <c r="D43" s="121" t="s">
        <v>361</v>
      </c>
      <c r="E43" s="29">
        <v>1</v>
      </c>
      <c r="F43" s="52" t="s">
        <v>273</v>
      </c>
      <c r="G43" s="140">
        <v>0</v>
      </c>
      <c r="H43" s="80">
        <v>770.75</v>
      </c>
      <c r="I43" s="80">
        <v>3083.01</v>
      </c>
      <c r="J43" s="28">
        <f t="shared" si="0"/>
        <v>3853.76</v>
      </c>
      <c r="K43" s="13"/>
      <c r="L43" s="13"/>
      <c r="M43" s="13"/>
      <c r="N43" s="13"/>
      <c r="O43" s="13"/>
      <c r="P43" s="13"/>
      <c r="Q43" s="13"/>
      <c r="R43" s="5"/>
      <c r="S43" s="5"/>
      <c r="T43" s="5"/>
      <c r="U43" s="5"/>
      <c r="V43" s="5"/>
      <c r="W43" s="5"/>
      <c r="X43" s="5"/>
      <c r="Y43" s="5"/>
      <c r="Z43" s="5"/>
      <c r="AA43" s="5"/>
      <c r="AB43" s="5"/>
      <c r="AC43" s="5"/>
      <c r="AD43" s="5"/>
    </row>
    <row r="44" spans="1:30" ht="16.5" x14ac:dyDescent="0.25">
      <c r="A44" s="50" t="s">
        <v>214</v>
      </c>
      <c r="B44" s="64" t="s">
        <v>38</v>
      </c>
      <c r="C44" s="36"/>
      <c r="D44" s="121" t="s">
        <v>361</v>
      </c>
      <c r="E44" s="29">
        <v>1</v>
      </c>
      <c r="F44" s="50" t="s">
        <v>288</v>
      </c>
      <c r="G44" s="140">
        <v>0</v>
      </c>
      <c r="H44" s="80">
        <v>770.75</v>
      </c>
      <c r="I44" s="80">
        <v>3083.01</v>
      </c>
      <c r="J44" s="28">
        <f t="shared" si="0"/>
        <v>3853.76</v>
      </c>
      <c r="K44" s="13"/>
      <c r="L44" s="13"/>
      <c r="M44" s="13"/>
      <c r="N44" s="13"/>
      <c r="O44" s="13"/>
      <c r="P44" s="13"/>
      <c r="Q44" s="13"/>
      <c r="R44" s="5"/>
      <c r="S44" s="5"/>
      <c r="T44" s="5"/>
      <c r="U44" s="5"/>
      <c r="V44" s="5"/>
      <c r="W44" s="5"/>
      <c r="X44" s="5"/>
      <c r="Y44" s="5"/>
      <c r="Z44" s="5"/>
      <c r="AA44" s="5"/>
      <c r="AB44" s="5"/>
      <c r="AC44" s="5"/>
      <c r="AD44" s="5"/>
    </row>
    <row r="45" spans="1:30" ht="16.5" x14ac:dyDescent="0.25">
      <c r="A45" s="50" t="s">
        <v>215</v>
      </c>
      <c r="B45" s="64" t="s">
        <v>40</v>
      </c>
      <c r="C45" s="36"/>
      <c r="D45" s="121" t="s">
        <v>361</v>
      </c>
      <c r="E45" s="29">
        <v>1</v>
      </c>
      <c r="F45" s="52" t="s">
        <v>289</v>
      </c>
      <c r="G45" s="140">
        <v>0</v>
      </c>
      <c r="H45" s="80">
        <v>500.99</v>
      </c>
      <c r="I45" s="80">
        <v>2003.96</v>
      </c>
      <c r="J45" s="28">
        <f t="shared" si="0"/>
        <v>2504.9499999999998</v>
      </c>
      <c r="K45" s="13"/>
      <c r="L45" s="13"/>
      <c r="M45" s="13"/>
      <c r="N45" s="13"/>
      <c r="O45" s="13"/>
      <c r="P45" s="13"/>
      <c r="Q45" s="13"/>
      <c r="R45" s="5"/>
      <c r="S45" s="5"/>
      <c r="T45" s="5"/>
      <c r="U45" s="5"/>
      <c r="V45" s="5"/>
      <c r="W45" s="5"/>
      <c r="X45" s="5"/>
      <c r="Y45" s="5"/>
      <c r="Z45" s="5"/>
      <c r="AA45" s="5"/>
      <c r="AB45" s="5"/>
      <c r="AC45" s="5"/>
      <c r="AD45" s="5"/>
    </row>
    <row r="46" spans="1:30" ht="16.5" x14ac:dyDescent="0.25">
      <c r="A46" s="50" t="s">
        <v>216</v>
      </c>
      <c r="B46" s="64" t="s">
        <v>40</v>
      </c>
      <c r="C46" s="36"/>
      <c r="D46" s="121" t="s">
        <v>361</v>
      </c>
      <c r="E46" s="29">
        <v>1</v>
      </c>
      <c r="F46" s="52" t="s">
        <v>397</v>
      </c>
      <c r="G46" s="140">
        <v>0</v>
      </c>
      <c r="H46" s="80">
        <v>500.99</v>
      </c>
      <c r="I46" s="80">
        <v>2003.96</v>
      </c>
      <c r="J46" s="28">
        <f t="shared" si="0"/>
        <v>2504.9499999999998</v>
      </c>
      <c r="K46" s="13"/>
      <c r="L46" s="13"/>
      <c r="M46" s="13"/>
      <c r="N46" s="13"/>
      <c r="O46" s="13"/>
      <c r="P46" s="13"/>
      <c r="Q46" s="13"/>
      <c r="R46" s="5"/>
      <c r="S46" s="5"/>
      <c r="T46" s="5"/>
      <c r="U46" s="5"/>
      <c r="V46" s="5"/>
      <c r="W46" s="5"/>
      <c r="X46" s="5"/>
      <c r="Y46" s="5"/>
      <c r="Z46" s="5"/>
      <c r="AA46" s="5"/>
      <c r="AB46" s="5"/>
      <c r="AC46" s="5"/>
      <c r="AD46" s="5"/>
    </row>
    <row r="47" spans="1:30" ht="16.5" x14ac:dyDescent="0.25">
      <c r="A47" s="50" t="s">
        <v>217</v>
      </c>
      <c r="B47" s="64" t="s">
        <v>40</v>
      </c>
      <c r="C47" s="36"/>
      <c r="D47" s="121" t="s">
        <v>361</v>
      </c>
      <c r="E47" s="29">
        <v>1</v>
      </c>
      <c r="F47" s="52" t="s">
        <v>386</v>
      </c>
      <c r="G47" s="140">
        <v>0</v>
      </c>
      <c r="H47" s="80">
        <v>500.99</v>
      </c>
      <c r="I47" s="80">
        <v>2003.96</v>
      </c>
      <c r="J47" s="28">
        <f t="shared" si="0"/>
        <v>2504.9499999999998</v>
      </c>
      <c r="K47" s="13"/>
      <c r="L47" s="13"/>
      <c r="M47" s="13"/>
      <c r="N47" s="13"/>
      <c r="O47" s="13"/>
      <c r="P47" s="13"/>
      <c r="Q47" s="13"/>
      <c r="R47" s="5"/>
      <c r="S47" s="5"/>
      <c r="T47" s="5"/>
      <c r="U47" s="5"/>
      <c r="V47" s="5"/>
      <c r="W47" s="5"/>
      <c r="X47" s="5"/>
      <c r="Y47" s="5"/>
      <c r="Z47" s="5"/>
      <c r="AA47" s="5"/>
      <c r="AB47" s="5"/>
      <c r="AC47" s="5"/>
      <c r="AD47" s="5"/>
    </row>
    <row r="48" spans="1:30" ht="16.5" x14ac:dyDescent="0.25">
      <c r="A48" s="50" t="s">
        <v>218</v>
      </c>
      <c r="B48" s="64" t="s">
        <v>40</v>
      </c>
      <c r="C48" s="36"/>
      <c r="D48" s="121" t="s">
        <v>361</v>
      </c>
      <c r="E48" s="29">
        <v>1</v>
      </c>
      <c r="F48" s="52" t="s">
        <v>364</v>
      </c>
      <c r="G48" s="140">
        <v>0</v>
      </c>
      <c r="H48" s="80">
        <v>500.99</v>
      </c>
      <c r="I48" s="80">
        <v>2003.96</v>
      </c>
      <c r="J48" s="28">
        <f t="shared" si="0"/>
        <v>2504.9499999999998</v>
      </c>
      <c r="K48" s="13"/>
      <c r="L48" s="13"/>
      <c r="M48" s="13"/>
      <c r="N48" s="13"/>
      <c r="O48" s="13"/>
      <c r="P48" s="13"/>
      <c r="Q48" s="13"/>
      <c r="R48" s="5"/>
      <c r="S48" s="5"/>
      <c r="T48" s="5"/>
      <c r="U48" s="5"/>
      <c r="V48" s="5"/>
      <c r="W48" s="5"/>
      <c r="X48" s="5"/>
      <c r="Y48" s="5"/>
      <c r="Z48" s="5"/>
      <c r="AA48" s="5"/>
      <c r="AB48" s="5"/>
      <c r="AC48" s="5"/>
      <c r="AD48" s="5"/>
    </row>
    <row r="49" spans="1:30" ht="16.5" x14ac:dyDescent="0.25">
      <c r="A49" s="50" t="s">
        <v>219</v>
      </c>
      <c r="B49" s="64" t="s">
        <v>40</v>
      </c>
      <c r="C49" s="36"/>
      <c r="D49" s="121" t="s">
        <v>361</v>
      </c>
      <c r="E49" s="29">
        <v>1</v>
      </c>
      <c r="F49" s="52" t="s">
        <v>292</v>
      </c>
      <c r="G49" s="140">
        <v>0</v>
      </c>
      <c r="H49" s="80">
        <v>500.99</v>
      </c>
      <c r="I49" s="80">
        <v>2003.96</v>
      </c>
      <c r="J49" s="28">
        <f t="shared" si="0"/>
        <v>2504.9499999999998</v>
      </c>
      <c r="K49" s="13"/>
      <c r="L49" s="13"/>
      <c r="M49" s="13"/>
      <c r="N49" s="13"/>
      <c r="O49" s="13"/>
      <c r="P49" s="13"/>
      <c r="Q49" s="13"/>
      <c r="R49" s="5"/>
      <c r="S49" s="5"/>
      <c r="T49" s="5"/>
      <c r="U49" s="5"/>
      <c r="V49" s="5"/>
      <c r="W49" s="5"/>
      <c r="X49" s="5"/>
      <c r="Y49" s="5"/>
      <c r="Z49" s="5"/>
      <c r="AA49" s="5"/>
      <c r="AB49" s="5"/>
      <c r="AC49" s="5"/>
      <c r="AD49" s="5"/>
    </row>
    <row r="50" spans="1:30" ht="16.5" x14ac:dyDescent="0.25">
      <c r="A50" s="50" t="s">
        <v>220</v>
      </c>
      <c r="B50" s="64" t="s">
        <v>40</v>
      </c>
      <c r="C50" s="36"/>
      <c r="D50" s="121" t="s">
        <v>361</v>
      </c>
      <c r="E50" s="29">
        <v>1</v>
      </c>
      <c r="F50" s="52" t="s">
        <v>293</v>
      </c>
      <c r="G50" s="140">
        <v>0</v>
      </c>
      <c r="H50" s="80">
        <v>500.99</v>
      </c>
      <c r="I50" s="80">
        <v>2003.96</v>
      </c>
      <c r="J50" s="28">
        <f t="shared" si="0"/>
        <v>2504.9499999999998</v>
      </c>
      <c r="K50" s="13"/>
      <c r="L50" s="13"/>
      <c r="M50" s="13"/>
      <c r="N50" s="13"/>
      <c r="O50" s="13"/>
      <c r="P50" s="13"/>
      <c r="Q50" s="13"/>
      <c r="R50" s="5"/>
      <c r="S50" s="5"/>
      <c r="T50" s="5"/>
      <c r="U50" s="5"/>
      <c r="V50" s="5"/>
      <c r="W50" s="5"/>
      <c r="X50" s="5"/>
      <c r="Y50" s="5"/>
      <c r="Z50" s="5"/>
      <c r="AA50" s="5"/>
      <c r="AB50" s="5"/>
      <c r="AC50" s="5"/>
      <c r="AD50" s="5"/>
    </row>
    <row r="51" spans="1:30" ht="16.5" x14ac:dyDescent="0.25">
      <c r="A51" s="50" t="s">
        <v>365</v>
      </c>
      <c r="B51" s="64" t="s">
        <v>40</v>
      </c>
      <c r="C51" s="36"/>
      <c r="D51" s="121" t="s">
        <v>361</v>
      </c>
      <c r="E51" s="29">
        <v>1</v>
      </c>
      <c r="F51" s="52" t="s">
        <v>366</v>
      </c>
      <c r="G51" s="140">
        <v>0</v>
      </c>
      <c r="H51" s="80">
        <v>500.99</v>
      </c>
      <c r="I51" s="80">
        <v>2003.96</v>
      </c>
      <c r="J51" s="28">
        <f t="shared" si="0"/>
        <v>2504.9499999999998</v>
      </c>
      <c r="K51" s="13"/>
      <c r="L51" s="13"/>
      <c r="M51" s="13"/>
      <c r="N51" s="13"/>
      <c r="O51" s="13"/>
      <c r="P51" s="13"/>
      <c r="Q51" s="13"/>
      <c r="R51" s="5"/>
      <c r="S51" s="5"/>
      <c r="T51" s="5"/>
      <c r="U51" s="5"/>
      <c r="V51" s="5"/>
      <c r="W51" s="5"/>
      <c r="X51" s="5"/>
      <c r="Y51" s="5"/>
      <c r="Z51" s="5"/>
      <c r="AA51" s="5"/>
      <c r="AB51" s="5"/>
      <c r="AC51" s="5"/>
      <c r="AD51" s="5"/>
    </row>
    <row r="52" spans="1:30" ht="16.5" x14ac:dyDescent="0.25">
      <c r="A52" s="50" t="s">
        <v>221</v>
      </c>
      <c r="B52" s="64" t="s">
        <v>40</v>
      </c>
      <c r="C52" s="36"/>
      <c r="D52" s="121" t="s">
        <v>361</v>
      </c>
      <c r="E52" s="29">
        <v>1</v>
      </c>
      <c r="F52" s="52" t="s">
        <v>367</v>
      </c>
      <c r="G52" s="140">
        <v>0</v>
      </c>
      <c r="H52" s="80">
        <v>500.99</v>
      </c>
      <c r="I52" s="80">
        <v>2003.96</v>
      </c>
      <c r="J52" s="28">
        <f t="shared" si="0"/>
        <v>2504.9499999999998</v>
      </c>
      <c r="K52" s="13"/>
      <c r="L52" s="13"/>
      <c r="M52" s="13"/>
      <c r="N52" s="13"/>
      <c r="O52" s="13"/>
      <c r="P52" s="13"/>
      <c r="Q52" s="13"/>
      <c r="R52" s="5"/>
      <c r="S52" s="5"/>
      <c r="T52" s="5"/>
      <c r="U52" s="5"/>
      <c r="V52" s="5"/>
      <c r="W52" s="5"/>
      <c r="X52" s="5"/>
      <c r="Y52" s="5"/>
      <c r="Z52" s="5"/>
      <c r="AA52" s="5"/>
      <c r="AB52" s="5"/>
      <c r="AC52" s="5"/>
      <c r="AD52" s="5"/>
    </row>
    <row r="53" spans="1:30" ht="16.5" x14ac:dyDescent="0.25">
      <c r="A53" s="50" t="s">
        <v>222</v>
      </c>
      <c r="B53" s="64" t="s">
        <v>42</v>
      </c>
      <c r="C53" s="36"/>
      <c r="D53" s="121" t="s">
        <v>361</v>
      </c>
      <c r="E53" s="29">
        <v>1</v>
      </c>
      <c r="F53" s="71" t="s">
        <v>294</v>
      </c>
      <c r="G53" s="140">
        <v>0</v>
      </c>
      <c r="H53" s="80">
        <v>308.3</v>
      </c>
      <c r="I53" s="80">
        <v>1233.21</v>
      </c>
      <c r="J53" s="28">
        <f t="shared" si="0"/>
        <v>1541.51</v>
      </c>
      <c r="K53" s="13"/>
      <c r="L53" s="13"/>
      <c r="M53" s="13"/>
      <c r="N53" s="13"/>
      <c r="O53" s="13"/>
      <c r="P53" s="13"/>
      <c r="Q53" s="13"/>
      <c r="R53" s="5"/>
      <c r="S53" s="5"/>
      <c r="T53" s="5"/>
      <c r="U53" s="5"/>
      <c r="V53" s="5"/>
      <c r="W53" s="5"/>
      <c r="X53" s="5"/>
      <c r="Y53" s="5"/>
      <c r="Z53" s="5"/>
      <c r="AA53" s="5"/>
      <c r="AB53" s="5"/>
      <c r="AC53" s="5"/>
      <c r="AD53" s="5"/>
    </row>
    <row r="54" spans="1:30" ht="16.5" x14ac:dyDescent="0.25">
      <c r="A54" s="50" t="s">
        <v>223</v>
      </c>
      <c r="B54" s="64" t="s">
        <v>42</v>
      </c>
      <c r="C54" s="36"/>
      <c r="D54" s="121" t="s">
        <v>361</v>
      </c>
      <c r="E54" s="29">
        <v>1</v>
      </c>
      <c r="F54" s="52" t="s">
        <v>398</v>
      </c>
      <c r="G54" s="140">
        <v>0</v>
      </c>
      <c r="H54" s="80">
        <v>308.3</v>
      </c>
      <c r="I54" s="80">
        <v>1233.21</v>
      </c>
      <c r="J54" s="28">
        <f t="shared" si="0"/>
        <v>1541.51</v>
      </c>
      <c r="K54" s="13"/>
      <c r="L54" s="13"/>
      <c r="M54" s="13"/>
      <c r="N54" s="13"/>
      <c r="O54" s="13"/>
      <c r="P54" s="13"/>
      <c r="Q54" s="13"/>
      <c r="R54" s="5"/>
      <c r="S54" s="5"/>
      <c r="T54" s="5"/>
      <c r="U54" s="5"/>
      <c r="V54" s="5"/>
      <c r="W54" s="5"/>
      <c r="X54" s="5"/>
      <c r="Y54" s="5"/>
      <c r="Z54" s="5"/>
      <c r="AA54" s="5"/>
      <c r="AB54" s="5"/>
      <c r="AC54" s="5"/>
      <c r="AD54" s="5"/>
    </row>
    <row r="55" spans="1:30" ht="16.5" x14ac:dyDescent="0.25">
      <c r="A55" s="50" t="s">
        <v>224</v>
      </c>
      <c r="B55" s="64" t="s">
        <v>44</v>
      </c>
      <c r="C55" s="36"/>
      <c r="D55" s="121" t="s">
        <v>361</v>
      </c>
      <c r="E55" s="29">
        <v>1</v>
      </c>
      <c r="F55" s="52" t="s">
        <v>296</v>
      </c>
      <c r="G55" s="140">
        <v>0</v>
      </c>
      <c r="H55" s="80">
        <v>269.76</v>
      </c>
      <c r="I55" s="80">
        <v>1233.21</v>
      </c>
      <c r="J55" s="28">
        <f t="shared" si="0"/>
        <v>1502.97</v>
      </c>
      <c r="K55" s="13"/>
      <c r="L55" s="13"/>
      <c r="M55" s="13"/>
      <c r="N55" s="13"/>
      <c r="O55" s="13"/>
      <c r="P55" s="13"/>
      <c r="Q55" s="13"/>
      <c r="R55" s="5"/>
      <c r="S55" s="5"/>
      <c r="T55" s="5"/>
      <c r="U55" s="5"/>
      <c r="V55" s="5"/>
      <c r="W55" s="5"/>
      <c r="X55" s="5"/>
      <c r="Y55" s="5"/>
      <c r="Z55" s="5"/>
      <c r="AA55" s="5"/>
      <c r="AB55" s="5"/>
      <c r="AC55" s="5"/>
      <c r="AD55" s="5"/>
    </row>
    <row r="56" spans="1:30" ht="16.5" x14ac:dyDescent="0.25">
      <c r="A56" s="50" t="s">
        <v>224</v>
      </c>
      <c r="B56" s="64" t="s">
        <v>44</v>
      </c>
      <c r="C56" s="36"/>
      <c r="D56" s="121" t="s">
        <v>361</v>
      </c>
      <c r="E56" s="29">
        <v>1</v>
      </c>
      <c r="F56" s="52" t="s">
        <v>297</v>
      </c>
      <c r="G56" s="140">
        <v>0</v>
      </c>
      <c r="H56" s="80">
        <v>269.76</v>
      </c>
      <c r="I56" s="80">
        <v>1233.21</v>
      </c>
      <c r="J56" s="28">
        <f t="shared" si="0"/>
        <v>1502.97</v>
      </c>
      <c r="K56" s="13"/>
      <c r="L56" s="13"/>
      <c r="M56" s="13"/>
      <c r="N56" s="13"/>
      <c r="O56" s="13"/>
      <c r="P56" s="13"/>
      <c r="Q56" s="13"/>
      <c r="R56" s="5"/>
      <c r="S56" s="5"/>
      <c r="T56" s="5"/>
      <c r="U56" s="5"/>
      <c r="V56" s="5"/>
      <c r="W56" s="5"/>
      <c r="X56" s="5"/>
      <c r="Y56" s="5"/>
      <c r="Z56" s="5"/>
      <c r="AA56" s="5"/>
      <c r="AB56" s="5"/>
      <c r="AC56" s="5"/>
      <c r="AD56" s="5"/>
    </row>
    <row r="57" spans="1:30" ht="16.5" x14ac:dyDescent="0.25">
      <c r="A57" s="50" t="s">
        <v>225</v>
      </c>
      <c r="B57" s="64" t="s">
        <v>44</v>
      </c>
      <c r="C57" s="36"/>
      <c r="D57" s="121" t="s">
        <v>361</v>
      </c>
      <c r="E57" s="29">
        <v>1</v>
      </c>
      <c r="F57" s="52" t="s">
        <v>394</v>
      </c>
      <c r="G57" s="140">
        <v>0</v>
      </c>
      <c r="H57" s="80">
        <v>269.76</v>
      </c>
      <c r="I57" s="80">
        <v>1233.21</v>
      </c>
      <c r="J57" s="28">
        <f t="shared" si="0"/>
        <v>1502.97</v>
      </c>
      <c r="K57" s="13"/>
      <c r="L57" s="13"/>
      <c r="M57" s="13"/>
      <c r="N57" s="13"/>
      <c r="O57" s="13"/>
      <c r="P57" s="13"/>
      <c r="Q57" s="13"/>
      <c r="R57" s="5"/>
      <c r="S57" s="5"/>
      <c r="T57" s="5"/>
      <c r="U57" s="5"/>
      <c r="V57" s="5"/>
      <c r="W57" s="5"/>
      <c r="X57" s="5"/>
      <c r="Y57" s="5"/>
      <c r="Z57" s="5"/>
      <c r="AA57" s="5"/>
      <c r="AB57" s="5"/>
      <c r="AC57" s="5"/>
      <c r="AD57" s="5"/>
    </row>
    <row r="58" spans="1:30" ht="16.5" x14ac:dyDescent="0.25">
      <c r="A58" s="49" t="s">
        <v>226</v>
      </c>
      <c r="B58" s="64" t="s">
        <v>26</v>
      </c>
      <c r="C58" s="36"/>
      <c r="D58" s="121" t="s">
        <v>361</v>
      </c>
      <c r="E58" s="29">
        <v>1</v>
      </c>
      <c r="F58" s="50" t="s">
        <v>300</v>
      </c>
      <c r="G58" s="140">
        <v>0</v>
      </c>
      <c r="H58" s="148">
        <v>2312.25</v>
      </c>
      <c r="I58" s="80">
        <v>9249.0300000000007</v>
      </c>
      <c r="J58" s="28">
        <f t="shared" si="0"/>
        <v>11561.28</v>
      </c>
      <c r="K58" s="13"/>
      <c r="L58" s="13"/>
      <c r="M58" s="13"/>
      <c r="N58" s="13"/>
      <c r="O58" s="13"/>
      <c r="P58" s="13"/>
      <c r="Q58" s="13"/>
      <c r="R58" s="5"/>
      <c r="S58" s="5"/>
      <c r="T58" s="5"/>
      <c r="U58" s="5"/>
      <c r="V58" s="5"/>
      <c r="W58" s="5"/>
      <c r="X58" s="5"/>
      <c r="Y58" s="5"/>
      <c r="Z58" s="5"/>
      <c r="AA58" s="5"/>
      <c r="AB58" s="5"/>
      <c r="AC58" s="5"/>
      <c r="AD58" s="5"/>
    </row>
    <row r="59" spans="1:30" ht="16.5" x14ac:dyDescent="0.25">
      <c r="A59" s="50" t="s">
        <v>375</v>
      </c>
      <c r="B59" s="64" t="s">
        <v>28</v>
      </c>
      <c r="C59" s="36"/>
      <c r="D59" s="121" t="s">
        <v>361</v>
      </c>
      <c r="E59" s="29">
        <v>1</v>
      </c>
      <c r="F59" s="73" t="s">
        <v>314</v>
      </c>
      <c r="G59" s="140">
        <v>0</v>
      </c>
      <c r="H59" s="80">
        <v>1695.65</v>
      </c>
      <c r="I59" s="80">
        <v>6782.61</v>
      </c>
      <c r="J59" s="28">
        <f t="shared" si="0"/>
        <v>8478.26</v>
      </c>
      <c r="K59" s="13"/>
      <c r="L59" s="13"/>
      <c r="M59" s="13"/>
      <c r="N59" s="13"/>
      <c r="O59" s="13"/>
      <c r="P59" s="13"/>
      <c r="Q59" s="13"/>
      <c r="R59" s="5"/>
      <c r="S59" s="5"/>
      <c r="T59" s="5"/>
      <c r="U59" s="5"/>
      <c r="V59" s="5"/>
      <c r="W59" s="5"/>
      <c r="X59" s="5"/>
      <c r="Y59" s="5"/>
      <c r="Z59" s="5"/>
      <c r="AA59" s="5"/>
      <c r="AB59" s="5"/>
      <c r="AC59" s="5"/>
      <c r="AD59" s="5"/>
    </row>
    <row r="60" spans="1:30" ht="16.5" x14ac:dyDescent="0.25">
      <c r="A60" s="50" t="s">
        <v>228</v>
      </c>
      <c r="B60" s="64" t="s">
        <v>28</v>
      </c>
      <c r="C60" s="36"/>
      <c r="D60" s="121" t="s">
        <v>361</v>
      </c>
      <c r="E60" s="29">
        <v>1</v>
      </c>
      <c r="F60" s="73" t="s">
        <v>301</v>
      </c>
      <c r="G60" s="140">
        <v>0</v>
      </c>
      <c r="H60" s="80">
        <v>1695.65</v>
      </c>
      <c r="I60" s="80">
        <v>6782.61</v>
      </c>
      <c r="J60" s="28">
        <f t="shared" si="0"/>
        <v>8478.26</v>
      </c>
      <c r="K60" s="13"/>
      <c r="L60" s="13"/>
      <c r="M60" s="13"/>
      <c r="N60" s="13"/>
      <c r="O60" s="13"/>
      <c r="P60" s="13"/>
      <c r="Q60" s="13"/>
      <c r="R60" s="5"/>
      <c r="S60" s="5"/>
      <c r="T60" s="5"/>
      <c r="U60" s="5"/>
      <c r="V60" s="5"/>
      <c r="W60" s="5"/>
      <c r="X60" s="5"/>
      <c r="Y60" s="5"/>
      <c r="Z60" s="5"/>
      <c r="AA60" s="5"/>
      <c r="AB60" s="5"/>
      <c r="AC60" s="5"/>
      <c r="AD60" s="5"/>
    </row>
    <row r="61" spans="1:30" ht="16.5" x14ac:dyDescent="0.25">
      <c r="A61" s="49" t="s">
        <v>229</v>
      </c>
      <c r="B61" s="64" t="s">
        <v>28</v>
      </c>
      <c r="C61" s="36"/>
      <c r="D61" s="121" t="s">
        <v>361</v>
      </c>
      <c r="E61" s="29">
        <v>1</v>
      </c>
      <c r="F61" s="50" t="s">
        <v>302</v>
      </c>
      <c r="G61" s="140">
        <v>0</v>
      </c>
      <c r="H61" s="80">
        <v>1695.65</v>
      </c>
      <c r="I61" s="80">
        <v>6782.61</v>
      </c>
      <c r="J61" s="28">
        <f t="shared" si="0"/>
        <v>8478.26</v>
      </c>
      <c r="K61" s="13"/>
      <c r="L61" s="13"/>
      <c r="M61" s="13"/>
      <c r="N61" s="13"/>
      <c r="O61" s="13"/>
      <c r="P61" s="13"/>
      <c r="Q61" s="13"/>
      <c r="R61" s="5"/>
      <c r="S61" s="5"/>
      <c r="T61" s="5"/>
      <c r="U61" s="5"/>
      <c r="V61" s="5"/>
      <c r="W61" s="5"/>
      <c r="X61" s="5"/>
      <c r="Y61" s="5"/>
      <c r="Z61" s="5"/>
      <c r="AA61" s="5"/>
      <c r="AB61" s="5"/>
      <c r="AC61" s="5"/>
      <c r="AD61" s="5"/>
    </row>
    <row r="62" spans="1:30" ht="16.5" x14ac:dyDescent="0.25">
      <c r="A62" s="51" t="s">
        <v>230</v>
      </c>
      <c r="B62" s="64" t="s">
        <v>32</v>
      </c>
      <c r="C62" s="36"/>
      <c r="D62" s="121" t="s">
        <v>361</v>
      </c>
      <c r="E62" s="29">
        <v>1</v>
      </c>
      <c r="F62" s="50" t="s">
        <v>303</v>
      </c>
      <c r="G62" s="140">
        <v>0</v>
      </c>
      <c r="H62" s="80">
        <v>1310.28</v>
      </c>
      <c r="I62" s="80">
        <v>5241.1099999999997</v>
      </c>
      <c r="J62" s="28">
        <f t="shared" si="0"/>
        <v>6551.3899999999994</v>
      </c>
      <c r="K62" s="13"/>
      <c r="L62" s="13"/>
      <c r="M62" s="13"/>
      <c r="N62" s="13"/>
      <c r="O62" s="13"/>
      <c r="P62" s="13"/>
      <c r="Q62" s="13"/>
      <c r="R62" s="5"/>
      <c r="S62" s="5"/>
      <c r="T62" s="5"/>
      <c r="U62" s="5"/>
      <c r="V62" s="5"/>
      <c r="W62" s="5"/>
      <c r="X62" s="5"/>
      <c r="Y62" s="5"/>
      <c r="Z62" s="5"/>
      <c r="AA62" s="5"/>
      <c r="AB62" s="5"/>
      <c r="AC62" s="5"/>
      <c r="AD62" s="5"/>
    </row>
    <row r="63" spans="1:30" ht="16.5" x14ac:dyDescent="0.25">
      <c r="A63" s="52" t="s">
        <v>231</v>
      </c>
      <c r="B63" s="64" t="s">
        <v>32</v>
      </c>
      <c r="C63" s="36"/>
      <c r="D63" s="121" t="s">
        <v>361</v>
      </c>
      <c r="E63" s="29">
        <v>1</v>
      </c>
      <c r="F63" s="52" t="s">
        <v>391</v>
      </c>
      <c r="G63" s="140">
        <v>0</v>
      </c>
      <c r="H63" s="80">
        <v>1310.28</v>
      </c>
      <c r="I63" s="80">
        <v>5241.1099999999997</v>
      </c>
      <c r="J63" s="28">
        <f t="shared" si="0"/>
        <v>6551.3899999999994</v>
      </c>
      <c r="K63" s="13"/>
      <c r="L63" s="13"/>
      <c r="M63" s="13"/>
      <c r="N63" s="13"/>
      <c r="O63" s="13"/>
      <c r="P63" s="13"/>
      <c r="Q63" s="13"/>
      <c r="R63" s="5"/>
      <c r="S63" s="5"/>
      <c r="T63" s="5"/>
      <c r="U63" s="5"/>
      <c r="V63" s="5"/>
      <c r="W63" s="5"/>
      <c r="X63" s="5"/>
      <c r="Y63" s="5"/>
      <c r="Z63" s="5"/>
      <c r="AA63" s="5"/>
      <c r="AB63" s="5"/>
      <c r="AC63" s="5"/>
      <c r="AD63" s="5"/>
    </row>
    <row r="64" spans="1:30" ht="16.5" x14ac:dyDescent="0.25">
      <c r="A64" s="57" t="s">
        <v>232</v>
      </c>
      <c r="B64" s="64" t="s">
        <v>32</v>
      </c>
      <c r="C64" s="36"/>
      <c r="D64" s="121" t="s">
        <v>361</v>
      </c>
      <c r="E64" s="29">
        <v>1</v>
      </c>
      <c r="F64" s="73" t="s">
        <v>305</v>
      </c>
      <c r="G64" s="140">
        <v>0</v>
      </c>
      <c r="H64" s="80">
        <v>1310.28</v>
      </c>
      <c r="I64" s="80">
        <v>5241.1099999999997</v>
      </c>
      <c r="J64" s="28">
        <f t="shared" si="0"/>
        <v>6551.3899999999994</v>
      </c>
      <c r="K64" s="13"/>
      <c r="L64" s="13"/>
      <c r="M64" s="13"/>
      <c r="N64" s="13"/>
      <c r="O64" s="13"/>
      <c r="P64" s="13"/>
      <c r="Q64" s="13"/>
      <c r="R64" s="5"/>
      <c r="S64" s="5"/>
      <c r="T64" s="5"/>
      <c r="U64" s="5"/>
      <c r="V64" s="5"/>
      <c r="W64" s="5"/>
      <c r="X64" s="5"/>
      <c r="Y64" s="5"/>
      <c r="Z64" s="5"/>
      <c r="AA64" s="5"/>
      <c r="AB64" s="5"/>
      <c r="AC64" s="5"/>
      <c r="AD64" s="5"/>
    </row>
    <row r="65" spans="1:30" ht="16.5" x14ac:dyDescent="0.25">
      <c r="A65" s="50" t="s">
        <v>233</v>
      </c>
      <c r="B65" s="64" t="s">
        <v>32</v>
      </c>
      <c r="C65" s="36"/>
      <c r="D65" s="121" t="s">
        <v>361</v>
      </c>
      <c r="E65" s="29">
        <v>1</v>
      </c>
      <c r="F65" s="50" t="s">
        <v>306</v>
      </c>
      <c r="G65" s="140">
        <v>0</v>
      </c>
      <c r="H65" s="80">
        <v>1310.28</v>
      </c>
      <c r="I65" s="80">
        <v>5241.1099999999997</v>
      </c>
      <c r="J65" s="28">
        <f t="shared" si="0"/>
        <v>6551.3899999999994</v>
      </c>
      <c r="K65" s="13"/>
      <c r="L65" s="13"/>
      <c r="M65" s="13"/>
      <c r="N65" s="13"/>
      <c r="O65" s="13"/>
      <c r="P65" s="13"/>
      <c r="Q65" s="13"/>
      <c r="R65" s="5"/>
      <c r="S65" s="5"/>
      <c r="T65" s="5"/>
      <c r="U65" s="5"/>
      <c r="V65" s="5"/>
      <c r="W65" s="5"/>
      <c r="X65" s="5"/>
      <c r="Y65" s="5"/>
      <c r="Z65" s="5"/>
      <c r="AA65" s="5"/>
      <c r="AB65" s="5"/>
      <c r="AC65" s="5"/>
      <c r="AD65" s="5"/>
    </row>
    <row r="66" spans="1:30" ht="16.5" x14ac:dyDescent="0.25">
      <c r="A66" s="50" t="s">
        <v>234</v>
      </c>
      <c r="B66" s="64" t="s">
        <v>32</v>
      </c>
      <c r="C66" s="36"/>
      <c r="D66" s="121" t="s">
        <v>361</v>
      </c>
      <c r="E66" s="29">
        <v>1</v>
      </c>
      <c r="F66" s="51" t="s">
        <v>307</v>
      </c>
      <c r="G66" s="140">
        <v>0</v>
      </c>
      <c r="H66" s="80">
        <v>1310.28</v>
      </c>
      <c r="I66" s="80">
        <v>5241.1099999999997</v>
      </c>
      <c r="J66" s="28">
        <f t="shared" si="0"/>
        <v>6551.3899999999994</v>
      </c>
      <c r="K66" s="13"/>
      <c r="L66" s="13"/>
      <c r="M66" s="13"/>
      <c r="N66" s="13"/>
      <c r="O66" s="13"/>
      <c r="P66" s="13"/>
      <c r="Q66" s="13"/>
      <c r="R66" s="5"/>
      <c r="S66" s="5"/>
      <c r="T66" s="5"/>
      <c r="U66" s="5"/>
      <c r="V66" s="5"/>
      <c r="W66" s="5"/>
      <c r="X66" s="5"/>
      <c r="Y66" s="5"/>
      <c r="Z66" s="5"/>
      <c r="AA66" s="5"/>
      <c r="AB66" s="5"/>
      <c r="AC66" s="5"/>
      <c r="AD66" s="5"/>
    </row>
    <row r="67" spans="1:30" ht="16.5" x14ac:dyDescent="0.25">
      <c r="A67" s="50" t="s">
        <v>235</v>
      </c>
      <c r="B67" s="64" t="s">
        <v>32</v>
      </c>
      <c r="C67" s="36"/>
      <c r="D67" s="121" t="s">
        <v>361</v>
      </c>
      <c r="E67" s="29">
        <v>1</v>
      </c>
      <c r="F67" s="51" t="s">
        <v>308</v>
      </c>
      <c r="G67" s="140">
        <v>0</v>
      </c>
      <c r="H67" s="80">
        <v>1310.28</v>
      </c>
      <c r="I67" s="80">
        <v>5241.1099999999997</v>
      </c>
      <c r="J67" s="28">
        <f t="shared" si="0"/>
        <v>6551.3899999999994</v>
      </c>
      <c r="K67" s="13"/>
      <c r="L67" s="13"/>
      <c r="M67" s="13"/>
      <c r="N67" s="13"/>
      <c r="O67" s="13"/>
      <c r="P67" s="13"/>
      <c r="Q67" s="13"/>
      <c r="R67" s="5"/>
      <c r="S67" s="5"/>
      <c r="T67" s="5"/>
      <c r="U67" s="5"/>
      <c r="V67" s="5"/>
      <c r="W67" s="5"/>
      <c r="X67" s="5"/>
      <c r="Y67" s="5"/>
      <c r="Z67" s="5"/>
      <c r="AA67" s="5"/>
      <c r="AB67" s="5"/>
      <c r="AC67" s="5"/>
      <c r="AD67" s="5"/>
    </row>
    <row r="68" spans="1:30" ht="16.5" x14ac:dyDescent="0.25">
      <c r="A68" s="50" t="s">
        <v>236</v>
      </c>
      <c r="B68" s="64" t="s">
        <v>32</v>
      </c>
      <c r="C68" s="36"/>
      <c r="D68" s="121" t="s">
        <v>361</v>
      </c>
      <c r="E68" s="29">
        <v>1</v>
      </c>
      <c r="F68" s="54" t="s">
        <v>309</v>
      </c>
      <c r="G68" s="140">
        <v>0</v>
      </c>
      <c r="H68" s="80">
        <v>1310.28</v>
      </c>
      <c r="I68" s="80">
        <v>5241.1099999999997</v>
      </c>
      <c r="J68" s="28">
        <f t="shared" si="0"/>
        <v>6551.3899999999994</v>
      </c>
      <c r="K68" s="13"/>
      <c r="L68" s="13"/>
      <c r="M68" s="13"/>
      <c r="N68" s="13"/>
      <c r="O68" s="13"/>
      <c r="P68" s="13"/>
      <c r="Q68" s="13"/>
      <c r="R68" s="5"/>
      <c r="S68" s="5"/>
      <c r="T68" s="5"/>
      <c r="U68" s="5"/>
      <c r="V68" s="5"/>
      <c r="W68" s="5"/>
      <c r="X68" s="5"/>
      <c r="Y68" s="5"/>
      <c r="Z68" s="5"/>
      <c r="AA68" s="5"/>
      <c r="AB68" s="5"/>
      <c r="AC68" s="5"/>
      <c r="AD68" s="5"/>
    </row>
    <row r="69" spans="1:30" ht="16.5" x14ac:dyDescent="0.25">
      <c r="A69" s="50" t="s">
        <v>237</v>
      </c>
      <c r="B69" s="64" t="s">
        <v>32</v>
      </c>
      <c r="C69" s="36"/>
      <c r="D69" s="121" t="s">
        <v>361</v>
      </c>
      <c r="E69" s="29">
        <v>1</v>
      </c>
      <c r="F69" s="52" t="s">
        <v>310</v>
      </c>
      <c r="G69" s="140">
        <v>0</v>
      </c>
      <c r="H69" s="80">
        <v>1310.28</v>
      </c>
      <c r="I69" s="80">
        <v>5241.1099999999997</v>
      </c>
      <c r="J69" s="28">
        <f t="shared" si="0"/>
        <v>6551.3899999999994</v>
      </c>
      <c r="K69" s="13"/>
      <c r="L69" s="13"/>
      <c r="M69" s="13"/>
      <c r="N69" s="13"/>
      <c r="O69" s="13"/>
      <c r="P69" s="13"/>
      <c r="Q69" s="13"/>
      <c r="R69" s="5"/>
      <c r="S69" s="5"/>
      <c r="T69" s="5"/>
      <c r="U69" s="5"/>
      <c r="V69" s="5"/>
      <c r="W69" s="5"/>
      <c r="X69" s="5"/>
      <c r="Y69" s="5"/>
      <c r="Z69" s="5"/>
      <c r="AA69" s="5"/>
      <c r="AB69" s="5"/>
      <c r="AC69" s="5"/>
      <c r="AD69" s="5"/>
    </row>
    <row r="70" spans="1:30" ht="16.5" x14ac:dyDescent="0.25">
      <c r="A70" s="50" t="s">
        <v>238</v>
      </c>
      <c r="B70" s="64" t="s">
        <v>34</v>
      </c>
      <c r="C70" s="36"/>
      <c r="D70" s="121" t="s">
        <v>361</v>
      </c>
      <c r="E70" s="29">
        <v>1</v>
      </c>
      <c r="F70" s="52" t="s">
        <v>311</v>
      </c>
      <c r="G70" s="140">
        <v>0</v>
      </c>
      <c r="H70" s="80">
        <v>1079.06</v>
      </c>
      <c r="I70" s="80">
        <v>4316.21</v>
      </c>
      <c r="J70" s="28">
        <f t="shared" si="0"/>
        <v>5395.27</v>
      </c>
      <c r="K70" s="13"/>
      <c r="L70" s="13"/>
      <c r="M70" s="13"/>
      <c r="N70" s="13"/>
      <c r="O70" s="13"/>
      <c r="P70" s="13"/>
      <c r="Q70" s="13"/>
      <c r="R70" s="5"/>
      <c r="S70" s="5"/>
      <c r="T70" s="5"/>
      <c r="U70" s="5"/>
      <c r="V70" s="5"/>
      <c r="W70" s="5"/>
      <c r="X70" s="5"/>
      <c r="Y70" s="5"/>
      <c r="Z70" s="5"/>
      <c r="AA70" s="5"/>
      <c r="AB70" s="5"/>
      <c r="AC70" s="5"/>
      <c r="AD70" s="5"/>
    </row>
    <row r="71" spans="1:30" ht="16.5" x14ac:dyDescent="0.25">
      <c r="A71" s="50" t="s">
        <v>239</v>
      </c>
      <c r="B71" s="64" t="s">
        <v>34</v>
      </c>
      <c r="C71" s="36"/>
      <c r="D71" s="121" t="s">
        <v>361</v>
      </c>
      <c r="E71" s="29">
        <v>1</v>
      </c>
      <c r="F71" s="52" t="s">
        <v>318</v>
      </c>
      <c r="G71" s="140">
        <v>0</v>
      </c>
      <c r="H71" s="80">
        <v>1079.06</v>
      </c>
      <c r="I71" s="80">
        <v>4316.21</v>
      </c>
      <c r="J71" s="28">
        <f t="shared" si="0"/>
        <v>5395.27</v>
      </c>
      <c r="K71" s="13"/>
      <c r="L71" s="13"/>
      <c r="M71" s="13"/>
      <c r="N71" s="13"/>
      <c r="O71" s="13"/>
      <c r="P71" s="13"/>
      <c r="Q71" s="13"/>
      <c r="R71" s="5"/>
      <c r="S71" s="5"/>
      <c r="T71" s="5"/>
      <c r="U71" s="5"/>
      <c r="V71" s="5"/>
      <c r="W71" s="5"/>
      <c r="X71" s="5"/>
      <c r="Y71" s="5"/>
      <c r="Z71" s="5"/>
      <c r="AA71" s="5"/>
      <c r="AB71" s="5"/>
      <c r="AC71" s="5"/>
      <c r="AD71" s="5"/>
    </row>
    <row r="72" spans="1:30" ht="16.5" x14ac:dyDescent="0.25">
      <c r="A72" s="52" t="s">
        <v>240</v>
      </c>
      <c r="B72" s="64" t="s">
        <v>34</v>
      </c>
      <c r="C72" s="36"/>
      <c r="D72" s="121" t="s">
        <v>361</v>
      </c>
      <c r="E72" s="29">
        <v>1</v>
      </c>
      <c r="F72" s="58" t="s">
        <v>313</v>
      </c>
      <c r="G72" s="140">
        <v>0</v>
      </c>
      <c r="H72" s="80">
        <v>1079.06</v>
      </c>
      <c r="I72" s="80">
        <v>4316.21</v>
      </c>
      <c r="J72" s="28">
        <f t="shared" si="0"/>
        <v>5395.27</v>
      </c>
      <c r="K72" s="13"/>
      <c r="L72" s="13"/>
      <c r="M72" s="13"/>
      <c r="N72" s="13"/>
      <c r="O72" s="13"/>
      <c r="P72" s="13"/>
      <c r="Q72" s="13"/>
      <c r="R72" s="5"/>
      <c r="S72" s="5"/>
      <c r="T72" s="5"/>
      <c r="U72" s="5"/>
      <c r="V72" s="5"/>
      <c r="W72" s="5"/>
      <c r="X72" s="5"/>
      <c r="Y72" s="5"/>
      <c r="Z72" s="5"/>
      <c r="AA72" s="5"/>
      <c r="AB72" s="5"/>
      <c r="AC72" s="5"/>
      <c r="AD72" s="5"/>
    </row>
    <row r="73" spans="1:30" ht="16.5" x14ac:dyDescent="0.25">
      <c r="A73" s="52" t="s">
        <v>374</v>
      </c>
      <c r="B73" s="64" t="s">
        <v>34</v>
      </c>
      <c r="C73" s="36"/>
      <c r="D73" s="121" t="s">
        <v>361</v>
      </c>
      <c r="E73" s="29">
        <v>1</v>
      </c>
      <c r="F73" s="50" t="s">
        <v>316</v>
      </c>
      <c r="G73" s="140">
        <v>0</v>
      </c>
      <c r="H73" s="80">
        <v>1079.06</v>
      </c>
      <c r="I73" s="80">
        <v>4316.21</v>
      </c>
      <c r="J73" s="28">
        <f t="shared" si="0"/>
        <v>5395.27</v>
      </c>
      <c r="K73" s="13"/>
      <c r="L73" s="13"/>
      <c r="M73" s="13"/>
      <c r="N73" s="13"/>
      <c r="O73" s="13"/>
      <c r="P73" s="13"/>
      <c r="Q73" s="13"/>
      <c r="R73" s="5"/>
      <c r="S73" s="5"/>
      <c r="T73" s="5"/>
      <c r="U73" s="5"/>
      <c r="V73" s="5"/>
      <c r="W73" s="5"/>
      <c r="X73" s="5"/>
      <c r="Y73" s="5"/>
      <c r="Z73" s="5"/>
      <c r="AA73" s="5"/>
      <c r="AB73" s="5"/>
      <c r="AC73" s="5"/>
      <c r="AD73" s="5"/>
    </row>
    <row r="74" spans="1:30" ht="16.5" x14ac:dyDescent="0.25">
      <c r="A74" s="52" t="s">
        <v>242</v>
      </c>
      <c r="B74" s="64" t="s">
        <v>34</v>
      </c>
      <c r="C74" s="36"/>
      <c r="D74" s="121" t="s">
        <v>361</v>
      </c>
      <c r="E74" s="29">
        <v>1</v>
      </c>
      <c r="F74" s="52" t="s">
        <v>315</v>
      </c>
      <c r="G74" s="140">
        <v>0</v>
      </c>
      <c r="H74" s="80">
        <v>1079.06</v>
      </c>
      <c r="I74" s="80">
        <v>4316.21</v>
      </c>
      <c r="J74" s="28">
        <f t="shared" si="0"/>
        <v>5395.27</v>
      </c>
      <c r="K74" s="13"/>
      <c r="L74" s="13"/>
      <c r="M74" s="13"/>
      <c r="N74" s="13"/>
      <c r="O74" s="13"/>
      <c r="P74" s="13"/>
      <c r="Q74" s="13"/>
      <c r="R74" s="5"/>
      <c r="S74" s="5"/>
      <c r="T74" s="5"/>
      <c r="U74" s="5"/>
      <c r="V74" s="5"/>
      <c r="W74" s="5"/>
      <c r="X74" s="5"/>
      <c r="Y74" s="5"/>
      <c r="Z74" s="5"/>
      <c r="AA74" s="5"/>
      <c r="AB74" s="5"/>
      <c r="AC74" s="5"/>
      <c r="AD74" s="5"/>
    </row>
    <row r="75" spans="1:30" ht="16.5" x14ac:dyDescent="0.25">
      <c r="A75" s="52" t="s">
        <v>243</v>
      </c>
      <c r="B75" s="64" t="s">
        <v>38</v>
      </c>
      <c r="C75" s="36"/>
      <c r="D75" s="121" t="s">
        <v>361</v>
      </c>
      <c r="E75" s="29">
        <v>1</v>
      </c>
      <c r="F75" s="52" t="s">
        <v>395</v>
      </c>
      <c r="G75" s="140">
        <v>0</v>
      </c>
      <c r="H75" s="80">
        <v>770.75</v>
      </c>
      <c r="I75" s="80">
        <v>3083.01</v>
      </c>
      <c r="J75" s="28">
        <f t="shared" si="0"/>
        <v>3853.76</v>
      </c>
      <c r="K75" s="13"/>
      <c r="L75" s="13"/>
      <c r="M75" s="13"/>
      <c r="N75" s="13"/>
      <c r="O75" s="13"/>
      <c r="P75" s="13"/>
      <c r="Q75" s="13"/>
      <c r="R75" s="5"/>
      <c r="S75" s="5"/>
      <c r="T75" s="5"/>
      <c r="U75" s="5"/>
      <c r="V75" s="5"/>
      <c r="W75" s="5"/>
      <c r="X75" s="5"/>
      <c r="Y75" s="5"/>
      <c r="Z75" s="5"/>
      <c r="AA75" s="5"/>
      <c r="AB75" s="5"/>
      <c r="AC75" s="5"/>
      <c r="AD75" s="5"/>
    </row>
    <row r="76" spans="1:30" ht="16.5" x14ac:dyDescent="0.25">
      <c r="A76" s="52" t="s">
        <v>244</v>
      </c>
      <c r="B76" s="64" t="s">
        <v>38</v>
      </c>
      <c r="C76" s="36"/>
      <c r="D76" s="121" t="s">
        <v>361</v>
      </c>
      <c r="E76" s="29">
        <v>1</v>
      </c>
      <c r="F76" s="52" t="s">
        <v>317</v>
      </c>
      <c r="G76" s="140">
        <v>0</v>
      </c>
      <c r="H76" s="80">
        <v>770.75</v>
      </c>
      <c r="I76" s="80">
        <v>3083.01</v>
      </c>
      <c r="J76" s="28">
        <f t="shared" si="0"/>
        <v>3853.76</v>
      </c>
      <c r="K76" s="13"/>
      <c r="L76" s="13"/>
      <c r="M76" s="13"/>
      <c r="N76" s="13"/>
      <c r="O76" s="13"/>
      <c r="P76" s="13"/>
      <c r="Q76" s="13"/>
      <c r="R76" s="5"/>
      <c r="S76" s="5"/>
      <c r="T76" s="5"/>
      <c r="U76" s="5"/>
      <c r="V76" s="5"/>
      <c r="W76" s="5"/>
      <c r="X76" s="5"/>
      <c r="Y76" s="5"/>
      <c r="Z76" s="5"/>
      <c r="AA76" s="5"/>
      <c r="AB76" s="5"/>
      <c r="AC76" s="5"/>
      <c r="AD76" s="5"/>
    </row>
    <row r="77" spans="1:30" ht="16.5" x14ac:dyDescent="0.25">
      <c r="A77" s="52" t="s">
        <v>245</v>
      </c>
      <c r="B77" s="64" t="s">
        <v>38</v>
      </c>
      <c r="C77" s="36"/>
      <c r="D77" s="121" t="s">
        <v>361</v>
      </c>
      <c r="E77" s="29">
        <v>1</v>
      </c>
      <c r="F77" s="52" t="s">
        <v>326</v>
      </c>
      <c r="G77" s="141">
        <v>0</v>
      </c>
      <c r="H77" s="80">
        <v>770.75</v>
      </c>
      <c r="I77" s="80">
        <v>3083.01</v>
      </c>
      <c r="J77" s="28">
        <f t="shared" si="0"/>
        <v>3853.76</v>
      </c>
      <c r="K77" s="13"/>
      <c r="L77" s="13"/>
      <c r="M77" s="13"/>
      <c r="N77" s="13"/>
      <c r="O77" s="13"/>
      <c r="P77" s="13"/>
      <c r="Q77" s="13"/>
      <c r="R77" s="5"/>
      <c r="S77" s="5"/>
      <c r="T77" s="5"/>
      <c r="U77" s="5"/>
      <c r="V77" s="5"/>
      <c r="W77" s="5"/>
      <c r="X77" s="5"/>
      <c r="Y77" s="5"/>
      <c r="Z77" s="5"/>
      <c r="AA77" s="5"/>
      <c r="AB77" s="5"/>
      <c r="AC77" s="5"/>
      <c r="AD77" s="5"/>
    </row>
    <row r="78" spans="1:30" ht="16.5" x14ac:dyDescent="0.25">
      <c r="A78" s="50" t="s">
        <v>246</v>
      </c>
      <c r="B78" s="64" t="s">
        <v>40</v>
      </c>
      <c r="C78" s="36"/>
      <c r="D78" s="121" t="s">
        <v>361</v>
      </c>
      <c r="E78" s="29">
        <v>1</v>
      </c>
      <c r="F78" s="52" t="s">
        <v>371</v>
      </c>
      <c r="G78" s="140">
        <v>0</v>
      </c>
      <c r="H78" s="80">
        <v>500.99</v>
      </c>
      <c r="I78" s="80">
        <v>2003.96</v>
      </c>
      <c r="J78" s="28">
        <f t="shared" si="0"/>
        <v>2504.9499999999998</v>
      </c>
      <c r="K78" s="13"/>
      <c r="L78" s="13"/>
      <c r="M78" s="13"/>
      <c r="N78" s="13"/>
      <c r="O78" s="13"/>
      <c r="P78" s="13"/>
      <c r="Q78" s="13"/>
      <c r="R78" s="5"/>
      <c r="S78" s="5"/>
      <c r="T78" s="5"/>
      <c r="U78" s="5"/>
      <c r="V78" s="5"/>
      <c r="W78" s="5"/>
      <c r="X78" s="5"/>
      <c r="Y78" s="5"/>
      <c r="Z78" s="5"/>
      <c r="AA78" s="5"/>
      <c r="AB78" s="5"/>
      <c r="AC78" s="5"/>
      <c r="AD78" s="5"/>
    </row>
    <row r="79" spans="1:30" ht="16.5" x14ac:dyDescent="0.25">
      <c r="A79" s="54" t="s">
        <v>247</v>
      </c>
      <c r="B79" s="65" t="s">
        <v>30</v>
      </c>
      <c r="C79" s="36"/>
      <c r="D79" s="121" t="s">
        <v>361</v>
      </c>
      <c r="E79" s="29">
        <v>1</v>
      </c>
      <c r="F79" s="52" t="s">
        <v>388</v>
      </c>
      <c r="G79" s="140">
        <v>0</v>
      </c>
      <c r="H79" s="82">
        <v>1229.22</v>
      </c>
      <c r="I79" s="89">
        <v>4916.8599999999997</v>
      </c>
      <c r="J79" s="28">
        <f t="shared" si="0"/>
        <v>6146.08</v>
      </c>
      <c r="K79" s="13"/>
      <c r="L79" s="13"/>
      <c r="M79" s="13"/>
      <c r="N79" s="13"/>
      <c r="O79" s="13"/>
      <c r="P79" s="13"/>
      <c r="Q79" s="13"/>
      <c r="R79" s="5"/>
      <c r="S79" s="5"/>
      <c r="T79" s="5"/>
      <c r="U79" s="5"/>
      <c r="V79" s="5"/>
      <c r="W79" s="5"/>
      <c r="X79" s="5"/>
      <c r="Y79" s="5"/>
      <c r="Z79" s="5"/>
      <c r="AA79" s="5"/>
      <c r="AB79" s="5"/>
      <c r="AC79" s="5"/>
      <c r="AD79" s="5"/>
    </row>
    <row r="80" spans="1:30" ht="16.5" x14ac:dyDescent="0.25">
      <c r="A80" s="58" t="s">
        <v>248</v>
      </c>
      <c r="B80" s="65" t="s">
        <v>30</v>
      </c>
      <c r="C80" s="36"/>
      <c r="D80" s="121" t="s">
        <v>361</v>
      </c>
      <c r="E80" s="29">
        <v>1</v>
      </c>
      <c r="F80" s="52" t="s">
        <v>321</v>
      </c>
      <c r="G80" s="140">
        <v>0</v>
      </c>
      <c r="H80" s="82">
        <v>1229.22</v>
      </c>
      <c r="I80" s="89">
        <v>4916.8599999999997</v>
      </c>
      <c r="J80" s="28">
        <f t="shared" si="0"/>
        <v>6146.08</v>
      </c>
      <c r="K80" s="13"/>
      <c r="L80" s="13"/>
      <c r="M80" s="13"/>
      <c r="N80" s="13"/>
      <c r="O80" s="13"/>
      <c r="P80" s="13"/>
      <c r="Q80" s="13"/>
      <c r="R80" s="5"/>
      <c r="S80" s="5"/>
      <c r="T80" s="5"/>
      <c r="U80" s="5"/>
      <c r="V80" s="5"/>
      <c r="W80" s="5"/>
      <c r="X80" s="5"/>
      <c r="Y80" s="5"/>
      <c r="Z80" s="5"/>
      <c r="AA80" s="5"/>
      <c r="AB80" s="5"/>
      <c r="AC80" s="5"/>
      <c r="AD80" s="5"/>
    </row>
    <row r="81" spans="1:30" ht="16.5" x14ac:dyDescent="0.25">
      <c r="A81" s="50" t="s">
        <v>249</v>
      </c>
      <c r="B81" s="65" t="s">
        <v>30</v>
      </c>
      <c r="C81" s="36"/>
      <c r="D81" s="121" t="s">
        <v>361</v>
      </c>
      <c r="E81" s="29">
        <v>1</v>
      </c>
      <c r="F81" s="71" t="s">
        <v>322</v>
      </c>
      <c r="G81" s="140">
        <v>0</v>
      </c>
      <c r="H81" s="82">
        <v>1229.22</v>
      </c>
      <c r="I81" s="89">
        <v>4916.8599999999997</v>
      </c>
      <c r="J81" s="28">
        <f t="shared" si="0"/>
        <v>6146.08</v>
      </c>
      <c r="K81" s="13"/>
      <c r="L81" s="13"/>
      <c r="M81" s="13"/>
      <c r="N81" s="13"/>
      <c r="O81" s="13"/>
      <c r="P81" s="13"/>
      <c r="Q81" s="13"/>
      <c r="R81" s="5"/>
      <c r="S81" s="5"/>
      <c r="T81" s="5"/>
      <c r="U81" s="5"/>
      <c r="V81" s="5"/>
      <c r="W81" s="5"/>
      <c r="X81" s="5"/>
      <c r="Y81" s="5"/>
      <c r="Z81" s="5"/>
      <c r="AA81" s="5"/>
      <c r="AB81" s="5"/>
      <c r="AC81" s="5"/>
      <c r="AD81" s="5"/>
    </row>
    <row r="82" spans="1:30" ht="16.5" x14ac:dyDescent="0.25">
      <c r="A82" s="50" t="s">
        <v>250</v>
      </c>
      <c r="B82" s="64" t="s">
        <v>38</v>
      </c>
      <c r="C82" s="36"/>
      <c r="D82" s="121" t="s">
        <v>362</v>
      </c>
      <c r="E82" s="29">
        <v>1</v>
      </c>
      <c r="F82" s="74"/>
      <c r="G82" s="140">
        <v>0</v>
      </c>
      <c r="H82" s="80">
        <v>770.75</v>
      </c>
      <c r="I82" s="80">
        <v>3083.01</v>
      </c>
      <c r="J82" s="28">
        <f t="shared" si="0"/>
        <v>3853.76</v>
      </c>
      <c r="K82" s="13"/>
      <c r="L82" s="13"/>
      <c r="M82" s="13"/>
      <c r="N82" s="13"/>
      <c r="O82" s="13"/>
      <c r="P82" s="13"/>
      <c r="Q82" s="13"/>
      <c r="R82" s="5"/>
      <c r="S82" s="5"/>
      <c r="T82" s="5"/>
      <c r="U82" s="5"/>
      <c r="V82" s="5"/>
      <c r="W82" s="5"/>
      <c r="X82" s="5"/>
      <c r="Y82" s="5"/>
      <c r="Z82" s="5"/>
      <c r="AA82" s="5"/>
      <c r="AB82" s="5"/>
      <c r="AC82" s="5"/>
      <c r="AD82" s="5"/>
    </row>
    <row r="83" spans="1:30" ht="16.5" x14ac:dyDescent="0.25">
      <c r="A83" s="50" t="s">
        <v>251</v>
      </c>
      <c r="B83" s="64" t="s">
        <v>38</v>
      </c>
      <c r="C83" s="36"/>
      <c r="D83" s="121" t="s">
        <v>361</v>
      </c>
      <c r="E83" s="29">
        <v>1</v>
      </c>
      <c r="F83" s="71" t="s">
        <v>324</v>
      </c>
      <c r="G83" s="140">
        <v>0</v>
      </c>
      <c r="H83" s="80">
        <v>770.75</v>
      </c>
      <c r="I83" s="80">
        <v>3083.01</v>
      </c>
      <c r="J83" s="28">
        <f t="shared" si="0"/>
        <v>3853.76</v>
      </c>
      <c r="K83" s="13"/>
      <c r="L83" s="13"/>
      <c r="M83" s="13"/>
      <c r="N83" s="13"/>
      <c r="O83" s="13"/>
      <c r="P83" s="13"/>
      <c r="Q83" s="13"/>
      <c r="R83" s="5"/>
      <c r="S83" s="5"/>
      <c r="T83" s="5"/>
      <c r="U83" s="5"/>
      <c r="V83" s="5"/>
      <c r="W83" s="5"/>
      <c r="X83" s="5"/>
      <c r="Y83" s="5"/>
      <c r="Z83" s="5"/>
      <c r="AA83" s="5"/>
      <c r="AB83" s="5"/>
      <c r="AC83" s="5"/>
      <c r="AD83" s="5"/>
    </row>
    <row r="84" spans="1:30" ht="16.5" x14ac:dyDescent="0.25">
      <c r="A84" s="50" t="s">
        <v>252</v>
      </c>
      <c r="B84" s="64" t="s">
        <v>40</v>
      </c>
      <c r="C84" s="36"/>
      <c r="D84" s="121" t="s">
        <v>361</v>
      </c>
      <c r="E84" s="29">
        <v>1</v>
      </c>
      <c r="F84" s="71" t="s">
        <v>325</v>
      </c>
      <c r="G84" s="140">
        <v>0</v>
      </c>
      <c r="H84" s="80">
        <v>500.99</v>
      </c>
      <c r="I84" s="80">
        <v>2003.96</v>
      </c>
      <c r="J84" s="28">
        <f t="shared" si="0"/>
        <v>2504.9499999999998</v>
      </c>
      <c r="K84" s="13"/>
      <c r="L84" s="13"/>
      <c r="M84" s="13"/>
      <c r="N84" s="13"/>
      <c r="O84" s="13"/>
      <c r="P84" s="13"/>
      <c r="Q84" s="13"/>
      <c r="R84" s="5"/>
      <c r="S84" s="5"/>
      <c r="T84" s="5"/>
      <c r="U84" s="5"/>
      <c r="V84" s="5"/>
      <c r="W84" s="5"/>
      <c r="X84" s="5"/>
      <c r="Y84" s="5"/>
      <c r="Z84" s="5"/>
      <c r="AA84" s="5"/>
      <c r="AB84" s="5"/>
      <c r="AC84" s="5"/>
      <c r="AD84" s="5"/>
    </row>
    <row r="85" spans="1:30" ht="16.5" x14ac:dyDescent="0.25">
      <c r="A85" s="50" t="s">
        <v>253</v>
      </c>
      <c r="B85" s="64" t="s">
        <v>40</v>
      </c>
      <c r="C85" s="36"/>
      <c r="D85" s="121" t="s">
        <v>361</v>
      </c>
      <c r="E85" s="29">
        <v>1</v>
      </c>
      <c r="F85" s="52" t="s">
        <v>389</v>
      </c>
      <c r="G85" s="140">
        <v>0</v>
      </c>
      <c r="H85" s="80">
        <v>500.99</v>
      </c>
      <c r="I85" s="80">
        <v>2003.96</v>
      </c>
      <c r="J85" s="28">
        <f t="shared" si="0"/>
        <v>2504.9499999999998</v>
      </c>
      <c r="K85" s="13"/>
      <c r="L85" s="13"/>
      <c r="M85" s="13"/>
      <c r="N85" s="13"/>
      <c r="O85" s="13"/>
      <c r="P85" s="13"/>
      <c r="Q85" s="13"/>
      <c r="R85" s="5"/>
      <c r="S85" s="5"/>
      <c r="T85" s="5"/>
      <c r="U85" s="5"/>
      <c r="V85" s="5"/>
      <c r="W85" s="5"/>
      <c r="X85" s="5"/>
      <c r="Y85" s="5"/>
      <c r="Z85" s="5"/>
      <c r="AA85" s="5"/>
      <c r="AB85" s="5"/>
      <c r="AC85" s="5"/>
      <c r="AD85" s="5"/>
    </row>
    <row r="86" spans="1:30" ht="16.5" x14ac:dyDescent="0.25">
      <c r="A86" s="50" t="s">
        <v>222</v>
      </c>
      <c r="B86" s="64" t="s">
        <v>40</v>
      </c>
      <c r="C86" s="36"/>
      <c r="D86" s="121" t="s">
        <v>361</v>
      </c>
      <c r="E86" s="29">
        <v>1</v>
      </c>
      <c r="F86" s="71" t="s">
        <v>327</v>
      </c>
      <c r="G86" s="140">
        <v>0</v>
      </c>
      <c r="H86" s="80">
        <v>500.99</v>
      </c>
      <c r="I86" s="80">
        <v>2003.96</v>
      </c>
      <c r="J86" s="28">
        <f t="shared" si="0"/>
        <v>2504.9499999999998</v>
      </c>
      <c r="K86" s="13"/>
      <c r="L86" s="13"/>
      <c r="M86" s="13"/>
      <c r="N86" s="13"/>
      <c r="O86" s="13"/>
      <c r="P86" s="13"/>
      <c r="Q86" s="13"/>
      <c r="R86" s="5"/>
      <c r="S86" s="5"/>
      <c r="T86" s="5"/>
      <c r="U86" s="5"/>
      <c r="V86" s="5"/>
      <c r="W86" s="5"/>
      <c r="X86" s="5"/>
      <c r="Y86" s="5"/>
      <c r="Z86" s="5"/>
      <c r="AA86" s="5"/>
      <c r="AB86" s="5"/>
      <c r="AC86" s="5"/>
      <c r="AD86" s="5"/>
    </row>
    <row r="87" spans="1:30" ht="17.25" thickBot="1" x14ac:dyDescent="0.3">
      <c r="A87" s="59" t="s">
        <v>252</v>
      </c>
      <c r="B87" s="64" t="s">
        <v>40</v>
      </c>
      <c r="C87" s="36"/>
      <c r="D87" s="121" t="s">
        <v>361</v>
      </c>
      <c r="E87" s="29">
        <v>1</v>
      </c>
      <c r="F87" s="75" t="s">
        <v>328</v>
      </c>
      <c r="G87" s="140">
        <v>0</v>
      </c>
      <c r="H87" s="80">
        <v>500.99</v>
      </c>
      <c r="I87" s="80">
        <v>2003.96</v>
      </c>
      <c r="J87" s="28">
        <f t="shared" si="0"/>
        <v>2504.9499999999998</v>
      </c>
      <c r="K87" s="13"/>
      <c r="L87" s="13"/>
      <c r="M87" s="13"/>
      <c r="N87" s="13"/>
      <c r="O87" s="13"/>
      <c r="P87" s="13"/>
      <c r="Q87" s="13"/>
      <c r="R87" s="5"/>
      <c r="S87" s="5"/>
      <c r="T87" s="5"/>
      <c r="U87" s="5"/>
      <c r="V87" s="5"/>
      <c r="W87" s="5"/>
      <c r="X87" s="5"/>
      <c r="Y87" s="5"/>
      <c r="Z87" s="5"/>
      <c r="AA87" s="5"/>
      <c r="AB87" s="5"/>
      <c r="AC87" s="5"/>
      <c r="AD87" s="5"/>
    </row>
    <row r="88" spans="1:30" ht="45" x14ac:dyDescent="0.2">
      <c r="A88" s="42" t="s">
        <v>14</v>
      </c>
      <c r="B88" s="42" t="s">
        <v>15</v>
      </c>
      <c r="C88" s="21" t="s">
        <v>16</v>
      </c>
      <c r="D88" s="21" t="s">
        <v>17</v>
      </c>
      <c r="E88" s="21" t="s">
        <v>18</v>
      </c>
      <c r="F88" s="15"/>
      <c r="G88" s="149" t="s">
        <v>19</v>
      </c>
      <c r="H88" s="149" t="s">
        <v>20</v>
      </c>
      <c r="I88" s="149" t="s">
        <v>21</v>
      </c>
      <c r="J88" s="149" t="s">
        <v>22</v>
      </c>
      <c r="K88" s="13"/>
      <c r="L88" s="13"/>
      <c r="M88" s="13"/>
      <c r="N88" s="13"/>
      <c r="O88" s="13"/>
      <c r="P88" s="13"/>
      <c r="Q88" s="13"/>
      <c r="R88" s="5"/>
      <c r="S88" s="5"/>
      <c r="T88" s="5"/>
      <c r="U88" s="5"/>
      <c r="V88" s="5"/>
      <c r="W88" s="5"/>
      <c r="X88" s="5"/>
      <c r="Y88" s="5"/>
      <c r="Z88" s="5"/>
      <c r="AA88" s="5"/>
      <c r="AB88" s="5"/>
      <c r="AC88" s="5"/>
      <c r="AD88" s="5"/>
    </row>
    <row r="89" spans="1:30" x14ac:dyDescent="0.2">
      <c r="A89" s="37" t="s">
        <v>23</v>
      </c>
      <c r="B89" s="29" t="s">
        <v>24</v>
      </c>
      <c r="C89" s="16">
        <f>SUMIFS($E$7:$E$87,$B$7:$B$87,"DAS",$D$7:$D$87,"&lt;&gt;VAGO")</f>
        <v>1</v>
      </c>
      <c r="D89" s="16">
        <f>SUMIFS($E$7:$E$87,$B$7:$B$87,"DAS",$D$7:$D$87,"VAGO")</f>
        <v>0</v>
      </c>
      <c r="E89" s="16">
        <f t="shared" ref="E89:E99" si="1">C89+D89</f>
        <v>1</v>
      </c>
      <c r="F89" s="17"/>
      <c r="G89" s="18">
        <f>SUMIF($B$7:$B$87,"DAS",$G$7:$G$87)</f>
        <v>0</v>
      </c>
      <c r="H89" s="18">
        <f>SUMIF($B$7:$B$87,"DAS",$H$7:$H$87)</f>
        <v>0</v>
      </c>
      <c r="I89" s="18">
        <f>SUMIF($B$7:$B$87,"DAS",$I$7:$I$87)</f>
        <v>12261.2</v>
      </c>
      <c r="J89" s="18">
        <f>SUMIF($B$7:$B$87,"DAS",$J$7:$J$87)</f>
        <v>12261.2</v>
      </c>
      <c r="K89" s="23"/>
      <c r="L89" s="23"/>
      <c r="M89" s="23"/>
      <c r="N89" s="23"/>
      <c r="O89" s="23"/>
      <c r="P89" s="23"/>
      <c r="Q89" s="23"/>
    </row>
    <row r="90" spans="1:30" x14ac:dyDescent="0.2">
      <c r="A90" s="37" t="s">
        <v>25</v>
      </c>
      <c r="B90" s="29" t="s">
        <v>26</v>
      </c>
      <c r="C90" s="16">
        <f>SUMIFS($E$7:$E$87,$B$7:$B$87,"DAS-1",$D$7:$D$87,"&lt;&gt;VAGO")</f>
        <v>3</v>
      </c>
      <c r="D90" s="16">
        <f>SUMIFS($E$7:$E$87,$B$7:$B$87,"DAS-1",$D$7:$D$87,"VAGO")</f>
        <v>0</v>
      </c>
      <c r="E90" s="16">
        <f t="shared" si="1"/>
        <v>3</v>
      </c>
      <c r="F90" s="19"/>
      <c r="G90" s="18">
        <f>SUMIF($B$7:$B$87,"DAS-1",$G$7:$G$87)</f>
        <v>0</v>
      </c>
      <c r="H90" s="18">
        <f>SUMIF($B$7:$B$87,"DAS-1",$H$7:$H$87)</f>
        <v>4624.5</v>
      </c>
      <c r="I90" s="18">
        <f>SUMIF($B$7:$B$87,"DAS-1",$I$7:$I$87)</f>
        <v>27747.090000000004</v>
      </c>
      <c r="J90" s="18">
        <f>SUMIF($B$7:$B$87,"DAS-1",$J$7:$J$87)</f>
        <v>32371.590000000004</v>
      </c>
      <c r="K90" s="23"/>
      <c r="L90" s="23"/>
      <c r="M90" s="23"/>
      <c r="N90" s="23"/>
      <c r="O90" s="23"/>
      <c r="P90" s="23"/>
      <c r="Q90" s="23"/>
    </row>
    <row r="91" spans="1:30" x14ac:dyDescent="0.2">
      <c r="A91" s="37" t="s">
        <v>27</v>
      </c>
      <c r="B91" s="29" t="s">
        <v>28</v>
      </c>
      <c r="C91" s="16">
        <f>SUMIFS($E$7:$E$87,$B$7:$B$87,"DAS-2",$D$7:$D$87,"&lt;&gt;VAGO")</f>
        <v>7</v>
      </c>
      <c r="D91" s="16">
        <f>SUMIFS($E$7:$E$87,$B$7:$B$87,"DAS-2",$D$7:$D$87,"VAGO")</f>
        <v>0</v>
      </c>
      <c r="E91" s="16">
        <f t="shared" si="1"/>
        <v>7</v>
      </c>
      <c r="F91" s="19"/>
      <c r="G91" s="18">
        <f>SUMIF($B$7:$B$87,"DAS-2",$G$7:$G$87)</f>
        <v>0</v>
      </c>
      <c r="H91" s="18">
        <f>SUMIF($B$7:$B$87,"DAS-2",$H$7:$H$87)</f>
        <v>10173.9</v>
      </c>
      <c r="I91" s="18">
        <f>SUMIF($B$7:$B$87,"DAS-2",$I$7:$I$87)</f>
        <v>47478.27</v>
      </c>
      <c r="J91" s="18">
        <f>SUMIF($B$7:$B$87,"DAS-2",$J$7:$J$87)</f>
        <v>57652.170000000006</v>
      </c>
      <c r="K91" s="23"/>
      <c r="L91" s="23"/>
      <c r="M91" s="23"/>
      <c r="N91" s="23"/>
      <c r="O91" s="23"/>
      <c r="P91" s="23"/>
      <c r="Q91" s="23"/>
    </row>
    <row r="92" spans="1:30" x14ac:dyDescent="0.2">
      <c r="A92" s="37" t="s">
        <v>29</v>
      </c>
      <c r="B92" s="29" t="s">
        <v>30</v>
      </c>
      <c r="C92" s="16">
        <f>SUMIFS($E$7:$E$87,$B$7:$B$87,"DAS-3",$D$7:$D$87,"&lt;&gt;VAGO")</f>
        <v>4</v>
      </c>
      <c r="D92" s="16">
        <f>SUMIFS($E$7:$E$87,$B$7:$B$87,"DAS-3",$D$7:$D$87,"VAGO")</f>
        <v>0</v>
      </c>
      <c r="E92" s="16">
        <f t="shared" si="1"/>
        <v>4</v>
      </c>
      <c r="F92" s="19"/>
      <c r="G92" s="18">
        <f>SUMIF($B$7:$B$87,"DAS-3",$G$7:$G$87)</f>
        <v>0</v>
      </c>
      <c r="H92" s="18">
        <f>SUMIF($B$7:$B$87,"DAS-3",$H$7:$H$87)</f>
        <v>4916.88</v>
      </c>
      <c r="I92" s="18">
        <f>SUMIF($B$7:$B$87,"DAS-3",$I$7:$I$87)</f>
        <v>19667.439999999999</v>
      </c>
      <c r="J92" s="18">
        <f>SUMIF($B$7:$B$87,"DAS-3",$J$7:$J$87)</f>
        <v>24584.32</v>
      </c>
      <c r="K92" s="23"/>
      <c r="L92" s="23"/>
      <c r="M92" s="23"/>
      <c r="N92" s="23"/>
      <c r="O92" s="23"/>
      <c r="P92" s="23"/>
      <c r="Q92" s="23"/>
    </row>
    <row r="93" spans="1:30" x14ac:dyDescent="0.2">
      <c r="A93" s="39" t="s">
        <v>31</v>
      </c>
      <c r="B93" s="29" t="s">
        <v>32</v>
      </c>
      <c r="C93" s="16">
        <f>SUMIFS($E$7:$E$87,$B$7:$B$87,"DAS-4",$D$7:$D$87,"&lt;&gt;VAGO")</f>
        <v>15</v>
      </c>
      <c r="D93" s="16">
        <f>SUMIFS($E$7:$E$87,$B$7:$B$87,"DAS-4",$D$7:$D$87,"VAGO")</f>
        <v>0</v>
      </c>
      <c r="E93" s="16">
        <f t="shared" si="1"/>
        <v>15</v>
      </c>
      <c r="F93" s="20"/>
      <c r="G93" s="18">
        <f>SUMIF($B$7:$B$87,"DAS-4",$G$7:$G$87)</f>
        <v>0</v>
      </c>
      <c r="H93" s="18">
        <f>SUMIF($B$7:$B$87,"DAS-4",$H$7:$H$87)</f>
        <v>19654.2</v>
      </c>
      <c r="I93" s="18">
        <f>SUMIF($B$7:$B$87,"DAS-4",$I$7:$I$87)</f>
        <v>78616.649999999994</v>
      </c>
      <c r="J93" s="18">
        <f>SUMIF($B$7:$B$87,"DAS-4",$J$7:$J$87)</f>
        <v>98270.849999999991</v>
      </c>
      <c r="K93" s="23"/>
      <c r="L93" s="23"/>
      <c r="M93" s="23"/>
      <c r="N93" s="23"/>
      <c r="O93" s="23"/>
      <c r="P93" s="23"/>
      <c r="Q93" s="23"/>
    </row>
    <row r="94" spans="1:30" x14ac:dyDescent="0.2">
      <c r="A94" s="39" t="s">
        <v>33</v>
      </c>
      <c r="B94" s="29" t="s">
        <v>34</v>
      </c>
      <c r="C94" s="16">
        <f>SUMIFS($E$7:$E$87,$B$7:$B$87,"DAS-5",$D$7:$D$87,"&lt;&gt;VAGO")</f>
        <v>10</v>
      </c>
      <c r="D94" s="16">
        <f>SUMIFS($E$7:$E$87,$B$7:$B$87,"DAS-5",$D$7:$D$87,"VAGO")</f>
        <v>0</v>
      </c>
      <c r="E94" s="16">
        <f t="shared" si="1"/>
        <v>10</v>
      </c>
      <c r="F94" s="20"/>
      <c r="G94" s="18">
        <f>SUMIF($B$7:$B$87,"DAS-5",$G$7:$G$87)</f>
        <v>0</v>
      </c>
      <c r="H94" s="18">
        <f>SUMIF($B$7:$B$87,"DAS-5",$H$7:$H$87)</f>
        <v>10790.599999999997</v>
      </c>
      <c r="I94" s="18">
        <f>SUMIF($B$7:$B$87,"DAS-5",$I$7:$I$87)</f>
        <v>43162.1</v>
      </c>
      <c r="J94" s="18">
        <f>SUMIF($B$7:$B$87,"DAS-5",$J$7:$J$87)</f>
        <v>53952.700000000012</v>
      </c>
      <c r="K94" s="23"/>
      <c r="L94" s="23"/>
      <c r="M94" s="23"/>
      <c r="N94" s="23"/>
      <c r="O94" s="23"/>
      <c r="P94" s="23"/>
      <c r="Q94" s="23"/>
    </row>
    <row r="95" spans="1:30" x14ac:dyDescent="0.2">
      <c r="A95" s="39" t="s">
        <v>35</v>
      </c>
      <c r="B95" s="29" t="s">
        <v>36</v>
      </c>
      <c r="C95" s="16">
        <f>SUMIFS($E$7:$E$87,$B$7:$B$87,"CAA-1",$D$7:$D$87,"&lt;&gt;VAGO")</f>
        <v>1</v>
      </c>
      <c r="D95" s="16">
        <f>SUMIFS($E$7:$E$87,$B$7:$B$87,"CAA-1",$D$7:$D$87,"VAGO")</f>
        <v>0</v>
      </c>
      <c r="E95" s="16">
        <f t="shared" si="1"/>
        <v>1</v>
      </c>
      <c r="F95" s="20"/>
      <c r="G95" s="18">
        <f>SUMIF($B$7:$B$87,"CAA-1",$G$7:$G$87)</f>
        <v>0</v>
      </c>
      <c r="H95" s="18">
        <f>SUMIF($B$7:$B$87,"CAA-1",$H$7:$H$87)</f>
        <v>936.46</v>
      </c>
      <c r="I95" s="18">
        <f>SUMIF($B$7:$B$87,"CAA-1",$I$7:$I$87)</f>
        <v>3745.85</v>
      </c>
      <c r="J95" s="18">
        <f>SUMIF($B$7:$B$87,"CAA-1",$J$7:$J$87)</f>
        <v>4682.3099999999995</v>
      </c>
      <c r="K95" s="23"/>
      <c r="L95" s="23"/>
      <c r="M95" s="23"/>
      <c r="N95" s="23"/>
      <c r="O95" s="23"/>
      <c r="P95" s="23"/>
      <c r="Q95" s="23"/>
    </row>
    <row r="96" spans="1:30" x14ac:dyDescent="0.2">
      <c r="A96" s="39" t="s">
        <v>37</v>
      </c>
      <c r="B96" s="29" t="s">
        <v>38</v>
      </c>
      <c r="C96" s="16">
        <f>SUMIFS($E$7:$E$87,$B$7:$B$87,"CAA-2",$D$7:$D$87,"&lt;&gt;VAGO")</f>
        <v>16</v>
      </c>
      <c r="D96" s="16">
        <f>SUMIFS($E$7:$E$87,$B$7:$B$87,"CAA-2",$D$7:$D$87,"VAGO")</f>
        <v>1</v>
      </c>
      <c r="E96" s="16">
        <f t="shared" si="1"/>
        <v>17</v>
      </c>
      <c r="F96" s="20"/>
      <c r="G96" s="18">
        <f>SUMIF($B$7:$B$87,"CAA-2",$G$7:$G$87)</f>
        <v>0</v>
      </c>
      <c r="H96" s="18">
        <f>SUMIF($B$7:$B$87,"CAA-2",$H$7:$H$87)</f>
        <v>13102.75</v>
      </c>
      <c r="I96" s="18">
        <f>SUMIF($B$7:$B$87,"CAA-2",$I$7:$I$87)</f>
        <v>52411.17000000002</v>
      </c>
      <c r="J96" s="18">
        <f>SUMIF($B$7:$B$87,"CAA-2",$J$7:$J$87)</f>
        <v>65513.920000000027</v>
      </c>
      <c r="K96" s="23"/>
      <c r="L96" s="23"/>
      <c r="M96" s="23"/>
      <c r="N96" s="23"/>
      <c r="O96" s="23"/>
      <c r="P96" s="23"/>
      <c r="Q96" s="23"/>
    </row>
    <row r="97" spans="1:30" x14ac:dyDescent="0.2">
      <c r="A97" s="39" t="s">
        <v>39</v>
      </c>
      <c r="B97" s="29" t="s">
        <v>40</v>
      </c>
      <c r="C97" s="16">
        <f>SUMIFS($E$7:$E$87,$B$7:$B$87,"CAA-3",$D$7:$D$87,"&lt;&gt;VAGO")</f>
        <v>13</v>
      </c>
      <c r="D97" s="16">
        <f>SUMIFS($E$7:$E$87,$B$7:$B$87,"CAA-3",$D$7:$D$87,"VAGO")</f>
        <v>0</v>
      </c>
      <c r="E97" s="16">
        <f t="shared" si="1"/>
        <v>13</v>
      </c>
      <c r="F97" s="19"/>
      <c r="G97" s="18">
        <f>SUMIF($B$7:$B$87,"CAA-3",$G$7:$G$87)</f>
        <v>0</v>
      </c>
      <c r="H97" s="18">
        <f>SUMIF($B$7:$B$87,"CAA-3",$H$7:$H$87)</f>
        <v>6512.8699999999981</v>
      </c>
      <c r="I97" s="18">
        <f>SUMIF($B$7:$B$87,"CAA-3",$I$7:$I$87)</f>
        <v>26051.479999999992</v>
      </c>
      <c r="J97" s="18">
        <f>SUMIF($B$7:$B$87,"CAA-3",$J$7:$J$87)</f>
        <v>32564.350000000006</v>
      </c>
      <c r="K97" s="23"/>
      <c r="L97" s="23"/>
      <c r="M97" s="23"/>
      <c r="N97" s="23"/>
      <c r="O97" s="23"/>
      <c r="P97" s="23"/>
      <c r="Q97" s="23"/>
    </row>
    <row r="98" spans="1:30" x14ac:dyDescent="0.2">
      <c r="A98" s="39" t="s">
        <v>41</v>
      </c>
      <c r="B98" s="29" t="s">
        <v>42</v>
      </c>
      <c r="C98" s="16">
        <f>SUMIFS($E$7:$E$87,$B$7:$B$87,"CAA-4",$D$7:$D$87,"&lt;&gt;VAGO")</f>
        <v>2</v>
      </c>
      <c r="D98" s="16">
        <f>SUMIFS($E$7:$E$87,$B$7:$B$87,"CAA-4",$D$7:$D$87,"VAGO")</f>
        <v>0</v>
      </c>
      <c r="E98" s="16">
        <f t="shared" si="1"/>
        <v>2</v>
      </c>
      <c r="F98" s="19"/>
      <c r="G98" s="18">
        <f>SUMIF($B$7:$B$87,"CAA-4",$G$7:$G$87)</f>
        <v>0</v>
      </c>
      <c r="H98" s="18">
        <f>SUMIF($B$7:$B$87,"CAA-4",$H$7:$H$87)</f>
        <v>616.6</v>
      </c>
      <c r="I98" s="18">
        <f>SUMIF($B$7:$B$87,"CAA-4",$I$7:$I$87)</f>
        <v>2466.42</v>
      </c>
      <c r="J98" s="18">
        <f>SUMIF($B$7:$B$87,"CAA-4",$J$7:$J$87)</f>
        <v>3083.02</v>
      </c>
      <c r="K98" s="23"/>
      <c r="L98" s="23"/>
      <c r="M98" s="23"/>
      <c r="N98" s="23"/>
      <c r="O98" s="23"/>
      <c r="P98" s="23"/>
      <c r="Q98" s="23"/>
    </row>
    <row r="99" spans="1:30" x14ac:dyDescent="0.2">
      <c r="A99" s="39" t="s">
        <v>43</v>
      </c>
      <c r="B99" s="29" t="s">
        <v>44</v>
      </c>
      <c r="C99" s="16">
        <f>SUMIFS($E$7:$E$87,$B$7:$B$87,"CAA-5",$D$7:$D$87,"&lt;&gt;VAGO")</f>
        <v>3</v>
      </c>
      <c r="D99" s="16">
        <f>SUMIFS($E$7:$E$87,$B$7:$B$87,"CAA-5",$D$7:$D$87,"VAGO")</f>
        <v>0</v>
      </c>
      <c r="E99" s="16">
        <f t="shared" si="1"/>
        <v>3</v>
      </c>
      <c r="F99" s="19"/>
      <c r="G99" s="18">
        <f>SUMIF($B$7:$B$87,"CAA-5",$G$7:$G$87)</f>
        <v>0</v>
      </c>
      <c r="H99" s="18">
        <f>SUMIF($B$7:$B$87,"CAA-5",$H$7:$H$87)</f>
        <v>809.28</v>
      </c>
      <c r="I99" s="18">
        <f>SUMIF($B$7:$B$87,"CAA-5",$I$7:$I$87)</f>
        <v>3699.63</v>
      </c>
      <c r="J99" s="18">
        <f>SUMIF($B$7:$B$87,"CAA-5",$J$7:$J$87)</f>
        <v>4508.91</v>
      </c>
      <c r="K99" s="23"/>
      <c r="L99" s="23"/>
      <c r="M99" s="23"/>
      <c r="N99" s="23"/>
      <c r="O99" s="23"/>
      <c r="P99" s="23"/>
      <c r="Q99" s="23"/>
    </row>
    <row r="100" spans="1:30" ht="30" x14ac:dyDescent="0.2">
      <c r="A100" s="42" t="s">
        <v>45</v>
      </c>
      <c r="B100" s="166"/>
      <c r="C100" s="21">
        <f>SUM(C89:C99)</f>
        <v>75</v>
      </c>
      <c r="D100" s="21">
        <f>SUM(D89:D99)</f>
        <v>1</v>
      </c>
      <c r="E100" s="21">
        <f>SUM(E89:E99)</f>
        <v>76</v>
      </c>
      <c r="F100" s="15"/>
      <c r="G100" s="22">
        <f t="shared" ref="G100:J100" si="2">SUM(G89:G99)</f>
        <v>0</v>
      </c>
      <c r="H100" s="22">
        <f>SUM(H89:H99)</f>
        <v>72138.039999999994</v>
      </c>
      <c r="I100" s="22">
        <f>SUM(I89:I99)</f>
        <v>317307.3</v>
      </c>
      <c r="J100" s="22">
        <f t="shared" si="2"/>
        <v>389445.34</v>
      </c>
      <c r="K100" s="23"/>
      <c r="L100" s="23"/>
      <c r="M100" s="23"/>
      <c r="N100" s="23"/>
      <c r="O100" s="23"/>
      <c r="P100" s="23"/>
      <c r="Q100" s="23"/>
    </row>
    <row r="101" spans="1:30" ht="45.75" customHeight="1" x14ac:dyDescent="0.2">
      <c r="A101" s="23"/>
      <c r="B101" s="144"/>
      <c r="C101" s="144"/>
      <c r="D101" s="144"/>
      <c r="E101" s="144"/>
      <c r="F101" s="23"/>
      <c r="G101" s="159"/>
      <c r="H101" s="150"/>
      <c r="I101" s="150"/>
      <c r="J101" s="151"/>
      <c r="K101" s="138"/>
      <c r="L101" s="138"/>
      <c r="M101" s="138"/>
      <c r="N101" s="138"/>
      <c r="O101" s="138"/>
      <c r="P101" s="23"/>
      <c r="Q101" s="23"/>
    </row>
    <row r="102" spans="1:30" x14ac:dyDescent="0.2">
      <c r="A102" s="178" t="s">
        <v>46</v>
      </c>
      <c r="B102" s="179"/>
      <c r="C102" s="179"/>
      <c r="D102" s="179"/>
      <c r="E102" s="179"/>
      <c r="F102" s="179"/>
      <c r="G102" s="179"/>
      <c r="H102" s="179"/>
      <c r="I102" s="180"/>
      <c r="J102" s="159"/>
      <c r="K102" s="139"/>
      <c r="L102" s="138"/>
      <c r="M102" s="138"/>
      <c r="N102" s="138"/>
      <c r="O102" s="138"/>
      <c r="P102" s="23"/>
      <c r="Q102" s="23"/>
    </row>
    <row r="103" spans="1:30" ht="30" x14ac:dyDescent="0.2">
      <c r="A103" s="9" t="s">
        <v>47</v>
      </c>
      <c r="B103" s="9" t="s">
        <v>48</v>
      </c>
      <c r="C103" s="9" t="s">
        <v>49</v>
      </c>
      <c r="D103" s="9" t="s">
        <v>50</v>
      </c>
      <c r="E103" s="9" t="s">
        <v>51</v>
      </c>
      <c r="F103" s="9" t="s">
        <v>52</v>
      </c>
      <c r="G103" s="147" t="s">
        <v>53</v>
      </c>
      <c r="H103" s="147" t="s">
        <v>54</v>
      </c>
      <c r="I103" s="147" t="s">
        <v>55</v>
      </c>
      <c r="J103" s="168"/>
      <c r="K103" s="139"/>
      <c r="L103" s="138"/>
      <c r="M103" s="138"/>
      <c r="N103" s="138"/>
      <c r="O103" s="138"/>
      <c r="P103" s="41"/>
      <c r="Q103" s="41"/>
      <c r="R103" s="25"/>
      <c r="S103" s="12"/>
      <c r="T103" s="12"/>
      <c r="U103" s="12"/>
      <c r="V103" s="12"/>
      <c r="W103" s="12"/>
      <c r="X103" s="12"/>
      <c r="Y103" s="12"/>
      <c r="Z103" s="12"/>
      <c r="AA103" s="12"/>
      <c r="AB103" s="12"/>
      <c r="AC103" s="12"/>
      <c r="AD103" s="12"/>
    </row>
    <row r="104" spans="1:30" ht="16.5" x14ac:dyDescent="0.25">
      <c r="A104" s="50" t="s">
        <v>185</v>
      </c>
      <c r="B104" s="93" t="s">
        <v>65</v>
      </c>
      <c r="C104" s="36"/>
      <c r="D104" s="121" t="s">
        <v>360</v>
      </c>
      <c r="E104" s="29">
        <v>1</v>
      </c>
      <c r="F104" s="51" t="s">
        <v>257</v>
      </c>
      <c r="G104" s="79" t="s">
        <v>331</v>
      </c>
      <c r="H104" s="130">
        <v>6782.61</v>
      </c>
      <c r="I104" s="28">
        <f t="shared" ref="I104:I109" si="3">SUM(G104:H104)</f>
        <v>6782.61</v>
      </c>
      <c r="J104" s="159"/>
      <c r="K104" s="139"/>
      <c r="L104" s="139"/>
      <c r="M104" s="139"/>
      <c r="N104" s="139"/>
      <c r="O104" s="139"/>
      <c r="P104" s="13"/>
      <c r="Q104" s="13"/>
      <c r="R104" s="5"/>
      <c r="S104" s="5"/>
      <c r="T104" s="5"/>
      <c r="U104" s="5"/>
      <c r="V104" s="5"/>
      <c r="W104" s="5"/>
      <c r="X104" s="5"/>
      <c r="Y104" s="5"/>
      <c r="Z104" s="5"/>
      <c r="AA104" s="5"/>
      <c r="AB104" s="5"/>
      <c r="AC104" s="5"/>
      <c r="AD104" s="5"/>
    </row>
    <row r="105" spans="1:30" ht="16.5" x14ac:dyDescent="0.25">
      <c r="A105" s="50" t="s">
        <v>189</v>
      </c>
      <c r="B105" s="93" t="s">
        <v>67</v>
      </c>
      <c r="C105" s="36"/>
      <c r="D105" s="121" t="s">
        <v>360</v>
      </c>
      <c r="E105" s="29">
        <v>1</v>
      </c>
      <c r="F105" s="52" t="s">
        <v>261</v>
      </c>
      <c r="G105" s="81" t="s">
        <v>332</v>
      </c>
      <c r="H105" s="130">
        <v>5703.56</v>
      </c>
      <c r="I105" s="28">
        <f t="shared" si="3"/>
        <v>5703.56</v>
      </c>
      <c r="J105" s="159"/>
      <c r="K105" s="13"/>
      <c r="L105" s="13"/>
      <c r="M105" s="13"/>
      <c r="N105" s="13"/>
      <c r="O105" s="13"/>
      <c r="P105" s="13"/>
      <c r="Q105" s="13"/>
      <c r="R105" s="5"/>
      <c r="S105" s="5"/>
      <c r="T105" s="5"/>
      <c r="U105" s="5"/>
      <c r="V105" s="5"/>
      <c r="W105" s="5"/>
      <c r="X105" s="5"/>
      <c r="Y105" s="5"/>
      <c r="Z105" s="5"/>
      <c r="AA105" s="5"/>
      <c r="AB105" s="5"/>
      <c r="AC105" s="5"/>
      <c r="AD105" s="5"/>
    </row>
    <row r="106" spans="1:30" ht="16.5" x14ac:dyDescent="0.2">
      <c r="A106" s="56" t="s">
        <v>191</v>
      </c>
      <c r="B106" s="93" t="s">
        <v>69</v>
      </c>
      <c r="C106" s="36"/>
      <c r="D106" s="121" t="s">
        <v>360</v>
      </c>
      <c r="E106" s="29">
        <v>1</v>
      </c>
      <c r="F106" s="72" t="s">
        <v>299</v>
      </c>
      <c r="G106" s="83" t="s">
        <v>334</v>
      </c>
      <c r="H106" s="142">
        <v>5241.1099999999997</v>
      </c>
      <c r="I106" s="28">
        <f t="shared" si="3"/>
        <v>5241.1099999999997</v>
      </c>
      <c r="J106" s="159"/>
      <c r="K106" s="13"/>
      <c r="L106" s="13"/>
      <c r="M106" s="13"/>
      <c r="N106" s="13"/>
      <c r="O106" s="13"/>
      <c r="P106" s="13"/>
      <c r="Q106" s="13"/>
      <c r="R106" s="5"/>
      <c r="S106" s="5"/>
      <c r="T106" s="5"/>
      <c r="U106" s="5"/>
      <c r="V106" s="5"/>
      <c r="W106" s="5"/>
      <c r="X106" s="5"/>
      <c r="Y106" s="5"/>
      <c r="Z106" s="5"/>
      <c r="AA106" s="5"/>
      <c r="AB106" s="5"/>
      <c r="AC106" s="5"/>
      <c r="AD106" s="5"/>
    </row>
    <row r="107" spans="1:30" ht="16.5" x14ac:dyDescent="0.2">
      <c r="A107" s="53" t="s">
        <v>192</v>
      </c>
      <c r="B107" s="93" t="s">
        <v>69</v>
      </c>
      <c r="C107" s="36"/>
      <c r="D107" s="121" t="s">
        <v>360</v>
      </c>
      <c r="E107" s="29">
        <v>1</v>
      </c>
      <c r="F107" s="69" t="s">
        <v>363</v>
      </c>
      <c r="G107" s="83" t="s">
        <v>331</v>
      </c>
      <c r="H107" s="142">
        <v>5241.1099999999997</v>
      </c>
      <c r="I107" s="28">
        <f t="shared" si="3"/>
        <v>5241.1099999999997</v>
      </c>
      <c r="J107" s="159"/>
      <c r="K107" s="13"/>
      <c r="L107" s="13"/>
      <c r="M107" s="13"/>
      <c r="N107" s="13"/>
      <c r="O107" s="13"/>
      <c r="P107" s="13"/>
      <c r="Q107" s="13"/>
      <c r="R107" s="5"/>
      <c r="S107" s="5"/>
      <c r="T107" s="5"/>
      <c r="U107" s="5"/>
      <c r="V107" s="5"/>
      <c r="W107" s="5"/>
      <c r="X107" s="5"/>
      <c r="Y107" s="5"/>
      <c r="Z107" s="5"/>
      <c r="AA107" s="5"/>
      <c r="AB107" s="5"/>
      <c r="AC107" s="5"/>
      <c r="AD107" s="5"/>
    </row>
    <row r="108" spans="1:30" ht="16.5" x14ac:dyDescent="0.25">
      <c r="A108" s="52" t="s">
        <v>368</v>
      </c>
      <c r="B108" s="93" t="s">
        <v>71</v>
      </c>
      <c r="C108" s="36"/>
      <c r="D108" s="121" t="s">
        <v>360</v>
      </c>
      <c r="E108" s="29">
        <v>1</v>
      </c>
      <c r="F108" s="52" t="s">
        <v>271</v>
      </c>
      <c r="G108" s="81" t="s">
        <v>334</v>
      </c>
      <c r="H108" s="130">
        <v>4316.21</v>
      </c>
      <c r="I108" s="28">
        <f t="shared" si="3"/>
        <v>4316.21</v>
      </c>
      <c r="J108" s="159"/>
      <c r="K108" s="13"/>
      <c r="L108" s="13"/>
      <c r="M108" s="13"/>
      <c r="N108" s="13"/>
      <c r="O108" s="13"/>
      <c r="P108" s="13"/>
      <c r="Q108" s="13"/>
      <c r="R108" s="5"/>
      <c r="S108" s="5"/>
      <c r="T108" s="5"/>
      <c r="U108" s="5"/>
      <c r="V108" s="5"/>
      <c r="W108" s="5"/>
      <c r="X108" s="5"/>
      <c r="Y108" s="5"/>
      <c r="Z108" s="5"/>
      <c r="AA108" s="5"/>
      <c r="AB108" s="5"/>
      <c r="AC108" s="5"/>
      <c r="AD108" s="5"/>
    </row>
    <row r="109" spans="1:30" x14ac:dyDescent="0.2">
      <c r="A109" s="30"/>
      <c r="B109" s="26"/>
      <c r="C109" s="36"/>
      <c r="D109" s="36"/>
      <c r="E109" s="29"/>
      <c r="F109" s="30"/>
      <c r="G109" s="27">
        <v>0</v>
      </c>
      <c r="H109" s="27">
        <v>0</v>
      </c>
      <c r="I109" s="28">
        <f t="shared" si="3"/>
        <v>0</v>
      </c>
      <c r="J109" s="159"/>
      <c r="K109" s="13"/>
      <c r="L109" s="13"/>
      <c r="M109" s="13"/>
      <c r="N109" s="13"/>
      <c r="O109" s="13"/>
      <c r="P109" s="13"/>
      <c r="Q109" s="13"/>
      <c r="R109" s="5"/>
      <c r="S109" s="5"/>
      <c r="T109" s="5"/>
      <c r="U109" s="5"/>
      <c r="V109" s="5"/>
      <c r="W109" s="5"/>
      <c r="X109" s="5"/>
      <c r="Y109" s="5"/>
      <c r="Z109" s="5"/>
      <c r="AA109" s="5"/>
      <c r="AB109" s="5"/>
      <c r="AC109" s="5"/>
      <c r="AD109" s="5"/>
    </row>
    <row r="110" spans="1:30" ht="45" x14ac:dyDescent="0.2">
      <c r="A110" s="42" t="s">
        <v>56</v>
      </c>
      <c r="B110" s="42" t="s">
        <v>57</v>
      </c>
      <c r="C110" s="21" t="s">
        <v>58</v>
      </c>
      <c r="D110" s="21" t="s">
        <v>59</v>
      </c>
      <c r="E110" s="21" t="s">
        <v>60</v>
      </c>
      <c r="F110" s="31"/>
      <c r="G110" s="149" t="s">
        <v>61</v>
      </c>
      <c r="H110" s="149" t="s">
        <v>62</v>
      </c>
      <c r="I110" s="149" t="s">
        <v>63</v>
      </c>
      <c r="J110" s="159"/>
      <c r="K110" s="6"/>
      <c r="L110" s="6"/>
      <c r="M110" s="6"/>
      <c r="N110" s="6"/>
      <c r="O110" s="6"/>
      <c r="P110" s="6"/>
      <c r="Q110" s="6"/>
      <c r="R110" s="32"/>
      <c r="S110" s="14"/>
      <c r="T110" s="14"/>
      <c r="U110" s="14"/>
      <c r="V110" s="14"/>
      <c r="W110" s="14"/>
      <c r="X110" s="14"/>
      <c r="Y110" s="14"/>
      <c r="Z110" s="14"/>
      <c r="AA110" s="14"/>
      <c r="AB110" s="14"/>
      <c r="AC110" s="14"/>
      <c r="AD110" s="14"/>
    </row>
    <row r="111" spans="1:30" x14ac:dyDescent="0.2">
      <c r="A111" s="37" t="s">
        <v>64</v>
      </c>
      <c r="B111" s="38" t="s">
        <v>65</v>
      </c>
      <c r="C111" s="16">
        <f>SUMIFS($E$104:$E$109,$B$104:$B$109,"FDA",$D$104:$D$109,"&lt;&gt;VAGO")</f>
        <v>1</v>
      </c>
      <c r="D111" s="16">
        <f>SUMIFS($E$104:$E$109,$B$104:$B$109,"FDA",$D$104:$D$109,"VAGO")</f>
        <v>0</v>
      </c>
      <c r="E111" s="16">
        <f t="shared" ref="E111:E115" si="4">C111+D111</f>
        <v>1</v>
      </c>
      <c r="F111" s="17"/>
      <c r="G111" s="28">
        <f>SUMIF($B$104:$B$109,"FDA",$G$104:$G$109)</f>
        <v>0</v>
      </c>
      <c r="H111" s="28">
        <f>SUMIF($B$104:$B$109,"FDA",$H$104:$H$109)</f>
        <v>6782.61</v>
      </c>
      <c r="I111" s="28">
        <f>SUMIF($B$104:$B$109,"FDA",$I$104:$I$109)</f>
        <v>6782.61</v>
      </c>
      <c r="J111" s="150"/>
      <c r="K111" s="6"/>
      <c r="L111" s="13"/>
      <c r="M111" s="13"/>
      <c r="N111" s="13"/>
      <c r="O111" s="13"/>
      <c r="P111" s="13"/>
      <c r="Q111" s="13"/>
      <c r="R111" s="5"/>
      <c r="S111" s="5"/>
      <c r="T111" s="5"/>
      <c r="U111" s="5"/>
      <c r="V111" s="5"/>
      <c r="W111" s="5"/>
      <c r="X111" s="5"/>
      <c r="Y111" s="5"/>
      <c r="Z111" s="5"/>
      <c r="AA111" s="5"/>
      <c r="AB111" s="5"/>
      <c r="AC111" s="5"/>
      <c r="AD111" s="5"/>
    </row>
    <row r="112" spans="1:30" x14ac:dyDescent="0.2">
      <c r="A112" s="37" t="s">
        <v>66</v>
      </c>
      <c r="B112" s="38" t="s">
        <v>67</v>
      </c>
      <c r="C112" s="16">
        <f>SUMIFS($E$104:$E$109,$B$104:$B$109,"FDA-1",$D$104:$D$109,"&lt;&gt;VAGO")</f>
        <v>1</v>
      </c>
      <c r="D112" s="16">
        <f>SUMIFS($E$104:$E$109,$B$104:$B$109,"FDA-1",$D$104:$D$109,"VAGO")</f>
        <v>0</v>
      </c>
      <c r="E112" s="16">
        <f t="shared" si="4"/>
        <v>1</v>
      </c>
      <c r="F112" s="17"/>
      <c r="G112" s="28">
        <f>SUMIF($B$104:$B$109,"FDA-1",$G$104:$G$109)</f>
        <v>0</v>
      </c>
      <c r="H112" s="28">
        <f>SUMIF($B$104:$B$109,"FDA-1",$H$104:$H$109)</f>
        <v>5703.56</v>
      </c>
      <c r="I112" s="28">
        <f>SUMIF($B$104:$B$109,"FDA-1",$I$104:$I$109)</f>
        <v>5703.56</v>
      </c>
      <c r="J112" s="150"/>
      <c r="K112" s="6"/>
      <c r="L112" s="13"/>
      <c r="M112" s="13"/>
      <c r="N112" s="13"/>
      <c r="O112" s="13"/>
      <c r="P112" s="13"/>
      <c r="Q112" s="13"/>
      <c r="R112" s="5"/>
      <c r="S112" s="5"/>
      <c r="T112" s="5"/>
      <c r="U112" s="5"/>
      <c r="V112" s="5"/>
      <c r="W112" s="5"/>
      <c r="X112" s="5"/>
      <c r="Y112" s="5"/>
      <c r="Z112" s="5"/>
      <c r="AA112" s="5"/>
      <c r="AB112" s="5"/>
      <c r="AC112" s="5"/>
      <c r="AD112" s="5"/>
    </row>
    <row r="113" spans="1:30" x14ac:dyDescent="0.2">
      <c r="A113" s="37" t="s">
        <v>68</v>
      </c>
      <c r="B113" s="38" t="s">
        <v>69</v>
      </c>
      <c r="C113" s="16">
        <f>SUMIFS($E$104:$E$109,$B$104:$B$109,"FDA-2",$D$104:$D$109,"&lt;&gt;VAGO")</f>
        <v>2</v>
      </c>
      <c r="D113" s="16">
        <f>SUMIFS($E$104:$E$109,$B$104:$B$109,"FDA-2",$D$104:$D$109,"VAGO")</f>
        <v>0</v>
      </c>
      <c r="E113" s="16">
        <f t="shared" si="4"/>
        <v>2</v>
      </c>
      <c r="F113" s="19"/>
      <c r="G113" s="28">
        <f>SUMIF($B$104:$B$109,"FDA-2",$G$104:$G$109)</f>
        <v>0</v>
      </c>
      <c r="H113" s="28">
        <f>SUMIF($B$104:$B$109,"FDA-2",$H$104:$H$109)</f>
        <v>10482.219999999999</v>
      </c>
      <c r="I113" s="28">
        <f>SUMIF($B$104:$B$109,"FDA-2",$I$104:$I$109)</f>
        <v>10482.219999999999</v>
      </c>
      <c r="J113" s="150"/>
      <c r="K113" s="6"/>
      <c r="L113" s="13"/>
      <c r="M113" s="13"/>
      <c r="N113" s="13"/>
      <c r="O113" s="13"/>
      <c r="P113" s="13"/>
      <c r="Q113" s="13"/>
      <c r="R113" s="5"/>
      <c r="S113" s="5"/>
      <c r="T113" s="5"/>
      <c r="U113" s="5"/>
      <c r="V113" s="5"/>
      <c r="W113" s="5"/>
      <c r="X113" s="5"/>
      <c r="Y113" s="5"/>
      <c r="Z113" s="5"/>
      <c r="AA113" s="5"/>
      <c r="AB113" s="5"/>
      <c r="AC113" s="5"/>
      <c r="AD113" s="5"/>
    </row>
    <row r="114" spans="1:30" x14ac:dyDescent="0.2">
      <c r="A114" s="37" t="s">
        <v>70</v>
      </c>
      <c r="B114" s="38" t="s">
        <v>71</v>
      </c>
      <c r="C114" s="16">
        <f>SUMIFS($E$104:$E$109,$B$104:$B$109,"FDA-3",$D$104:$D$109,"&lt;&gt;VAGO")</f>
        <v>1</v>
      </c>
      <c r="D114" s="16">
        <f>SUMIFS($E$104:$E$109,$B$104:$B$109,"FDA-3",$D$104:$D$109,"VAGO")</f>
        <v>0</v>
      </c>
      <c r="E114" s="16">
        <f t="shared" si="4"/>
        <v>1</v>
      </c>
      <c r="F114" s="20"/>
      <c r="G114" s="28">
        <f>SUMIF($B$104:$B$109,"FDA-3",$G$104:$G$109)</f>
        <v>0</v>
      </c>
      <c r="H114" s="28">
        <f>SUMIF($B$104:$B$109,"FDA-3",$H$104:$H$109)</f>
        <v>4316.21</v>
      </c>
      <c r="I114" s="28">
        <f>SUMIF($B$104:$B$109,"FDA-3",$I$104:$I$109)</f>
        <v>4316.21</v>
      </c>
      <c r="J114" s="150"/>
      <c r="K114" s="6"/>
      <c r="L114" s="13"/>
      <c r="M114" s="13"/>
      <c r="N114" s="13"/>
      <c r="O114" s="13"/>
      <c r="P114" s="13"/>
      <c r="Q114" s="13"/>
      <c r="R114" s="5"/>
      <c r="S114" s="5"/>
      <c r="T114" s="5"/>
      <c r="U114" s="5"/>
      <c r="V114" s="5"/>
      <c r="W114" s="5"/>
      <c r="X114" s="5"/>
      <c r="Y114" s="5"/>
      <c r="Z114" s="5"/>
      <c r="AA114" s="5"/>
      <c r="AB114" s="5"/>
      <c r="AC114" s="5"/>
      <c r="AD114" s="5"/>
    </row>
    <row r="115" spans="1:30" x14ac:dyDescent="0.2">
      <c r="A115" s="37" t="s">
        <v>72</v>
      </c>
      <c r="B115" s="38" t="s">
        <v>73</v>
      </c>
      <c r="C115" s="16">
        <f>SUMIFS($E$104:$E$109,$B$104:$B$109,"FDA-4",$D$104:$D$109,"&lt;&gt;VAGO")</f>
        <v>0</v>
      </c>
      <c r="D115" s="16">
        <f>SUMIFS($E$104:$E$109,$B$104:$B$109,"FDA-4",$D$104:$D$109,"VAGO")</f>
        <v>0</v>
      </c>
      <c r="E115" s="16">
        <f t="shared" si="4"/>
        <v>0</v>
      </c>
      <c r="F115" s="19"/>
      <c r="G115" s="28">
        <f>SUMIF($B$104:$B$109,"FDA-4",$G$104:$G$109)</f>
        <v>0</v>
      </c>
      <c r="H115" s="28">
        <f>SUMIF($B$104:$B$109,"FDA-4",$H$104:$H$109)</f>
        <v>0</v>
      </c>
      <c r="I115" s="28">
        <f>SUMIF($B$104:$B$109,"FDA-4",$I$104:$I$109)</f>
        <v>0</v>
      </c>
      <c r="J115" s="150"/>
      <c r="K115" s="6"/>
      <c r="L115" s="13"/>
      <c r="M115" s="13"/>
      <c r="N115" s="13"/>
      <c r="O115" s="13"/>
      <c r="P115" s="13"/>
      <c r="Q115" s="13"/>
      <c r="R115" s="5"/>
      <c r="S115" s="5"/>
      <c r="T115" s="5"/>
      <c r="U115" s="5"/>
      <c r="V115" s="5"/>
      <c r="W115" s="5"/>
      <c r="X115" s="5"/>
      <c r="Y115" s="5"/>
      <c r="Z115" s="5"/>
      <c r="AA115" s="5"/>
      <c r="AB115" s="5"/>
      <c r="AC115" s="5"/>
      <c r="AD115" s="5"/>
    </row>
    <row r="116" spans="1:30" ht="30" x14ac:dyDescent="0.2">
      <c r="A116" s="42" t="s">
        <v>74</v>
      </c>
      <c r="B116" s="167"/>
      <c r="C116" s="21">
        <f>SUM(C111:C115)</f>
        <v>5</v>
      </c>
      <c r="D116" s="21">
        <f t="shared" ref="D116" si="5">SUM(D112:D115)</f>
        <v>0</v>
      </c>
      <c r="E116" s="21">
        <f>SUM(E111:E115)</f>
        <v>5</v>
      </c>
      <c r="F116" s="31"/>
      <c r="G116" s="33">
        <f t="shared" ref="G116:I116" si="6">SUM(G111:G115)</f>
        <v>0</v>
      </c>
      <c r="H116" s="33">
        <f>SUM(H111:H115)</f>
        <v>27284.6</v>
      </c>
      <c r="I116" s="33">
        <f t="shared" si="6"/>
        <v>27284.6</v>
      </c>
      <c r="J116" s="150"/>
      <c r="K116" s="6"/>
      <c r="L116" s="13"/>
      <c r="M116" s="13"/>
      <c r="N116" s="13"/>
      <c r="O116" s="13"/>
      <c r="P116" s="13"/>
      <c r="Q116" s="13"/>
      <c r="R116" s="5"/>
      <c r="S116" s="5"/>
      <c r="T116" s="5"/>
      <c r="U116" s="5"/>
      <c r="V116" s="5"/>
      <c r="W116" s="5"/>
      <c r="X116" s="5"/>
      <c r="Y116" s="5"/>
      <c r="Z116" s="5"/>
      <c r="AA116" s="5"/>
      <c r="AB116" s="5"/>
      <c r="AC116" s="5"/>
      <c r="AD116" s="5"/>
    </row>
    <row r="117" spans="1:30" ht="45" customHeight="1" x14ac:dyDescent="0.2">
      <c r="A117" s="24"/>
      <c r="B117" s="143"/>
      <c r="C117" s="143"/>
      <c r="D117" s="143"/>
      <c r="E117" s="143"/>
      <c r="F117" s="24"/>
      <c r="G117" s="151"/>
      <c r="H117" s="151"/>
      <c r="I117" s="169"/>
      <c r="J117" s="150"/>
      <c r="K117" s="6"/>
      <c r="L117" s="13"/>
      <c r="M117" s="13"/>
      <c r="N117" s="13"/>
      <c r="O117" s="13"/>
      <c r="P117" s="13"/>
      <c r="Q117" s="13"/>
      <c r="R117" s="5"/>
      <c r="S117" s="5"/>
      <c r="T117" s="5"/>
      <c r="U117" s="5"/>
      <c r="V117" s="5"/>
      <c r="W117" s="5"/>
      <c r="X117" s="5"/>
      <c r="Y117" s="5"/>
      <c r="Z117" s="5"/>
      <c r="AA117" s="5"/>
      <c r="AB117" s="5"/>
      <c r="AC117" s="5"/>
      <c r="AD117" s="5"/>
    </row>
    <row r="118" spans="1:30" x14ac:dyDescent="0.2">
      <c r="A118" s="178" t="s">
        <v>75</v>
      </c>
      <c r="B118" s="179"/>
      <c r="C118" s="179"/>
      <c r="D118" s="179"/>
      <c r="E118" s="179"/>
      <c r="F118" s="179"/>
      <c r="G118" s="179"/>
      <c r="H118" s="179"/>
      <c r="I118" s="180"/>
      <c r="J118" s="150"/>
      <c r="K118" s="6"/>
      <c r="L118" s="13"/>
      <c r="M118" s="13"/>
      <c r="N118" s="13"/>
      <c r="O118" s="13"/>
      <c r="P118" s="13"/>
      <c r="Q118" s="13"/>
      <c r="R118" s="5"/>
      <c r="S118" s="5"/>
      <c r="T118" s="5"/>
      <c r="U118" s="5"/>
      <c r="V118" s="5"/>
      <c r="W118" s="5"/>
      <c r="X118" s="5"/>
      <c r="Y118" s="5"/>
      <c r="Z118" s="5"/>
      <c r="AA118" s="5"/>
      <c r="AB118" s="5"/>
      <c r="AC118" s="5"/>
      <c r="AD118" s="5"/>
    </row>
    <row r="119" spans="1:30" ht="30" x14ac:dyDescent="0.2">
      <c r="A119" s="34" t="s">
        <v>76</v>
      </c>
      <c r="B119" s="9" t="s">
        <v>77</v>
      </c>
      <c r="C119" s="9" t="s">
        <v>78</v>
      </c>
      <c r="D119" s="9" t="s">
        <v>79</v>
      </c>
      <c r="E119" s="9" t="s">
        <v>80</v>
      </c>
      <c r="F119" s="9" t="s">
        <v>81</v>
      </c>
      <c r="G119" s="147" t="s">
        <v>82</v>
      </c>
      <c r="H119" s="152" t="s">
        <v>83</v>
      </c>
      <c r="I119" s="147" t="s">
        <v>84</v>
      </c>
      <c r="J119" s="169"/>
      <c r="K119" s="6"/>
      <c r="L119" s="6"/>
      <c r="M119" s="6"/>
      <c r="N119" s="6"/>
      <c r="O119" s="6"/>
      <c r="P119" s="6"/>
      <c r="Q119" s="6"/>
      <c r="R119" s="25"/>
      <c r="S119" s="12"/>
      <c r="T119" s="12"/>
      <c r="U119" s="12"/>
      <c r="V119" s="12"/>
      <c r="W119" s="12"/>
      <c r="X119" s="12"/>
      <c r="Y119" s="12"/>
      <c r="Z119" s="12"/>
      <c r="AA119" s="12"/>
      <c r="AB119" s="12"/>
      <c r="AC119" s="12"/>
      <c r="AD119" s="12"/>
    </row>
    <row r="120" spans="1:30" ht="16.5" x14ac:dyDescent="0.25">
      <c r="A120" s="49" t="s">
        <v>341</v>
      </c>
      <c r="B120" s="105" t="s">
        <v>94</v>
      </c>
      <c r="C120" s="35"/>
      <c r="D120" s="121" t="s">
        <v>360</v>
      </c>
      <c r="E120" s="29">
        <v>1</v>
      </c>
      <c r="F120" s="52" t="s">
        <v>335</v>
      </c>
      <c r="G120" s="124">
        <v>0</v>
      </c>
      <c r="H120" s="153">
        <v>1392.8</v>
      </c>
      <c r="I120" s="127">
        <f t="shared" ref="I120:I128" si="7">SUM(G120:H120)</f>
        <v>1392.8</v>
      </c>
      <c r="J120" s="150"/>
      <c r="K120" s="13"/>
      <c r="L120" s="13"/>
      <c r="M120" s="13"/>
      <c r="N120" s="13"/>
      <c r="O120" s="13"/>
      <c r="P120" s="13"/>
      <c r="Q120" s="13"/>
      <c r="R120" s="5"/>
      <c r="S120" s="5"/>
      <c r="T120" s="5"/>
      <c r="U120" s="5"/>
      <c r="V120" s="5"/>
      <c r="W120" s="5"/>
      <c r="X120" s="5"/>
      <c r="Y120" s="5"/>
      <c r="Z120" s="5"/>
      <c r="AA120" s="5"/>
      <c r="AB120" s="5"/>
      <c r="AC120" s="5"/>
      <c r="AD120" s="5"/>
    </row>
    <row r="121" spans="1:30" ht="16.5" x14ac:dyDescent="0.25">
      <c r="A121" s="49" t="s">
        <v>341</v>
      </c>
      <c r="B121" s="105" t="s">
        <v>94</v>
      </c>
      <c r="C121" s="36"/>
      <c r="D121" s="121" t="s">
        <v>360</v>
      </c>
      <c r="E121" s="29">
        <v>1</v>
      </c>
      <c r="F121" s="52" t="s">
        <v>336</v>
      </c>
      <c r="G121" s="124">
        <v>0</v>
      </c>
      <c r="H121" s="154">
        <v>1392.8</v>
      </c>
      <c r="I121" s="127">
        <f t="shared" si="7"/>
        <v>1392.8</v>
      </c>
      <c r="J121" s="150"/>
      <c r="K121" s="13"/>
      <c r="L121" s="13"/>
      <c r="M121" s="13"/>
      <c r="N121" s="13"/>
      <c r="O121" s="13"/>
      <c r="P121" s="13"/>
      <c r="Q121" s="13"/>
      <c r="R121" s="5"/>
      <c r="S121" s="5"/>
      <c r="T121" s="5"/>
      <c r="U121" s="5"/>
      <c r="V121" s="5"/>
      <c r="W121" s="5"/>
      <c r="X121" s="5"/>
      <c r="Y121" s="5"/>
      <c r="Z121" s="5"/>
      <c r="AA121" s="5"/>
      <c r="AB121" s="5"/>
      <c r="AC121" s="5"/>
      <c r="AD121" s="5"/>
    </row>
    <row r="122" spans="1:30" ht="16.5" x14ac:dyDescent="0.25">
      <c r="A122" s="49" t="s">
        <v>341</v>
      </c>
      <c r="B122" s="105" t="s">
        <v>94</v>
      </c>
      <c r="C122" s="36"/>
      <c r="D122" s="121" t="s">
        <v>360</v>
      </c>
      <c r="E122" s="29">
        <v>1</v>
      </c>
      <c r="F122" s="94" t="s">
        <v>337</v>
      </c>
      <c r="G122" s="124">
        <v>0</v>
      </c>
      <c r="H122" s="154">
        <v>1392.8</v>
      </c>
      <c r="I122" s="127">
        <f t="shared" si="7"/>
        <v>1392.8</v>
      </c>
      <c r="J122" s="150"/>
      <c r="K122" s="13"/>
      <c r="L122" s="13"/>
      <c r="M122" s="13"/>
      <c r="N122" s="13"/>
      <c r="O122" s="13"/>
      <c r="P122" s="13"/>
      <c r="Q122" s="13"/>
      <c r="R122" s="5"/>
      <c r="S122" s="5"/>
      <c r="T122" s="5"/>
      <c r="U122" s="5"/>
      <c r="V122" s="5"/>
      <c r="W122" s="5"/>
      <c r="X122" s="5"/>
      <c r="Y122" s="5"/>
      <c r="Z122" s="5"/>
      <c r="AA122" s="5"/>
      <c r="AB122" s="5"/>
      <c r="AC122" s="5"/>
      <c r="AD122" s="5"/>
    </row>
    <row r="123" spans="1:30" ht="16.5" x14ac:dyDescent="0.25">
      <c r="A123" s="49" t="s">
        <v>341</v>
      </c>
      <c r="B123" s="105" t="s">
        <v>94</v>
      </c>
      <c r="C123" s="36"/>
      <c r="D123" s="121" t="s">
        <v>360</v>
      </c>
      <c r="E123" s="29">
        <v>1</v>
      </c>
      <c r="F123" s="69" t="s">
        <v>338</v>
      </c>
      <c r="G123" s="124">
        <v>0</v>
      </c>
      <c r="H123" s="154">
        <v>1392.8</v>
      </c>
      <c r="I123" s="127">
        <f t="shared" si="7"/>
        <v>1392.8</v>
      </c>
      <c r="J123" s="150"/>
      <c r="K123" s="13"/>
      <c r="L123" s="13"/>
      <c r="M123" s="13"/>
      <c r="N123" s="13"/>
      <c r="O123" s="13"/>
      <c r="P123" s="13"/>
      <c r="Q123" s="13"/>
      <c r="R123" s="5"/>
      <c r="S123" s="5"/>
      <c r="T123" s="5"/>
      <c r="U123" s="5"/>
      <c r="V123" s="5"/>
      <c r="W123" s="5"/>
      <c r="X123" s="5"/>
      <c r="Y123" s="5"/>
      <c r="Z123" s="5"/>
      <c r="AA123" s="5"/>
      <c r="AB123" s="5"/>
      <c r="AC123" s="5"/>
      <c r="AD123" s="5"/>
    </row>
    <row r="124" spans="1:30" ht="16.5" x14ac:dyDescent="0.25">
      <c r="A124" s="49" t="s">
        <v>341</v>
      </c>
      <c r="B124" s="105" t="s">
        <v>94</v>
      </c>
      <c r="C124" s="35"/>
      <c r="D124" s="121" t="s">
        <v>360</v>
      </c>
      <c r="E124" s="29">
        <v>1</v>
      </c>
      <c r="F124" s="50" t="s">
        <v>339</v>
      </c>
      <c r="G124" s="124">
        <v>0</v>
      </c>
      <c r="H124" s="154">
        <v>1392.8</v>
      </c>
      <c r="I124" s="127">
        <f t="shared" si="7"/>
        <v>1392.8</v>
      </c>
      <c r="J124" s="150"/>
      <c r="K124" s="13"/>
      <c r="L124" s="13"/>
      <c r="M124" s="13"/>
      <c r="N124" s="13"/>
      <c r="O124" s="13"/>
      <c r="P124" s="13"/>
      <c r="Q124" s="13"/>
      <c r="R124" s="5"/>
      <c r="S124" s="5"/>
      <c r="T124" s="5"/>
      <c r="U124" s="5"/>
      <c r="V124" s="5"/>
      <c r="W124" s="5"/>
      <c r="X124" s="5"/>
      <c r="Y124" s="5"/>
      <c r="Z124" s="5"/>
      <c r="AA124" s="5"/>
      <c r="AB124" s="5"/>
      <c r="AC124" s="5"/>
      <c r="AD124" s="5"/>
    </row>
    <row r="125" spans="1:30" ht="16.5" x14ac:dyDescent="0.25">
      <c r="A125" s="95" t="s">
        <v>341</v>
      </c>
      <c r="B125" s="105" t="s">
        <v>94</v>
      </c>
      <c r="C125" s="96"/>
      <c r="D125" s="121" t="s">
        <v>360</v>
      </c>
      <c r="E125" s="122">
        <v>1</v>
      </c>
      <c r="F125" s="52" t="s">
        <v>340</v>
      </c>
      <c r="G125" s="125">
        <v>0</v>
      </c>
      <c r="H125" s="154">
        <v>1392.8</v>
      </c>
      <c r="I125" s="128">
        <f t="shared" si="7"/>
        <v>1392.8</v>
      </c>
      <c r="J125" s="150"/>
      <c r="K125" s="13"/>
      <c r="L125" s="13"/>
      <c r="M125" s="13"/>
      <c r="N125" s="13"/>
      <c r="O125" s="13"/>
      <c r="P125" s="13"/>
      <c r="Q125" s="13"/>
      <c r="R125" s="5"/>
      <c r="S125" s="5"/>
      <c r="T125" s="5"/>
      <c r="U125" s="5"/>
      <c r="V125" s="5"/>
      <c r="W125" s="5"/>
      <c r="X125" s="5"/>
      <c r="Y125" s="5"/>
      <c r="Z125" s="5"/>
      <c r="AA125" s="5"/>
      <c r="AB125" s="5"/>
      <c r="AC125" s="5"/>
      <c r="AD125" s="5"/>
    </row>
    <row r="126" spans="1:30" ht="16.5" x14ac:dyDescent="0.25">
      <c r="A126" s="95" t="s">
        <v>341</v>
      </c>
      <c r="B126" s="105" t="s">
        <v>94</v>
      </c>
      <c r="C126" s="99"/>
      <c r="D126" s="121" t="s">
        <v>360</v>
      </c>
      <c r="E126" s="101">
        <v>1</v>
      </c>
      <c r="F126" s="123" t="s">
        <v>342</v>
      </c>
      <c r="G126" s="126">
        <v>0</v>
      </c>
      <c r="H126" s="154">
        <v>1392.8</v>
      </c>
      <c r="I126" s="128">
        <f t="shared" si="7"/>
        <v>1392.8</v>
      </c>
      <c r="J126" s="150"/>
      <c r="K126" s="13"/>
      <c r="L126" s="13"/>
      <c r="M126" s="13"/>
      <c r="N126" s="13"/>
      <c r="O126" s="13"/>
      <c r="P126" s="13"/>
      <c r="Q126" s="13"/>
      <c r="R126" s="5"/>
      <c r="S126" s="5"/>
      <c r="T126" s="5"/>
      <c r="U126" s="5"/>
      <c r="V126" s="5"/>
      <c r="W126" s="5"/>
      <c r="X126" s="5"/>
      <c r="Y126" s="5"/>
      <c r="Z126" s="5"/>
      <c r="AA126" s="5"/>
      <c r="AB126" s="5"/>
      <c r="AC126" s="5"/>
      <c r="AD126" s="5"/>
    </row>
    <row r="127" spans="1:30" ht="16.5" x14ac:dyDescent="0.25">
      <c r="A127" s="95" t="s">
        <v>341</v>
      </c>
      <c r="B127" s="105" t="s">
        <v>94</v>
      </c>
      <c r="C127" s="99"/>
      <c r="D127" s="121" t="s">
        <v>360</v>
      </c>
      <c r="E127" s="101">
        <v>1</v>
      </c>
      <c r="F127" s="74" t="s">
        <v>343</v>
      </c>
      <c r="G127" s="126">
        <v>0</v>
      </c>
      <c r="H127" s="154">
        <v>1392.8</v>
      </c>
      <c r="I127" s="128">
        <f t="shared" si="7"/>
        <v>1392.8</v>
      </c>
      <c r="J127" s="150"/>
      <c r="K127" s="13"/>
      <c r="L127" s="13"/>
      <c r="M127" s="13"/>
      <c r="N127" s="13"/>
      <c r="O127" s="13"/>
      <c r="P127" s="13"/>
      <c r="Q127" s="13"/>
      <c r="R127" s="5"/>
      <c r="S127" s="5"/>
      <c r="T127" s="5"/>
      <c r="U127" s="5"/>
      <c r="V127" s="5"/>
      <c r="W127" s="5"/>
      <c r="X127" s="5"/>
      <c r="Y127" s="5"/>
      <c r="Z127" s="5"/>
      <c r="AA127" s="5"/>
      <c r="AB127" s="5"/>
      <c r="AC127" s="5"/>
      <c r="AD127" s="5"/>
    </row>
    <row r="128" spans="1:30" ht="16.5" x14ac:dyDescent="0.25">
      <c r="A128" s="95" t="s">
        <v>341</v>
      </c>
      <c r="B128" s="105" t="s">
        <v>94</v>
      </c>
      <c r="C128" s="99"/>
      <c r="D128" s="121" t="s">
        <v>360</v>
      </c>
      <c r="E128" s="101">
        <v>1</v>
      </c>
      <c r="F128" s="104" t="s">
        <v>344</v>
      </c>
      <c r="G128" s="126">
        <v>0</v>
      </c>
      <c r="H128" s="154">
        <v>1392.8</v>
      </c>
      <c r="I128" s="128">
        <f t="shared" si="7"/>
        <v>1392.8</v>
      </c>
      <c r="J128" s="150"/>
      <c r="K128" s="13"/>
      <c r="L128" s="13"/>
      <c r="M128" s="13"/>
      <c r="N128" s="13"/>
      <c r="O128" s="13"/>
      <c r="P128" s="13"/>
      <c r="Q128" s="13"/>
      <c r="R128" s="5"/>
      <c r="S128" s="5"/>
      <c r="T128" s="5"/>
      <c r="U128" s="5"/>
      <c r="V128" s="5"/>
      <c r="W128" s="5"/>
      <c r="X128" s="5"/>
      <c r="Y128" s="5"/>
      <c r="Z128" s="5"/>
      <c r="AA128" s="5"/>
      <c r="AB128" s="5"/>
      <c r="AC128" s="5"/>
      <c r="AD128" s="5"/>
    </row>
    <row r="129" spans="1:30" ht="16.5" x14ac:dyDescent="0.25">
      <c r="A129" s="49" t="s">
        <v>347</v>
      </c>
      <c r="B129" s="105" t="s">
        <v>372</v>
      </c>
      <c r="C129" s="99"/>
      <c r="D129" s="121" t="s">
        <v>360</v>
      </c>
      <c r="E129" s="101">
        <v>1</v>
      </c>
      <c r="F129" s="52" t="s">
        <v>345</v>
      </c>
      <c r="G129" s="97">
        <v>0</v>
      </c>
      <c r="H129" s="154">
        <v>849.76</v>
      </c>
      <c r="I129" s="98">
        <f>SUM(G129:H129)</f>
        <v>849.76</v>
      </c>
      <c r="J129" s="150"/>
      <c r="K129" s="13"/>
      <c r="L129" s="13"/>
      <c r="M129" s="13"/>
      <c r="N129" s="13"/>
      <c r="O129" s="13"/>
      <c r="P129" s="13"/>
      <c r="Q129" s="13"/>
      <c r="R129" s="5"/>
      <c r="S129" s="5"/>
      <c r="T129" s="5"/>
      <c r="U129" s="5"/>
      <c r="V129" s="5"/>
      <c r="W129" s="5"/>
      <c r="X129" s="5"/>
      <c r="Y129" s="5"/>
      <c r="Z129" s="5"/>
      <c r="AA129" s="5"/>
      <c r="AB129" s="5"/>
      <c r="AC129" s="5"/>
      <c r="AD129" s="5"/>
    </row>
    <row r="130" spans="1:30" ht="16.5" x14ac:dyDescent="0.25">
      <c r="A130" s="49" t="s">
        <v>347</v>
      </c>
      <c r="B130" s="105" t="s">
        <v>372</v>
      </c>
      <c r="C130" s="99"/>
      <c r="D130" s="121" t="s">
        <v>360</v>
      </c>
      <c r="E130" s="101">
        <v>1</v>
      </c>
      <c r="F130" s="52" t="s">
        <v>346</v>
      </c>
      <c r="G130" s="97">
        <v>0</v>
      </c>
      <c r="H130" s="154">
        <v>849.76</v>
      </c>
      <c r="I130" s="98">
        <f>SUM(G130:H130)</f>
        <v>849.76</v>
      </c>
      <c r="J130" s="150"/>
      <c r="K130" s="13"/>
      <c r="L130" s="13"/>
      <c r="M130" s="13"/>
      <c r="N130" s="13"/>
      <c r="O130" s="13"/>
      <c r="P130" s="13"/>
      <c r="Q130" s="13"/>
      <c r="R130" s="5"/>
      <c r="S130" s="5"/>
      <c r="T130" s="5"/>
      <c r="U130" s="5"/>
      <c r="V130" s="5"/>
      <c r="W130" s="5"/>
      <c r="X130" s="5"/>
      <c r="Y130" s="5"/>
      <c r="Z130" s="5"/>
      <c r="AA130" s="5"/>
      <c r="AB130" s="5"/>
      <c r="AC130" s="5"/>
      <c r="AD130" s="5"/>
    </row>
    <row r="131" spans="1:30" ht="16.5" x14ac:dyDescent="0.25">
      <c r="A131" s="49" t="s">
        <v>347</v>
      </c>
      <c r="B131" s="105" t="s">
        <v>372</v>
      </c>
      <c r="C131" s="99"/>
      <c r="D131" s="121" t="s">
        <v>360</v>
      </c>
      <c r="E131" s="101">
        <v>1</v>
      </c>
      <c r="F131" s="106" t="s">
        <v>348</v>
      </c>
      <c r="G131" s="97">
        <v>0</v>
      </c>
      <c r="H131" s="154">
        <v>849.76</v>
      </c>
      <c r="I131" s="98">
        <f>SUM(G131:H131)</f>
        <v>849.76</v>
      </c>
      <c r="J131" s="150"/>
      <c r="K131" s="13"/>
      <c r="L131" s="13"/>
      <c r="M131" s="13"/>
      <c r="N131" s="13"/>
      <c r="O131" s="13"/>
      <c r="P131" s="13"/>
      <c r="Q131" s="13"/>
      <c r="R131" s="5"/>
      <c r="S131" s="5"/>
      <c r="T131" s="5"/>
      <c r="U131" s="5"/>
      <c r="V131" s="5"/>
      <c r="W131" s="5"/>
      <c r="X131" s="5"/>
      <c r="Y131" s="5"/>
      <c r="Z131" s="5"/>
      <c r="AA131" s="5"/>
      <c r="AB131" s="5"/>
      <c r="AC131" s="5"/>
      <c r="AD131" s="5"/>
    </row>
    <row r="132" spans="1:30" ht="16.5" x14ac:dyDescent="0.25">
      <c r="A132" s="49" t="s">
        <v>347</v>
      </c>
      <c r="B132" s="105" t="s">
        <v>372</v>
      </c>
      <c r="C132" s="99"/>
      <c r="D132" s="121" t="s">
        <v>360</v>
      </c>
      <c r="E132" s="101">
        <v>1</v>
      </c>
      <c r="F132" s="58" t="s">
        <v>349</v>
      </c>
      <c r="G132" s="102">
        <v>0</v>
      </c>
      <c r="H132" s="154">
        <v>849.76</v>
      </c>
      <c r="I132" s="103">
        <f>SUM(G132:H132)</f>
        <v>849.76</v>
      </c>
      <c r="J132" s="150"/>
      <c r="K132" s="13"/>
      <c r="L132" s="13"/>
      <c r="M132" s="13"/>
      <c r="N132" s="13"/>
      <c r="O132" s="13"/>
      <c r="P132" s="13"/>
      <c r="Q132" s="13"/>
      <c r="R132" s="5"/>
      <c r="S132" s="5"/>
      <c r="T132" s="5"/>
      <c r="U132" s="5"/>
      <c r="V132" s="5"/>
      <c r="W132" s="5"/>
      <c r="X132" s="5"/>
      <c r="Y132" s="5"/>
      <c r="Z132" s="5"/>
      <c r="AA132" s="5"/>
      <c r="AB132" s="5"/>
      <c r="AC132" s="5"/>
      <c r="AD132" s="5"/>
    </row>
    <row r="133" spans="1:30" ht="16.5" x14ac:dyDescent="0.25">
      <c r="A133" s="49" t="s">
        <v>347</v>
      </c>
      <c r="B133" s="105" t="s">
        <v>372</v>
      </c>
      <c r="C133" s="108"/>
      <c r="D133" s="121" t="s">
        <v>360</v>
      </c>
      <c r="E133" s="109">
        <v>1</v>
      </c>
      <c r="F133" s="94" t="s">
        <v>350</v>
      </c>
      <c r="G133" s="102">
        <v>0</v>
      </c>
      <c r="H133" s="154">
        <v>849.76</v>
      </c>
      <c r="I133" s="103">
        <f>SUM(G133:H133)</f>
        <v>849.76</v>
      </c>
      <c r="J133" s="150"/>
      <c r="K133" s="13"/>
      <c r="L133" s="13"/>
      <c r="M133" s="13"/>
      <c r="N133" s="13"/>
      <c r="O133" s="13"/>
      <c r="P133" s="13"/>
      <c r="Q133" s="13"/>
      <c r="R133" s="5"/>
      <c r="S133" s="5"/>
      <c r="T133" s="5"/>
      <c r="U133" s="5"/>
      <c r="V133" s="5"/>
      <c r="W133" s="5"/>
      <c r="X133" s="5"/>
      <c r="Y133" s="5"/>
      <c r="Z133" s="5"/>
      <c r="AA133" s="5"/>
      <c r="AB133" s="5"/>
      <c r="AC133" s="5"/>
      <c r="AD133" s="5"/>
    </row>
    <row r="134" spans="1:30" ht="16.5" x14ac:dyDescent="0.25">
      <c r="A134" s="49" t="s">
        <v>354</v>
      </c>
      <c r="B134" s="107" t="s">
        <v>98</v>
      </c>
      <c r="C134" s="99"/>
      <c r="D134" s="121" t="s">
        <v>360</v>
      </c>
      <c r="E134" s="101">
        <v>1</v>
      </c>
      <c r="F134" s="52" t="s">
        <v>351</v>
      </c>
      <c r="G134" s="102">
        <v>0</v>
      </c>
      <c r="H134" s="155">
        <v>566.5</v>
      </c>
      <c r="I134" s="103">
        <f t="shared" ref="I134:I140" si="8">SUM(G134:H134)</f>
        <v>566.5</v>
      </c>
      <c r="J134" s="150"/>
      <c r="K134" s="13"/>
      <c r="L134" s="13"/>
      <c r="M134" s="13"/>
      <c r="N134" s="13"/>
      <c r="O134" s="13"/>
      <c r="P134" s="13"/>
      <c r="Q134" s="13"/>
      <c r="R134" s="5"/>
      <c r="S134" s="5"/>
      <c r="T134" s="5"/>
      <c r="U134" s="5"/>
      <c r="V134" s="5"/>
      <c r="W134" s="5"/>
      <c r="X134" s="5"/>
      <c r="Y134" s="5"/>
      <c r="Z134" s="5"/>
      <c r="AA134" s="5"/>
      <c r="AB134" s="5"/>
      <c r="AC134" s="5"/>
      <c r="AD134" s="5"/>
    </row>
    <row r="135" spans="1:30" ht="16.5" x14ac:dyDescent="0.25">
      <c r="A135" s="49" t="s">
        <v>354</v>
      </c>
      <c r="B135" s="107" t="s">
        <v>98</v>
      </c>
      <c r="C135" s="99"/>
      <c r="D135" s="121" t="s">
        <v>362</v>
      </c>
      <c r="E135" s="101">
        <v>1</v>
      </c>
      <c r="F135" s="114"/>
      <c r="G135" s="102">
        <v>0</v>
      </c>
      <c r="H135" s="155">
        <v>566.5</v>
      </c>
      <c r="I135" s="103">
        <f t="shared" si="8"/>
        <v>566.5</v>
      </c>
      <c r="J135" s="150"/>
      <c r="K135" s="13"/>
      <c r="L135" s="13"/>
      <c r="M135" s="13"/>
      <c r="N135" s="13"/>
      <c r="O135" s="13"/>
      <c r="P135" s="13"/>
      <c r="Q135" s="13"/>
      <c r="R135" s="5"/>
      <c r="S135" s="5"/>
      <c r="T135" s="5"/>
      <c r="U135" s="5"/>
      <c r="V135" s="5"/>
      <c r="W135" s="5"/>
      <c r="X135" s="5"/>
      <c r="Y135" s="5"/>
      <c r="Z135" s="5"/>
      <c r="AA135" s="5"/>
      <c r="AB135" s="5"/>
      <c r="AC135" s="5"/>
      <c r="AD135" s="5"/>
    </row>
    <row r="136" spans="1:30" ht="16.5" x14ac:dyDescent="0.25">
      <c r="A136" s="49" t="s">
        <v>354</v>
      </c>
      <c r="B136" s="107" t="s">
        <v>98</v>
      </c>
      <c r="C136" s="99"/>
      <c r="D136" s="121" t="s">
        <v>360</v>
      </c>
      <c r="E136" s="101">
        <v>1</v>
      </c>
      <c r="F136" s="52" t="s">
        <v>353</v>
      </c>
      <c r="G136" s="102">
        <v>0</v>
      </c>
      <c r="H136" s="155">
        <v>566.5</v>
      </c>
      <c r="I136" s="103">
        <f t="shared" si="8"/>
        <v>566.5</v>
      </c>
      <c r="J136" s="150"/>
      <c r="K136" s="13"/>
      <c r="L136" s="13"/>
      <c r="M136" s="13"/>
      <c r="N136" s="13"/>
      <c r="O136" s="13"/>
      <c r="P136" s="13"/>
      <c r="Q136" s="13"/>
      <c r="R136" s="5"/>
      <c r="S136" s="5"/>
      <c r="T136" s="5"/>
      <c r="U136" s="5"/>
      <c r="V136" s="5"/>
      <c r="W136" s="5"/>
      <c r="X136" s="5"/>
      <c r="Y136" s="5"/>
      <c r="Z136" s="5"/>
      <c r="AA136" s="5"/>
      <c r="AB136" s="5"/>
      <c r="AC136" s="5"/>
      <c r="AD136" s="5"/>
    </row>
    <row r="137" spans="1:30" ht="16.5" x14ac:dyDescent="0.25">
      <c r="A137" s="52" t="s">
        <v>355</v>
      </c>
      <c r="B137" s="107" t="s">
        <v>356</v>
      </c>
      <c r="C137" s="99"/>
      <c r="D137" s="100" t="s">
        <v>360</v>
      </c>
      <c r="E137" s="101">
        <v>1</v>
      </c>
      <c r="F137" s="58" t="s">
        <v>358</v>
      </c>
      <c r="G137" s="102">
        <v>0</v>
      </c>
      <c r="H137" s="155">
        <v>505.81</v>
      </c>
      <c r="I137" s="103">
        <f t="shared" si="8"/>
        <v>505.81</v>
      </c>
      <c r="J137" s="150"/>
      <c r="K137" s="13"/>
      <c r="L137" s="13"/>
      <c r="M137" s="13"/>
      <c r="N137" s="13"/>
      <c r="O137" s="13"/>
      <c r="P137" s="13"/>
      <c r="Q137" s="13"/>
      <c r="R137" s="5"/>
      <c r="S137" s="5"/>
      <c r="T137" s="5"/>
      <c r="U137" s="5"/>
      <c r="V137" s="5"/>
      <c r="W137" s="5"/>
      <c r="X137" s="5"/>
      <c r="Y137" s="5"/>
      <c r="Z137" s="5"/>
      <c r="AA137" s="5"/>
      <c r="AB137" s="5"/>
      <c r="AC137" s="5"/>
      <c r="AD137" s="5"/>
    </row>
    <row r="138" spans="1:30" ht="16.5" x14ac:dyDescent="0.25">
      <c r="A138" s="52" t="s">
        <v>357</v>
      </c>
      <c r="B138" s="107" t="s">
        <v>104</v>
      </c>
      <c r="C138" s="110"/>
      <c r="D138" s="111" t="s">
        <v>362</v>
      </c>
      <c r="E138" s="112">
        <v>1</v>
      </c>
      <c r="F138" s="115"/>
      <c r="G138" s="102">
        <v>0</v>
      </c>
      <c r="H138" s="156">
        <v>364.17</v>
      </c>
      <c r="I138" s="103">
        <f t="shared" si="8"/>
        <v>364.17</v>
      </c>
      <c r="J138" s="150"/>
      <c r="K138" s="13"/>
      <c r="L138" s="13"/>
      <c r="M138" s="13"/>
      <c r="N138" s="13"/>
      <c r="O138" s="13"/>
      <c r="P138" s="13"/>
      <c r="Q138" s="13"/>
      <c r="R138" s="5"/>
      <c r="S138" s="5"/>
      <c r="T138" s="5"/>
      <c r="U138" s="5"/>
      <c r="V138" s="5"/>
      <c r="W138" s="5"/>
      <c r="X138" s="5"/>
      <c r="Y138" s="5"/>
      <c r="Z138" s="5"/>
      <c r="AA138" s="5"/>
      <c r="AB138" s="5"/>
      <c r="AC138" s="5"/>
      <c r="AD138" s="5"/>
    </row>
    <row r="139" spans="1:30" ht="16.5" x14ac:dyDescent="0.25">
      <c r="A139" s="52" t="s">
        <v>357</v>
      </c>
      <c r="B139" s="107" t="s">
        <v>104</v>
      </c>
      <c r="C139" s="110"/>
      <c r="D139" s="111" t="s">
        <v>362</v>
      </c>
      <c r="E139" s="112">
        <v>1</v>
      </c>
      <c r="F139" s="115"/>
      <c r="G139" s="102">
        <v>0</v>
      </c>
      <c r="H139" s="156">
        <v>364.17</v>
      </c>
      <c r="I139" s="103">
        <f t="shared" si="8"/>
        <v>364.17</v>
      </c>
      <c r="J139" s="150"/>
      <c r="L139" s="13"/>
      <c r="M139" s="13"/>
      <c r="N139" s="13">
        <v>18689.02</v>
      </c>
      <c r="O139" s="13"/>
      <c r="P139" s="13"/>
      <c r="Q139" s="13"/>
      <c r="R139" s="5"/>
      <c r="S139" s="5"/>
      <c r="T139" s="5"/>
      <c r="U139" s="5"/>
      <c r="V139" s="5"/>
      <c r="W139" s="5"/>
      <c r="X139" s="5"/>
      <c r="Y139" s="5"/>
      <c r="Z139" s="5"/>
      <c r="AA139" s="5"/>
      <c r="AB139" s="5"/>
      <c r="AC139" s="5"/>
      <c r="AD139" s="5"/>
    </row>
    <row r="140" spans="1:30" ht="16.5" x14ac:dyDescent="0.25">
      <c r="A140" s="52" t="s">
        <v>357</v>
      </c>
      <c r="B140" s="107" t="s">
        <v>104</v>
      </c>
      <c r="C140" s="110"/>
      <c r="D140" s="111" t="s">
        <v>362</v>
      </c>
      <c r="E140" s="112">
        <v>1</v>
      </c>
      <c r="F140" s="115"/>
      <c r="G140" s="102">
        <v>0</v>
      </c>
      <c r="H140" s="156">
        <v>364.17</v>
      </c>
      <c r="I140" s="103">
        <f t="shared" si="8"/>
        <v>364.17</v>
      </c>
      <c r="J140" s="150"/>
      <c r="K140" s="13"/>
      <c r="L140" s="13"/>
      <c r="M140" s="13"/>
      <c r="N140" s="13"/>
      <c r="O140" s="13"/>
      <c r="P140" s="13"/>
      <c r="Q140" s="13"/>
      <c r="R140" s="5"/>
      <c r="S140" s="5"/>
      <c r="T140" s="5"/>
      <c r="U140" s="5"/>
      <c r="V140" s="5"/>
      <c r="W140" s="5"/>
      <c r="X140" s="5"/>
      <c r="Y140" s="5"/>
      <c r="Z140" s="5"/>
      <c r="AA140" s="5"/>
      <c r="AB140" s="5"/>
      <c r="AC140" s="5"/>
      <c r="AD140" s="5"/>
    </row>
    <row r="141" spans="1:30" ht="16.5" x14ac:dyDescent="0.25">
      <c r="A141" s="95"/>
      <c r="B141" s="105"/>
      <c r="C141" s="110"/>
      <c r="D141" s="111"/>
      <c r="E141" s="112"/>
      <c r="F141" s="113"/>
      <c r="G141" s="102"/>
      <c r="H141" s="90"/>
      <c r="I141" s="103"/>
      <c r="J141" s="150"/>
      <c r="K141" s="13"/>
      <c r="L141" s="13"/>
      <c r="M141" s="13"/>
      <c r="N141" s="13"/>
      <c r="O141" s="13"/>
      <c r="P141" s="13"/>
      <c r="Q141" s="13"/>
      <c r="R141" s="5"/>
      <c r="S141" s="5"/>
      <c r="T141" s="5"/>
      <c r="U141" s="5"/>
      <c r="V141" s="5"/>
      <c r="W141" s="5"/>
      <c r="X141" s="5"/>
      <c r="Y141" s="5"/>
      <c r="Z141" s="5"/>
      <c r="AA141" s="5"/>
      <c r="AB141" s="5"/>
      <c r="AC141" s="5"/>
      <c r="AD141" s="5"/>
    </row>
    <row r="142" spans="1:30" ht="45" x14ac:dyDescent="0.2">
      <c r="A142" s="42" t="s">
        <v>85</v>
      </c>
      <c r="B142" s="42" t="s">
        <v>86</v>
      </c>
      <c r="C142" s="21" t="s">
        <v>87</v>
      </c>
      <c r="D142" s="21" t="s">
        <v>88</v>
      </c>
      <c r="E142" s="21" t="s">
        <v>89</v>
      </c>
      <c r="F142" s="31"/>
      <c r="G142" s="157" t="s">
        <v>90</v>
      </c>
      <c r="H142" s="157" t="s">
        <v>91</v>
      </c>
      <c r="I142" s="157" t="s">
        <v>92</v>
      </c>
      <c r="J142" s="150"/>
      <c r="K142" s="13"/>
      <c r="L142" s="13"/>
      <c r="M142" s="13"/>
      <c r="N142" s="13">
        <f>N139+N87</f>
        <v>18689.02</v>
      </c>
      <c r="O142" s="13"/>
      <c r="P142" s="13"/>
      <c r="Q142" s="13"/>
      <c r="R142" s="14"/>
      <c r="S142" s="14"/>
      <c r="T142" s="14"/>
      <c r="U142" s="14"/>
      <c r="V142" s="14"/>
      <c r="W142" s="14"/>
      <c r="X142" s="14"/>
      <c r="Y142" s="14"/>
      <c r="Z142" s="14"/>
      <c r="AA142" s="14"/>
      <c r="AB142" s="14"/>
      <c r="AC142" s="14"/>
      <c r="AD142" s="14"/>
    </row>
    <row r="143" spans="1:30" x14ac:dyDescent="0.2">
      <c r="A143" s="37" t="s">
        <v>93</v>
      </c>
      <c r="B143" s="38" t="s">
        <v>94</v>
      </c>
      <c r="C143" s="16">
        <f>SUMIFS($E$120:$E$141,$B$120:$B$141,"FGS-1",$D$120:$D$141,"&lt;&gt;VAGO")</f>
        <v>9</v>
      </c>
      <c r="D143" s="16">
        <f>SUMIFS($E$120:$E$141,$B$120:$B$141,"FGS-1",$D$120:$D$141,"VAGO")</f>
        <v>0</v>
      </c>
      <c r="E143" s="16">
        <f t="shared" ref="E143:E148" si="9">C143+D143</f>
        <v>9</v>
      </c>
      <c r="F143" s="17"/>
      <c r="G143" s="28">
        <f>SUMIF($B$120:$B$141,"FGS-1",$G$120:$G$141)</f>
        <v>0</v>
      </c>
      <c r="H143" s="28">
        <f>SUMIF($B$120:$B$141,"FGS-1",$H$120:$H$141)</f>
        <v>12535.199999999997</v>
      </c>
      <c r="I143" s="28">
        <f>SUMIF($B$120:$B$141,"FGS-1",$I$120:$I$141)</f>
        <v>12535.199999999997</v>
      </c>
      <c r="J143" s="150"/>
      <c r="K143" s="13"/>
      <c r="L143" s="13"/>
      <c r="M143" s="13"/>
      <c r="N143" s="13"/>
      <c r="O143" s="13"/>
      <c r="P143" s="13"/>
      <c r="Q143" s="13"/>
      <c r="R143" s="12"/>
      <c r="S143" s="12"/>
      <c r="T143" s="12"/>
      <c r="U143" s="12"/>
      <c r="V143" s="12"/>
      <c r="W143" s="12"/>
      <c r="X143" s="12"/>
      <c r="Y143" s="12"/>
      <c r="Z143" s="12"/>
      <c r="AA143" s="12"/>
      <c r="AB143" s="12"/>
      <c r="AC143" s="12"/>
      <c r="AD143" s="12"/>
    </row>
    <row r="144" spans="1:30" x14ac:dyDescent="0.2">
      <c r="A144" s="37" t="s">
        <v>95</v>
      </c>
      <c r="B144" s="38" t="s">
        <v>96</v>
      </c>
      <c r="C144" s="16">
        <f>SUMIFS($E$120:$E$141,$B$120:$B$141,"FGS-2",$D$120:$D$141,"&lt;&gt;VAGO")</f>
        <v>5</v>
      </c>
      <c r="D144" s="16">
        <f>SUMIFS($E$120:$E$141,$B$120:$B$141,"FGS-2",$D$120:$D$141,"VAGO")</f>
        <v>0</v>
      </c>
      <c r="E144" s="16">
        <f t="shared" si="9"/>
        <v>5</v>
      </c>
      <c r="F144" s="19"/>
      <c r="G144" s="28">
        <f>SUMIF($B$120:$B$141,"FGS-2",$G$120:$G$141)</f>
        <v>0</v>
      </c>
      <c r="H144" s="28">
        <f>SUMIF($B$120:$B$141,"FGS-2",$H$120:$H$141)</f>
        <v>4248.8</v>
      </c>
      <c r="I144" s="28">
        <f>SUMIF($B$120:$B$141,"FGS-2",$I$120:$I$141)</f>
        <v>4248.8</v>
      </c>
      <c r="J144" s="150"/>
      <c r="K144" s="13"/>
      <c r="L144" s="13"/>
      <c r="M144" s="13"/>
      <c r="N144" s="13"/>
      <c r="O144" s="13"/>
      <c r="P144" s="13"/>
      <c r="Q144" s="13"/>
      <c r="R144" s="12"/>
      <c r="S144" s="12"/>
      <c r="T144" s="12"/>
      <c r="U144" s="12"/>
      <c r="V144" s="12"/>
      <c r="W144" s="12"/>
      <c r="X144" s="12"/>
      <c r="Y144" s="12"/>
      <c r="Z144" s="12"/>
      <c r="AA144" s="12"/>
      <c r="AB144" s="12"/>
      <c r="AC144" s="12"/>
      <c r="AD144" s="12"/>
    </row>
    <row r="145" spans="1:30" x14ac:dyDescent="0.2">
      <c r="A145" s="37" t="s">
        <v>97</v>
      </c>
      <c r="B145" s="38" t="s">
        <v>98</v>
      </c>
      <c r="C145" s="16">
        <f>SUMIFS($E$120:$E$141,$B$120:$B$141,"FGS-3",$D$120:$D$141,"&lt;&gt;VAGO")</f>
        <v>2</v>
      </c>
      <c r="D145" s="16">
        <f>SUMIFS($E$120:$E$141,$B$120:$B$141,"FGS-3",$D$120:$D$141,"VAGO")</f>
        <v>1</v>
      </c>
      <c r="E145" s="16">
        <f t="shared" si="9"/>
        <v>3</v>
      </c>
      <c r="F145" s="19"/>
      <c r="G145" s="28">
        <f>SUMIF($B$120:$B$141,"FGS-3",$G$120:$G$141)</f>
        <v>0</v>
      </c>
      <c r="H145" s="28">
        <f>SUMIF($B$120:$B$141,"FGS-3",$H$120:$H$141)</f>
        <v>1699.5</v>
      </c>
      <c r="I145" s="28">
        <f ca="1">SUMIF($B$120:$B$141,"FGS-3",$I$121:$I$141)</f>
        <v>1638.81</v>
      </c>
      <c r="J145" s="150"/>
      <c r="K145" s="13"/>
      <c r="L145" s="13"/>
      <c r="M145" s="13"/>
      <c r="N145" s="13"/>
      <c r="O145" s="13"/>
      <c r="P145" s="13"/>
      <c r="Q145" s="13"/>
      <c r="R145" s="12"/>
      <c r="S145" s="12"/>
      <c r="T145" s="12"/>
      <c r="U145" s="12"/>
      <c r="V145" s="12"/>
      <c r="W145" s="12"/>
      <c r="X145" s="12"/>
      <c r="Y145" s="12"/>
      <c r="Z145" s="12"/>
      <c r="AA145" s="12"/>
      <c r="AB145" s="12"/>
      <c r="AC145" s="12"/>
      <c r="AD145" s="12"/>
    </row>
    <row r="146" spans="1:30" x14ac:dyDescent="0.2">
      <c r="A146" s="39" t="s">
        <v>99</v>
      </c>
      <c r="B146" s="40" t="s">
        <v>100</v>
      </c>
      <c r="C146" s="16">
        <f>SUMIFS($E$120:$E$141,$B$120:$B$141,"FGA-1",$D$120:$D$141,"&lt;&gt;VAGO")</f>
        <v>1</v>
      </c>
      <c r="D146" s="16">
        <f>SUMIFS($E$120:$E$141,$B$120:$B$141,"FGA-1",$D$120:$D$141,"VAGO")</f>
        <v>0</v>
      </c>
      <c r="E146" s="16">
        <f t="shared" si="9"/>
        <v>1</v>
      </c>
      <c r="F146" s="20"/>
      <c r="G146" s="28">
        <f>SUMIF($B$120:$B$141,"FGA-1",$G$120:$G$141)</f>
        <v>0</v>
      </c>
      <c r="H146" s="28">
        <f>SUMIF($B$120:$B$141,"FGA-1",$H$120:$H$141)</f>
        <v>505.81</v>
      </c>
      <c r="I146" s="28">
        <f>SUMIF($B$120:$B$141,"FGA-1",$I$120:$I$141)</f>
        <v>505.81</v>
      </c>
      <c r="J146" s="150"/>
      <c r="K146" s="13"/>
      <c r="L146" s="13"/>
      <c r="M146" s="13"/>
      <c r="N146" s="13"/>
      <c r="O146" s="13"/>
      <c r="P146" s="13"/>
      <c r="Q146" s="13"/>
      <c r="R146" s="12"/>
      <c r="S146" s="12"/>
      <c r="T146" s="12"/>
      <c r="U146" s="12"/>
      <c r="V146" s="12"/>
      <c r="W146" s="12"/>
      <c r="X146" s="12"/>
      <c r="Y146" s="12"/>
      <c r="Z146" s="12"/>
      <c r="AA146" s="12"/>
      <c r="AB146" s="12"/>
      <c r="AC146" s="12"/>
      <c r="AD146" s="12"/>
    </row>
    <row r="147" spans="1:30" x14ac:dyDescent="0.2">
      <c r="A147" s="37" t="s">
        <v>101</v>
      </c>
      <c r="B147" s="38" t="s">
        <v>102</v>
      </c>
      <c r="C147" s="16">
        <f>SUMIFS($E$120:$E$141,$B$120:$B$141,"FGA-2",$D$120:$D$141,"&lt;&gt;VAGO")</f>
        <v>0</v>
      </c>
      <c r="D147" s="16">
        <f>SUMIFS($E$120:$E$141,$B$120:$B$141,"FGA-2",$D$120:$D$141,"VAGO")</f>
        <v>0</v>
      </c>
      <c r="E147" s="16">
        <f t="shared" si="9"/>
        <v>0</v>
      </c>
      <c r="F147" s="20"/>
      <c r="G147" s="28">
        <f>SUMIF($B$120:$B$141,"FGA-2",$G$120:$G$141)</f>
        <v>0</v>
      </c>
      <c r="H147" s="28">
        <f>SUMIF($B$120:$B$141,"FGA-2",$H$120:$H$141)</f>
        <v>0</v>
      </c>
      <c r="I147" s="28">
        <f>SUMIF($B$120:$B$141,"FGA-2",$I$120:$I$141)</f>
        <v>0</v>
      </c>
      <c r="J147" s="150"/>
      <c r="K147" s="13"/>
      <c r="L147" s="13"/>
      <c r="M147" s="13"/>
      <c r="N147" s="13"/>
      <c r="O147" s="13"/>
      <c r="P147" s="13"/>
      <c r="Q147" s="13"/>
      <c r="R147" s="25"/>
      <c r="S147" s="12"/>
      <c r="T147" s="12"/>
      <c r="U147" s="12"/>
      <c r="V147" s="12"/>
      <c r="W147" s="12"/>
      <c r="X147" s="12"/>
      <c r="Y147" s="12"/>
      <c r="Z147" s="12"/>
      <c r="AA147" s="12"/>
      <c r="AB147" s="12"/>
      <c r="AC147" s="12"/>
      <c r="AD147" s="12"/>
    </row>
    <row r="148" spans="1:30" x14ac:dyDescent="0.2">
      <c r="A148" s="37" t="s">
        <v>103</v>
      </c>
      <c r="B148" s="38" t="s">
        <v>104</v>
      </c>
      <c r="C148" s="16">
        <f>SUMIFS($E$120:$E$141,$B$120:$B$141,"FGA-3",$D$120:$D$141,"&lt;&gt;VAGO")</f>
        <v>0</v>
      </c>
      <c r="D148" s="16">
        <f>SUMIFS($E$120:$E$141,$B$120:$B$141,"FGA-3",$D$120:$D$141,"VAGO")</f>
        <v>3</v>
      </c>
      <c r="E148" s="16">
        <f t="shared" si="9"/>
        <v>3</v>
      </c>
      <c r="F148" s="19"/>
      <c r="G148" s="28">
        <f>SUMIF($B$120:$B$141,"FGA-3",$G$120:$G$141)</f>
        <v>0</v>
      </c>
      <c r="H148" s="28">
        <f>SUMIF($B$120:$B$141,"FGA-3",$H$120:$H$141)</f>
        <v>1092.51</v>
      </c>
      <c r="I148" s="28">
        <f>SUMIF($B$120:$B$141,"FGA-3",$I$120:$I$141)</f>
        <v>1092.51</v>
      </c>
      <c r="J148" s="150"/>
      <c r="K148" s="13"/>
      <c r="L148" s="13"/>
      <c r="M148" s="13"/>
      <c r="N148" s="13"/>
      <c r="O148" s="13"/>
      <c r="P148" s="13"/>
      <c r="Q148" s="13"/>
      <c r="R148" s="32"/>
      <c r="S148" s="14"/>
      <c r="T148" s="14"/>
      <c r="U148" s="14"/>
      <c r="V148" s="14"/>
      <c r="W148" s="14"/>
      <c r="X148" s="14"/>
      <c r="Y148" s="14"/>
      <c r="Z148" s="14"/>
      <c r="AA148" s="14"/>
      <c r="AB148" s="14"/>
      <c r="AC148" s="14"/>
      <c r="AD148" s="14"/>
    </row>
    <row r="149" spans="1:30" ht="30" x14ac:dyDescent="0.2">
      <c r="A149" s="42" t="s">
        <v>105</v>
      </c>
      <c r="B149" s="167"/>
      <c r="C149" s="21">
        <f t="shared" ref="C149:E149" si="10">SUM(C143:C148)</f>
        <v>17</v>
      </c>
      <c r="D149" s="21">
        <f t="shared" si="10"/>
        <v>4</v>
      </c>
      <c r="E149" s="21">
        <f t="shared" si="10"/>
        <v>21</v>
      </c>
      <c r="F149" s="31"/>
      <c r="G149" s="33">
        <f t="shared" ref="G149:I149" si="11">SUM(G143:G148)</f>
        <v>0</v>
      </c>
      <c r="H149" s="33">
        <f>SUM(H143:H148)</f>
        <v>20081.819999999996</v>
      </c>
      <c r="I149" s="33">
        <f t="shared" ca="1" si="11"/>
        <v>20021.129999999997</v>
      </c>
      <c r="J149" s="150"/>
      <c r="K149" s="13"/>
      <c r="L149" s="13"/>
      <c r="M149" s="13"/>
      <c r="N149" s="13"/>
      <c r="O149" s="13"/>
      <c r="P149" s="13"/>
      <c r="Q149" s="13"/>
      <c r="R149" s="32"/>
      <c r="S149" s="14"/>
      <c r="T149" s="14"/>
      <c r="U149" s="14"/>
      <c r="V149" s="14"/>
      <c r="W149" s="14"/>
      <c r="X149" s="14"/>
      <c r="Y149" s="14"/>
      <c r="Z149" s="14"/>
      <c r="AA149" s="14"/>
      <c r="AB149" s="14"/>
      <c r="AC149" s="14"/>
      <c r="AD149" s="14"/>
    </row>
    <row r="150" spans="1:30" ht="33" customHeight="1" x14ac:dyDescent="0.2">
      <c r="A150" s="23"/>
      <c r="B150" s="144"/>
      <c r="C150" s="144"/>
      <c r="D150" s="144"/>
      <c r="E150" s="144"/>
      <c r="F150" s="23"/>
      <c r="G150" s="159"/>
      <c r="H150" s="158"/>
      <c r="I150" s="158"/>
      <c r="J150" s="158"/>
      <c r="K150" s="139"/>
      <c r="L150" s="138"/>
      <c r="M150" s="138"/>
      <c r="N150" s="138"/>
      <c r="O150" s="41"/>
      <c r="P150" s="41"/>
      <c r="Q150" s="41"/>
      <c r="R150" s="25"/>
      <c r="S150" s="12"/>
      <c r="T150" s="12"/>
      <c r="U150" s="12"/>
      <c r="V150" s="12"/>
      <c r="W150" s="12"/>
      <c r="X150" s="12"/>
      <c r="Y150" s="12"/>
      <c r="Z150" s="12"/>
      <c r="AA150" s="12"/>
      <c r="AB150" s="12"/>
      <c r="AC150" s="12"/>
      <c r="AD150" s="12"/>
    </row>
    <row r="151" spans="1:30" ht="45" x14ac:dyDescent="0.2">
      <c r="A151" s="42"/>
      <c r="B151" s="42"/>
      <c r="C151" s="21" t="s">
        <v>106</v>
      </c>
      <c r="D151" s="21" t="s">
        <v>107</v>
      </c>
      <c r="E151" s="21" t="s">
        <v>108</v>
      </c>
      <c r="F151" s="15"/>
      <c r="G151" s="149" t="s">
        <v>109</v>
      </c>
      <c r="H151" s="149" t="s">
        <v>110</v>
      </c>
      <c r="I151" s="149" t="s">
        <v>111</v>
      </c>
      <c r="J151" s="158"/>
      <c r="K151" s="139"/>
      <c r="L151" s="138"/>
      <c r="M151" s="138"/>
      <c r="N151" s="138"/>
      <c r="O151" s="41"/>
      <c r="P151" s="41"/>
      <c r="Q151" s="41"/>
      <c r="R151" s="25"/>
      <c r="S151" s="12"/>
      <c r="T151" s="12"/>
      <c r="U151" s="12"/>
      <c r="V151" s="12"/>
      <c r="W151" s="12"/>
      <c r="X151" s="12"/>
      <c r="Y151" s="12"/>
      <c r="Z151" s="12"/>
      <c r="AA151" s="12"/>
      <c r="AB151" s="12"/>
      <c r="AC151" s="12"/>
      <c r="AD151" s="12"/>
    </row>
    <row r="152" spans="1:30" ht="45" x14ac:dyDescent="0.2">
      <c r="A152" s="42" t="s">
        <v>112</v>
      </c>
      <c r="B152" s="166"/>
      <c r="C152" s="21">
        <f>SUM(C100+C116+C149)</f>
        <v>97</v>
      </c>
      <c r="D152" s="21">
        <f>SUM(D100+D116+D149)</f>
        <v>5</v>
      </c>
      <c r="E152" s="21">
        <f>SUM(E100+E116+E149)</f>
        <v>102</v>
      </c>
      <c r="F152" s="15"/>
      <c r="G152" s="33">
        <f>SUM(H100+G116+G149)</f>
        <v>72138.039999999994</v>
      </c>
      <c r="H152" s="33">
        <f>SUM(I100+H116+H149)</f>
        <v>364673.72</v>
      </c>
      <c r="I152" s="33">
        <f ca="1">SUM(J100+I116+I149)</f>
        <v>436751.07</v>
      </c>
      <c r="J152" s="158"/>
      <c r="K152" s="139"/>
      <c r="L152" s="138"/>
      <c r="M152" s="138"/>
      <c r="N152" s="138"/>
      <c r="O152" s="41"/>
      <c r="P152" s="41"/>
      <c r="Q152" s="41"/>
      <c r="R152" s="25"/>
      <c r="S152" s="12"/>
      <c r="T152" s="12"/>
      <c r="U152" s="12"/>
      <c r="V152" s="12"/>
      <c r="W152" s="12"/>
      <c r="X152" s="12"/>
      <c r="Y152" s="12"/>
      <c r="Z152" s="12"/>
      <c r="AA152" s="12"/>
      <c r="AB152" s="12"/>
      <c r="AC152" s="12"/>
      <c r="AD152" s="12"/>
    </row>
    <row r="153" spans="1:30" ht="30" customHeight="1" x14ac:dyDescent="0.2">
      <c r="A153" s="23"/>
      <c r="B153" s="144"/>
      <c r="C153" s="144"/>
      <c r="D153" s="144"/>
      <c r="E153" s="144"/>
      <c r="F153" s="23"/>
      <c r="G153" s="159"/>
      <c r="H153" s="159"/>
      <c r="I153" s="158"/>
      <c r="J153" s="158"/>
      <c r="K153" s="139"/>
      <c r="L153" s="138"/>
      <c r="M153" s="138"/>
      <c r="N153" s="138"/>
      <c r="O153" s="41"/>
      <c r="P153" s="41"/>
      <c r="Q153" s="41"/>
      <c r="R153" s="25"/>
      <c r="S153" s="12"/>
      <c r="T153" s="12"/>
      <c r="U153" s="12"/>
      <c r="V153" s="12"/>
      <c r="W153" s="12"/>
      <c r="X153" s="12"/>
      <c r="Y153" s="12"/>
      <c r="Z153" s="12"/>
      <c r="AA153" s="12"/>
      <c r="AB153" s="12"/>
      <c r="AC153" s="12"/>
      <c r="AD153" s="12"/>
    </row>
    <row r="154" spans="1:30" x14ac:dyDescent="0.2">
      <c r="A154" s="186" t="s">
        <v>113</v>
      </c>
      <c r="B154" s="179"/>
      <c r="C154" s="179"/>
      <c r="D154" s="179"/>
      <c r="E154" s="179"/>
      <c r="F154" s="180"/>
      <c r="G154" s="150"/>
      <c r="H154" s="159"/>
      <c r="I154" s="158"/>
      <c r="J154" s="158"/>
      <c r="K154" s="139"/>
      <c r="L154" s="138"/>
      <c r="M154" s="138"/>
      <c r="N154" s="138"/>
      <c r="O154" s="41"/>
      <c r="P154" s="41"/>
      <c r="Q154" s="41"/>
      <c r="R154" s="25"/>
      <c r="S154" s="12"/>
      <c r="T154" s="12"/>
      <c r="U154" s="12"/>
      <c r="V154" s="12"/>
      <c r="W154" s="12"/>
      <c r="X154" s="12"/>
      <c r="Y154" s="12"/>
      <c r="Z154" s="12"/>
      <c r="AA154" s="12"/>
      <c r="AB154" s="12"/>
      <c r="AC154" s="12"/>
      <c r="AD154" s="12"/>
    </row>
    <row r="155" spans="1:30" x14ac:dyDescent="0.2">
      <c r="A155" s="187" t="s">
        <v>114</v>
      </c>
      <c r="B155" s="179"/>
      <c r="C155" s="179"/>
      <c r="D155" s="179"/>
      <c r="E155" s="179"/>
      <c r="F155" s="180"/>
      <c r="G155" s="150"/>
      <c r="H155" s="159"/>
      <c r="I155" s="159"/>
      <c r="J155" s="158"/>
      <c r="K155" s="138"/>
      <c r="L155" s="138"/>
      <c r="M155" s="138"/>
      <c r="N155" s="138"/>
      <c r="O155" s="41"/>
      <c r="P155" s="41"/>
      <c r="Q155" s="41"/>
      <c r="R155" s="25"/>
      <c r="S155" s="12"/>
      <c r="T155" s="12"/>
      <c r="U155" s="12"/>
      <c r="V155" s="12"/>
      <c r="W155" s="12"/>
      <c r="X155" s="12"/>
      <c r="Y155" s="12"/>
      <c r="Z155" s="12"/>
      <c r="AA155" s="12"/>
      <c r="AB155" s="12"/>
      <c r="AC155" s="12"/>
      <c r="AD155" s="12"/>
    </row>
    <row r="156" spans="1:30" x14ac:dyDescent="0.2">
      <c r="A156" s="187" t="s">
        <v>115</v>
      </c>
      <c r="B156" s="179"/>
      <c r="C156" s="179"/>
      <c r="D156" s="179"/>
      <c r="E156" s="179"/>
      <c r="F156" s="180"/>
      <c r="G156" s="150"/>
      <c r="H156" s="159"/>
      <c r="I156" s="159"/>
      <c r="J156" s="158"/>
      <c r="K156" s="138"/>
      <c r="L156" s="138"/>
      <c r="M156" s="138"/>
      <c r="N156" s="138"/>
      <c r="O156" s="41"/>
      <c r="P156" s="41"/>
      <c r="Q156" s="41"/>
      <c r="R156" s="25"/>
      <c r="S156" s="12"/>
      <c r="T156" s="12"/>
      <c r="U156" s="12"/>
      <c r="V156" s="12"/>
      <c r="W156" s="12"/>
      <c r="X156" s="12"/>
      <c r="Y156" s="12"/>
      <c r="Z156" s="12"/>
      <c r="AA156" s="12"/>
      <c r="AB156" s="12"/>
      <c r="AC156" s="12"/>
      <c r="AD156" s="12"/>
    </row>
    <row r="157" spans="1:30" x14ac:dyDescent="0.2">
      <c r="A157" s="188" t="s">
        <v>116</v>
      </c>
      <c r="B157" s="179"/>
      <c r="C157" s="179"/>
      <c r="D157" s="179"/>
      <c r="E157" s="179"/>
      <c r="F157" s="180"/>
      <c r="G157" s="150"/>
      <c r="H157" s="159"/>
      <c r="I157" s="159"/>
      <c r="J157" s="158"/>
      <c r="K157" s="138"/>
      <c r="L157" s="138"/>
      <c r="M157" s="138"/>
      <c r="N157" s="138"/>
      <c r="O157" s="41"/>
      <c r="P157" s="41"/>
      <c r="Q157" s="41"/>
      <c r="R157" s="25"/>
      <c r="S157" s="12"/>
      <c r="T157" s="12"/>
      <c r="U157" s="12"/>
      <c r="V157" s="12"/>
      <c r="W157" s="12"/>
      <c r="X157" s="12"/>
      <c r="Y157" s="12"/>
      <c r="Z157" s="12"/>
      <c r="AA157" s="12"/>
      <c r="AB157" s="12"/>
      <c r="AC157" s="12"/>
      <c r="AD157" s="12"/>
    </row>
    <row r="158" spans="1:30" x14ac:dyDescent="0.2">
      <c r="A158" s="188" t="s">
        <v>117</v>
      </c>
      <c r="B158" s="179"/>
      <c r="C158" s="179"/>
      <c r="D158" s="179"/>
      <c r="E158" s="179"/>
      <c r="F158" s="180"/>
      <c r="G158" s="150"/>
      <c r="H158" s="159"/>
      <c r="I158" s="159"/>
      <c r="J158" s="158"/>
      <c r="K158" s="138"/>
      <c r="L158" s="138"/>
      <c r="M158" s="138"/>
      <c r="N158" s="138"/>
      <c r="O158" s="41"/>
      <c r="P158" s="41"/>
      <c r="Q158" s="41"/>
      <c r="R158" s="25"/>
      <c r="S158" s="12"/>
      <c r="T158" s="12"/>
      <c r="U158" s="12"/>
      <c r="V158" s="12"/>
      <c r="W158" s="12"/>
      <c r="X158" s="12"/>
      <c r="Y158" s="12"/>
      <c r="Z158" s="12"/>
      <c r="AA158" s="12"/>
      <c r="AB158" s="12"/>
      <c r="AC158" s="12"/>
      <c r="AD158" s="12"/>
    </row>
    <row r="159" spans="1:30" x14ac:dyDescent="0.2">
      <c r="A159" s="188" t="s">
        <v>118</v>
      </c>
      <c r="B159" s="179"/>
      <c r="C159" s="179"/>
      <c r="D159" s="179"/>
      <c r="E159" s="179"/>
      <c r="F159" s="180"/>
      <c r="G159" s="150"/>
      <c r="H159" s="159"/>
      <c r="I159" s="159"/>
      <c r="J159" s="158"/>
      <c r="K159" s="138"/>
      <c r="L159" s="138"/>
      <c r="M159" s="138"/>
      <c r="N159" s="138"/>
      <c r="O159" s="41"/>
      <c r="P159" s="41"/>
      <c r="Q159" s="41"/>
      <c r="R159" s="25"/>
      <c r="S159" s="12"/>
      <c r="T159" s="12"/>
      <c r="U159" s="12"/>
      <c r="V159" s="12"/>
      <c r="W159" s="12"/>
      <c r="X159" s="12"/>
      <c r="Y159" s="12"/>
      <c r="Z159" s="12"/>
      <c r="AA159" s="12"/>
      <c r="AB159" s="12"/>
      <c r="AC159" s="12"/>
      <c r="AD159" s="12"/>
    </row>
    <row r="160" spans="1:30" ht="32.25" customHeight="1" x14ac:dyDescent="0.2">
      <c r="A160" s="189"/>
      <c r="B160" s="182"/>
      <c r="C160" s="182"/>
      <c r="D160" s="182"/>
      <c r="E160" s="182"/>
      <c r="F160" s="182"/>
      <c r="G160" s="150"/>
      <c r="H160" s="159"/>
      <c r="I160" s="159"/>
      <c r="J160" s="158"/>
      <c r="K160" s="138"/>
      <c r="L160" s="138"/>
      <c r="M160" s="138"/>
      <c r="N160" s="138"/>
      <c r="O160" s="41"/>
      <c r="P160" s="41"/>
      <c r="Q160" s="41"/>
      <c r="R160" s="25"/>
      <c r="S160" s="12"/>
      <c r="T160" s="12"/>
      <c r="U160" s="12"/>
      <c r="V160" s="12"/>
      <c r="W160" s="12"/>
      <c r="X160" s="12"/>
      <c r="Y160" s="12"/>
      <c r="Z160" s="12"/>
      <c r="AA160" s="12"/>
      <c r="AB160" s="12"/>
      <c r="AC160" s="12"/>
      <c r="AD160" s="12"/>
    </row>
    <row r="161" spans="1:30" x14ac:dyDescent="0.2">
      <c r="A161" s="186" t="s">
        <v>119</v>
      </c>
      <c r="B161" s="179"/>
      <c r="C161" s="179"/>
      <c r="D161" s="179"/>
      <c r="E161" s="179"/>
      <c r="F161" s="180"/>
      <c r="G161" s="150"/>
      <c r="H161" s="159"/>
      <c r="I161" s="159"/>
      <c r="J161" s="159"/>
      <c r="K161" s="23"/>
      <c r="L161" s="23"/>
      <c r="M161" s="41"/>
      <c r="N161" s="41"/>
      <c r="O161" s="41"/>
      <c r="P161" s="41"/>
      <c r="Q161" s="41"/>
      <c r="R161" s="25"/>
      <c r="S161" s="12"/>
      <c r="T161" s="12"/>
      <c r="U161" s="12"/>
      <c r="V161" s="12"/>
      <c r="W161" s="12"/>
      <c r="X161" s="12"/>
      <c r="Y161" s="12"/>
      <c r="Z161" s="12"/>
      <c r="AA161" s="12"/>
      <c r="AB161" s="12"/>
      <c r="AC161" s="12"/>
      <c r="AD161" s="12"/>
    </row>
    <row r="162" spans="1:30" x14ac:dyDescent="0.2">
      <c r="A162" s="190" t="s">
        <v>120</v>
      </c>
      <c r="B162" s="179"/>
      <c r="C162" s="179"/>
      <c r="D162" s="179"/>
      <c r="E162" s="179"/>
      <c r="F162" s="180"/>
      <c r="G162" s="150"/>
      <c r="H162" s="159"/>
      <c r="I162" s="159"/>
      <c r="J162" s="159"/>
      <c r="K162" s="23"/>
      <c r="L162" s="23"/>
      <c r="M162" s="41"/>
      <c r="N162" s="41"/>
      <c r="O162" s="41"/>
      <c r="P162" s="41"/>
      <c r="Q162" s="41"/>
      <c r="R162" s="25"/>
      <c r="S162" s="12"/>
      <c r="T162" s="12"/>
      <c r="U162" s="12"/>
      <c r="V162" s="12"/>
      <c r="W162" s="12"/>
      <c r="X162" s="12"/>
      <c r="Y162" s="12"/>
      <c r="Z162" s="12"/>
      <c r="AA162" s="12"/>
      <c r="AB162" s="12"/>
      <c r="AC162" s="12"/>
      <c r="AD162" s="12"/>
    </row>
    <row r="163" spans="1:30" x14ac:dyDescent="0.2">
      <c r="A163" s="185" t="s">
        <v>121</v>
      </c>
      <c r="B163" s="179"/>
      <c r="C163" s="179"/>
      <c r="D163" s="179"/>
      <c r="E163" s="179"/>
      <c r="F163" s="180"/>
      <c r="G163" s="150"/>
      <c r="H163" s="159"/>
      <c r="I163" s="159"/>
      <c r="J163" s="159"/>
      <c r="K163" s="23"/>
      <c r="L163" s="23"/>
      <c r="M163" s="41"/>
      <c r="N163" s="41"/>
      <c r="O163" s="41"/>
      <c r="P163" s="41"/>
      <c r="Q163" s="41"/>
      <c r="R163" s="25"/>
      <c r="S163" s="12"/>
      <c r="T163" s="12"/>
      <c r="U163" s="12"/>
      <c r="V163" s="12"/>
      <c r="W163" s="12"/>
      <c r="X163" s="12"/>
      <c r="Y163" s="12"/>
      <c r="Z163" s="12"/>
      <c r="AA163" s="12"/>
      <c r="AB163" s="12"/>
      <c r="AC163" s="12"/>
      <c r="AD163" s="12"/>
    </row>
    <row r="164" spans="1:30" ht="31.5" customHeight="1" x14ac:dyDescent="0.2">
      <c r="A164" s="185" t="s">
        <v>122</v>
      </c>
      <c r="B164" s="179"/>
      <c r="C164" s="179"/>
      <c r="D164" s="179"/>
      <c r="E164" s="179"/>
      <c r="F164" s="180"/>
      <c r="G164" s="150"/>
      <c r="H164" s="159"/>
      <c r="I164" s="159"/>
      <c r="J164" s="159"/>
      <c r="K164" s="23"/>
      <c r="L164" s="23"/>
      <c r="M164" s="41"/>
      <c r="N164" s="41"/>
      <c r="O164" s="41"/>
      <c r="P164" s="41"/>
      <c r="Q164" s="41"/>
      <c r="R164" s="25"/>
      <c r="S164" s="12"/>
      <c r="T164" s="12"/>
      <c r="U164" s="12"/>
      <c r="V164" s="12"/>
      <c r="W164" s="12"/>
      <c r="X164" s="12"/>
      <c r="Y164" s="12"/>
      <c r="Z164" s="12"/>
      <c r="AA164" s="12"/>
      <c r="AB164" s="12"/>
      <c r="AC164" s="12"/>
      <c r="AD164" s="12"/>
    </row>
    <row r="165" spans="1:30" ht="29.25" customHeight="1" x14ac:dyDescent="0.2">
      <c r="A165" s="185" t="s">
        <v>123</v>
      </c>
      <c r="B165" s="179"/>
      <c r="C165" s="179"/>
      <c r="D165" s="179"/>
      <c r="E165" s="179"/>
      <c r="F165" s="180"/>
      <c r="G165" s="150"/>
      <c r="H165" s="159"/>
      <c r="I165" s="159"/>
      <c r="J165" s="159"/>
      <c r="K165" s="23"/>
      <c r="L165" s="23"/>
      <c r="M165" s="41"/>
      <c r="N165" s="41"/>
      <c r="O165" s="41"/>
      <c r="P165" s="41"/>
      <c r="Q165" s="41"/>
      <c r="R165" s="25"/>
      <c r="S165" s="12"/>
      <c r="T165" s="12"/>
      <c r="U165" s="12"/>
      <c r="V165" s="12"/>
      <c r="W165" s="12"/>
      <c r="X165" s="12"/>
      <c r="Y165" s="12"/>
      <c r="Z165" s="12"/>
      <c r="AA165" s="12"/>
      <c r="AB165" s="12"/>
      <c r="AC165" s="12"/>
      <c r="AD165" s="12"/>
    </row>
    <row r="166" spans="1:30" x14ac:dyDescent="0.2">
      <c r="A166" s="185" t="s">
        <v>124</v>
      </c>
      <c r="B166" s="179"/>
      <c r="C166" s="179"/>
      <c r="D166" s="179"/>
      <c r="E166" s="179"/>
      <c r="F166" s="180"/>
      <c r="G166" s="150"/>
      <c r="H166" s="159"/>
      <c r="I166" s="159"/>
      <c r="J166" s="159"/>
      <c r="K166" s="23"/>
      <c r="L166" s="23"/>
      <c r="M166" s="41"/>
      <c r="N166" s="41"/>
      <c r="O166" s="41"/>
      <c r="P166" s="41"/>
      <c r="Q166" s="41"/>
      <c r="R166" s="25"/>
      <c r="S166" s="12"/>
      <c r="T166" s="12"/>
      <c r="U166" s="12"/>
      <c r="V166" s="12"/>
      <c r="W166" s="12"/>
      <c r="X166" s="12"/>
      <c r="Y166" s="12"/>
      <c r="Z166" s="12"/>
      <c r="AA166" s="12"/>
      <c r="AB166" s="12"/>
      <c r="AC166" s="12"/>
      <c r="AD166" s="12"/>
    </row>
    <row r="167" spans="1:30" ht="58.5" customHeight="1" x14ac:dyDescent="0.2">
      <c r="A167" s="185" t="s">
        <v>125</v>
      </c>
      <c r="B167" s="179"/>
      <c r="C167" s="179"/>
      <c r="D167" s="179"/>
      <c r="E167" s="179"/>
      <c r="F167" s="180"/>
      <c r="G167" s="150"/>
      <c r="H167" s="159"/>
      <c r="I167" s="159"/>
      <c r="J167" s="159"/>
      <c r="K167" s="23"/>
      <c r="L167" s="23"/>
      <c r="M167" s="41"/>
      <c r="N167" s="41"/>
      <c r="O167" s="41"/>
      <c r="P167" s="41"/>
      <c r="Q167" s="41"/>
      <c r="R167" s="25"/>
      <c r="S167" s="12"/>
      <c r="T167" s="12"/>
      <c r="U167" s="12"/>
      <c r="V167" s="12"/>
      <c r="W167" s="12"/>
      <c r="X167" s="12"/>
      <c r="Y167" s="12"/>
      <c r="Z167" s="12"/>
      <c r="AA167" s="12"/>
      <c r="AB167" s="12"/>
      <c r="AC167" s="12"/>
      <c r="AD167" s="12"/>
    </row>
    <row r="168" spans="1:30" ht="29.25" customHeight="1" x14ac:dyDescent="0.2">
      <c r="A168" s="185" t="s">
        <v>126</v>
      </c>
      <c r="B168" s="179"/>
      <c r="C168" s="179"/>
      <c r="D168" s="179"/>
      <c r="E168" s="179"/>
      <c r="F168" s="180"/>
      <c r="G168" s="150"/>
      <c r="H168" s="159"/>
      <c r="I168" s="159"/>
      <c r="J168" s="159"/>
      <c r="K168" s="23"/>
      <c r="L168" s="23"/>
      <c r="M168" s="41"/>
      <c r="N168" s="41"/>
      <c r="O168" s="41"/>
      <c r="P168" s="41"/>
      <c r="Q168" s="41"/>
      <c r="R168" s="25"/>
      <c r="S168" s="12"/>
      <c r="T168" s="12"/>
      <c r="U168" s="12"/>
      <c r="V168" s="12"/>
      <c r="W168" s="12"/>
      <c r="X168" s="12"/>
      <c r="Y168" s="12"/>
      <c r="Z168" s="12"/>
      <c r="AA168" s="12"/>
      <c r="AB168" s="12"/>
      <c r="AC168" s="12"/>
      <c r="AD168" s="12"/>
    </row>
    <row r="169" spans="1:30" x14ac:dyDescent="0.2">
      <c r="A169" s="185" t="s">
        <v>127</v>
      </c>
      <c r="B169" s="179"/>
      <c r="C169" s="179"/>
      <c r="D169" s="179"/>
      <c r="E169" s="179"/>
      <c r="F169" s="180"/>
      <c r="G169" s="150"/>
      <c r="H169" s="159"/>
      <c r="I169" s="159"/>
      <c r="J169" s="159"/>
      <c r="K169" s="23"/>
      <c r="L169" s="23"/>
      <c r="M169" s="41"/>
      <c r="N169" s="41"/>
      <c r="O169" s="41"/>
      <c r="P169" s="41"/>
      <c r="Q169" s="41"/>
      <c r="R169" s="25"/>
      <c r="S169" s="12"/>
      <c r="T169" s="12"/>
      <c r="U169" s="12"/>
      <c r="V169" s="12"/>
      <c r="W169" s="12"/>
      <c r="X169" s="12"/>
      <c r="Y169" s="12"/>
      <c r="Z169" s="12"/>
      <c r="AA169" s="12"/>
      <c r="AB169" s="12"/>
      <c r="AC169" s="12"/>
      <c r="AD169" s="12"/>
    </row>
    <row r="170" spans="1:30" x14ac:dyDescent="0.2">
      <c r="A170" s="185" t="s">
        <v>128</v>
      </c>
      <c r="B170" s="179"/>
      <c r="C170" s="179"/>
      <c r="D170" s="179"/>
      <c r="E170" s="179"/>
      <c r="F170" s="180"/>
      <c r="G170" s="150"/>
      <c r="H170" s="159"/>
      <c r="I170" s="159"/>
      <c r="J170" s="159"/>
      <c r="K170" s="23"/>
      <c r="L170" s="23"/>
      <c r="M170" s="41"/>
      <c r="N170" s="41"/>
      <c r="O170" s="41"/>
      <c r="P170" s="41"/>
      <c r="Q170" s="41"/>
      <c r="R170" s="25"/>
      <c r="S170" s="12"/>
      <c r="T170" s="12"/>
      <c r="U170" s="12"/>
      <c r="V170" s="12"/>
      <c r="W170" s="12"/>
      <c r="X170" s="12"/>
      <c r="Y170" s="12"/>
      <c r="Z170" s="12"/>
      <c r="AA170" s="12"/>
      <c r="AB170" s="12"/>
      <c r="AC170" s="12"/>
      <c r="AD170" s="12"/>
    </row>
    <row r="171" spans="1:30" x14ac:dyDescent="0.2">
      <c r="A171" s="185" t="s">
        <v>129</v>
      </c>
      <c r="B171" s="179"/>
      <c r="C171" s="179"/>
      <c r="D171" s="179"/>
      <c r="E171" s="179"/>
      <c r="F171" s="180"/>
      <c r="G171" s="150"/>
      <c r="H171" s="159"/>
      <c r="I171" s="159"/>
      <c r="J171" s="159"/>
      <c r="K171" s="23"/>
      <c r="L171" s="23"/>
      <c r="M171" s="41"/>
      <c r="N171" s="41"/>
      <c r="O171" s="41"/>
      <c r="P171" s="41"/>
      <c r="Q171" s="41"/>
      <c r="R171" s="25"/>
      <c r="S171" s="12"/>
      <c r="T171" s="12"/>
      <c r="U171" s="12"/>
      <c r="V171" s="12"/>
      <c r="W171" s="12"/>
      <c r="X171" s="12"/>
      <c r="Y171" s="12"/>
      <c r="Z171" s="12"/>
      <c r="AA171" s="12"/>
      <c r="AB171" s="12"/>
      <c r="AC171" s="12"/>
      <c r="AD171" s="12"/>
    </row>
    <row r="172" spans="1:30" x14ac:dyDescent="0.2">
      <c r="A172" s="185" t="s">
        <v>130</v>
      </c>
      <c r="B172" s="179"/>
      <c r="C172" s="179"/>
      <c r="D172" s="179"/>
      <c r="E172" s="179"/>
      <c r="F172" s="180"/>
      <c r="G172" s="150"/>
      <c r="H172" s="159"/>
      <c r="I172" s="159"/>
      <c r="J172" s="159"/>
      <c r="K172" s="23"/>
      <c r="L172" s="23"/>
      <c r="M172" s="41"/>
      <c r="N172" s="41"/>
      <c r="O172" s="41"/>
      <c r="P172" s="41"/>
      <c r="Q172" s="41"/>
      <c r="R172" s="25"/>
      <c r="S172" s="12"/>
      <c r="T172" s="12"/>
      <c r="U172" s="12"/>
      <c r="V172" s="12"/>
      <c r="W172" s="12"/>
      <c r="X172" s="12"/>
      <c r="Y172" s="12"/>
      <c r="Z172" s="12"/>
      <c r="AA172" s="12"/>
      <c r="AB172" s="12"/>
      <c r="AC172" s="12"/>
      <c r="AD172" s="12"/>
    </row>
    <row r="173" spans="1:30" x14ac:dyDescent="0.2">
      <c r="A173" s="185" t="s">
        <v>131</v>
      </c>
      <c r="B173" s="179"/>
      <c r="C173" s="179"/>
      <c r="D173" s="179"/>
      <c r="E173" s="179"/>
      <c r="F173" s="180"/>
      <c r="G173" s="150"/>
      <c r="H173" s="159"/>
      <c r="I173" s="159"/>
      <c r="J173" s="159"/>
      <c r="K173" s="23"/>
      <c r="L173" s="23"/>
      <c r="M173" s="41"/>
      <c r="N173" s="41"/>
      <c r="O173" s="41"/>
      <c r="P173" s="41"/>
      <c r="Q173" s="41"/>
      <c r="R173" s="25"/>
      <c r="S173" s="12"/>
      <c r="T173" s="12"/>
      <c r="U173" s="12"/>
      <c r="V173" s="12"/>
      <c r="W173" s="12"/>
      <c r="X173" s="12"/>
      <c r="Y173" s="12"/>
      <c r="Z173" s="12"/>
      <c r="AA173" s="12"/>
      <c r="AB173" s="12"/>
      <c r="AC173" s="12"/>
      <c r="AD173" s="12"/>
    </row>
    <row r="174" spans="1:30" x14ac:dyDescent="0.2">
      <c r="A174" s="185" t="s">
        <v>132</v>
      </c>
      <c r="B174" s="179"/>
      <c r="C174" s="179"/>
      <c r="D174" s="179"/>
      <c r="E174" s="179"/>
      <c r="F174" s="180"/>
      <c r="G174" s="150"/>
      <c r="H174" s="159"/>
      <c r="I174" s="159"/>
      <c r="J174" s="159"/>
      <c r="K174" s="23"/>
      <c r="L174" s="23"/>
      <c r="M174" s="41"/>
      <c r="N174" s="41"/>
      <c r="O174" s="41"/>
      <c r="P174" s="41"/>
      <c r="Q174" s="41"/>
      <c r="R174" s="25"/>
      <c r="S174" s="12"/>
      <c r="T174" s="12"/>
      <c r="U174" s="12"/>
      <c r="V174" s="12"/>
      <c r="W174" s="12"/>
      <c r="X174" s="12"/>
      <c r="Y174" s="12"/>
      <c r="Z174" s="12"/>
      <c r="AA174" s="12"/>
      <c r="AB174" s="12"/>
      <c r="AC174" s="12"/>
      <c r="AD174" s="12"/>
    </row>
    <row r="175" spans="1:30" x14ac:dyDescent="0.2">
      <c r="A175" s="185" t="s">
        <v>133</v>
      </c>
      <c r="B175" s="179"/>
      <c r="C175" s="179"/>
      <c r="D175" s="179"/>
      <c r="E175" s="179"/>
      <c r="F175" s="180"/>
      <c r="G175" s="150"/>
      <c r="H175" s="159"/>
      <c r="I175" s="159"/>
      <c r="J175" s="159"/>
      <c r="K175" s="23"/>
      <c r="L175" s="23"/>
      <c r="M175" s="41"/>
      <c r="N175" s="41"/>
      <c r="O175" s="41"/>
      <c r="P175" s="41"/>
      <c r="Q175" s="41"/>
      <c r="R175" s="25"/>
      <c r="S175" s="12"/>
      <c r="T175" s="12"/>
      <c r="U175" s="12"/>
      <c r="V175" s="12"/>
      <c r="W175" s="12"/>
      <c r="X175" s="12"/>
      <c r="Y175" s="12"/>
      <c r="Z175" s="12"/>
      <c r="AA175" s="12"/>
      <c r="AB175" s="12"/>
      <c r="AC175" s="12"/>
      <c r="AD175" s="12"/>
    </row>
    <row r="176" spans="1:30" x14ac:dyDescent="0.2">
      <c r="A176" s="185" t="s">
        <v>134</v>
      </c>
      <c r="B176" s="179"/>
      <c r="C176" s="179"/>
      <c r="D176" s="179"/>
      <c r="E176" s="179"/>
      <c r="F176" s="180"/>
      <c r="G176" s="150"/>
      <c r="H176" s="159"/>
      <c r="I176" s="159"/>
      <c r="J176" s="159"/>
      <c r="K176" s="23"/>
      <c r="L176" s="23"/>
      <c r="M176" s="41"/>
      <c r="N176" s="41"/>
      <c r="O176" s="41"/>
      <c r="P176" s="41"/>
      <c r="Q176" s="41"/>
      <c r="R176" s="25"/>
      <c r="S176" s="12"/>
      <c r="T176" s="12"/>
      <c r="U176" s="12"/>
      <c r="V176" s="12"/>
      <c r="W176" s="12"/>
      <c r="X176" s="12"/>
      <c r="Y176" s="12"/>
      <c r="Z176" s="12"/>
      <c r="AA176" s="12"/>
      <c r="AB176" s="12"/>
      <c r="AC176" s="12"/>
      <c r="AD176" s="12"/>
    </row>
    <row r="177" spans="1:30" x14ac:dyDescent="0.2">
      <c r="A177" s="185" t="s">
        <v>135</v>
      </c>
      <c r="B177" s="179"/>
      <c r="C177" s="179"/>
      <c r="D177" s="179"/>
      <c r="E177" s="179"/>
      <c r="F177" s="180"/>
      <c r="G177" s="150"/>
      <c r="H177" s="159"/>
      <c r="I177" s="159"/>
      <c r="J177" s="159"/>
      <c r="K177" s="23"/>
      <c r="L177" s="23"/>
      <c r="M177" s="41"/>
      <c r="N177" s="41"/>
      <c r="O177" s="41"/>
      <c r="P177" s="41"/>
      <c r="Q177" s="41"/>
      <c r="R177" s="25"/>
      <c r="S177" s="12"/>
      <c r="T177" s="12"/>
      <c r="U177" s="12"/>
      <c r="V177" s="12"/>
      <c r="W177" s="12"/>
      <c r="X177" s="12"/>
      <c r="Y177" s="12"/>
      <c r="Z177" s="12"/>
      <c r="AA177" s="12"/>
      <c r="AB177" s="12"/>
      <c r="AC177" s="12"/>
      <c r="AD177" s="12"/>
    </row>
    <row r="178" spans="1:30" x14ac:dyDescent="0.2">
      <c r="A178" s="185" t="s">
        <v>136</v>
      </c>
      <c r="B178" s="179"/>
      <c r="C178" s="179"/>
      <c r="D178" s="179"/>
      <c r="E178" s="179"/>
      <c r="F178" s="180"/>
      <c r="G178" s="150"/>
      <c r="H178" s="159"/>
      <c r="I178" s="159"/>
      <c r="J178" s="159"/>
      <c r="K178" s="23"/>
      <c r="L178" s="23"/>
      <c r="M178" s="41"/>
      <c r="N178" s="41"/>
      <c r="O178" s="41"/>
      <c r="P178" s="41"/>
      <c r="Q178" s="41"/>
      <c r="R178" s="25"/>
      <c r="S178" s="12"/>
      <c r="T178" s="12"/>
      <c r="U178" s="12"/>
      <c r="V178" s="12"/>
      <c r="W178" s="12"/>
      <c r="X178" s="12"/>
      <c r="Y178" s="12"/>
      <c r="Z178" s="12"/>
      <c r="AA178" s="12"/>
      <c r="AB178" s="12"/>
      <c r="AC178" s="12"/>
      <c r="AD178" s="12"/>
    </row>
    <row r="179" spans="1:30" x14ac:dyDescent="0.2">
      <c r="A179" s="185" t="s">
        <v>137</v>
      </c>
      <c r="B179" s="179"/>
      <c r="C179" s="179"/>
      <c r="D179" s="179"/>
      <c r="E179" s="179"/>
      <c r="F179" s="180"/>
      <c r="G179" s="150"/>
      <c r="H179" s="159"/>
      <c r="I179" s="159"/>
      <c r="J179" s="159"/>
      <c r="K179" s="23"/>
      <c r="L179" s="23"/>
      <c r="M179" s="41"/>
      <c r="N179" s="41"/>
      <c r="O179" s="41"/>
      <c r="P179" s="41"/>
      <c r="Q179" s="41"/>
      <c r="R179" s="25"/>
      <c r="S179" s="12"/>
      <c r="T179" s="12"/>
      <c r="U179" s="12"/>
      <c r="V179" s="12"/>
      <c r="W179" s="12"/>
      <c r="X179" s="12"/>
      <c r="Y179" s="12"/>
      <c r="Z179" s="12"/>
      <c r="AA179" s="12"/>
      <c r="AB179" s="12"/>
      <c r="AC179" s="12"/>
      <c r="AD179" s="12"/>
    </row>
    <row r="180" spans="1:30" x14ac:dyDescent="0.2">
      <c r="A180" s="185" t="s">
        <v>138</v>
      </c>
      <c r="B180" s="179"/>
      <c r="C180" s="179"/>
      <c r="D180" s="179"/>
      <c r="E180" s="179"/>
      <c r="F180" s="180"/>
      <c r="G180" s="150"/>
      <c r="H180" s="159"/>
      <c r="I180" s="159"/>
      <c r="J180" s="159"/>
      <c r="K180" s="23"/>
      <c r="L180" s="23"/>
      <c r="M180" s="41"/>
      <c r="N180" s="41"/>
      <c r="O180" s="41"/>
      <c r="P180" s="41"/>
      <c r="Q180" s="41"/>
      <c r="R180" s="25"/>
      <c r="S180" s="12"/>
      <c r="T180" s="12"/>
      <c r="U180" s="12"/>
      <c r="V180" s="12"/>
      <c r="W180" s="12"/>
      <c r="X180" s="12"/>
      <c r="Y180" s="12"/>
      <c r="Z180" s="12"/>
      <c r="AA180" s="12"/>
      <c r="AB180" s="12"/>
      <c r="AC180" s="12"/>
      <c r="AD180" s="12"/>
    </row>
    <row r="181" spans="1:30" x14ac:dyDescent="0.2">
      <c r="A181" s="185" t="s">
        <v>139</v>
      </c>
      <c r="B181" s="179"/>
      <c r="C181" s="179"/>
      <c r="D181" s="179"/>
      <c r="E181" s="179"/>
      <c r="F181" s="180"/>
      <c r="G181" s="150"/>
      <c r="H181" s="159"/>
      <c r="I181" s="159"/>
      <c r="J181" s="159"/>
      <c r="K181" s="23"/>
      <c r="L181" s="23"/>
      <c r="M181" s="41"/>
      <c r="N181" s="41"/>
      <c r="O181" s="41"/>
      <c r="P181" s="41"/>
      <c r="Q181" s="41"/>
      <c r="R181" s="25"/>
      <c r="S181" s="12"/>
      <c r="T181" s="12"/>
      <c r="U181" s="12"/>
      <c r="V181" s="12"/>
      <c r="W181" s="12"/>
      <c r="X181" s="12"/>
      <c r="Y181" s="12"/>
      <c r="Z181" s="12"/>
      <c r="AA181" s="12"/>
      <c r="AB181" s="12"/>
      <c r="AC181" s="12"/>
      <c r="AD181" s="12"/>
    </row>
    <row r="182" spans="1:30" x14ac:dyDescent="0.2">
      <c r="A182" s="185" t="s">
        <v>140</v>
      </c>
      <c r="B182" s="179"/>
      <c r="C182" s="179"/>
      <c r="D182" s="179"/>
      <c r="E182" s="179"/>
      <c r="F182" s="180"/>
      <c r="G182" s="150"/>
      <c r="H182" s="159"/>
      <c r="I182" s="159"/>
      <c r="J182" s="159"/>
      <c r="K182" s="23"/>
      <c r="L182" s="23"/>
      <c r="M182" s="41"/>
      <c r="N182" s="41"/>
      <c r="O182" s="41"/>
      <c r="P182" s="41"/>
      <c r="Q182" s="41"/>
      <c r="R182" s="25"/>
      <c r="S182" s="12"/>
      <c r="T182" s="12"/>
      <c r="U182" s="12"/>
      <c r="V182" s="12"/>
      <c r="W182" s="12"/>
      <c r="X182" s="12"/>
      <c r="Y182" s="12"/>
      <c r="Z182" s="12"/>
      <c r="AA182" s="12"/>
      <c r="AB182" s="12"/>
      <c r="AC182" s="12"/>
      <c r="AD182" s="12"/>
    </row>
    <row r="183" spans="1:30" ht="30.75" customHeight="1" x14ac:dyDescent="0.2">
      <c r="A183" s="185" t="s">
        <v>141</v>
      </c>
      <c r="B183" s="179"/>
      <c r="C183" s="179"/>
      <c r="D183" s="179"/>
      <c r="E183" s="179"/>
      <c r="F183" s="180"/>
      <c r="G183" s="150"/>
      <c r="H183" s="159"/>
      <c r="I183" s="159"/>
      <c r="J183" s="159"/>
      <c r="K183" s="23"/>
      <c r="L183" s="23"/>
      <c r="M183" s="41"/>
      <c r="N183" s="41"/>
      <c r="O183" s="41"/>
      <c r="P183" s="41"/>
      <c r="Q183" s="41"/>
      <c r="R183" s="25"/>
      <c r="S183" s="12"/>
      <c r="T183" s="12"/>
      <c r="U183" s="12"/>
      <c r="V183" s="12"/>
      <c r="W183" s="12"/>
      <c r="X183" s="12"/>
      <c r="Y183" s="12"/>
      <c r="Z183" s="12"/>
      <c r="AA183" s="12"/>
      <c r="AB183" s="12"/>
      <c r="AC183" s="12"/>
      <c r="AD183" s="12"/>
    </row>
    <row r="184" spans="1:30" ht="33.75" customHeight="1" x14ac:dyDescent="0.2">
      <c r="A184" s="185" t="s">
        <v>142</v>
      </c>
      <c r="B184" s="179"/>
      <c r="C184" s="179"/>
      <c r="D184" s="179"/>
      <c r="E184" s="179"/>
      <c r="F184" s="180"/>
      <c r="G184" s="150"/>
      <c r="H184" s="159"/>
      <c r="I184" s="159"/>
      <c r="J184" s="159"/>
      <c r="K184" s="23"/>
      <c r="L184" s="23"/>
      <c r="M184" s="41"/>
      <c r="N184" s="41"/>
      <c r="O184" s="41"/>
      <c r="P184" s="41"/>
      <c r="Q184" s="41"/>
      <c r="R184" s="25"/>
      <c r="S184" s="12"/>
      <c r="T184" s="12"/>
      <c r="U184" s="12"/>
      <c r="V184" s="12"/>
      <c r="W184" s="12"/>
      <c r="X184" s="12"/>
      <c r="Y184" s="12"/>
      <c r="Z184" s="12"/>
      <c r="AA184" s="12"/>
      <c r="AB184" s="12"/>
      <c r="AC184" s="12"/>
      <c r="AD184" s="12"/>
    </row>
    <row r="185" spans="1:30" x14ac:dyDescent="0.2">
      <c r="A185" s="185" t="s">
        <v>143</v>
      </c>
      <c r="B185" s="179"/>
      <c r="C185" s="179"/>
      <c r="D185" s="179"/>
      <c r="E185" s="179"/>
      <c r="F185" s="180"/>
      <c r="G185" s="150"/>
      <c r="H185" s="159"/>
      <c r="I185" s="159"/>
      <c r="J185" s="159"/>
      <c r="K185" s="23"/>
      <c r="L185" s="23"/>
      <c r="M185" s="41"/>
      <c r="N185" s="41"/>
      <c r="O185" s="41"/>
      <c r="P185" s="41"/>
      <c r="Q185" s="41"/>
      <c r="R185" s="43"/>
      <c r="S185" s="44"/>
      <c r="T185" s="44"/>
      <c r="U185" s="44"/>
      <c r="V185" s="44"/>
      <c r="W185" s="44"/>
      <c r="X185" s="44"/>
      <c r="Y185" s="44"/>
      <c r="Z185" s="44"/>
      <c r="AA185" s="44"/>
      <c r="AB185" s="44"/>
      <c r="AC185" s="44"/>
      <c r="AD185" s="44"/>
    </row>
    <row r="186" spans="1:30" ht="61.5" customHeight="1" x14ac:dyDescent="0.2">
      <c r="A186" s="185" t="s">
        <v>144</v>
      </c>
      <c r="B186" s="179"/>
      <c r="C186" s="179"/>
      <c r="D186" s="179"/>
      <c r="E186" s="179"/>
      <c r="F186" s="180"/>
      <c r="G186" s="150"/>
      <c r="H186" s="159"/>
      <c r="I186" s="159"/>
      <c r="J186" s="159"/>
      <c r="K186" s="23"/>
      <c r="L186" s="23"/>
      <c r="M186" s="41"/>
      <c r="N186" s="41"/>
      <c r="O186" s="41"/>
      <c r="P186" s="41"/>
      <c r="Q186" s="41"/>
      <c r="R186" s="43"/>
      <c r="S186" s="44"/>
      <c r="T186" s="44"/>
      <c r="U186" s="44"/>
      <c r="V186" s="44"/>
      <c r="W186" s="44"/>
      <c r="X186" s="44"/>
      <c r="Y186" s="44"/>
      <c r="Z186" s="44"/>
      <c r="AA186" s="44"/>
      <c r="AB186" s="44"/>
      <c r="AC186" s="44"/>
      <c r="AD186" s="44"/>
    </row>
    <row r="187" spans="1:30" ht="29.25" customHeight="1" x14ac:dyDescent="0.2">
      <c r="A187" s="185" t="s">
        <v>145</v>
      </c>
      <c r="B187" s="179"/>
      <c r="C187" s="179"/>
      <c r="D187" s="179"/>
      <c r="E187" s="179"/>
      <c r="F187" s="180"/>
      <c r="G187" s="150"/>
      <c r="H187" s="159"/>
      <c r="I187" s="159"/>
      <c r="J187" s="159"/>
      <c r="K187" s="23"/>
      <c r="L187" s="23"/>
      <c r="M187" s="41"/>
      <c r="N187" s="41"/>
      <c r="O187" s="41"/>
      <c r="P187" s="41"/>
      <c r="Q187" s="41"/>
      <c r="R187" s="43"/>
      <c r="S187" s="44"/>
      <c r="T187" s="44"/>
      <c r="U187" s="44"/>
      <c r="V187" s="44"/>
      <c r="W187" s="44"/>
      <c r="X187" s="44"/>
      <c r="Y187" s="44"/>
      <c r="Z187" s="44"/>
      <c r="AA187" s="44"/>
      <c r="AB187" s="44"/>
      <c r="AC187" s="44"/>
      <c r="AD187" s="44"/>
    </row>
    <row r="188" spans="1:30" ht="31.5" customHeight="1" x14ac:dyDescent="0.2">
      <c r="A188" s="185" t="s">
        <v>146</v>
      </c>
      <c r="B188" s="179"/>
      <c r="C188" s="179"/>
      <c r="D188" s="179"/>
      <c r="E188" s="179"/>
      <c r="F188" s="180"/>
      <c r="G188" s="150"/>
      <c r="H188" s="159"/>
      <c r="I188" s="159"/>
      <c r="J188" s="159"/>
      <c r="K188" s="23"/>
      <c r="L188" s="23"/>
      <c r="M188" s="41"/>
      <c r="N188" s="41"/>
      <c r="O188" s="41"/>
      <c r="P188" s="41"/>
      <c r="Q188" s="41"/>
      <c r="R188" s="43"/>
      <c r="S188" s="44"/>
      <c r="T188" s="44"/>
      <c r="U188" s="44"/>
      <c r="V188" s="44"/>
      <c r="W188" s="44"/>
      <c r="X188" s="44"/>
      <c r="Y188" s="44"/>
      <c r="Z188" s="44"/>
      <c r="AA188" s="44"/>
      <c r="AB188" s="44"/>
      <c r="AC188" s="44"/>
      <c r="AD188" s="44"/>
    </row>
    <row r="189" spans="1:30" x14ac:dyDescent="0.2">
      <c r="A189" s="185" t="s">
        <v>147</v>
      </c>
      <c r="B189" s="179"/>
      <c r="C189" s="179"/>
      <c r="D189" s="179"/>
      <c r="E189" s="179"/>
      <c r="F189" s="180"/>
      <c r="G189" s="150"/>
      <c r="H189" s="159"/>
      <c r="I189" s="159"/>
      <c r="J189" s="159"/>
      <c r="K189" s="23"/>
      <c r="L189" s="23"/>
      <c r="M189" s="41"/>
      <c r="N189" s="41"/>
      <c r="O189" s="41"/>
      <c r="P189" s="41"/>
      <c r="Q189" s="41"/>
      <c r="R189" s="43"/>
      <c r="S189" s="44"/>
      <c r="T189" s="44"/>
      <c r="U189" s="44"/>
      <c r="V189" s="44"/>
      <c r="W189" s="44"/>
      <c r="X189" s="44"/>
      <c r="Y189" s="44"/>
      <c r="Z189" s="44"/>
      <c r="AA189" s="44"/>
      <c r="AB189" s="44"/>
      <c r="AC189" s="44"/>
      <c r="AD189" s="44"/>
    </row>
    <row r="190" spans="1:30" x14ac:dyDescent="0.2">
      <c r="A190" s="185" t="s">
        <v>148</v>
      </c>
      <c r="B190" s="179"/>
      <c r="C190" s="179"/>
      <c r="D190" s="179"/>
      <c r="E190" s="179"/>
      <c r="F190" s="180"/>
      <c r="G190" s="150"/>
      <c r="H190" s="159"/>
      <c r="I190" s="159"/>
      <c r="J190" s="159"/>
      <c r="K190" s="23"/>
      <c r="L190" s="23"/>
      <c r="M190" s="41"/>
      <c r="N190" s="41"/>
      <c r="O190" s="41"/>
      <c r="P190" s="41"/>
      <c r="Q190" s="41"/>
      <c r="R190" s="43"/>
      <c r="S190" s="44"/>
      <c r="T190" s="44"/>
      <c r="U190" s="44"/>
      <c r="V190" s="44"/>
      <c r="W190" s="44"/>
      <c r="X190" s="44"/>
      <c r="Y190" s="44"/>
      <c r="Z190" s="44"/>
      <c r="AA190" s="44"/>
      <c r="AB190" s="44"/>
      <c r="AC190" s="44"/>
      <c r="AD190" s="44"/>
    </row>
    <row r="191" spans="1:30" x14ac:dyDescent="0.2">
      <c r="A191" s="185" t="s">
        <v>149</v>
      </c>
      <c r="B191" s="179"/>
      <c r="C191" s="179"/>
      <c r="D191" s="179"/>
      <c r="E191" s="179"/>
      <c r="F191" s="180"/>
      <c r="G191" s="150"/>
      <c r="H191" s="159"/>
      <c r="I191" s="159"/>
      <c r="J191" s="159"/>
      <c r="K191" s="23"/>
      <c r="L191" s="23"/>
      <c r="M191" s="41"/>
      <c r="N191" s="41"/>
      <c r="O191" s="41"/>
      <c r="P191" s="41"/>
      <c r="Q191" s="41"/>
      <c r="R191" s="43"/>
      <c r="S191" s="44"/>
      <c r="T191" s="44"/>
      <c r="U191" s="44"/>
      <c r="V191" s="44"/>
      <c r="W191" s="44"/>
      <c r="X191" s="44"/>
      <c r="Y191" s="44"/>
      <c r="Z191" s="44"/>
      <c r="AA191" s="44"/>
      <c r="AB191" s="44"/>
      <c r="AC191" s="44"/>
      <c r="AD191" s="44"/>
    </row>
    <row r="192" spans="1:30" x14ac:dyDescent="0.2">
      <c r="A192" s="185" t="s">
        <v>150</v>
      </c>
      <c r="B192" s="179"/>
      <c r="C192" s="179"/>
      <c r="D192" s="179"/>
      <c r="E192" s="179"/>
      <c r="F192" s="180"/>
      <c r="G192" s="150"/>
      <c r="H192" s="159"/>
      <c r="I192" s="159"/>
      <c r="J192" s="159"/>
      <c r="K192" s="23"/>
      <c r="L192" s="23"/>
      <c r="M192" s="41"/>
      <c r="N192" s="41"/>
      <c r="O192" s="41"/>
      <c r="P192" s="41"/>
      <c r="Q192" s="41"/>
      <c r="R192" s="43"/>
      <c r="S192" s="44"/>
      <c r="T192" s="44"/>
      <c r="U192" s="44"/>
      <c r="V192" s="44"/>
      <c r="W192" s="44"/>
      <c r="X192" s="44"/>
      <c r="Y192" s="44"/>
      <c r="Z192" s="44"/>
      <c r="AA192" s="44"/>
      <c r="AB192" s="44"/>
      <c r="AC192" s="44"/>
      <c r="AD192" s="44"/>
    </row>
    <row r="193" spans="1:30" x14ac:dyDescent="0.2">
      <c r="A193" s="185" t="s">
        <v>151</v>
      </c>
      <c r="B193" s="179"/>
      <c r="C193" s="179"/>
      <c r="D193" s="179"/>
      <c r="E193" s="179"/>
      <c r="F193" s="180"/>
      <c r="G193" s="150"/>
      <c r="H193" s="159"/>
      <c r="I193" s="159"/>
      <c r="J193" s="159"/>
      <c r="K193" s="23"/>
      <c r="L193" s="23"/>
      <c r="M193" s="41"/>
      <c r="N193" s="41"/>
      <c r="O193" s="41"/>
      <c r="P193" s="41"/>
      <c r="Q193" s="41"/>
      <c r="R193" s="43"/>
      <c r="S193" s="44"/>
      <c r="T193" s="44"/>
      <c r="U193" s="44"/>
      <c r="V193" s="44"/>
      <c r="W193" s="44"/>
      <c r="X193" s="44"/>
      <c r="Y193" s="44"/>
      <c r="Z193" s="44"/>
      <c r="AA193" s="44"/>
      <c r="AB193" s="44"/>
      <c r="AC193" s="44"/>
      <c r="AD193" s="44"/>
    </row>
    <row r="194" spans="1:30" x14ac:dyDescent="0.2">
      <c r="A194" s="185" t="s">
        <v>152</v>
      </c>
      <c r="B194" s="179"/>
      <c r="C194" s="179"/>
      <c r="D194" s="179"/>
      <c r="E194" s="179"/>
      <c r="F194" s="180"/>
      <c r="G194" s="150"/>
      <c r="H194" s="159"/>
      <c r="I194" s="159"/>
      <c r="J194" s="159"/>
      <c r="K194" s="23"/>
      <c r="L194" s="23"/>
      <c r="M194" s="41"/>
      <c r="N194" s="41"/>
      <c r="O194" s="41"/>
      <c r="P194" s="41"/>
      <c r="Q194" s="41"/>
      <c r="R194" s="43"/>
      <c r="S194" s="44"/>
      <c r="T194" s="44"/>
      <c r="U194" s="44"/>
      <c r="V194" s="44"/>
      <c r="W194" s="44"/>
      <c r="X194" s="44"/>
      <c r="Y194" s="44"/>
      <c r="Z194" s="44"/>
      <c r="AA194" s="44"/>
      <c r="AB194" s="44"/>
      <c r="AC194" s="44"/>
      <c r="AD194" s="44"/>
    </row>
    <row r="195" spans="1:30" x14ac:dyDescent="0.2">
      <c r="A195" s="185" t="s">
        <v>153</v>
      </c>
      <c r="B195" s="179"/>
      <c r="C195" s="179"/>
      <c r="D195" s="179"/>
      <c r="E195" s="179"/>
      <c r="F195" s="180"/>
      <c r="G195" s="150"/>
      <c r="H195" s="159"/>
      <c r="I195" s="159"/>
      <c r="J195" s="159"/>
      <c r="K195" s="23"/>
      <c r="L195" s="23"/>
      <c r="M195" s="41"/>
      <c r="N195" s="41"/>
      <c r="O195" s="41"/>
      <c r="P195" s="41"/>
      <c r="Q195" s="41"/>
      <c r="R195" s="43"/>
      <c r="S195" s="44"/>
      <c r="T195" s="44"/>
      <c r="U195" s="44"/>
      <c r="V195" s="44"/>
      <c r="W195" s="44"/>
      <c r="X195" s="44"/>
      <c r="Y195" s="44"/>
      <c r="Z195" s="44"/>
      <c r="AA195" s="44"/>
      <c r="AB195" s="44"/>
      <c r="AC195" s="44"/>
      <c r="AD195" s="44"/>
    </row>
    <row r="196" spans="1:30" x14ac:dyDescent="0.2">
      <c r="A196" s="185" t="s">
        <v>154</v>
      </c>
      <c r="B196" s="179"/>
      <c r="C196" s="179"/>
      <c r="D196" s="179"/>
      <c r="E196" s="179"/>
      <c r="F196" s="180"/>
      <c r="G196" s="150"/>
      <c r="H196" s="159"/>
      <c r="I196" s="159"/>
      <c r="J196" s="159"/>
      <c r="K196" s="23"/>
      <c r="L196" s="23"/>
      <c r="M196" s="41"/>
      <c r="N196" s="41"/>
      <c r="O196" s="41"/>
      <c r="P196" s="41"/>
      <c r="Q196" s="41"/>
      <c r="R196" s="43"/>
      <c r="S196" s="44"/>
      <c r="T196" s="44"/>
      <c r="U196" s="44"/>
      <c r="V196" s="44"/>
      <c r="W196" s="44"/>
      <c r="X196" s="44"/>
      <c r="Y196" s="44"/>
      <c r="Z196" s="44"/>
      <c r="AA196" s="44"/>
      <c r="AB196" s="44"/>
      <c r="AC196" s="44"/>
      <c r="AD196" s="44"/>
    </row>
    <row r="197" spans="1:30" x14ac:dyDescent="0.2">
      <c r="A197" s="185" t="s">
        <v>155</v>
      </c>
      <c r="B197" s="179"/>
      <c r="C197" s="179"/>
      <c r="D197" s="179"/>
      <c r="E197" s="179"/>
      <c r="F197" s="180"/>
      <c r="G197" s="150"/>
      <c r="H197" s="159"/>
      <c r="I197" s="159"/>
      <c r="J197" s="159"/>
      <c r="K197" s="23"/>
      <c r="L197" s="23"/>
      <c r="M197" s="41"/>
      <c r="N197" s="41"/>
      <c r="O197" s="41"/>
      <c r="P197" s="41"/>
      <c r="Q197" s="41"/>
      <c r="R197" s="43"/>
      <c r="S197" s="44"/>
      <c r="T197" s="44"/>
      <c r="U197" s="44"/>
      <c r="V197" s="44"/>
      <c r="W197" s="44"/>
      <c r="X197" s="44"/>
      <c r="Y197" s="44"/>
      <c r="Z197" s="44"/>
      <c r="AA197" s="44"/>
      <c r="AB197" s="44"/>
      <c r="AC197" s="44"/>
      <c r="AD197" s="44"/>
    </row>
    <row r="198" spans="1:30" x14ac:dyDescent="0.2">
      <c r="A198" s="185" t="s">
        <v>156</v>
      </c>
      <c r="B198" s="179"/>
      <c r="C198" s="179"/>
      <c r="D198" s="179"/>
      <c r="E198" s="179"/>
      <c r="F198" s="180"/>
      <c r="G198" s="150"/>
      <c r="H198" s="159"/>
      <c r="I198" s="159"/>
      <c r="J198" s="159"/>
      <c r="K198" s="23"/>
      <c r="L198" s="23"/>
      <c r="M198" s="41"/>
      <c r="N198" s="41"/>
      <c r="O198" s="41"/>
      <c r="P198" s="41"/>
      <c r="Q198" s="41"/>
      <c r="R198" s="43"/>
      <c r="S198" s="44"/>
      <c r="T198" s="44"/>
      <c r="U198" s="44"/>
      <c r="V198" s="44"/>
      <c r="W198" s="44"/>
      <c r="X198" s="44"/>
      <c r="Y198" s="44"/>
      <c r="Z198" s="44"/>
      <c r="AA198" s="44"/>
      <c r="AB198" s="44"/>
      <c r="AC198" s="44"/>
      <c r="AD198" s="44"/>
    </row>
    <row r="199" spans="1:30" x14ac:dyDescent="0.2">
      <c r="A199" s="185" t="s">
        <v>157</v>
      </c>
      <c r="B199" s="179"/>
      <c r="C199" s="179"/>
      <c r="D199" s="179"/>
      <c r="E199" s="179"/>
      <c r="F199" s="180"/>
      <c r="G199" s="150"/>
      <c r="H199" s="159"/>
      <c r="I199" s="159"/>
      <c r="J199" s="159"/>
      <c r="K199" s="23"/>
      <c r="L199" s="23"/>
      <c r="M199" s="41"/>
      <c r="N199" s="41"/>
      <c r="O199" s="41"/>
      <c r="P199" s="41"/>
      <c r="Q199" s="41"/>
      <c r="R199" s="43"/>
      <c r="S199" s="44"/>
      <c r="T199" s="44"/>
      <c r="U199" s="44"/>
      <c r="V199" s="44"/>
      <c r="W199" s="44"/>
      <c r="X199" s="44"/>
      <c r="Y199" s="44"/>
      <c r="Z199" s="44"/>
      <c r="AA199" s="44"/>
      <c r="AB199" s="44"/>
      <c r="AC199" s="44"/>
      <c r="AD199" s="44"/>
    </row>
    <row r="200" spans="1:30" ht="30.75" customHeight="1" x14ac:dyDescent="0.2">
      <c r="A200" s="185" t="s">
        <v>158</v>
      </c>
      <c r="B200" s="179"/>
      <c r="C200" s="179"/>
      <c r="D200" s="179"/>
      <c r="E200" s="179"/>
      <c r="F200" s="180"/>
      <c r="G200" s="150"/>
      <c r="H200" s="159"/>
      <c r="I200" s="159"/>
      <c r="J200" s="159"/>
      <c r="K200" s="23"/>
      <c r="L200" s="23"/>
      <c r="M200" s="41"/>
      <c r="N200" s="41"/>
      <c r="O200" s="41"/>
      <c r="P200" s="41"/>
      <c r="Q200" s="41"/>
      <c r="R200" s="43"/>
      <c r="S200" s="44"/>
      <c r="T200" s="44"/>
      <c r="U200" s="44"/>
      <c r="V200" s="44"/>
      <c r="W200" s="44"/>
      <c r="X200" s="44"/>
      <c r="Y200" s="44"/>
      <c r="Z200" s="44"/>
      <c r="AA200" s="44"/>
      <c r="AB200" s="44"/>
      <c r="AC200" s="44"/>
      <c r="AD200" s="44"/>
    </row>
    <row r="201" spans="1:30" ht="30" customHeight="1" x14ac:dyDescent="0.2">
      <c r="A201" s="185" t="s">
        <v>159</v>
      </c>
      <c r="B201" s="179"/>
      <c r="C201" s="179"/>
      <c r="D201" s="179"/>
      <c r="E201" s="179"/>
      <c r="F201" s="180"/>
      <c r="G201" s="150"/>
      <c r="H201" s="159"/>
      <c r="I201" s="159"/>
      <c r="J201" s="159"/>
      <c r="K201" s="23"/>
      <c r="L201" s="23"/>
      <c r="M201" s="41"/>
      <c r="N201" s="41"/>
      <c r="O201" s="41"/>
      <c r="P201" s="41"/>
      <c r="Q201" s="41"/>
      <c r="R201" s="43"/>
      <c r="S201" s="44"/>
      <c r="T201" s="44"/>
      <c r="U201" s="44"/>
      <c r="V201" s="44"/>
      <c r="W201" s="44"/>
      <c r="X201" s="44"/>
      <c r="Y201" s="44"/>
      <c r="Z201" s="44"/>
      <c r="AA201" s="44"/>
      <c r="AB201" s="44"/>
      <c r="AC201" s="44"/>
      <c r="AD201" s="44"/>
    </row>
    <row r="202" spans="1:30" x14ac:dyDescent="0.2">
      <c r="A202" s="185" t="s">
        <v>160</v>
      </c>
      <c r="B202" s="179"/>
      <c r="C202" s="179"/>
      <c r="D202" s="179"/>
      <c r="E202" s="179"/>
      <c r="F202" s="180"/>
      <c r="G202" s="150"/>
      <c r="H202" s="159"/>
      <c r="I202" s="159"/>
      <c r="J202" s="159"/>
      <c r="K202" s="23"/>
      <c r="L202" s="23"/>
      <c r="M202" s="41"/>
      <c r="N202" s="41"/>
      <c r="O202" s="41"/>
      <c r="P202" s="41"/>
      <c r="Q202" s="41"/>
      <c r="R202" s="43"/>
      <c r="S202" s="44"/>
      <c r="T202" s="44"/>
      <c r="U202" s="44"/>
      <c r="V202" s="44"/>
      <c r="W202" s="44"/>
      <c r="X202" s="44"/>
      <c r="Y202" s="44"/>
      <c r="Z202" s="44"/>
      <c r="AA202" s="44"/>
      <c r="AB202" s="44"/>
      <c r="AC202" s="44"/>
      <c r="AD202" s="44"/>
    </row>
    <row r="203" spans="1:30" ht="60" customHeight="1" x14ac:dyDescent="0.2">
      <c r="A203" s="185" t="s">
        <v>161</v>
      </c>
      <c r="B203" s="179"/>
      <c r="C203" s="179"/>
      <c r="D203" s="179"/>
      <c r="E203" s="179"/>
      <c r="F203" s="180"/>
      <c r="G203" s="160"/>
      <c r="H203" s="160"/>
      <c r="I203" s="160"/>
      <c r="J203" s="160"/>
      <c r="K203" s="45"/>
      <c r="L203" s="45"/>
      <c r="M203" s="45"/>
      <c r="N203" s="45"/>
      <c r="O203" s="45"/>
      <c r="P203" s="45"/>
      <c r="Q203" s="45"/>
      <c r="R203" s="44"/>
      <c r="S203" s="44"/>
      <c r="T203" s="44"/>
      <c r="U203" s="44"/>
      <c r="V203" s="44"/>
      <c r="W203" s="44"/>
      <c r="X203" s="44"/>
      <c r="Y203" s="44"/>
      <c r="Z203" s="44"/>
      <c r="AA203" s="44"/>
      <c r="AB203" s="44"/>
      <c r="AC203" s="44"/>
      <c r="AD203" s="44"/>
    </row>
    <row r="204" spans="1:30" ht="28.5" customHeight="1" x14ac:dyDescent="0.2">
      <c r="A204" s="185" t="s">
        <v>162</v>
      </c>
      <c r="B204" s="179"/>
      <c r="C204" s="179"/>
      <c r="D204" s="179"/>
      <c r="E204" s="179"/>
      <c r="F204" s="180"/>
      <c r="G204" s="161"/>
      <c r="H204" s="161"/>
      <c r="I204" s="161"/>
      <c r="J204" s="161"/>
      <c r="K204" s="46"/>
      <c r="L204" s="46"/>
      <c r="M204" s="46"/>
      <c r="N204" s="46"/>
      <c r="O204" s="46"/>
      <c r="P204" s="46"/>
      <c r="Q204" s="46"/>
      <c r="R204" s="44"/>
      <c r="S204" s="44"/>
      <c r="T204" s="44"/>
      <c r="U204" s="44"/>
      <c r="V204" s="44"/>
      <c r="W204" s="44"/>
      <c r="X204" s="44"/>
      <c r="Y204" s="44"/>
      <c r="Z204" s="44"/>
      <c r="AA204" s="44"/>
      <c r="AB204" s="44"/>
      <c r="AC204" s="44"/>
      <c r="AD204" s="44"/>
    </row>
    <row r="205" spans="1:30" ht="30" customHeight="1" x14ac:dyDescent="0.2">
      <c r="A205" s="185" t="s">
        <v>163</v>
      </c>
      <c r="B205" s="179"/>
      <c r="C205" s="179"/>
      <c r="D205" s="179"/>
      <c r="E205" s="179"/>
      <c r="F205" s="180"/>
      <c r="G205" s="161"/>
      <c r="H205" s="161"/>
      <c r="I205" s="161"/>
      <c r="J205" s="161"/>
      <c r="K205" s="46"/>
      <c r="L205" s="46"/>
      <c r="M205" s="46"/>
      <c r="N205" s="46"/>
      <c r="O205" s="46"/>
      <c r="P205" s="46"/>
      <c r="Q205" s="46"/>
      <c r="R205" s="44"/>
      <c r="S205" s="44"/>
      <c r="T205" s="44"/>
      <c r="U205" s="44"/>
      <c r="V205" s="44"/>
      <c r="W205" s="44"/>
      <c r="X205" s="44"/>
      <c r="Y205" s="44"/>
      <c r="Z205" s="44"/>
      <c r="AA205" s="44"/>
      <c r="AB205" s="44"/>
      <c r="AC205" s="44"/>
      <c r="AD205" s="44"/>
    </row>
    <row r="206" spans="1:30" ht="14.25" x14ac:dyDescent="0.2">
      <c r="A206" s="185" t="s">
        <v>164</v>
      </c>
      <c r="B206" s="179"/>
      <c r="C206" s="179"/>
      <c r="D206" s="179"/>
      <c r="E206" s="179"/>
      <c r="F206" s="180"/>
      <c r="G206" s="161"/>
      <c r="H206" s="161"/>
      <c r="I206" s="161"/>
      <c r="J206" s="161"/>
      <c r="K206" s="46"/>
      <c r="L206" s="46"/>
      <c r="M206" s="46"/>
      <c r="N206" s="46"/>
      <c r="O206" s="46"/>
      <c r="P206" s="46"/>
      <c r="Q206" s="46"/>
      <c r="R206" s="44"/>
      <c r="S206" s="44"/>
      <c r="T206" s="44"/>
      <c r="U206" s="44"/>
      <c r="V206" s="44"/>
      <c r="W206" s="44"/>
      <c r="X206" s="44"/>
      <c r="Y206" s="44"/>
      <c r="Z206" s="44"/>
      <c r="AA206" s="44"/>
      <c r="AB206" s="44"/>
      <c r="AC206" s="44"/>
      <c r="AD206" s="44"/>
    </row>
    <row r="207" spans="1:30" ht="14.25" x14ac:dyDescent="0.2">
      <c r="A207" s="185" t="s">
        <v>165</v>
      </c>
      <c r="B207" s="179"/>
      <c r="C207" s="179"/>
      <c r="D207" s="179"/>
      <c r="E207" s="179"/>
      <c r="F207" s="180"/>
      <c r="G207" s="161"/>
      <c r="H207" s="161"/>
      <c r="I207" s="161"/>
      <c r="J207" s="161"/>
      <c r="K207" s="46"/>
      <c r="L207" s="46"/>
      <c r="M207" s="46"/>
      <c r="N207" s="46"/>
      <c r="O207" s="46"/>
      <c r="P207" s="46"/>
      <c r="Q207" s="46"/>
      <c r="R207" s="44"/>
      <c r="S207" s="44"/>
      <c r="T207" s="44"/>
      <c r="U207" s="44"/>
      <c r="V207" s="44"/>
      <c r="W207" s="44"/>
      <c r="X207" s="44"/>
      <c r="Y207" s="44"/>
      <c r="Z207" s="44"/>
      <c r="AA207" s="44"/>
      <c r="AB207" s="44"/>
      <c r="AC207" s="44"/>
      <c r="AD207" s="44"/>
    </row>
    <row r="208" spans="1:30" ht="14.25" x14ac:dyDescent="0.2">
      <c r="A208" s="185" t="s">
        <v>166</v>
      </c>
      <c r="B208" s="179"/>
      <c r="C208" s="179"/>
      <c r="D208" s="179"/>
      <c r="E208" s="179"/>
      <c r="F208" s="180"/>
      <c r="G208" s="161"/>
      <c r="H208" s="161"/>
      <c r="I208" s="161"/>
      <c r="J208" s="161"/>
      <c r="K208" s="46"/>
      <c r="L208" s="46"/>
      <c r="M208" s="46"/>
      <c r="N208" s="46"/>
      <c r="O208" s="46"/>
      <c r="P208" s="46"/>
      <c r="Q208" s="46"/>
      <c r="R208" s="44"/>
      <c r="S208" s="44"/>
      <c r="T208" s="44"/>
      <c r="U208" s="44"/>
      <c r="V208" s="44"/>
      <c r="W208" s="44"/>
      <c r="X208" s="44"/>
      <c r="Y208" s="44"/>
      <c r="Z208" s="44"/>
      <c r="AA208" s="44"/>
      <c r="AB208" s="44"/>
      <c r="AC208" s="44"/>
      <c r="AD208" s="44"/>
    </row>
    <row r="209" spans="1:30" ht="14.25" x14ac:dyDescent="0.2">
      <c r="A209" s="185" t="s">
        <v>167</v>
      </c>
      <c r="B209" s="179"/>
      <c r="C209" s="179"/>
      <c r="D209" s="179"/>
      <c r="E209" s="179"/>
      <c r="F209" s="180"/>
      <c r="G209" s="161"/>
      <c r="H209" s="161"/>
      <c r="I209" s="161"/>
      <c r="J209" s="161"/>
      <c r="K209" s="46"/>
      <c r="L209" s="46"/>
      <c r="M209" s="46"/>
      <c r="N209" s="46"/>
      <c r="O209" s="46"/>
      <c r="P209" s="46"/>
      <c r="Q209" s="46"/>
      <c r="R209" s="44"/>
      <c r="S209" s="44"/>
      <c r="T209" s="44"/>
      <c r="U209" s="44"/>
      <c r="V209" s="44"/>
      <c r="W209" s="44"/>
      <c r="X209" s="44"/>
      <c r="Y209" s="44"/>
      <c r="Z209" s="44"/>
      <c r="AA209" s="44"/>
      <c r="AB209" s="44"/>
      <c r="AC209" s="44"/>
      <c r="AD209" s="44"/>
    </row>
    <row r="210" spans="1:30" ht="14.25" x14ac:dyDescent="0.2">
      <c r="A210" s="185" t="s">
        <v>168</v>
      </c>
      <c r="B210" s="179"/>
      <c r="C210" s="179"/>
      <c r="D210" s="179"/>
      <c r="E210" s="179"/>
      <c r="F210" s="180"/>
      <c r="G210" s="161"/>
      <c r="H210" s="161"/>
      <c r="I210" s="161"/>
      <c r="J210" s="161"/>
      <c r="K210" s="46"/>
      <c r="L210" s="46"/>
      <c r="M210" s="46"/>
      <c r="N210" s="46"/>
      <c r="O210" s="46"/>
      <c r="P210" s="46"/>
      <c r="Q210" s="46"/>
      <c r="R210" s="44"/>
      <c r="S210" s="44"/>
      <c r="T210" s="44"/>
      <c r="U210" s="44"/>
      <c r="V210" s="44"/>
      <c r="W210" s="44"/>
      <c r="X210" s="44"/>
      <c r="Y210" s="44"/>
      <c r="Z210" s="44"/>
      <c r="AA210" s="44"/>
      <c r="AB210" s="44"/>
      <c r="AC210" s="44"/>
      <c r="AD210" s="44"/>
    </row>
    <row r="211" spans="1:30" ht="14.25" x14ac:dyDescent="0.2">
      <c r="A211" s="185" t="s">
        <v>169</v>
      </c>
      <c r="B211" s="179"/>
      <c r="C211" s="179"/>
      <c r="D211" s="179"/>
      <c r="E211" s="179"/>
      <c r="F211" s="180"/>
      <c r="G211" s="161"/>
      <c r="H211" s="161"/>
      <c r="I211" s="161"/>
      <c r="J211" s="161"/>
      <c r="K211" s="46"/>
      <c r="L211" s="46"/>
      <c r="M211" s="46"/>
      <c r="N211" s="46"/>
      <c r="O211" s="46"/>
      <c r="P211" s="46"/>
      <c r="Q211" s="46"/>
      <c r="R211" s="44"/>
      <c r="S211" s="44"/>
      <c r="T211" s="44"/>
      <c r="U211" s="44"/>
      <c r="V211" s="44"/>
      <c r="W211" s="44"/>
      <c r="X211" s="44"/>
      <c r="Y211" s="44"/>
      <c r="Z211" s="44"/>
      <c r="AA211" s="44"/>
      <c r="AB211" s="44"/>
      <c r="AC211" s="44"/>
      <c r="AD211" s="44"/>
    </row>
    <row r="212" spans="1:30" ht="14.25" x14ac:dyDescent="0.2">
      <c r="A212" s="185" t="s">
        <v>170</v>
      </c>
      <c r="B212" s="179"/>
      <c r="C212" s="179"/>
      <c r="D212" s="179"/>
      <c r="E212" s="179"/>
      <c r="F212" s="180"/>
      <c r="G212" s="161"/>
      <c r="H212" s="161"/>
      <c r="I212" s="161"/>
      <c r="J212" s="161"/>
      <c r="K212" s="46"/>
      <c r="L212" s="46"/>
      <c r="M212" s="46"/>
      <c r="N212" s="46"/>
      <c r="O212" s="46"/>
      <c r="P212" s="46"/>
      <c r="Q212" s="46"/>
      <c r="R212" s="44"/>
      <c r="S212" s="44"/>
      <c r="T212" s="44"/>
      <c r="U212" s="44"/>
      <c r="V212" s="44"/>
      <c r="W212" s="44"/>
      <c r="X212" s="44"/>
      <c r="Y212" s="44"/>
      <c r="Z212" s="44"/>
      <c r="AA212" s="44"/>
      <c r="AB212" s="44"/>
      <c r="AC212" s="44"/>
      <c r="AD212" s="44"/>
    </row>
    <row r="213" spans="1:30" ht="14.25" x14ac:dyDescent="0.2">
      <c r="A213" s="185" t="s">
        <v>171</v>
      </c>
      <c r="B213" s="179"/>
      <c r="C213" s="179"/>
      <c r="D213" s="179"/>
      <c r="E213" s="179"/>
      <c r="F213" s="180"/>
      <c r="G213" s="161"/>
      <c r="H213" s="161"/>
      <c r="I213" s="161"/>
      <c r="J213" s="161"/>
      <c r="K213" s="46"/>
      <c r="L213" s="46"/>
      <c r="M213" s="46"/>
      <c r="N213" s="46"/>
      <c r="O213" s="46"/>
      <c r="P213" s="46"/>
      <c r="Q213" s="46"/>
      <c r="R213" s="44"/>
      <c r="S213" s="44"/>
      <c r="T213" s="44"/>
      <c r="U213" s="44"/>
      <c r="V213" s="44"/>
      <c r="W213" s="44"/>
      <c r="X213" s="44"/>
      <c r="Y213" s="44"/>
      <c r="Z213" s="44"/>
      <c r="AA213" s="44"/>
      <c r="AB213" s="44"/>
      <c r="AC213" s="44"/>
      <c r="AD213" s="44"/>
    </row>
    <row r="214" spans="1:30" ht="14.25" x14ac:dyDescent="0.2">
      <c r="A214" s="185" t="s">
        <v>172</v>
      </c>
      <c r="B214" s="179"/>
      <c r="C214" s="179"/>
      <c r="D214" s="179"/>
      <c r="E214" s="179"/>
      <c r="F214" s="180"/>
      <c r="G214" s="161"/>
      <c r="H214" s="161"/>
      <c r="I214" s="161"/>
      <c r="J214" s="161"/>
      <c r="K214" s="46"/>
      <c r="L214" s="46"/>
      <c r="M214" s="46"/>
      <c r="N214" s="46"/>
      <c r="O214" s="46"/>
      <c r="P214" s="46"/>
      <c r="Q214" s="46"/>
      <c r="R214" s="44"/>
      <c r="S214" s="44"/>
      <c r="T214" s="44"/>
      <c r="U214" s="44"/>
      <c r="V214" s="44"/>
      <c r="W214" s="44"/>
      <c r="X214" s="44"/>
      <c r="Y214" s="44"/>
      <c r="Z214" s="44"/>
      <c r="AA214" s="44"/>
      <c r="AB214" s="44"/>
      <c r="AC214" s="44"/>
      <c r="AD214" s="44"/>
    </row>
    <row r="215" spans="1:30" ht="14.25" x14ac:dyDescent="0.2">
      <c r="A215" s="185" t="s">
        <v>173</v>
      </c>
      <c r="B215" s="179"/>
      <c r="C215" s="179"/>
      <c r="D215" s="179"/>
      <c r="E215" s="179"/>
      <c r="F215" s="180"/>
      <c r="G215" s="161"/>
      <c r="H215" s="161"/>
      <c r="I215" s="161"/>
      <c r="J215" s="161"/>
      <c r="K215" s="46"/>
      <c r="L215" s="46"/>
      <c r="M215" s="46"/>
      <c r="N215" s="46"/>
      <c r="O215" s="46"/>
      <c r="P215" s="46"/>
      <c r="Q215" s="46"/>
      <c r="R215" s="44"/>
      <c r="S215" s="44"/>
      <c r="T215" s="44"/>
      <c r="U215" s="44"/>
      <c r="V215" s="44"/>
      <c r="W215" s="44"/>
      <c r="X215" s="44"/>
      <c r="Y215" s="44"/>
      <c r="Z215" s="44"/>
      <c r="AA215" s="44"/>
      <c r="AB215" s="44"/>
      <c r="AC215" s="44"/>
      <c r="AD215" s="44"/>
    </row>
    <row r="216" spans="1:30" ht="14.25" x14ac:dyDescent="0.2">
      <c r="A216" s="185" t="s">
        <v>174</v>
      </c>
      <c r="B216" s="179"/>
      <c r="C216" s="179"/>
      <c r="D216" s="179"/>
      <c r="E216" s="179"/>
      <c r="F216" s="180"/>
      <c r="G216" s="161"/>
      <c r="H216" s="161"/>
      <c r="I216" s="161"/>
      <c r="J216" s="161"/>
      <c r="K216" s="46"/>
      <c r="L216" s="46"/>
      <c r="M216" s="46"/>
      <c r="N216" s="46"/>
      <c r="O216" s="46"/>
      <c r="P216" s="46"/>
      <c r="Q216" s="46"/>
      <c r="R216" s="44"/>
      <c r="S216" s="44"/>
      <c r="T216" s="44"/>
      <c r="U216" s="44"/>
      <c r="V216" s="44"/>
      <c r="W216" s="44"/>
      <c r="X216" s="44"/>
      <c r="Y216" s="44"/>
      <c r="Z216" s="44"/>
      <c r="AA216" s="44"/>
      <c r="AB216" s="44"/>
      <c r="AC216" s="44"/>
      <c r="AD216" s="44"/>
    </row>
    <row r="217" spans="1:30" ht="14.25" x14ac:dyDescent="0.2">
      <c r="A217" s="185" t="s">
        <v>175</v>
      </c>
      <c r="B217" s="179"/>
      <c r="C217" s="179"/>
      <c r="D217" s="179"/>
      <c r="E217" s="179"/>
      <c r="F217" s="180"/>
      <c r="G217" s="161"/>
      <c r="H217" s="161"/>
      <c r="I217" s="161"/>
      <c r="J217" s="161"/>
      <c r="K217" s="46"/>
      <c r="L217" s="46"/>
      <c r="M217" s="46"/>
      <c r="N217" s="46"/>
      <c r="O217" s="46"/>
      <c r="P217" s="46"/>
      <c r="Q217" s="46"/>
      <c r="R217" s="44"/>
      <c r="S217" s="44"/>
      <c r="T217" s="44"/>
      <c r="U217" s="44"/>
      <c r="V217" s="44"/>
      <c r="W217" s="44"/>
      <c r="X217" s="44"/>
      <c r="Y217" s="44"/>
      <c r="Z217" s="44"/>
      <c r="AA217" s="44"/>
      <c r="AB217" s="44"/>
      <c r="AC217" s="44"/>
      <c r="AD217" s="44"/>
    </row>
    <row r="218" spans="1:30" ht="14.25" x14ac:dyDescent="0.2">
      <c r="A218" s="185" t="s">
        <v>176</v>
      </c>
      <c r="B218" s="179"/>
      <c r="C218" s="179"/>
      <c r="D218" s="179"/>
      <c r="E218" s="179"/>
      <c r="F218" s="180"/>
      <c r="G218" s="161"/>
      <c r="H218" s="161"/>
      <c r="I218" s="161"/>
      <c r="J218" s="161"/>
      <c r="K218" s="46"/>
      <c r="L218" s="46"/>
      <c r="M218" s="46"/>
      <c r="N218" s="46"/>
      <c r="O218" s="46"/>
      <c r="P218" s="46"/>
      <c r="Q218" s="46"/>
      <c r="R218" s="44"/>
      <c r="S218" s="44"/>
      <c r="T218" s="44"/>
      <c r="U218" s="44"/>
      <c r="V218" s="44"/>
      <c r="W218" s="44"/>
      <c r="X218" s="44"/>
      <c r="Y218" s="44"/>
      <c r="Z218" s="44"/>
      <c r="AA218" s="44"/>
      <c r="AB218" s="44"/>
      <c r="AC218" s="44"/>
      <c r="AD218" s="44"/>
    </row>
    <row r="219" spans="1:30" ht="14.25" x14ac:dyDescent="0.2">
      <c r="A219" s="185" t="s">
        <v>177</v>
      </c>
      <c r="B219" s="179"/>
      <c r="C219" s="179"/>
      <c r="D219" s="179"/>
      <c r="E219" s="179"/>
      <c r="F219" s="180"/>
      <c r="G219" s="161"/>
      <c r="H219" s="161"/>
      <c r="I219" s="161"/>
      <c r="J219" s="161"/>
      <c r="K219" s="46"/>
      <c r="L219" s="46"/>
      <c r="M219" s="46"/>
      <c r="N219" s="46"/>
      <c r="O219" s="46"/>
      <c r="P219" s="46"/>
      <c r="Q219" s="46"/>
      <c r="R219" s="44"/>
      <c r="S219" s="44"/>
      <c r="T219" s="44"/>
      <c r="U219" s="44"/>
      <c r="V219" s="44"/>
      <c r="W219" s="44"/>
      <c r="X219" s="44"/>
      <c r="Y219" s="44"/>
      <c r="Z219" s="44"/>
      <c r="AA219" s="44"/>
      <c r="AB219" s="44"/>
      <c r="AC219" s="44"/>
      <c r="AD219" s="44"/>
    </row>
    <row r="220" spans="1:30" ht="14.25" x14ac:dyDescent="0.2">
      <c r="A220" s="185" t="s">
        <v>178</v>
      </c>
      <c r="B220" s="179"/>
      <c r="C220" s="179"/>
      <c r="D220" s="179"/>
      <c r="E220" s="179"/>
      <c r="F220" s="180"/>
      <c r="G220" s="161"/>
      <c r="H220" s="161"/>
      <c r="I220" s="161"/>
      <c r="J220" s="161"/>
      <c r="K220" s="46"/>
      <c r="L220" s="46"/>
      <c r="M220" s="46"/>
      <c r="N220" s="46"/>
      <c r="O220" s="46"/>
      <c r="P220" s="46"/>
      <c r="Q220" s="46"/>
      <c r="R220" s="44"/>
      <c r="S220" s="44"/>
      <c r="T220" s="44"/>
      <c r="U220" s="44"/>
      <c r="V220" s="44"/>
      <c r="W220" s="44"/>
      <c r="X220" s="44"/>
      <c r="Y220" s="44"/>
      <c r="Z220" s="44"/>
      <c r="AA220" s="44"/>
      <c r="AB220" s="44"/>
      <c r="AC220" s="44"/>
      <c r="AD220" s="44"/>
    </row>
    <row r="221" spans="1:30" ht="14.25" x14ac:dyDescent="0.2">
      <c r="A221" s="185" t="s">
        <v>179</v>
      </c>
      <c r="B221" s="179"/>
      <c r="C221" s="179"/>
      <c r="D221" s="179"/>
      <c r="E221" s="179"/>
      <c r="F221" s="180"/>
      <c r="G221" s="161"/>
      <c r="H221" s="161"/>
      <c r="I221" s="161"/>
      <c r="J221" s="161"/>
      <c r="K221" s="46"/>
      <c r="L221" s="46"/>
      <c r="M221" s="46"/>
      <c r="N221" s="46"/>
      <c r="O221" s="46"/>
      <c r="P221" s="46"/>
      <c r="Q221" s="46"/>
      <c r="R221" s="44"/>
      <c r="S221" s="44"/>
      <c r="T221" s="44"/>
      <c r="U221" s="44"/>
      <c r="V221" s="44"/>
      <c r="W221" s="44"/>
      <c r="X221" s="44"/>
      <c r="Y221" s="44"/>
      <c r="Z221" s="44"/>
      <c r="AA221" s="44"/>
      <c r="AB221" s="44"/>
      <c r="AC221" s="44"/>
      <c r="AD221" s="44"/>
    </row>
    <row r="222" spans="1:30" ht="27.75" customHeight="1" x14ac:dyDescent="0.2">
      <c r="A222" s="185" t="s">
        <v>180</v>
      </c>
      <c r="B222" s="179"/>
      <c r="C222" s="179"/>
      <c r="D222" s="179"/>
      <c r="E222" s="179"/>
      <c r="F222" s="180"/>
      <c r="G222" s="170"/>
      <c r="H222" s="161"/>
      <c r="I222" s="161"/>
      <c r="J222" s="161"/>
      <c r="K222" s="46"/>
      <c r="L222" s="46"/>
      <c r="M222" s="46"/>
      <c r="N222" s="46"/>
      <c r="O222" s="46"/>
      <c r="P222" s="46"/>
      <c r="Q222" s="46"/>
      <c r="R222" s="44"/>
      <c r="S222" s="44"/>
      <c r="T222" s="44"/>
      <c r="U222" s="44"/>
      <c r="V222" s="44"/>
      <c r="W222" s="44"/>
      <c r="X222" s="44"/>
      <c r="Y222" s="44"/>
      <c r="Z222" s="44"/>
      <c r="AA222" s="44"/>
      <c r="AB222" s="44"/>
      <c r="AC222" s="44"/>
      <c r="AD222" s="44"/>
    </row>
    <row r="223" spans="1:30" ht="14.25" x14ac:dyDescent="0.2">
      <c r="A223" s="48"/>
      <c r="B223" s="145"/>
      <c r="C223" s="145"/>
      <c r="D223" s="145"/>
      <c r="E223" s="145"/>
      <c r="F223" s="48"/>
      <c r="G223" s="162"/>
      <c r="H223" s="162"/>
      <c r="I223" s="162"/>
      <c r="J223" s="162"/>
      <c r="K223" s="48"/>
      <c r="L223" s="48"/>
      <c r="M223" s="48"/>
      <c r="N223" s="48"/>
      <c r="O223" s="48"/>
      <c r="P223" s="48"/>
      <c r="Q223" s="48"/>
    </row>
    <row r="224" spans="1:30" ht="14.25" x14ac:dyDescent="0.2">
      <c r="A224" s="48"/>
      <c r="B224" s="145"/>
      <c r="C224" s="145"/>
      <c r="D224" s="145"/>
      <c r="E224" s="145"/>
      <c r="F224" s="48"/>
      <c r="G224" s="162"/>
      <c r="H224" s="162"/>
      <c r="I224" s="162"/>
      <c r="J224" s="162"/>
      <c r="K224" s="48"/>
      <c r="L224" s="48"/>
      <c r="M224" s="48"/>
      <c r="N224" s="48"/>
      <c r="O224" s="48"/>
      <c r="P224" s="48"/>
      <c r="Q224" s="48"/>
    </row>
    <row r="225" spans="1:17" ht="14.25" x14ac:dyDescent="0.2">
      <c r="A225" s="48"/>
      <c r="B225" s="145"/>
      <c r="C225" s="145"/>
      <c r="D225" s="145"/>
      <c r="E225" s="145"/>
      <c r="F225" s="48"/>
      <c r="G225" s="162"/>
      <c r="H225" s="162"/>
      <c r="I225" s="162"/>
      <c r="J225" s="162"/>
      <c r="K225" s="48"/>
      <c r="L225" s="48"/>
      <c r="M225" s="48"/>
      <c r="N225" s="48"/>
      <c r="O225" s="48"/>
      <c r="P225" s="48"/>
      <c r="Q225" s="48"/>
    </row>
    <row r="226" spans="1:17" ht="14.25" x14ac:dyDescent="0.2">
      <c r="A226" s="48"/>
      <c r="B226" s="145"/>
      <c r="C226" s="145"/>
      <c r="D226" s="145"/>
      <c r="E226" s="145"/>
      <c r="F226" s="48"/>
      <c r="G226" s="162"/>
      <c r="H226" s="162"/>
      <c r="I226" s="162"/>
      <c r="J226" s="162"/>
      <c r="K226" s="48"/>
      <c r="L226" s="48"/>
      <c r="M226" s="48"/>
      <c r="N226" s="48"/>
      <c r="O226" s="48"/>
      <c r="P226" s="48"/>
      <c r="Q226" s="48"/>
    </row>
    <row r="227" spans="1:17" ht="14.25" x14ac:dyDescent="0.2"/>
    <row r="228" spans="1:17" ht="14.25" x14ac:dyDescent="0.2"/>
    <row r="229" spans="1:17" ht="14.25" x14ac:dyDescent="0.2"/>
    <row r="230" spans="1:17" ht="14.25" x14ac:dyDescent="0.2"/>
    <row r="231" spans="1:17" ht="14.25" x14ac:dyDescent="0.2"/>
    <row r="232" spans="1:17" ht="14.25" x14ac:dyDescent="0.2"/>
    <row r="233" spans="1:17" ht="14.25" x14ac:dyDescent="0.2"/>
    <row r="234" spans="1:17" ht="14.25" x14ac:dyDescent="0.2"/>
    <row r="235" spans="1:17" ht="14.25" x14ac:dyDescent="0.2"/>
    <row r="236" spans="1:17" ht="14.25" x14ac:dyDescent="0.2"/>
    <row r="237" spans="1:17" ht="14.25" x14ac:dyDescent="0.2"/>
    <row r="238" spans="1:17" ht="14.25" x14ac:dyDescent="0.2"/>
    <row r="239" spans="1:17" ht="14.25" x14ac:dyDescent="0.2"/>
    <row r="240" spans="1:17" ht="14.25" x14ac:dyDescent="0.2"/>
    <row r="241" ht="14.25" x14ac:dyDescent="0.2"/>
    <row r="242" ht="14.25" x14ac:dyDescent="0.2"/>
    <row r="243" ht="14.25" x14ac:dyDescent="0.2"/>
    <row r="244" ht="14.25" x14ac:dyDescent="0.2"/>
    <row r="245" ht="14.25" x14ac:dyDescent="0.2"/>
    <row r="246" ht="14.25" x14ac:dyDescent="0.2"/>
    <row r="247" ht="14.25" x14ac:dyDescent="0.2"/>
    <row r="248" ht="14.25" x14ac:dyDescent="0.2"/>
    <row r="249" ht="14.25" x14ac:dyDescent="0.2"/>
    <row r="250" ht="14.25" x14ac:dyDescent="0.2"/>
    <row r="251" ht="14.25" x14ac:dyDescent="0.2"/>
    <row r="252" ht="14.25" x14ac:dyDescent="0.2"/>
    <row r="253" ht="14.25" x14ac:dyDescent="0.2"/>
    <row r="254" ht="14.25" x14ac:dyDescent="0.2"/>
    <row r="255" ht="14.25" x14ac:dyDescent="0.2"/>
    <row r="256" ht="14.25" x14ac:dyDescent="0.2"/>
    <row r="257" ht="14.25" x14ac:dyDescent="0.2"/>
    <row r="258" ht="14.25" x14ac:dyDescent="0.2"/>
    <row r="259" ht="14.25" x14ac:dyDescent="0.2"/>
    <row r="260" ht="14.25" x14ac:dyDescent="0.2"/>
    <row r="261" ht="14.25" x14ac:dyDescent="0.2"/>
    <row r="262" ht="14.25" x14ac:dyDescent="0.2"/>
    <row r="263" ht="14.25" x14ac:dyDescent="0.2"/>
    <row r="264" ht="14.25" x14ac:dyDescent="0.2"/>
    <row r="265" ht="14.25" x14ac:dyDescent="0.2"/>
    <row r="266" ht="14.25" x14ac:dyDescent="0.2"/>
    <row r="267" ht="14.25" x14ac:dyDescent="0.2"/>
    <row r="268" ht="14.25" x14ac:dyDescent="0.2"/>
    <row r="269" ht="14.25" x14ac:dyDescent="0.2"/>
    <row r="270" ht="14.25" x14ac:dyDescent="0.2"/>
    <row r="271" ht="14.25" x14ac:dyDescent="0.2"/>
    <row r="272" ht="14.25" x14ac:dyDescent="0.2"/>
    <row r="273" ht="14.25" x14ac:dyDescent="0.2"/>
    <row r="274" ht="14.25" x14ac:dyDescent="0.2"/>
    <row r="275" ht="14.25" x14ac:dyDescent="0.2"/>
    <row r="276" ht="14.25" x14ac:dyDescent="0.2"/>
    <row r="277" ht="14.25" x14ac:dyDescent="0.2"/>
    <row r="278" ht="14.25" x14ac:dyDescent="0.2"/>
    <row r="279" ht="14.25" x14ac:dyDescent="0.2"/>
    <row r="280" ht="14.25" x14ac:dyDescent="0.2"/>
    <row r="281" ht="14.25" x14ac:dyDescent="0.2"/>
    <row r="282" ht="14.25" x14ac:dyDescent="0.2"/>
    <row r="283" ht="14.25" x14ac:dyDescent="0.2"/>
    <row r="284" ht="14.25" x14ac:dyDescent="0.2"/>
    <row r="285" ht="14.25" x14ac:dyDescent="0.2"/>
    <row r="286" ht="14.25" x14ac:dyDescent="0.2"/>
    <row r="287" ht="14.25" x14ac:dyDescent="0.2"/>
    <row r="288" ht="14.25" x14ac:dyDescent="0.2"/>
    <row r="289" ht="14.25" x14ac:dyDescent="0.2"/>
    <row r="290" ht="14.25" x14ac:dyDescent="0.2"/>
    <row r="291" ht="14.25" x14ac:dyDescent="0.2"/>
    <row r="292" ht="14.25" x14ac:dyDescent="0.2"/>
    <row r="293" ht="14.25" x14ac:dyDescent="0.2"/>
    <row r="294" ht="14.25" x14ac:dyDescent="0.2"/>
    <row r="295" ht="14.25" x14ac:dyDescent="0.2"/>
    <row r="296" ht="14.25" x14ac:dyDescent="0.2"/>
    <row r="297" ht="14.25" x14ac:dyDescent="0.2"/>
    <row r="298" ht="14.25" x14ac:dyDescent="0.2"/>
    <row r="299" ht="14.25" x14ac:dyDescent="0.2"/>
    <row r="300" ht="14.25" x14ac:dyDescent="0.2"/>
    <row r="301" ht="14.25" x14ac:dyDescent="0.2"/>
    <row r="302" ht="14.25" x14ac:dyDescent="0.2"/>
    <row r="303" ht="14.25" x14ac:dyDescent="0.2"/>
    <row r="304" ht="14.25" x14ac:dyDescent="0.2"/>
    <row r="305" ht="14.25" x14ac:dyDescent="0.2"/>
    <row r="306" ht="14.25" x14ac:dyDescent="0.2"/>
    <row r="307" ht="14.25" x14ac:dyDescent="0.2"/>
    <row r="308" ht="14.25" x14ac:dyDescent="0.2"/>
    <row r="309" ht="14.25" x14ac:dyDescent="0.2"/>
    <row r="310" ht="14.25" x14ac:dyDescent="0.2"/>
    <row r="311" ht="14.25" x14ac:dyDescent="0.2"/>
    <row r="312" ht="14.25" x14ac:dyDescent="0.2"/>
    <row r="313" ht="14.25" x14ac:dyDescent="0.2"/>
    <row r="314" ht="14.25" x14ac:dyDescent="0.2"/>
    <row r="315" ht="14.25" x14ac:dyDescent="0.2"/>
    <row r="316" ht="14.25" x14ac:dyDescent="0.2"/>
    <row r="317" ht="14.25" x14ac:dyDescent="0.2"/>
    <row r="318" ht="14.25" x14ac:dyDescent="0.2"/>
    <row r="319" ht="14.25" x14ac:dyDescent="0.2"/>
    <row r="320" ht="14.25" x14ac:dyDescent="0.2"/>
    <row r="321" ht="14.25" x14ac:dyDescent="0.2"/>
    <row r="322" ht="14.25" x14ac:dyDescent="0.2"/>
    <row r="323" ht="14.25" x14ac:dyDescent="0.2"/>
    <row r="324" ht="14.25" x14ac:dyDescent="0.2"/>
    <row r="325" ht="14.25" x14ac:dyDescent="0.2"/>
    <row r="326" ht="14.25" x14ac:dyDescent="0.2"/>
    <row r="327" ht="14.25" x14ac:dyDescent="0.2"/>
    <row r="328" ht="14.25" x14ac:dyDescent="0.2"/>
    <row r="329" ht="14.25" x14ac:dyDescent="0.2"/>
    <row r="330" ht="14.25" x14ac:dyDescent="0.2"/>
    <row r="331" ht="14.25" x14ac:dyDescent="0.2"/>
    <row r="332" ht="14.25" x14ac:dyDescent="0.2"/>
    <row r="333" ht="14.25" x14ac:dyDescent="0.2"/>
    <row r="334" ht="14.25" x14ac:dyDescent="0.2"/>
    <row r="335" ht="14.25" x14ac:dyDescent="0.2"/>
    <row r="336" ht="14.25" x14ac:dyDescent="0.2"/>
    <row r="337" ht="14.25" x14ac:dyDescent="0.2"/>
    <row r="338" ht="14.25" x14ac:dyDescent="0.2"/>
    <row r="339" ht="14.25" x14ac:dyDescent="0.2"/>
    <row r="340" ht="14.25" x14ac:dyDescent="0.2"/>
    <row r="341" ht="14.25" x14ac:dyDescent="0.2"/>
    <row r="342" ht="14.25" x14ac:dyDescent="0.2"/>
    <row r="343" ht="14.25" x14ac:dyDescent="0.2"/>
    <row r="344" ht="14.25" x14ac:dyDescent="0.2"/>
    <row r="345" ht="14.25" x14ac:dyDescent="0.2"/>
    <row r="346" ht="14.25" x14ac:dyDescent="0.2"/>
    <row r="347" ht="14.25" x14ac:dyDescent="0.2"/>
    <row r="348" ht="14.25" x14ac:dyDescent="0.2"/>
    <row r="349" ht="14.25" x14ac:dyDescent="0.2"/>
    <row r="350" ht="14.25" x14ac:dyDescent="0.2"/>
    <row r="351" ht="14.25" x14ac:dyDescent="0.2"/>
    <row r="352" ht="14.25" x14ac:dyDescent="0.2"/>
    <row r="353" ht="14.25" x14ac:dyDescent="0.2"/>
    <row r="354" ht="14.25" x14ac:dyDescent="0.2"/>
    <row r="355" ht="14.25" x14ac:dyDescent="0.2"/>
    <row r="356" ht="14.25" x14ac:dyDescent="0.2"/>
    <row r="357" ht="14.25" x14ac:dyDescent="0.2"/>
    <row r="358" ht="14.25" x14ac:dyDescent="0.2"/>
    <row r="359" ht="14.25" x14ac:dyDescent="0.2"/>
    <row r="360" ht="14.25" x14ac:dyDescent="0.2"/>
    <row r="361" ht="14.25" x14ac:dyDescent="0.2"/>
    <row r="362" ht="14.25" x14ac:dyDescent="0.2"/>
    <row r="363" ht="14.25" x14ac:dyDescent="0.2"/>
    <row r="364" ht="14.25" x14ac:dyDescent="0.2"/>
    <row r="365" ht="14.25" x14ac:dyDescent="0.2"/>
    <row r="366" ht="14.25" x14ac:dyDescent="0.2"/>
    <row r="367" ht="14.25" x14ac:dyDescent="0.2"/>
    <row r="368" ht="14.25" x14ac:dyDescent="0.2"/>
    <row r="369" ht="14.25" x14ac:dyDescent="0.2"/>
    <row r="370" ht="14.25" x14ac:dyDescent="0.2"/>
    <row r="371" ht="14.25" x14ac:dyDescent="0.2"/>
    <row r="372" ht="14.25" x14ac:dyDescent="0.2"/>
    <row r="373" ht="14.25" x14ac:dyDescent="0.2"/>
    <row r="374" ht="14.25" x14ac:dyDescent="0.2"/>
    <row r="375" ht="14.25" x14ac:dyDescent="0.2"/>
    <row r="376" ht="14.25" x14ac:dyDescent="0.2"/>
    <row r="377" ht="14.25" x14ac:dyDescent="0.2"/>
    <row r="378" ht="14.25" x14ac:dyDescent="0.2"/>
    <row r="379" ht="14.25" x14ac:dyDescent="0.2"/>
    <row r="380" ht="14.25" x14ac:dyDescent="0.2"/>
    <row r="381" ht="14.25" x14ac:dyDescent="0.2"/>
    <row r="382" ht="14.25" x14ac:dyDescent="0.2"/>
    <row r="383" ht="14.25" x14ac:dyDescent="0.2"/>
    <row r="384" ht="14.25" x14ac:dyDescent="0.2"/>
    <row r="385" ht="14.25" x14ac:dyDescent="0.2"/>
    <row r="386" ht="14.25" x14ac:dyDescent="0.2"/>
    <row r="387" ht="14.25" x14ac:dyDescent="0.2"/>
    <row r="388" ht="14.25" x14ac:dyDescent="0.2"/>
    <row r="389" ht="14.25" x14ac:dyDescent="0.2"/>
    <row r="390" ht="14.25" x14ac:dyDescent="0.2"/>
    <row r="391" ht="14.25" x14ac:dyDescent="0.2"/>
    <row r="392" ht="14.25" x14ac:dyDescent="0.2"/>
    <row r="393" ht="14.25" x14ac:dyDescent="0.2"/>
    <row r="394" ht="14.25" x14ac:dyDescent="0.2"/>
    <row r="395" ht="14.25" x14ac:dyDescent="0.2"/>
    <row r="396" ht="14.25" x14ac:dyDescent="0.2"/>
    <row r="397" ht="14.25" x14ac:dyDescent="0.2"/>
    <row r="398" ht="14.25" x14ac:dyDescent="0.2"/>
    <row r="399" ht="14.25" x14ac:dyDescent="0.2"/>
    <row r="400" ht="14.25" x14ac:dyDescent="0.2"/>
    <row r="401" ht="14.25" x14ac:dyDescent="0.2"/>
    <row r="402" ht="14.25" x14ac:dyDescent="0.2"/>
    <row r="403" ht="14.25" x14ac:dyDescent="0.2"/>
    <row r="404" ht="14.25" x14ac:dyDescent="0.2"/>
    <row r="405" ht="14.25" x14ac:dyDescent="0.2"/>
    <row r="406" ht="14.25" x14ac:dyDescent="0.2"/>
    <row r="407" ht="14.25" x14ac:dyDescent="0.2"/>
    <row r="408" ht="14.25" x14ac:dyDescent="0.2"/>
    <row r="409" ht="14.25" x14ac:dyDescent="0.2"/>
    <row r="410" ht="14.25" x14ac:dyDescent="0.2"/>
    <row r="411" ht="14.25" x14ac:dyDescent="0.2"/>
    <row r="412" ht="14.25" x14ac:dyDescent="0.2"/>
    <row r="413" ht="14.25" x14ac:dyDescent="0.2"/>
    <row r="414" ht="14.25" x14ac:dyDescent="0.2"/>
    <row r="415" ht="14.25" x14ac:dyDescent="0.2"/>
    <row r="416" ht="14.25" x14ac:dyDescent="0.2"/>
    <row r="417" ht="14.25" x14ac:dyDescent="0.2"/>
    <row r="418" ht="14.25" x14ac:dyDescent="0.2"/>
    <row r="419" ht="14.25" x14ac:dyDescent="0.2"/>
    <row r="420" ht="14.25" x14ac:dyDescent="0.2"/>
    <row r="421" ht="14.25" x14ac:dyDescent="0.2"/>
    <row r="422" ht="14.25" x14ac:dyDescent="0.2"/>
    <row r="423" ht="14.25" x14ac:dyDescent="0.2"/>
    <row r="424" ht="14.25" x14ac:dyDescent="0.2"/>
    <row r="425" ht="14.25" x14ac:dyDescent="0.2"/>
    <row r="426" ht="14.25" x14ac:dyDescent="0.2"/>
    <row r="427" ht="14.25" x14ac:dyDescent="0.2"/>
    <row r="428" ht="14.25" x14ac:dyDescent="0.2"/>
    <row r="429" ht="14.25" x14ac:dyDescent="0.2"/>
    <row r="430" ht="14.25" x14ac:dyDescent="0.2"/>
    <row r="431" ht="14.25" x14ac:dyDescent="0.2"/>
    <row r="432" ht="14.25" x14ac:dyDescent="0.2"/>
    <row r="433" ht="14.25" x14ac:dyDescent="0.2"/>
    <row r="434" ht="14.25" x14ac:dyDescent="0.2"/>
    <row r="435" ht="14.25" x14ac:dyDescent="0.2"/>
    <row r="436" ht="14.25" x14ac:dyDescent="0.2"/>
    <row r="437" ht="14.25" x14ac:dyDescent="0.2"/>
    <row r="438" ht="14.25" x14ac:dyDescent="0.2"/>
    <row r="439" ht="14.25" x14ac:dyDescent="0.2"/>
    <row r="440" ht="14.25" x14ac:dyDescent="0.2"/>
    <row r="441" ht="14.25" x14ac:dyDescent="0.2"/>
    <row r="442" ht="14.25" x14ac:dyDescent="0.2"/>
    <row r="443" ht="14.25" x14ac:dyDescent="0.2"/>
    <row r="444" ht="14.25" x14ac:dyDescent="0.2"/>
    <row r="445" ht="14.25" x14ac:dyDescent="0.2"/>
    <row r="446" ht="14.25" x14ac:dyDescent="0.2"/>
    <row r="447" ht="14.25" x14ac:dyDescent="0.2"/>
    <row r="448" ht="14.25" x14ac:dyDescent="0.2"/>
    <row r="449" ht="14.25" x14ac:dyDescent="0.2"/>
    <row r="450" ht="14.25" x14ac:dyDescent="0.2"/>
    <row r="451" ht="14.25" x14ac:dyDescent="0.2"/>
    <row r="452" ht="14.25" x14ac:dyDescent="0.2"/>
    <row r="453" ht="14.25" x14ac:dyDescent="0.2"/>
    <row r="454" ht="14.25" x14ac:dyDescent="0.2"/>
    <row r="455" ht="14.25" x14ac:dyDescent="0.2"/>
    <row r="456" ht="14.25" x14ac:dyDescent="0.2"/>
    <row r="457" ht="14.25" x14ac:dyDescent="0.2"/>
    <row r="458" ht="14.25" x14ac:dyDescent="0.2"/>
    <row r="459" ht="14.25" x14ac:dyDescent="0.2"/>
    <row r="460" ht="14.25" x14ac:dyDescent="0.2"/>
    <row r="461" ht="14.25" x14ac:dyDescent="0.2"/>
    <row r="462" ht="14.25" x14ac:dyDescent="0.2"/>
    <row r="463" ht="14.25" x14ac:dyDescent="0.2"/>
    <row r="464" ht="14.25" x14ac:dyDescent="0.2"/>
    <row r="465" ht="14.25" x14ac:dyDescent="0.2"/>
    <row r="466" ht="14.25" x14ac:dyDescent="0.2"/>
    <row r="467" ht="14.25" x14ac:dyDescent="0.2"/>
    <row r="468" ht="14.25" x14ac:dyDescent="0.2"/>
    <row r="469" ht="14.25" x14ac:dyDescent="0.2"/>
    <row r="470" ht="14.25" x14ac:dyDescent="0.2"/>
    <row r="471" ht="14.25" x14ac:dyDescent="0.2"/>
    <row r="472" ht="14.25" x14ac:dyDescent="0.2"/>
    <row r="473" ht="14.25" x14ac:dyDescent="0.2"/>
    <row r="474" ht="14.25" x14ac:dyDescent="0.2"/>
    <row r="475" ht="14.25" x14ac:dyDescent="0.2"/>
    <row r="476" ht="14.25" x14ac:dyDescent="0.2"/>
    <row r="477" ht="14.25" x14ac:dyDescent="0.2"/>
    <row r="478" ht="14.25" x14ac:dyDescent="0.2"/>
    <row r="479" ht="14.25" x14ac:dyDescent="0.2"/>
    <row r="480" ht="14.25" x14ac:dyDescent="0.2"/>
    <row r="481" ht="14.25" x14ac:dyDescent="0.2"/>
    <row r="482" ht="14.25" x14ac:dyDescent="0.2"/>
    <row r="483" ht="14.25" x14ac:dyDescent="0.2"/>
    <row r="484" ht="14.25" x14ac:dyDescent="0.2"/>
    <row r="485" ht="14.25" x14ac:dyDescent="0.2"/>
    <row r="486" ht="14.25" x14ac:dyDescent="0.2"/>
    <row r="487" ht="14.25" x14ac:dyDescent="0.2"/>
    <row r="488" ht="14.25" x14ac:dyDescent="0.2"/>
    <row r="489" ht="14.25" x14ac:dyDescent="0.2"/>
    <row r="490" ht="14.25" x14ac:dyDescent="0.2"/>
    <row r="491" ht="14.25" x14ac:dyDescent="0.2"/>
    <row r="492" ht="14.25" x14ac:dyDescent="0.2"/>
    <row r="493" ht="14.25" x14ac:dyDescent="0.2"/>
    <row r="494" ht="14.25" x14ac:dyDescent="0.2"/>
    <row r="495" ht="14.25" x14ac:dyDescent="0.2"/>
    <row r="496" ht="14.25" x14ac:dyDescent="0.2"/>
    <row r="497" ht="14.25" x14ac:dyDescent="0.2"/>
    <row r="498" ht="14.25" x14ac:dyDescent="0.2"/>
    <row r="499" ht="14.25" x14ac:dyDescent="0.2"/>
    <row r="500" ht="14.25" x14ac:dyDescent="0.2"/>
    <row r="501" ht="14.25" x14ac:dyDescent="0.2"/>
    <row r="502" ht="14.25" x14ac:dyDescent="0.2"/>
    <row r="503" ht="14.25" x14ac:dyDescent="0.2"/>
    <row r="504" ht="14.25" x14ac:dyDescent="0.2"/>
    <row r="505" ht="14.25" x14ac:dyDescent="0.2"/>
    <row r="506" ht="14.25" x14ac:dyDescent="0.2"/>
    <row r="507" ht="14.25" x14ac:dyDescent="0.2"/>
    <row r="508" ht="14.25" x14ac:dyDescent="0.2"/>
    <row r="509" ht="14.25" x14ac:dyDescent="0.2"/>
    <row r="510" ht="14.25" x14ac:dyDescent="0.2"/>
    <row r="511" ht="14.25" x14ac:dyDescent="0.2"/>
    <row r="512" ht="14.25" x14ac:dyDescent="0.2"/>
    <row r="513" ht="14.25" x14ac:dyDescent="0.2"/>
    <row r="514" ht="14.25" x14ac:dyDescent="0.2"/>
    <row r="515" ht="14.25" x14ac:dyDescent="0.2"/>
    <row r="516" ht="14.25" x14ac:dyDescent="0.2"/>
    <row r="517" ht="14.25" x14ac:dyDescent="0.2"/>
    <row r="518" ht="14.25" x14ac:dyDescent="0.2"/>
    <row r="519" ht="14.25" x14ac:dyDescent="0.2"/>
    <row r="520" ht="14.25" x14ac:dyDescent="0.2"/>
    <row r="521" ht="14.25" x14ac:dyDescent="0.2"/>
    <row r="522" ht="14.25" x14ac:dyDescent="0.2"/>
    <row r="523" ht="14.25" x14ac:dyDescent="0.2"/>
    <row r="524" ht="14.25" x14ac:dyDescent="0.2"/>
    <row r="525" ht="14.25" x14ac:dyDescent="0.2"/>
    <row r="526" ht="14.25" x14ac:dyDescent="0.2"/>
    <row r="527" ht="14.25" x14ac:dyDescent="0.2"/>
    <row r="528" ht="14.25" x14ac:dyDescent="0.2"/>
    <row r="529" ht="14.25" x14ac:dyDescent="0.2"/>
    <row r="530" ht="14.25" x14ac:dyDescent="0.2"/>
    <row r="531" ht="14.25" x14ac:dyDescent="0.2"/>
    <row r="532" ht="14.25" x14ac:dyDescent="0.2"/>
    <row r="533" ht="14.25" x14ac:dyDescent="0.2"/>
    <row r="534" ht="14.25" x14ac:dyDescent="0.2"/>
    <row r="535" ht="14.25" x14ac:dyDescent="0.2"/>
    <row r="536" ht="14.25" x14ac:dyDescent="0.2"/>
    <row r="537" ht="14.25" x14ac:dyDescent="0.2"/>
    <row r="538" ht="14.25" x14ac:dyDescent="0.2"/>
    <row r="539" ht="14.25" x14ac:dyDescent="0.2"/>
    <row r="540" ht="14.25" x14ac:dyDescent="0.2"/>
    <row r="541" ht="14.25" x14ac:dyDescent="0.2"/>
    <row r="542" ht="14.25" x14ac:dyDescent="0.2"/>
    <row r="543" ht="14.25" x14ac:dyDescent="0.2"/>
    <row r="544" ht="14.25" x14ac:dyDescent="0.2"/>
    <row r="545" ht="14.25" x14ac:dyDescent="0.2"/>
    <row r="546" ht="14.25" x14ac:dyDescent="0.2"/>
    <row r="547" ht="14.25" x14ac:dyDescent="0.2"/>
    <row r="548" ht="14.25" x14ac:dyDescent="0.2"/>
    <row r="549" ht="14.25" x14ac:dyDescent="0.2"/>
    <row r="550" ht="14.25" x14ac:dyDescent="0.2"/>
    <row r="551" ht="14.25" x14ac:dyDescent="0.2"/>
    <row r="552" ht="14.25" x14ac:dyDescent="0.2"/>
    <row r="553" ht="14.25" x14ac:dyDescent="0.2"/>
    <row r="554" ht="14.25" x14ac:dyDescent="0.2"/>
    <row r="555" ht="14.25" x14ac:dyDescent="0.2"/>
    <row r="556" ht="14.25" x14ac:dyDescent="0.2"/>
    <row r="557" ht="14.25" x14ac:dyDescent="0.2"/>
    <row r="558" ht="14.25" x14ac:dyDescent="0.2"/>
    <row r="559" ht="14.25" x14ac:dyDescent="0.2"/>
    <row r="560" ht="14.25" x14ac:dyDescent="0.2"/>
    <row r="561" ht="14.25" x14ac:dyDescent="0.2"/>
    <row r="562" ht="14.25" x14ac:dyDescent="0.2"/>
    <row r="563" ht="14.25" x14ac:dyDescent="0.2"/>
    <row r="564" ht="14.25" x14ac:dyDescent="0.2"/>
    <row r="565" ht="14.25" x14ac:dyDescent="0.2"/>
    <row r="566" ht="14.25" x14ac:dyDescent="0.2"/>
    <row r="567" ht="14.25" x14ac:dyDescent="0.2"/>
    <row r="568" ht="14.25" x14ac:dyDescent="0.2"/>
    <row r="569" ht="14.25" x14ac:dyDescent="0.2"/>
    <row r="570" ht="14.25" x14ac:dyDescent="0.2"/>
    <row r="571" ht="14.25" x14ac:dyDescent="0.2"/>
    <row r="572" ht="14.25" x14ac:dyDescent="0.2"/>
    <row r="573" ht="14.25" x14ac:dyDescent="0.2"/>
    <row r="574" ht="14.25" x14ac:dyDescent="0.2"/>
    <row r="575" ht="14.25" x14ac:dyDescent="0.2"/>
    <row r="576" ht="14.25" x14ac:dyDescent="0.2"/>
    <row r="577" ht="14.25" x14ac:dyDescent="0.2"/>
    <row r="578" ht="14.25" x14ac:dyDescent="0.2"/>
    <row r="579" ht="14.25" x14ac:dyDescent="0.2"/>
    <row r="580" ht="14.25" x14ac:dyDescent="0.2"/>
    <row r="581" ht="14.25" x14ac:dyDescent="0.2"/>
    <row r="582" ht="14.25" x14ac:dyDescent="0.2"/>
    <row r="583" ht="14.25" x14ac:dyDescent="0.2"/>
    <row r="584" ht="14.25" x14ac:dyDescent="0.2"/>
    <row r="585" ht="14.25" x14ac:dyDescent="0.2"/>
    <row r="586" ht="14.25" x14ac:dyDescent="0.2"/>
    <row r="587" ht="14.25" x14ac:dyDescent="0.2"/>
    <row r="588" ht="14.25" x14ac:dyDescent="0.2"/>
    <row r="589" ht="14.25" x14ac:dyDescent="0.2"/>
    <row r="590" ht="14.25" x14ac:dyDescent="0.2"/>
    <row r="591" ht="14.25" x14ac:dyDescent="0.2"/>
    <row r="592" ht="14.25" x14ac:dyDescent="0.2"/>
    <row r="593" ht="14.25" x14ac:dyDescent="0.2"/>
    <row r="594" ht="14.25" x14ac:dyDescent="0.2"/>
    <row r="595" ht="14.25" x14ac:dyDescent="0.2"/>
    <row r="596" ht="14.25" x14ac:dyDescent="0.2"/>
    <row r="597" ht="14.25" x14ac:dyDescent="0.2"/>
    <row r="598" ht="14.25" x14ac:dyDescent="0.2"/>
    <row r="599" ht="14.25" x14ac:dyDescent="0.2"/>
    <row r="600" ht="14.25" x14ac:dyDescent="0.2"/>
    <row r="601" ht="14.25" x14ac:dyDescent="0.2"/>
    <row r="602" ht="14.25" x14ac:dyDescent="0.2"/>
    <row r="603" ht="14.25" x14ac:dyDescent="0.2"/>
    <row r="604" ht="14.25" x14ac:dyDescent="0.2"/>
    <row r="605" ht="14.25" x14ac:dyDescent="0.2"/>
    <row r="606" ht="14.25" x14ac:dyDescent="0.2"/>
    <row r="607" ht="14.25" x14ac:dyDescent="0.2"/>
    <row r="608" ht="14.25" x14ac:dyDescent="0.2"/>
    <row r="609" ht="14.25" x14ac:dyDescent="0.2"/>
    <row r="610" ht="14.25" x14ac:dyDescent="0.2"/>
    <row r="611" ht="14.25" x14ac:dyDescent="0.2"/>
    <row r="612" ht="14.25" x14ac:dyDescent="0.2"/>
    <row r="613" ht="14.25" x14ac:dyDescent="0.2"/>
    <row r="614" ht="14.25" x14ac:dyDescent="0.2"/>
    <row r="615" ht="14.25" x14ac:dyDescent="0.2"/>
    <row r="616" ht="14.25" x14ac:dyDescent="0.2"/>
    <row r="617" ht="14.25" x14ac:dyDescent="0.2"/>
    <row r="618" ht="14.25" x14ac:dyDescent="0.2"/>
    <row r="619" ht="14.25" x14ac:dyDescent="0.2"/>
    <row r="620" ht="14.25" x14ac:dyDescent="0.2"/>
    <row r="621" ht="14.25" x14ac:dyDescent="0.2"/>
    <row r="622" ht="14.25" x14ac:dyDescent="0.2"/>
    <row r="623" ht="14.25" x14ac:dyDescent="0.2"/>
    <row r="624" ht="14.25" x14ac:dyDescent="0.2"/>
    <row r="625" ht="14.25" x14ac:dyDescent="0.2"/>
    <row r="626" ht="14.25" x14ac:dyDescent="0.2"/>
    <row r="627" ht="14.25" x14ac:dyDescent="0.2"/>
    <row r="628" ht="14.25" x14ac:dyDescent="0.2"/>
    <row r="629" ht="14.25" x14ac:dyDescent="0.2"/>
    <row r="630" ht="14.25" x14ac:dyDescent="0.2"/>
    <row r="631" ht="14.25" x14ac:dyDescent="0.2"/>
    <row r="632" ht="14.25" x14ac:dyDescent="0.2"/>
    <row r="633" ht="14.25" x14ac:dyDescent="0.2"/>
    <row r="634" ht="14.25" x14ac:dyDescent="0.2"/>
    <row r="635" ht="14.25" x14ac:dyDescent="0.2"/>
    <row r="636" ht="14.25" x14ac:dyDescent="0.2"/>
    <row r="637" ht="14.25" x14ac:dyDescent="0.2"/>
    <row r="638" ht="14.25" x14ac:dyDescent="0.2"/>
    <row r="639" ht="14.25" x14ac:dyDescent="0.2"/>
    <row r="640" ht="14.25" x14ac:dyDescent="0.2"/>
    <row r="641" ht="14.25" x14ac:dyDescent="0.2"/>
    <row r="642" ht="14.25" x14ac:dyDescent="0.2"/>
    <row r="643" ht="14.25" x14ac:dyDescent="0.2"/>
    <row r="644" ht="14.25" x14ac:dyDescent="0.2"/>
    <row r="645" ht="14.25" x14ac:dyDescent="0.2"/>
    <row r="646" ht="14.25" x14ac:dyDescent="0.2"/>
    <row r="647" ht="14.25" x14ac:dyDescent="0.2"/>
    <row r="648" ht="14.25" x14ac:dyDescent="0.2"/>
    <row r="649" ht="14.25" x14ac:dyDescent="0.2"/>
    <row r="650" ht="14.25" x14ac:dyDescent="0.2"/>
    <row r="651" ht="14.25" x14ac:dyDescent="0.2"/>
    <row r="652" ht="14.25" x14ac:dyDescent="0.2"/>
    <row r="653" ht="14.25" x14ac:dyDescent="0.2"/>
    <row r="654" ht="14.25" x14ac:dyDescent="0.2"/>
    <row r="655" ht="14.25" x14ac:dyDescent="0.2"/>
    <row r="656" ht="14.25" x14ac:dyDescent="0.2"/>
    <row r="657" ht="14.25" x14ac:dyDescent="0.2"/>
    <row r="658" ht="14.25" x14ac:dyDescent="0.2"/>
    <row r="659" ht="14.25" x14ac:dyDescent="0.2"/>
    <row r="660" ht="14.25" x14ac:dyDescent="0.2"/>
    <row r="661" ht="14.25" x14ac:dyDescent="0.2"/>
    <row r="662" ht="14.25" x14ac:dyDescent="0.2"/>
    <row r="663" ht="14.25" x14ac:dyDescent="0.2"/>
    <row r="664" ht="14.25" x14ac:dyDescent="0.2"/>
    <row r="665" ht="14.25" x14ac:dyDescent="0.2"/>
    <row r="666" ht="14.25" x14ac:dyDescent="0.2"/>
    <row r="667" ht="14.25" x14ac:dyDescent="0.2"/>
    <row r="668" ht="14.25" x14ac:dyDescent="0.2"/>
    <row r="669" ht="14.25" x14ac:dyDescent="0.2"/>
    <row r="670" ht="14.25" x14ac:dyDescent="0.2"/>
    <row r="671" ht="14.25" x14ac:dyDescent="0.2"/>
    <row r="672" ht="14.25" x14ac:dyDescent="0.2"/>
    <row r="673" ht="14.25" x14ac:dyDescent="0.2"/>
    <row r="674" ht="14.25" x14ac:dyDescent="0.2"/>
    <row r="675" ht="14.25" x14ac:dyDescent="0.2"/>
    <row r="676" ht="14.25" x14ac:dyDescent="0.2"/>
    <row r="677" ht="14.25" x14ac:dyDescent="0.2"/>
    <row r="678" ht="14.25" x14ac:dyDescent="0.2"/>
    <row r="679" ht="14.25" x14ac:dyDescent="0.2"/>
    <row r="680" ht="14.25" x14ac:dyDescent="0.2"/>
    <row r="681" ht="14.25" x14ac:dyDescent="0.2"/>
    <row r="682" ht="14.25" x14ac:dyDescent="0.2"/>
    <row r="683" ht="14.25" x14ac:dyDescent="0.2"/>
    <row r="684" ht="14.25" x14ac:dyDescent="0.2"/>
    <row r="685" ht="14.25" x14ac:dyDescent="0.2"/>
    <row r="686" ht="14.25" x14ac:dyDescent="0.2"/>
    <row r="687" ht="14.25" x14ac:dyDescent="0.2"/>
    <row r="688" ht="14.25" x14ac:dyDescent="0.2"/>
    <row r="689" ht="14.25" x14ac:dyDescent="0.2"/>
    <row r="690" ht="14.25" x14ac:dyDescent="0.2"/>
    <row r="691" ht="14.25" x14ac:dyDescent="0.2"/>
    <row r="692" ht="14.25" x14ac:dyDescent="0.2"/>
    <row r="693" ht="14.25" x14ac:dyDescent="0.2"/>
    <row r="694" ht="14.25" x14ac:dyDescent="0.2"/>
    <row r="695" ht="14.25" x14ac:dyDescent="0.2"/>
    <row r="696" ht="14.25" x14ac:dyDescent="0.2"/>
    <row r="697" ht="14.25" x14ac:dyDescent="0.2"/>
    <row r="698" ht="14.25" x14ac:dyDescent="0.2"/>
    <row r="699" ht="14.25" x14ac:dyDescent="0.2"/>
    <row r="700" ht="14.25" x14ac:dyDescent="0.2"/>
    <row r="701" ht="14.25" x14ac:dyDescent="0.2"/>
    <row r="702" ht="14.25" x14ac:dyDescent="0.2"/>
    <row r="703" ht="14.25" x14ac:dyDescent="0.2"/>
    <row r="704" ht="14.25" x14ac:dyDescent="0.2"/>
    <row r="705" ht="14.25" x14ac:dyDescent="0.2"/>
    <row r="706" ht="14.25" x14ac:dyDescent="0.2"/>
    <row r="707" ht="14.25" x14ac:dyDescent="0.2"/>
    <row r="708" ht="14.25" x14ac:dyDescent="0.2"/>
    <row r="709" ht="14.25" x14ac:dyDescent="0.2"/>
    <row r="710" ht="14.25" x14ac:dyDescent="0.2"/>
    <row r="711" ht="14.25" x14ac:dyDescent="0.2"/>
    <row r="712" ht="14.25" x14ac:dyDescent="0.2"/>
    <row r="713" ht="14.25" x14ac:dyDescent="0.2"/>
    <row r="714" ht="14.25" x14ac:dyDescent="0.2"/>
    <row r="715" ht="14.25" x14ac:dyDescent="0.2"/>
    <row r="716" ht="14.25" x14ac:dyDescent="0.2"/>
    <row r="717" ht="14.25" x14ac:dyDescent="0.2"/>
    <row r="718" ht="14.25" x14ac:dyDescent="0.2"/>
    <row r="719" ht="14.25" x14ac:dyDescent="0.2"/>
    <row r="720" ht="14.25" x14ac:dyDescent="0.2"/>
    <row r="721" ht="14.25" x14ac:dyDescent="0.2"/>
    <row r="722" ht="14.25" x14ac:dyDescent="0.2"/>
    <row r="723" ht="14.25" x14ac:dyDescent="0.2"/>
    <row r="724" ht="14.25" x14ac:dyDescent="0.2"/>
    <row r="725" ht="14.25" x14ac:dyDescent="0.2"/>
    <row r="726" ht="14.25" x14ac:dyDescent="0.2"/>
    <row r="727" ht="14.25" x14ac:dyDescent="0.2"/>
    <row r="728" ht="14.25" x14ac:dyDescent="0.2"/>
    <row r="729" ht="14.25" x14ac:dyDescent="0.2"/>
    <row r="730" ht="14.25" x14ac:dyDescent="0.2"/>
    <row r="731" ht="14.25" x14ac:dyDescent="0.2"/>
    <row r="732" ht="14.25" x14ac:dyDescent="0.2"/>
    <row r="733" ht="14.25" x14ac:dyDescent="0.2"/>
    <row r="734" ht="14.25" x14ac:dyDescent="0.2"/>
    <row r="735" ht="14.25" x14ac:dyDescent="0.2"/>
    <row r="736" ht="14.25" x14ac:dyDescent="0.2"/>
    <row r="737" ht="14.25" x14ac:dyDescent="0.2"/>
    <row r="738" ht="14.25" x14ac:dyDescent="0.2"/>
    <row r="739" ht="14.25" x14ac:dyDescent="0.2"/>
    <row r="740" ht="14.25" x14ac:dyDescent="0.2"/>
    <row r="741" ht="14.25" x14ac:dyDescent="0.2"/>
    <row r="742" ht="14.25" x14ac:dyDescent="0.2"/>
    <row r="743" ht="14.25" x14ac:dyDescent="0.2"/>
    <row r="744" ht="14.25" x14ac:dyDescent="0.2"/>
    <row r="745" ht="14.25" x14ac:dyDescent="0.2"/>
    <row r="746" ht="14.25" x14ac:dyDescent="0.2"/>
    <row r="747" ht="14.25" x14ac:dyDescent="0.2"/>
    <row r="748" ht="14.25" x14ac:dyDescent="0.2"/>
    <row r="749" ht="14.25" x14ac:dyDescent="0.2"/>
    <row r="750" ht="14.25" x14ac:dyDescent="0.2"/>
    <row r="751" ht="14.25" x14ac:dyDescent="0.2"/>
    <row r="752" ht="14.25" x14ac:dyDescent="0.2"/>
    <row r="753" ht="14.25" x14ac:dyDescent="0.2"/>
    <row r="754" ht="14.25" x14ac:dyDescent="0.2"/>
    <row r="755" ht="14.25" x14ac:dyDescent="0.2"/>
    <row r="756" ht="14.25" x14ac:dyDescent="0.2"/>
    <row r="757" ht="14.25" x14ac:dyDescent="0.2"/>
    <row r="758" ht="14.25" x14ac:dyDescent="0.2"/>
    <row r="759" ht="14.25" x14ac:dyDescent="0.2"/>
    <row r="760" ht="14.25" x14ac:dyDescent="0.2"/>
    <row r="761" ht="14.25" x14ac:dyDescent="0.2"/>
    <row r="762" ht="14.25" x14ac:dyDescent="0.2"/>
    <row r="763" ht="14.25" x14ac:dyDescent="0.2"/>
    <row r="764" ht="14.25" x14ac:dyDescent="0.2"/>
    <row r="765" ht="14.25" x14ac:dyDescent="0.2"/>
    <row r="766" ht="14.25" x14ac:dyDescent="0.2"/>
    <row r="767" ht="14.25" x14ac:dyDescent="0.2"/>
    <row r="768" ht="14.25" x14ac:dyDescent="0.2"/>
    <row r="769" ht="14.25" x14ac:dyDescent="0.2"/>
    <row r="770" ht="14.25" x14ac:dyDescent="0.2"/>
    <row r="771" ht="14.25" x14ac:dyDescent="0.2"/>
    <row r="772" ht="14.25" x14ac:dyDescent="0.2"/>
    <row r="773" ht="14.25" x14ac:dyDescent="0.2"/>
    <row r="774" ht="14.25" x14ac:dyDescent="0.2"/>
    <row r="775" ht="14.25" x14ac:dyDescent="0.2"/>
    <row r="776" ht="14.25" x14ac:dyDescent="0.2"/>
    <row r="777" ht="14.25" x14ac:dyDescent="0.2"/>
    <row r="778" ht="14.25" x14ac:dyDescent="0.2"/>
    <row r="779" ht="14.25" x14ac:dyDescent="0.2"/>
    <row r="780" ht="14.25" x14ac:dyDescent="0.2"/>
    <row r="781" ht="14.25" x14ac:dyDescent="0.2"/>
    <row r="782" ht="14.25" x14ac:dyDescent="0.2"/>
    <row r="783" ht="14.25" x14ac:dyDescent="0.2"/>
    <row r="784" ht="14.25" x14ac:dyDescent="0.2"/>
    <row r="785" ht="14.25" x14ac:dyDescent="0.2"/>
    <row r="786" ht="14.25" x14ac:dyDescent="0.2"/>
    <row r="787" ht="14.25" x14ac:dyDescent="0.2"/>
    <row r="788" ht="14.25" x14ac:dyDescent="0.2"/>
    <row r="789" ht="14.25" x14ac:dyDescent="0.2"/>
    <row r="790" ht="14.25" x14ac:dyDescent="0.2"/>
    <row r="791" ht="14.25" x14ac:dyDescent="0.2"/>
    <row r="792" ht="14.25" x14ac:dyDescent="0.2"/>
    <row r="793" ht="14.25" x14ac:dyDescent="0.2"/>
    <row r="794" ht="14.25" x14ac:dyDescent="0.2"/>
    <row r="795" ht="14.25" x14ac:dyDescent="0.2"/>
    <row r="796" ht="14.25" x14ac:dyDescent="0.2"/>
    <row r="797" ht="14.25" x14ac:dyDescent="0.2"/>
    <row r="798" ht="14.25" x14ac:dyDescent="0.2"/>
    <row r="799" ht="14.25" x14ac:dyDescent="0.2"/>
    <row r="800" ht="14.25" x14ac:dyDescent="0.2"/>
    <row r="801" ht="14.25" x14ac:dyDescent="0.2"/>
    <row r="802" ht="14.25" x14ac:dyDescent="0.2"/>
    <row r="803" ht="14.25" x14ac:dyDescent="0.2"/>
    <row r="804" ht="14.25" x14ac:dyDescent="0.2"/>
    <row r="805" ht="14.25" x14ac:dyDescent="0.2"/>
    <row r="806" ht="14.25" x14ac:dyDescent="0.2"/>
    <row r="807" ht="14.25" x14ac:dyDescent="0.2"/>
    <row r="808" ht="14.25" x14ac:dyDescent="0.2"/>
    <row r="809" ht="14.25" x14ac:dyDescent="0.2"/>
    <row r="810" ht="14.25" x14ac:dyDescent="0.2"/>
    <row r="811" ht="14.25" x14ac:dyDescent="0.2"/>
    <row r="812" ht="14.25" x14ac:dyDescent="0.2"/>
    <row r="813" ht="14.25" x14ac:dyDescent="0.2"/>
    <row r="814" ht="14.25" x14ac:dyDescent="0.2"/>
    <row r="815" ht="14.25" x14ac:dyDescent="0.2"/>
    <row r="816" ht="14.25" x14ac:dyDescent="0.2"/>
    <row r="817" ht="14.25" x14ac:dyDescent="0.2"/>
    <row r="818" ht="14.25" x14ac:dyDescent="0.2"/>
    <row r="819" ht="14.25" x14ac:dyDescent="0.2"/>
    <row r="820" ht="14.25" x14ac:dyDescent="0.2"/>
    <row r="821" ht="14.25" x14ac:dyDescent="0.2"/>
    <row r="822" ht="14.25" x14ac:dyDescent="0.2"/>
    <row r="823" ht="14.25" x14ac:dyDescent="0.2"/>
    <row r="824" ht="14.25" x14ac:dyDescent="0.2"/>
    <row r="825" ht="14.25" x14ac:dyDescent="0.2"/>
    <row r="826" ht="14.25" x14ac:dyDescent="0.2"/>
    <row r="827" ht="14.25" x14ac:dyDescent="0.2"/>
    <row r="828" ht="14.25" x14ac:dyDescent="0.2"/>
    <row r="829" ht="14.25" x14ac:dyDescent="0.2"/>
    <row r="830" ht="14.25" x14ac:dyDescent="0.2"/>
    <row r="831" ht="14.25" x14ac:dyDescent="0.2"/>
    <row r="832" ht="14.25" x14ac:dyDescent="0.2"/>
    <row r="833" ht="14.25" x14ac:dyDescent="0.2"/>
    <row r="834" ht="14.25" x14ac:dyDescent="0.2"/>
    <row r="835" ht="14.25" x14ac:dyDescent="0.2"/>
    <row r="836" ht="14.25" x14ac:dyDescent="0.2"/>
    <row r="837" ht="14.25" x14ac:dyDescent="0.2"/>
    <row r="838" ht="14.25" x14ac:dyDescent="0.2"/>
    <row r="839" ht="14.25" x14ac:dyDescent="0.2"/>
    <row r="840" ht="14.25" x14ac:dyDescent="0.2"/>
    <row r="841" ht="14.25" x14ac:dyDescent="0.2"/>
    <row r="842" ht="14.25" x14ac:dyDescent="0.2"/>
    <row r="843" ht="14.25" x14ac:dyDescent="0.2"/>
    <row r="844" ht="14.25" x14ac:dyDescent="0.2"/>
    <row r="845" ht="14.25" x14ac:dyDescent="0.2"/>
    <row r="846" ht="14.25" x14ac:dyDescent="0.2"/>
    <row r="847" ht="14.25" x14ac:dyDescent="0.2"/>
    <row r="848" ht="14.25" x14ac:dyDescent="0.2"/>
    <row r="849" ht="14.25" x14ac:dyDescent="0.2"/>
    <row r="850" ht="14.25" x14ac:dyDescent="0.2"/>
    <row r="851" ht="14.25" x14ac:dyDescent="0.2"/>
    <row r="852" ht="14.25" x14ac:dyDescent="0.2"/>
    <row r="853" ht="14.25" x14ac:dyDescent="0.2"/>
    <row r="854" ht="14.25" x14ac:dyDescent="0.2"/>
    <row r="855" ht="14.25" x14ac:dyDescent="0.2"/>
    <row r="856" ht="14.25" x14ac:dyDescent="0.2"/>
    <row r="857" ht="14.25" x14ac:dyDescent="0.2"/>
    <row r="858" ht="14.25" x14ac:dyDescent="0.2"/>
    <row r="859" ht="14.25" x14ac:dyDescent="0.2"/>
    <row r="860" ht="14.25" x14ac:dyDescent="0.2"/>
    <row r="861" ht="14.25" x14ac:dyDescent="0.2"/>
    <row r="862" ht="14.25" x14ac:dyDescent="0.2"/>
    <row r="863" ht="14.25" x14ac:dyDescent="0.2"/>
    <row r="864" ht="14.25" x14ac:dyDescent="0.2"/>
    <row r="865" ht="14.25" x14ac:dyDescent="0.2"/>
    <row r="866" ht="14.25" x14ac:dyDescent="0.2"/>
    <row r="867" ht="14.25" x14ac:dyDescent="0.2"/>
    <row r="868" ht="14.25" x14ac:dyDescent="0.2"/>
    <row r="869" ht="14.25" x14ac:dyDescent="0.2"/>
    <row r="870" ht="14.25" x14ac:dyDescent="0.2"/>
    <row r="871" ht="14.25" x14ac:dyDescent="0.2"/>
    <row r="872" ht="14.25" x14ac:dyDescent="0.2"/>
    <row r="873" ht="14.25" x14ac:dyDescent="0.2"/>
    <row r="874" ht="14.25" x14ac:dyDescent="0.2"/>
    <row r="875" ht="14.25" x14ac:dyDescent="0.2"/>
    <row r="876" ht="14.25" x14ac:dyDescent="0.2"/>
    <row r="877" ht="14.25" x14ac:dyDescent="0.2"/>
    <row r="878" ht="14.25" x14ac:dyDescent="0.2"/>
    <row r="879" ht="14.25" x14ac:dyDescent="0.2"/>
    <row r="880" ht="14.25" x14ac:dyDescent="0.2"/>
    <row r="881" ht="14.25" x14ac:dyDescent="0.2"/>
    <row r="882" ht="14.25" x14ac:dyDescent="0.2"/>
    <row r="883" ht="14.25" x14ac:dyDescent="0.2"/>
    <row r="884" ht="14.25" x14ac:dyDescent="0.2"/>
    <row r="885" ht="14.25" x14ac:dyDescent="0.2"/>
    <row r="886" ht="14.25" x14ac:dyDescent="0.2"/>
    <row r="887" ht="14.25" x14ac:dyDescent="0.2"/>
    <row r="888" ht="14.25" x14ac:dyDescent="0.2"/>
    <row r="889" ht="14.25" x14ac:dyDescent="0.2"/>
    <row r="890" ht="14.25" x14ac:dyDescent="0.2"/>
    <row r="891" ht="14.25" x14ac:dyDescent="0.2"/>
    <row r="892" ht="14.25" x14ac:dyDescent="0.2"/>
    <row r="893" ht="14.25" x14ac:dyDescent="0.2"/>
    <row r="894" ht="14.25" x14ac:dyDescent="0.2"/>
    <row r="895" ht="14.25" x14ac:dyDescent="0.2"/>
    <row r="896" ht="14.25" x14ac:dyDescent="0.2"/>
    <row r="897" ht="14.25" x14ac:dyDescent="0.2"/>
    <row r="898" ht="14.25" x14ac:dyDescent="0.2"/>
    <row r="899" ht="14.25" x14ac:dyDescent="0.2"/>
    <row r="900" ht="14.25" x14ac:dyDescent="0.2"/>
    <row r="901" ht="14.25" x14ac:dyDescent="0.2"/>
    <row r="902" ht="14.25" x14ac:dyDescent="0.2"/>
    <row r="903" ht="14.25" x14ac:dyDescent="0.2"/>
    <row r="904" ht="14.25" x14ac:dyDescent="0.2"/>
    <row r="905" ht="14.25" x14ac:dyDescent="0.2"/>
    <row r="906" ht="14.25" x14ac:dyDescent="0.2"/>
    <row r="907" ht="14.25" x14ac:dyDescent="0.2"/>
    <row r="908" ht="14.25" x14ac:dyDescent="0.2"/>
    <row r="909" ht="14.25" x14ac:dyDescent="0.2"/>
    <row r="910" ht="14.25" x14ac:dyDescent="0.2"/>
    <row r="911" ht="14.25" x14ac:dyDescent="0.2"/>
    <row r="912" ht="14.25" x14ac:dyDescent="0.2"/>
    <row r="913" ht="14.25" x14ac:dyDescent="0.2"/>
    <row r="914" ht="14.25" x14ac:dyDescent="0.2"/>
    <row r="915" ht="14.25" x14ac:dyDescent="0.2"/>
    <row r="916" ht="14.25" x14ac:dyDescent="0.2"/>
    <row r="917" ht="14.25" x14ac:dyDescent="0.2"/>
    <row r="918" ht="14.25" x14ac:dyDescent="0.2"/>
    <row r="919" ht="14.25" x14ac:dyDescent="0.2"/>
    <row r="920" ht="14.25" x14ac:dyDescent="0.2"/>
    <row r="921" ht="14.25" x14ac:dyDescent="0.2"/>
    <row r="922" ht="14.25" x14ac:dyDescent="0.2"/>
    <row r="923" ht="14.25" x14ac:dyDescent="0.2"/>
    <row r="924" ht="14.25" x14ac:dyDescent="0.2"/>
    <row r="925" ht="14.25" x14ac:dyDescent="0.2"/>
    <row r="926" ht="14.25" x14ac:dyDescent="0.2"/>
    <row r="927" ht="14.25" x14ac:dyDescent="0.2"/>
    <row r="928" ht="14.25" x14ac:dyDescent="0.2"/>
    <row r="929" ht="14.25" x14ac:dyDescent="0.2"/>
    <row r="930" ht="14.25" x14ac:dyDescent="0.2"/>
    <row r="931" ht="14.25" x14ac:dyDescent="0.2"/>
    <row r="932" ht="14.25" x14ac:dyDescent="0.2"/>
    <row r="933" ht="14.25" x14ac:dyDescent="0.2"/>
    <row r="934" ht="14.25" x14ac:dyDescent="0.2"/>
    <row r="935" ht="14.25" x14ac:dyDescent="0.2"/>
    <row r="936" ht="14.25" x14ac:dyDescent="0.2"/>
    <row r="937" ht="14.25" x14ac:dyDescent="0.2"/>
    <row r="938" ht="14.25" x14ac:dyDescent="0.2"/>
    <row r="939" ht="14.25" x14ac:dyDescent="0.2"/>
    <row r="940" ht="14.25" x14ac:dyDescent="0.2"/>
    <row r="941" ht="14.25" x14ac:dyDescent="0.2"/>
    <row r="942" ht="14.25" x14ac:dyDescent="0.2"/>
    <row r="943" ht="14.25" x14ac:dyDescent="0.2"/>
    <row r="944" ht="14.25" x14ac:dyDescent="0.2"/>
    <row r="945" ht="14.25" x14ac:dyDescent="0.2"/>
    <row r="946" ht="14.25" x14ac:dyDescent="0.2"/>
    <row r="947" ht="14.25" x14ac:dyDescent="0.2"/>
    <row r="948" ht="14.25" x14ac:dyDescent="0.2"/>
    <row r="949" ht="14.25" x14ac:dyDescent="0.2"/>
    <row r="950" ht="14.25" x14ac:dyDescent="0.2"/>
    <row r="951" ht="14.25" x14ac:dyDescent="0.2"/>
    <row r="952" ht="14.25" x14ac:dyDescent="0.2"/>
    <row r="953" ht="14.25" x14ac:dyDescent="0.2"/>
    <row r="954" ht="14.25" x14ac:dyDescent="0.2"/>
    <row r="955" ht="14.25" x14ac:dyDescent="0.2"/>
    <row r="956" ht="14.25" x14ac:dyDescent="0.2"/>
    <row r="957" ht="14.25" x14ac:dyDescent="0.2"/>
    <row r="958" ht="14.25" x14ac:dyDescent="0.2"/>
    <row r="959" ht="14.25" x14ac:dyDescent="0.2"/>
    <row r="960" ht="14.25" x14ac:dyDescent="0.2"/>
    <row r="961" ht="14.25" x14ac:dyDescent="0.2"/>
    <row r="962" ht="14.25" x14ac:dyDescent="0.2"/>
    <row r="963" ht="14.25" x14ac:dyDescent="0.2"/>
    <row r="964" ht="14.25" x14ac:dyDescent="0.2"/>
    <row r="965" ht="14.25" x14ac:dyDescent="0.2"/>
    <row r="966" ht="14.25" x14ac:dyDescent="0.2"/>
    <row r="967" ht="14.25" x14ac:dyDescent="0.2"/>
    <row r="968" ht="14.25" x14ac:dyDescent="0.2"/>
    <row r="969" ht="14.25" x14ac:dyDescent="0.2"/>
    <row r="970" ht="14.25" x14ac:dyDescent="0.2"/>
    <row r="971" ht="14.25" x14ac:dyDescent="0.2"/>
    <row r="972" ht="14.25" x14ac:dyDescent="0.2"/>
    <row r="973" ht="14.25" x14ac:dyDescent="0.2"/>
    <row r="974" ht="14.25" x14ac:dyDescent="0.2"/>
    <row r="975" ht="14.25" x14ac:dyDescent="0.2"/>
    <row r="976" ht="14.25" x14ac:dyDescent="0.2"/>
    <row r="977" ht="14.25" x14ac:dyDescent="0.2"/>
    <row r="978" ht="14.25" x14ac:dyDescent="0.2"/>
    <row r="979" ht="14.25" x14ac:dyDescent="0.2"/>
    <row r="980" ht="14.25" x14ac:dyDescent="0.2"/>
    <row r="981" ht="14.25" x14ac:dyDescent="0.2"/>
    <row r="982" ht="14.25" x14ac:dyDescent="0.2"/>
    <row r="983" ht="14.25" x14ac:dyDescent="0.2"/>
    <row r="984" ht="14.25" x14ac:dyDescent="0.2"/>
    <row r="985" ht="14.25" x14ac:dyDescent="0.2"/>
    <row r="986" ht="14.25" x14ac:dyDescent="0.2"/>
    <row r="987" ht="14.25" x14ac:dyDescent="0.2"/>
    <row r="988" ht="14.25" x14ac:dyDescent="0.2"/>
    <row r="989" ht="14.25" x14ac:dyDescent="0.2"/>
    <row r="990" ht="14.25" x14ac:dyDescent="0.2"/>
    <row r="991" ht="14.25" x14ac:dyDescent="0.2"/>
    <row r="992" ht="14.25" x14ac:dyDescent="0.2"/>
    <row r="993" ht="14.25" x14ac:dyDescent="0.2"/>
    <row r="994" ht="14.25" x14ac:dyDescent="0.2"/>
    <row r="995" ht="14.25" x14ac:dyDescent="0.2"/>
    <row r="996" ht="14.25" x14ac:dyDescent="0.2"/>
    <row r="997" ht="14.25" x14ac:dyDescent="0.2"/>
    <row r="998" ht="14.25" x14ac:dyDescent="0.2"/>
    <row r="999" ht="14.25" x14ac:dyDescent="0.2"/>
    <row r="1000" ht="14.25" x14ac:dyDescent="0.2"/>
    <row r="1001" ht="14.25" x14ac:dyDescent="0.2"/>
    <row r="1002" ht="14.25" x14ac:dyDescent="0.2"/>
    <row r="1003" ht="14.25" x14ac:dyDescent="0.2"/>
    <row r="1004" ht="14.25" x14ac:dyDescent="0.2"/>
    <row r="1005" ht="14.25" x14ac:dyDescent="0.2"/>
    <row r="1006" ht="14.25" x14ac:dyDescent="0.2"/>
    <row r="1007" ht="14.25" x14ac:dyDescent="0.2"/>
    <row r="1008" ht="14.25" x14ac:dyDescent="0.2"/>
    <row r="1009" ht="14.25" x14ac:dyDescent="0.2"/>
    <row r="1010" ht="14.25" x14ac:dyDescent="0.2"/>
    <row r="1011" ht="14.25" x14ac:dyDescent="0.2"/>
    <row r="1012" ht="14.25" x14ac:dyDescent="0.2"/>
    <row r="1013" ht="14.25" x14ac:dyDescent="0.2"/>
    <row r="1014" ht="14.25" x14ac:dyDescent="0.2"/>
    <row r="1015" ht="14.25" x14ac:dyDescent="0.2"/>
    <row r="1016" ht="14.25" x14ac:dyDescent="0.2"/>
    <row r="1017" ht="14.25" x14ac:dyDescent="0.2"/>
    <row r="1018" ht="14.25" x14ac:dyDescent="0.2"/>
    <row r="1019" ht="14.25" x14ac:dyDescent="0.2"/>
    <row r="1020" ht="14.25" x14ac:dyDescent="0.2"/>
    <row r="1021" ht="14.25" x14ac:dyDescent="0.2"/>
    <row r="1022" ht="14.25" x14ac:dyDescent="0.2"/>
    <row r="1023" ht="14.25" x14ac:dyDescent="0.2"/>
    <row r="1024" ht="14.25" x14ac:dyDescent="0.2"/>
    <row r="1025" ht="14.25" x14ac:dyDescent="0.2"/>
    <row r="1026" ht="14.25" x14ac:dyDescent="0.2"/>
    <row r="1027" ht="14.25" x14ac:dyDescent="0.2"/>
    <row r="1028" ht="14.25" x14ac:dyDescent="0.2"/>
    <row r="1029" ht="14.25" x14ac:dyDescent="0.2"/>
    <row r="1030" ht="14.25" x14ac:dyDescent="0.2"/>
    <row r="1031" ht="14.25" x14ac:dyDescent="0.2"/>
    <row r="1032" ht="14.25" x14ac:dyDescent="0.2"/>
    <row r="1033" ht="14.25" x14ac:dyDescent="0.2"/>
    <row r="1034" ht="14.25" x14ac:dyDescent="0.2"/>
    <row r="1035" ht="14.25" x14ac:dyDescent="0.2"/>
    <row r="1036" ht="14.25" x14ac:dyDescent="0.2"/>
    <row r="1037" ht="14.25" x14ac:dyDescent="0.2"/>
    <row r="1038" ht="14.25" x14ac:dyDescent="0.2"/>
    <row r="1039" ht="14.25" x14ac:dyDescent="0.2"/>
    <row r="1040" ht="14.25" x14ac:dyDescent="0.2"/>
    <row r="1041" ht="14.25" x14ac:dyDescent="0.2"/>
    <row r="1042" ht="14.25" x14ac:dyDescent="0.2"/>
  </sheetData>
  <mergeCells count="76">
    <mergeCell ref="A102:I102"/>
    <mergeCell ref="A1:J1"/>
    <mergeCell ref="A2:J2"/>
    <mergeCell ref="A3:J3"/>
    <mergeCell ref="B4:J4"/>
    <mergeCell ref="A5:J5"/>
    <mergeCell ref="A164:F164"/>
    <mergeCell ref="A118:I118"/>
    <mergeCell ref="A154:F154"/>
    <mergeCell ref="A155:F155"/>
    <mergeCell ref="A156:F156"/>
    <mergeCell ref="A157:F157"/>
    <mergeCell ref="A158:F158"/>
    <mergeCell ref="A159:F159"/>
    <mergeCell ref="A160:F160"/>
    <mergeCell ref="A161:F161"/>
    <mergeCell ref="A162:F162"/>
    <mergeCell ref="A163:F163"/>
    <mergeCell ref="A176:F176"/>
    <mergeCell ref="A165:F165"/>
    <mergeCell ref="A166:F166"/>
    <mergeCell ref="A167:F167"/>
    <mergeCell ref="A168:F168"/>
    <mergeCell ref="A169:F169"/>
    <mergeCell ref="A170:F170"/>
    <mergeCell ref="A171:F171"/>
    <mergeCell ref="A172:F172"/>
    <mergeCell ref="A173:F173"/>
    <mergeCell ref="A174:F174"/>
    <mergeCell ref="A175:F175"/>
    <mergeCell ref="A188:F188"/>
    <mergeCell ref="A177:F177"/>
    <mergeCell ref="A178:F178"/>
    <mergeCell ref="A179:F179"/>
    <mergeCell ref="A180:F180"/>
    <mergeCell ref="A181:F181"/>
    <mergeCell ref="A182:F182"/>
    <mergeCell ref="A183:F183"/>
    <mergeCell ref="A184:F184"/>
    <mergeCell ref="A185:F185"/>
    <mergeCell ref="A186:F186"/>
    <mergeCell ref="A187:F187"/>
    <mergeCell ref="A200:F200"/>
    <mergeCell ref="A189:F189"/>
    <mergeCell ref="A190:F190"/>
    <mergeCell ref="A191:F191"/>
    <mergeCell ref="A192:F192"/>
    <mergeCell ref="A193:F193"/>
    <mergeCell ref="A194:F194"/>
    <mergeCell ref="A195:F195"/>
    <mergeCell ref="A196:F196"/>
    <mergeCell ref="A197:F197"/>
    <mergeCell ref="A198:F198"/>
    <mergeCell ref="A199:F199"/>
    <mergeCell ref="A212:F212"/>
    <mergeCell ref="A201:F201"/>
    <mergeCell ref="A202:F202"/>
    <mergeCell ref="A203:F203"/>
    <mergeCell ref="A204:F204"/>
    <mergeCell ref="A205:F205"/>
    <mergeCell ref="A206:F206"/>
    <mergeCell ref="A207:F207"/>
    <mergeCell ref="A208:F208"/>
    <mergeCell ref="A209:F209"/>
    <mergeCell ref="A210:F210"/>
    <mergeCell ref="A211:F211"/>
    <mergeCell ref="A219:F219"/>
    <mergeCell ref="A220:F220"/>
    <mergeCell ref="A221:F221"/>
    <mergeCell ref="A222:F222"/>
    <mergeCell ref="A213:F213"/>
    <mergeCell ref="A214:F214"/>
    <mergeCell ref="A215:F215"/>
    <mergeCell ref="A216:F216"/>
    <mergeCell ref="A217:F217"/>
    <mergeCell ref="A218:F218"/>
  </mergeCells>
  <dataValidations count="4">
    <dataValidation type="list" allowBlank="1" sqref="B104:B109">
      <formula1>"FDA,FDA-1,FDA-2,FDA-3,FDA-4"</formula1>
    </dataValidation>
    <dataValidation type="list" allowBlank="1" sqref="B120:B141">
      <formula1>"FGS-1,FGS-2,FGS-3,FGA-1,FGA-2,FGA-3"</formula1>
    </dataValidation>
    <dataValidation type="list" allowBlank="1" sqref="B7:B87">
      <formula1>"DAS,DAS-1,DAS-2,DAS-3,DAS-4,DAS-5,CAA-1,CAA-2,CAA-3,CAA-4,CAA-5"</formula1>
    </dataValidation>
    <dataValidation type="list" allowBlank="1" sqref="D104:D109 D120:D141 D7:D87">
      <formula1>"AGP,CLH,CLT,COM,CTD,CTI,DES,DISP,ELE,ESG,EST,EXM,EXQ,EXR,FRQ,REV,VAGO"</formula1>
    </dataValidation>
  </dataValidations>
  <pageMargins left="0.15748031496062992" right="0.15748031496062992" top="0" bottom="0" header="0" footer="0"/>
  <pageSetup paperSize="9"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042"/>
  <sheetViews>
    <sheetView zoomScale="80" zoomScaleNormal="80" workbookViewId="0">
      <selection activeCell="A4" sqref="A4"/>
    </sheetView>
  </sheetViews>
  <sheetFormatPr defaultColWidth="12.625" defaultRowHeight="15" customHeight="1" x14ac:dyDescent="0.2"/>
  <cols>
    <col min="1" max="1" width="60.25" style="173" customWidth="1"/>
    <col min="2" max="2" width="12" style="146" customWidth="1"/>
    <col min="3" max="3" width="17.375" style="146" customWidth="1"/>
    <col min="4" max="4" width="14.5" style="146" customWidth="1"/>
    <col min="5" max="5" width="9.875" style="146" customWidth="1"/>
    <col min="6" max="6" width="52.875" style="173" customWidth="1"/>
    <col min="7" max="7" width="19.875" style="163" customWidth="1"/>
    <col min="8" max="8" width="18.25" style="163" customWidth="1"/>
    <col min="9" max="9" width="17.875" style="163" customWidth="1"/>
    <col min="10" max="10" width="15" style="163" customWidth="1"/>
    <col min="11" max="13" width="8" style="173" customWidth="1"/>
    <col min="14" max="14" width="12" style="173" customWidth="1"/>
    <col min="15" max="16" width="8" style="173" customWidth="1"/>
    <col min="17" max="17" width="43.875" style="173" customWidth="1"/>
    <col min="18" max="30" width="8" style="173" customWidth="1"/>
    <col min="31" max="16384" width="12.625" style="173"/>
  </cols>
  <sheetData>
    <row r="1" spans="1:30" ht="21" x14ac:dyDescent="0.35">
      <c r="A1" s="181" t="s">
        <v>0</v>
      </c>
      <c r="B1" s="182"/>
      <c r="C1" s="182"/>
      <c r="D1" s="182"/>
      <c r="E1" s="182"/>
      <c r="F1" s="182"/>
      <c r="G1" s="182"/>
      <c r="H1" s="182"/>
      <c r="I1" s="182"/>
      <c r="J1" s="182"/>
      <c r="K1" s="1"/>
      <c r="L1" s="1"/>
      <c r="M1" s="1"/>
      <c r="N1" s="1"/>
      <c r="O1" s="1"/>
      <c r="P1" s="1"/>
      <c r="Q1" s="1"/>
      <c r="R1" s="1"/>
      <c r="S1" s="1"/>
      <c r="T1" s="1"/>
      <c r="U1" s="1"/>
      <c r="V1" s="1"/>
      <c r="W1" s="1"/>
      <c r="X1" s="1"/>
      <c r="Y1" s="1"/>
      <c r="Z1" s="1"/>
      <c r="AA1" s="1"/>
    </row>
    <row r="2" spans="1:30" ht="21" x14ac:dyDescent="0.35">
      <c r="A2" s="183" t="s">
        <v>181</v>
      </c>
      <c r="B2" s="179"/>
      <c r="C2" s="179"/>
      <c r="D2" s="179"/>
      <c r="E2" s="179"/>
      <c r="F2" s="179"/>
      <c r="G2" s="179"/>
      <c r="H2" s="179"/>
      <c r="I2" s="179"/>
      <c r="J2" s="179"/>
      <c r="K2" s="1"/>
      <c r="L2" s="1"/>
      <c r="M2" s="1"/>
      <c r="N2" s="1"/>
      <c r="O2" s="1"/>
      <c r="P2" s="1"/>
      <c r="Q2" s="1"/>
      <c r="R2" s="1"/>
      <c r="S2" s="1"/>
      <c r="T2" s="1"/>
      <c r="U2" s="1"/>
      <c r="V2" s="1"/>
      <c r="W2" s="1"/>
      <c r="X2" s="1"/>
      <c r="Y2" s="1"/>
      <c r="Z2" s="1"/>
      <c r="AA2" s="1"/>
    </row>
    <row r="3" spans="1:30" ht="21" x14ac:dyDescent="0.3">
      <c r="A3" s="183" t="s">
        <v>1</v>
      </c>
      <c r="B3" s="179"/>
      <c r="C3" s="179"/>
      <c r="D3" s="179"/>
      <c r="E3" s="179"/>
      <c r="F3" s="179"/>
      <c r="G3" s="179"/>
      <c r="H3" s="179"/>
      <c r="I3" s="179"/>
      <c r="J3" s="179"/>
      <c r="K3" s="2"/>
      <c r="L3" s="2"/>
      <c r="M3" s="2"/>
      <c r="N3" s="2"/>
      <c r="O3" s="2"/>
      <c r="P3" s="2"/>
      <c r="Q3" s="2"/>
      <c r="R3" s="2"/>
      <c r="S3" s="2"/>
      <c r="T3" s="2"/>
      <c r="U3" s="2"/>
      <c r="V3" s="2"/>
      <c r="W3" s="2"/>
      <c r="X3" s="2"/>
      <c r="Y3" s="2"/>
      <c r="Z3" s="3"/>
      <c r="AA3" s="3"/>
    </row>
    <row r="4" spans="1:30" x14ac:dyDescent="0.2">
      <c r="A4" s="4" t="s">
        <v>399</v>
      </c>
      <c r="B4" s="184" t="s">
        <v>2</v>
      </c>
      <c r="C4" s="179"/>
      <c r="D4" s="179"/>
      <c r="E4" s="179"/>
      <c r="F4" s="179"/>
      <c r="G4" s="179"/>
      <c r="H4" s="179"/>
      <c r="I4" s="179"/>
      <c r="J4" s="180"/>
      <c r="K4" s="5"/>
    </row>
    <row r="5" spans="1:30" x14ac:dyDescent="0.2">
      <c r="A5" s="178" t="s">
        <v>3</v>
      </c>
      <c r="B5" s="179"/>
      <c r="C5" s="179"/>
      <c r="D5" s="179"/>
      <c r="E5" s="179"/>
      <c r="F5" s="179"/>
      <c r="G5" s="179"/>
      <c r="H5" s="179"/>
      <c r="I5" s="179"/>
      <c r="J5" s="180"/>
      <c r="K5" s="6"/>
      <c r="L5" s="7"/>
      <c r="M5" s="8"/>
      <c r="N5" s="8"/>
      <c r="O5" s="8"/>
      <c r="P5" s="8"/>
      <c r="Q5" s="8"/>
    </row>
    <row r="6" spans="1:30" ht="30" x14ac:dyDescent="0.2">
      <c r="A6" s="9" t="s">
        <v>4</v>
      </c>
      <c r="B6" s="9" t="s">
        <v>5</v>
      </c>
      <c r="C6" s="9" t="s">
        <v>6</v>
      </c>
      <c r="D6" s="9" t="s">
        <v>7</v>
      </c>
      <c r="E6" s="9" t="s">
        <v>8</v>
      </c>
      <c r="F6" s="9" t="s">
        <v>9</v>
      </c>
      <c r="G6" s="147" t="s">
        <v>10</v>
      </c>
      <c r="H6" s="147" t="s">
        <v>11</v>
      </c>
      <c r="I6" s="147" t="s">
        <v>12</v>
      </c>
      <c r="J6" s="147" t="s">
        <v>13</v>
      </c>
      <c r="K6" s="10"/>
      <c r="L6" s="11"/>
      <c r="M6" s="11"/>
      <c r="N6" s="11"/>
      <c r="O6" s="11"/>
      <c r="P6" s="11"/>
      <c r="Q6" s="11"/>
      <c r="R6" s="12"/>
      <c r="S6" s="12"/>
      <c r="T6" s="12"/>
      <c r="U6" s="12"/>
      <c r="V6" s="12"/>
      <c r="W6" s="12"/>
      <c r="X6" s="12"/>
      <c r="Y6" s="12"/>
      <c r="Z6" s="12"/>
      <c r="AA6" s="12"/>
      <c r="AB6" s="12"/>
      <c r="AC6" s="12"/>
      <c r="AD6" s="12"/>
    </row>
    <row r="7" spans="1:30" ht="16.5" x14ac:dyDescent="0.25">
      <c r="A7" s="49" t="s">
        <v>378</v>
      </c>
      <c r="B7" s="64" t="s">
        <v>24</v>
      </c>
      <c r="C7" s="36"/>
      <c r="D7" s="121" t="s">
        <v>359</v>
      </c>
      <c r="E7" s="29">
        <v>1</v>
      </c>
      <c r="F7" s="68" t="s">
        <v>379</v>
      </c>
      <c r="G7" s="140">
        <v>0</v>
      </c>
      <c r="H7" s="80">
        <v>0</v>
      </c>
      <c r="I7" s="80">
        <v>12261.2</v>
      </c>
      <c r="J7" s="28">
        <f>SUM(G7:I7)</f>
        <v>12261.2</v>
      </c>
      <c r="K7" s="13"/>
      <c r="L7" s="13"/>
      <c r="M7" s="13"/>
      <c r="N7" s="13"/>
      <c r="O7" s="13"/>
      <c r="P7" s="13"/>
      <c r="Q7" s="13"/>
      <c r="R7" s="14"/>
      <c r="S7" s="14"/>
      <c r="T7" s="14"/>
      <c r="U7" s="14"/>
      <c r="V7" s="14"/>
      <c r="W7" s="14"/>
      <c r="X7" s="14"/>
      <c r="Y7" s="14"/>
      <c r="Z7" s="14"/>
      <c r="AA7" s="5"/>
      <c r="AB7" s="5"/>
      <c r="AC7" s="5"/>
      <c r="AD7" s="5"/>
    </row>
    <row r="8" spans="1:30" ht="16.5" x14ac:dyDescent="0.25">
      <c r="A8" s="50" t="s">
        <v>183</v>
      </c>
      <c r="B8" s="65" t="s">
        <v>26</v>
      </c>
      <c r="C8" s="36"/>
      <c r="D8" s="121" t="s">
        <v>360</v>
      </c>
      <c r="E8" s="29">
        <v>1</v>
      </c>
      <c r="F8" s="50" t="s">
        <v>255</v>
      </c>
      <c r="G8" s="140">
        <v>0</v>
      </c>
      <c r="H8" s="81" t="s">
        <v>330</v>
      </c>
      <c r="I8" s="80">
        <v>9249.0300000000007</v>
      </c>
      <c r="J8" s="28">
        <f t="shared" ref="J8:J87" si="0">SUM(G8:I8)</f>
        <v>9249.0300000000007</v>
      </c>
      <c r="K8" s="13"/>
      <c r="L8" s="13"/>
      <c r="M8" s="13"/>
      <c r="N8" s="13"/>
      <c r="O8" s="13"/>
      <c r="P8" s="13"/>
      <c r="Q8" s="13"/>
      <c r="R8" s="5"/>
      <c r="S8" s="5"/>
      <c r="T8" s="5"/>
      <c r="U8" s="5"/>
      <c r="V8" s="5"/>
      <c r="W8" s="5"/>
      <c r="X8" s="5"/>
      <c r="Y8" s="5"/>
      <c r="Z8" s="5"/>
      <c r="AA8" s="5"/>
      <c r="AB8" s="5"/>
      <c r="AC8" s="5"/>
      <c r="AD8" s="5"/>
    </row>
    <row r="9" spans="1:30" ht="16.5" x14ac:dyDescent="0.25">
      <c r="A9" s="50" t="s">
        <v>184</v>
      </c>
      <c r="B9" s="64" t="s">
        <v>26</v>
      </c>
      <c r="C9" s="36"/>
      <c r="D9" s="121" t="s">
        <v>361</v>
      </c>
      <c r="E9" s="29">
        <v>1</v>
      </c>
      <c r="F9" s="51" t="s">
        <v>256</v>
      </c>
      <c r="G9" s="140">
        <v>0</v>
      </c>
      <c r="H9" s="148">
        <v>2312.25</v>
      </c>
      <c r="I9" s="80">
        <v>9249.0300000000007</v>
      </c>
      <c r="J9" s="28">
        <f t="shared" si="0"/>
        <v>11561.28</v>
      </c>
      <c r="K9" s="13"/>
      <c r="L9" s="13"/>
      <c r="M9" s="13"/>
      <c r="N9" s="13"/>
      <c r="O9" s="13"/>
      <c r="P9" s="13"/>
      <c r="Q9" s="13"/>
      <c r="R9" s="5"/>
      <c r="S9" s="5"/>
      <c r="T9" s="5"/>
      <c r="U9" s="5"/>
      <c r="V9" s="5"/>
      <c r="W9" s="5"/>
      <c r="X9" s="5"/>
      <c r="Y9" s="5"/>
      <c r="Z9" s="5"/>
      <c r="AA9" s="5"/>
      <c r="AB9" s="5"/>
      <c r="AC9" s="5"/>
      <c r="AD9" s="5"/>
    </row>
    <row r="10" spans="1:30" ht="16.5" x14ac:dyDescent="0.25">
      <c r="A10" s="50" t="s">
        <v>185</v>
      </c>
      <c r="B10" s="64" t="s">
        <v>65</v>
      </c>
      <c r="C10" s="36"/>
      <c r="D10" s="121" t="s">
        <v>360</v>
      </c>
      <c r="E10" s="29">
        <v>1</v>
      </c>
      <c r="F10" s="51" t="s">
        <v>257</v>
      </c>
      <c r="G10" s="140">
        <v>0</v>
      </c>
      <c r="H10" s="79" t="s">
        <v>331</v>
      </c>
      <c r="I10" s="80">
        <v>6782.61</v>
      </c>
      <c r="J10" s="28">
        <f t="shared" si="0"/>
        <v>6782.61</v>
      </c>
      <c r="K10" s="13"/>
      <c r="L10" s="13"/>
      <c r="M10" s="13"/>
      <c r="N10" s="13"/>
      <c r="O10" s="13"/>
      <c r="P10" s="13"/>
      <c r="Q10" s="13"/>
      <c r="R10" s="5"/>
      <c r="S10" s="5"/>
      <c r="T10" s="5"/>
      <c r="U10" s="5"/>
      <c r="V10" s="5"/>
      <c r="W10" s="5"/>
      <c r="X10" s="5"/>
      <c r="Y10" s="5"/>
      <c r="Z10" s="5"/>
      <c r="AA10" s="5"/>
      <c r="AB10" s="5"/>
      <c r="AC10" s="5"/>
      <c r="AD10" s="5"/>
    </row>
    <row r="11" spans="1:30" ht="16.5" x14ac:dyDescent="0.25">
      <c r="A11" s="51" t="s">
        <v>186</v>
      </c>
      <c r="B11" s="64" t="s">
        <v>28</v>
      </c>
      <c r="C11" s="36"/>
      <c r="D11" s="121" t="s">
        <v>361</v>
      </c>
      <c r="E11" s="29">
        <v>1</v>
      </c>
      <c r="F11" s="58" t="s">
        <v>258</v>
      </c>
      <c r="G11" s="140">
        <v>0</v>
      </c>
      <c r="H11" s="80">
        <v>1695.65</v>
      </c>
      <c r="I11" s="80">
        <v>6782.61</v>
      </c>
      <c r="J11" s="28">
        <f t="shared" si="0"/>
        <v>8478.26</v>
      </c>
      <c r="K11" s="13"/>
      <c r="L11" s="13"/>
      <c r="M11" s="13"/>
      <c r="N11" s="13"/>
      <c r="O11" s="13"/>
      <c r="P11" s="13"/>
      <c r="Q11" s="13"/>
      <c r="R11" s="5"/>
      <c r="S11" s="5"/>
      <c r="T11" s="5"/>
      <c r="U11" s="5"/>
      <c r="V11" s="5"/>
      <c r="W11" s="5"/>
      <c r="X11" s="5"/>
      <c r="Y11" s="5"/>
      <c r="Z11" s="5"/>
      <c r="AA11" s="5"/>
      <c r="AB11" s="5"/>
      <c r="AC11" s="5"/>
      <c r="AD11" s="5"/>
    </row>
    <row r="12" spans="1:30" ht="16.5" x14ac:dyDescent="0.25">
      <c r="A12" s="51" t="s">
        <v>187</v>
      </c>
      <c r="B12" s="64" t="s">
        <v>28</v>
      </c>
      <c r="C12" s="36"/>
      <c r="D12" s="121" t="s">
        <v>361</v>
      </c>
      <c r="E12" s="29">
        <v>1</v>
      </c>
      <c r="F12" s="58" t="s">
        <v>381</v>
      </c>
      <c r="G12" s="140">
        <v>0</v>
      </c>
      <c r="H12" s="80">
        <v>1695.65</v>
      </c>
      <c r="I12" s="80">
        <v>6782.61</v>
      </c>
      <c r="J12" s="28">
        <f t="shared" si="0"/>
        <v>8478.26</v>
      </c>
      <c r="K12" s="13"/>
      <c r="L12" s="13"/>
      <c r="M12" s="13"/>
      <c r="N12" s="13"/>
      <c r="O12" s="13"/>
      <c r="P12" s="13"/>
      <c r="Q12" s="13"/>
      <c r="R12" s="5"/>
      <c r="S12" s="5"/>
      <c r="T12" s="5"/>
      <c r="U12" s="5"/>
      <c r="V12" s="5"/>
      <c r="W12" s="5"/>
      <c r="X12" s="5"/>
      <c r="Y12" s="5"/>
      <c r="Z12" s="5"/>
      <c r="AA12" s="5"/>
      <c r="AB12" s="5"/>
      <c r="AC12" s="5"/>
      <c r="AD12" s="5"/>
    </row>
    <row r="13" spans="1:30" ht="16.5" x14ac:dyDescent="0.25">
      <c r="A13" s="50" t="s">
        <v>188</v>
      </c>
      <c r="B13" s="64" t="s">
        <v>28</v>
      </c>
      <c r="C13" s="36"/>
      <c r="D13" s="121" t="s">
        <v>361</v>
      </c>
      <c r="E13" s="29">
        <v>1</v>
      </c>
      <c r="F13" s="52" t="s">
        <v>260</v>
      </c>
      <c r="G13" s="140">
        <v>0</v>
      </c>
      <c r="H13" s="80">
        <v>1695.65</v>
      </c>
      <c r="I13" s="80">
        <v>6782.61</v>
      </c>
      <c r="J13" s="28">
        <f t="shared" si="0"/>
        <v>8478.26</v>
      </c>
      <c r="K13" s="13"/>
      <c r="L13" s="13"/>
      <c r="M13" s="13"/>
      <c r="N13" s="13"/>
      <c r="O13" s="13"/>
      <c r="P13" s="13"/>
      <c r="Q13" s="13"/>
      <c r="R13" s="5"/>
      <c r="S13" s="5"/>
      <c r="T13" s="5"/>
      <c r="U13" s="5"/>
      <c r="V13" s="5"/>
      <c r="W13" s="5"/>
      <c r="X13" s="5"/>
      <c r="Y13" s="5"/>
      <c r="Z13" s="5"/>
      <c r="AA13" s="5"/>
      <c r="AB13" s="5"/>
      <c r="AC13" s="5"/>
      <c r="AD13" s="5"/>
    </row>
    <row r="14" spans="1:30" ht="16.5" x14ac:dyDescent="0.25">
      <c r="A14" s="53" t="s">
        <v>370</v>
      </c>
      <c r="B14" s="64" t="s">
        <v>28</v>
      </c>
      <c r="C14" s="36"/>
      <c r="D14" s="121" t="s">
        <v>360</v>
      </c>
      <c r="E14" s="29">
        <v>1</v>
      </c>
      <c r="F14" s="69" t="s">
        <v>263</v>
      </c>
      <c r="G14" s="140">
        <v>0</v>
      </c>
      <c r="H14" s="81" t="s">
        <v>330</v>
      </c>
      <c r="I14" s="80">
        <v>6782.61</v>
      </c>
      <c r="J14" s="28">
        <f>SUM(G14:I14)</f>
        <v>6782.61</v>
      </c>
      <c r="K14" s="13"/>
      <c r="L14" s="13"/>
      <c r="M14" s="13"/>
      <c r="N14" s="13"/>
      <c r="O14" s="13"/>
      <c r="P14" s="13"/>
      <c r="Q14" s="13"/>
      <c r="R14" s="5"/>
      <c r="S14" s="5"/>
      <c r="T14" s="5"/>
      <c r="U14" s="5"/>
      <c r="V14" s="5"/>
      <c r="W14" s="5"/>
      <c r="X14" s="5"/>
      <c r="Y14" s="5"/>
      <c r="Z14" s="5"/>
      <c r="AA14" s="5"/>
      <c r="AB14" s="5"/>
      <c r="AC14" s="5"/>
      <c r="AD14" s="5"/>
    </row>
    <row r="15" spans="1:30" ht="16.5" x14ac:dyDescent="0.25">
      <c r="A15" s="50" t="s">
        <v>189</v>
      </c>
      <c r="B15" s="64" t="s">
        <v>67</v>
      </c>
      <c r="C15" s="36"/>
      <c r="D15" s="121" t="s">
        <v>360</v>
      </c>
      <c r="E15" s="29">
        <v>1</v>
      </c>
      <c r="F15" s="52" t="s">
        <v>261</v>
      </c>
      <c r="G15" s="140">
        <v>0</v>
      </c>
      <c r="H15" s="81" t="s">
        <v>332</v>
      </c>
      <c r="I15" s="80">
        <v>5703.56</v>
      </c>
      <c r="J15" s="28">
        <f t="shared" si="0"/>
        <v>5703.56</v>
      </c>
      <c r="K15" s="13"/>
      <c r="L15" s="13"/>
      <c r="M15" s="13"/>
      <c r="N15" s="13"/>
      <c r="O15" s="13"/>
      <c r="P15" s="13"/>
      <c r="Q15" s="13"/>
      <c r="R15" s="5"/>
      <c r="S15" s="5"/>
      <c r="T15" s="5"/>
      <c r="U15" s="5"/>
      <c r="V15" s="5"/>
      <c r="W15" s="5"/>
      <c r="X15" s="5"/>
      <c r="Y15" s="5"/>
      <c r="Z15" s="5"/>
      <c r="AA15" s="5"/>
      <c r="AB15" s="5"/>
      <c r="AC15" s="5"/>
      <c r="AD15" s="5"/>
    </row>
    <row r="16" spans="1:30" ht="16.5" x14ac:dyDescent="0.25">
      <c r="A16" s="52" t="s">
        <v>190</v>
      </c>
      <c r="B16" s="65" t="s">
        <v>30</v>
      </c>
      <c r="C16" s="36"/>
      <c r="D16" s="121" t="s">
        <v>361</v>
      </c>
      <c r="E16" s="29">
        <v>1</v>
      </c>
      <c r="F16" s="50" t="s">
        <v>262</v>
      </c>
      <c r="G16" s="140">
        <v>0</v>
      </c>
      <c r="H16" s="82">
        <v>1229.22</v>
      </c>
      <c r="I16" s="89">
        <v>4916.8599999999997</v>
      </c>
      <c r="J16" s="28">
        <f t="shared" si="0"/>
        <v>6146.08</v>
      </c>
      <c r="K16" s="13"/>
      <c r="L16" s="13"/>
      <c r="M16" s="13"/>
      <c r="N16" s="13"/>
      <c r="O16" s="13"/>
      <c r="P16" s="13"/>
      <c r="Q16" s="13"/>
      <c r="R16" s="5"/>
      <c r="S16" s="5"/>
      <c r="T16" s="5"/>
      <c r="U16" s="5"/>
      <c r="V16" s="5"/>
      <c r="W16" s="5"/>
      <c r="X16" s="5"/>
      <c r="Y16" s="5"/>
      <c r="Z16" s="5"/>
      <c r="AA16" s="5"/>
      <c r="AB16" s="5"/>
      <c r="AC16" s="5"/>
      <c r="AD16" s="5"/>
    </row>
    <row r="17" spans="1:30" ht="16.5" x14ac:dyDescent="0.25">
      <c r="A17" s="56" t="s">
        <v>191</v>
      </c>
      <c r="B17" s="164" t="s">
        <v>69</v>
      </c>
      <c r="C17" s="36"/>
      <c r="D17" s="121" t="s">
        <v>360</v>
      </c>
      <c r="E17" s="29">
        <v>1</v>
      </c>
      <c r="F17" s="72" t="s">
        <v>299</v>
      </c>
      <c r="G17" s="140">
        <v>0</v>
      </c>
      <c r="H17" s="87" t="s">
        <v>334</v>
      </c>
      <c r="I17" s="91">
        <v>5241.1099999999997</v>
      </c>
      <c r="J17" s="28">
        <f t="shared" si="0"/>
        <v>5241.1099999999997</v>
      </c>
      <c r="K17" s="13"/>
      <c r="L17" s="13"/>
      <c r="M17" s="13"/>
      <c r="N17" s="13"/>
      <c r="O17" s="13"/>
      <c r="P17" s="13"/>
      <c r="Q17" s="13"/>
      <c r="R17" s="5"/>
      <c r="S17" s="5"/>
      <c r="T17" s="5"/>
      <c r="U17" s="5"/>
      <c r="V17" s="5"/>
      <c r="W17" s="5"/>
      <c r="X17" s="5"/>
      <c r="Y17" s="5"/>
      <c r="Z17" s="5"/>
      <c r="AA17" s="5"/>
      <c r="AB17" s="5"/>
      <c r="AC17" s="5"/>
      <c r="AD17" s="5"/>
    </row>
    <row r="18" spans="1:30" ht="16.5" x14ac:dyDescent="0.25">
      <c r="A18" s="53" t="s">
        <v>192</v>
      </c>
      <c r="B18" s="65" t="s">
        <v>69</v>
      </c>
      <c r="C18" s="36"/>
      <c r="D18" s="121" t="s">
        <v>360</v>
      </c>
      <c r="E18" s="29">
        <v>1</v>
      </c>
      <c r="F18" s="69" t="s">
        <v>363</v>
      </c>
      <c r="G18" s="140">
        <v>0</v>
      </c>
      <c r="H18" s="83" t="s">
        <v>331</v>
      </c>
      <c r="I18" s="89">
        <v>5241.1099999999997</v>
      </c>
      <c r="J18" s="28">
        <f t="shared" si="0"/>
        <v>5241.1099999999997</v>
      </c>
      <c r="K18" s="13"/>
      <c r="L18" s="13"/>
      <c r="M18" s="13"/>
      <c r="N18" s="13"/>
      <c r="O18" s="13"/>
      <c r="P18" s="13"/>
      <c r="Q18" s="13"/>
      <c r="R18" s="5"/>
      <c r="S18" s="5"/>
      <c r="T18" s="5"/>
      <c r="U18" s="5"/>
      <c r="V18" s="5"/>
      <c r="W18" s="5"/>
      <c r="X18" s="5"/>
      <c r="Y18" s="5"/>
      <c r="Z18" s="5"/>
      <c r="AA18" s="5"/>
      <c r="AB18" s="5"/>
      <c r="AC18" s="5"/>
      <c r="AD18" s="5"/>
    </row>
    <row r="19" spans="1:30" ht="16.5" x14ac:dyDescent="0.25">
      <c r="A19" s="50" t="s">
        <v>193</v>
      </c>
      <c r="B19" s="64" t="s">
        <v>32</v>
      </c>
      <c r="C19" s="36"/>
      <c r="D19" s="121" t="s">
        <v>361</v>
      </c>
      <c r="E19" s="29">
        <v>1</v>
      </c>
      <c r="F19" s="69" t="s">
        <v>264</v>
      </c>
      <c r="G19" s="140">
        <v>0</v>
      </c>
      <c r="H19" s="80">
        <v>1310.28</v>
      </c>
      <c r="I19" s="80">
        <v>5241.1099999999997</v>
      </c>
      <c r="J19" s="28">
        <f t="shared" si="0"/>
        <v>6551.3899999999994</v>
      </c>
      <c r="K19" s="13"/>
      <c r="L19" s="13"/>
      <c r="M19" s="13"/>
      <c r="N19" s="13"/>
      <c r="O19" s="13"/>
      <c r="P19" s="13"/>
      <c r="Q19" s="13"/>
      <c r="R19" s="5"/>
      <c r="S19" s="5"/>
      <c r="T19" s="5"/>
      <c r="U19" s="5"/>
      <c r="V19" s="5"/>
      <c r="W19" s="5"/>
      <c r="X19" s="5"/>
      <c r="Y19" s="5"/>
      <c r="Z19" s="5"/>
      <c r="AA19" s="5"/>
      <c r="AB19" s="5"/>
      <c r="AC19" s="5"/>
      <c r="AD19" s="5"/>
    </row>
    <row r="20" spans="1:30" ht="16.5" x14ac:dyDescent="0.25">
      <c r="A20" s="52" t="s">
        <v>194</v>
      </c>
      <c r="B20" s="64" t="s">
        <v>32</v>
      </c>
      <c r="C20" s="36"/>
      <c r="D20" s="121" t="s">
        <v>361</v>
      </c>
      <c r="E20" s="29">
        <v>1</v>
      </c>
      <c r="F20" s="50" t="s">
        <v>265</v>
      </c>
      <c r="G20" s="140">
        <v>0</v>
      </c>
      <c r="H20" s="80">
        <v>1310.28</v>
      </c>
      <c r="I20" s="80">
        <v>5241.1099999999997</v>
      </c>
      <c r="J20" s="28">
        <f t="shared" si="0"/>
        <v>6551.3899999999994</v>
      </c>
      <c r="K20" s="13"/>
      <c r="L20" s="13"/>
      <c r="M20" s="13"/>
      <c r="N20" s="13"/>
      <c r="O20" s="13"/>
      <c r="P20" s="13"/>
      <c r="Q20" s="13"/>
      <c r="R20" s="5"/>
      <c r="S20" s="5"/>
      <c r="T20" s="5"/>
      <c r="U20" s="5"/>
      <c r="V20" s="5"/>
      <c r="W20" s="5"/>
      <c r="X20" s="5"/>
      <c r="Y20" s="5"/>
      <c r="Z20" s="5"/>
      <c r="AA20" s="5"/>
      <c r="AB20" s="5"/>
      <c r="AC20" s="5"/>
      <c r="AD20" s="5"/>
    </row>
    <row r="21" spans="1:30" ht="16.5" x14ac:dyDescent="0.25">
      <c r="A21" s="50" t="s">
        <v>195</v>
      </c>
      <c r="B21" s="64" t="s">
        <v>32</v>
      </c>
      <c r="C21" s="36"/>
      <c r="D21" s="121" t="s">
        <v>361</v>
      </c>
      <c r="E21" s="29">
        <v>1</v>
      </c>
      <c r="F21" s="70" t="s">
        <v>287</v>
      </c>
      <c r="G21" s="140">
        <v>0</v>
      </c>
      <c r="H21" s="80">
        <v>1310.28</v>
      </c>
      <c r="I21" s="80">
        <v>5241.1099999999997</v>
      </c>
      <c r="J21" s="28">
        <f t="shared" si="0"/>
        <v>6551.3899999999994</v>
      </c>
      <c r="K21" s="13"/>
      <c r="L21" s="13"/>
      <c r="M21" s="13"/>
      <c r="N21" s="13"/>
      <c r="O21" s="13"/>
      <c r="P21" s="13"/>
      <c r="Q21" s="13"/>
      <c r="R21" s="5"/>
      <c r="S21" s="5"/>
      <c r="T21" s="5"/>
      <c r="U21" s="5"/>
      <c r="V21" s="5"/>
      <c r="W21" s="5"/>
      <c r="X21" s="5"/>
      <c r="Y21" s="5"/>
      <c r="Z21" s="5"/>
      <c r="AA21" s="5"/>
      <c r="AB21" s="5"/>
      <c r="AC21" s="5"/>
      <c r="AD21" s="5"/>
    </row>
    <row r="22" spans="1:30" ht="16.5" x14ac:dyDescent="0.25">
      <c r="A22" s="52" t="s">
        <v>196</v>
      </c>
      <c r="B22" s="64" t="s">
        <v>32</v>
      </c>
      <c r="C22" s="36"/>
      <c r="D22" s="121" t="s">
        <v>361</v>
      </c>
      <c r="E22" s="29">
        <v>1</v>
      </c>
      <c r="F22" s="70" t="s">
        <v>266</v>
      </c>
      <c r="G22" s="140">
        <v>0</v>
      </c>
      <c r="H22" s="80">
        <v>1310.28</v>
      </c>
      <c r="I22" s="80">
        <v>5241.1099999999997</v>
      </c>
      <c r="J22" s="28">
        <f t="shared" si="0"/>
        <v>6551.3899999999994</v>
      </c>
      <c r="K22" s="13"/>
      <c r="L22" s="13"/>
      <c r="M22" s="13"/>
      <c r="N22" s="13"/>
      <c r="O22" s="13"/>
      <c r="P22" s="13"/>
      <c r="Q22" s="13"/>
      <c r="R22" s="5"/>
      <c r="S22" s="5"/>
      <c r="T22" s="5"/>
      <c r="U22" s="5"/>
      <c r="V22" s="5"/>
      <c r="W22" s="5"/>
      <c r="X22" s="5"/>
      <c r="Y22" s="5"/>
      <c r="Z22" s="5"/>
      <c r="AA22" s="5"/>
      <c r="AB22" s="5"/>
      <c r="AC22" s="5"/>
      <c r="AD22" s="5"/>
    </row>
    <row r="23" spans="1:30" ht="16.5" x14ac:dyDescent="0.25">
      <c r="A23" s="52" t="s">
        <v>197</v>
      </c>
      <c r="B23" s="64" t="s">
        <v>32</v>
      </c>
      <c r="C23" s="36"/>
      <c r="D23" s="121" t="s">
        <v>361</v>
      </c>
      <c r="E23" s="29">
        <v>1</v>
      </c>
      <c r="F23" s="50" t="s">
        <v>267</v>
      </c>
      <c r="G23" s="140">
        <v>0</v>
      </c>
      <c r="H23" s="80">
        <v>1310.28</v>
      </c>
      <c r="I23" s="80">
        <v>5241.1099999999997</v>
      </c>
      <c r="J23" s="28">
        <f t="shared" si="0"/>
        <v>6551.3899999999994</v>
      </c>
      <c r="K23" s="13"/>
      <c r="L23" s="13"/>
      <c r="M23" s="13"/>
      <c r="N23" s="13"/>
      <c r="O23" s="13"/>
      <c r="P23" s="13"/>
      <c r="Q23" s="13"/>
      <c r="R23" s="5"/>
      <c r="S23" s="5"/>
      <c r="T23" s="5"/>
      <c r="U23" s="5"/>
      <c r="V23" s="5"/>
      <c r="W23" s="5"/>
      <c r="X23" s="5"/>
      <c r="Y23" s="5"/>
      <c r="Z23" s="5"/>
      <c r="AA23" s="5"/>
      <c r="AB23" s="5"/>
      <c r="AC23" s="5"/>
      <c r="AD23" s="5"/>
    </row>
    <row r="24" spans="1:30" ht="16.5" x14ac:dyDescent="0.25">
      <c r="A24" s="50" t="s">
        <v>198</v>
      </c>
      <c r="B24" s="64" t="s">
        <v>32</v>
      </c>
      <c r="C24" s="36"/>
      <c r="D24" s="121" t="s">
        <v>361</v>
      </c>
      <c r="E24" s="29">
        <v>1</v>
      </c>
      <c r="F24" s="50" t="s">
        <v>268</v>
      </c>
      <c r="G24" s="140">
        <v>0</v>
      </c>
      <c r="H24" s="80">
        <v>1310.28</v>
      </c>
      <c r="I24" s="80">
        <v>5241.1099999999997</v>
      </c>
      <c r="J24" s="28">
        <f t="shared" si="0"/>
        <v>6551.3899999999994</v>
      </c>
      <c r="K24" s="13"/>
      <c r="L24" s="13"/>
      <c r="M24" s="13"/>
      <c r="N24" s="13"/>
      <c r="O24" s="13"/>
      <c r="P24" s="13"/>
      <c r="Q24" s="13"/>
      <c r="R24" s="5"/>
      <c r="S24" s="5"/>
      <c r="T24" s="5"/>
      <c r="U24" s="5"/>
      <c r="V24" s="5"/>
      <c r="W24" s="5"/>
      <c r="X24" s="5"/>
      <c r="Y24" s="5"/>
      <c r="Z24" s="5"/>
      <c r="AA24" s="5"/>
      <c r="AB24" s="5"/>
      <c r="AC24" s="5"/>
      <c r="AD24" s="5"/>
    </row>
    <row r="25" spans="1:30" ht="16.5" x14ac:dyDescent="0.25">
      <c r="A25" s="52" t="s">
        <v>199</v>
      </c>
      <c r="B25" s="64" t="s">
        <v>32</v>
      </c>
      <c r="C25" s="36"/>
      <c r="D25" s="121" t="s">
        <v>361</v>
      </c>
      <c r="E25" s="29">
        <v>1</v>
      </c>
      <c r="F25" s="52" t="s">
        <v>269</v>
      </c>
      <c r="G25" s="140">
        <v>0</v>
      </c>
      <c r="H25" s="80">
        <v>1310.28</v>
      </c>
      <c r="I25" s="80">
        <v>5241.1099999999997</v>
      </c>
      <c r="J25" s="28">
        <f t="shared" si="0"/>
        <v>6551.3899999999994</v>
      </c>
      <c r="K25" s="13"/>
      <c r="L25" s="13"/>
      <c r="M25" s="13"/>
      <c r="N25" s="13"/>
      <c r="O25" s="13"/>
      <c r="P25" s="13"/>
      <c r="Q25" s="13"/>
      <c r="R25" s="5"/>
      <c r="S25" s="5"/>
      <c r="T25" s="5"/>
      <c r="U25" s="5"/>
      <c r="V25" s="5"/>
      <c r="W25" s="5"/>
      <c r="X25" s="5"/>
      <c r="Y25" s="5"/>
      <c r="Z25" s="5"/>
      <c r="AA25" s="5"/>
      <c r="AB25" s="5"/>
      <c r="AC25" s="5"/>
      <c r="AD25" s="5"/>
    </row>
    <row r="26" spans="1:30" ht="16.5" x14ac:dyDescent="0.25">
      <c r="A26" s="52" t="s">
        <v>200</v>
      </c>
      <c r="B26" s="64" t="s">
        <v>34</v>
      </c>
      <c r="C26" s="36"/>
      <c r="D26" s="121" t="s">
        <v>361</v>
      </c>
      <c r="E26" s="29">
        <v>1</v>
      </c>
      <c r="F26" s="52" t="s">
        <v>270</v>
      </c>
      <c r="G26" s="140">
        <v>0</v>
      </c>
      <c r="H26" s="80">
        <v>1079.06</v>
      </c>
      <c r="I26" s="80">
        <v>4316.21</v>
      </c>
      <c r="J26" s="28">
        <f t="shared" si="0"/>
        <v>5395.27</v>
      </c>
      <c r="K26" s="13"/>
      <c r="L26" s="13"/>
      <c r="M26" s="13"/>
      <c r="N26" s="13"/>
      <c r="O26" s="13"/>
      <c r="P26" s="13"/>
      <c r="Q26" s="13"/>
      <c r="R26" s="5"/>
      <c r="S26" s="5"/>
      <c r="T26" s="5"/>
      <c r="U26" s="5"/>
      <c r="V26" s="5"/>
      <c r="W26" s="5"/>
      <c r="X26" s="5"/>
      <c r="Y26" s="5"/>
      <c r="Z26" s="5"/>
      <c r="AA26" s="5"/>
      <c r="AB26" s="5"/>
      <c r="AC26" s="5"/>
      <c r="AD26" s="5"/>
    </row>
    <row r="27" spans="1:30" ht="16.5" x14ac:dyDescent="0.25">
      <c r="A27" s="50" t="s">
        <v>201</v>
      </c>
      <c r="B27" s="165" t="s">
        <v>71</v>
      </c>
      <c r="C27" s="36"/>
      <c r="D27" s="121" t="s">
        <v>360</v>
      </c>
      <c r="E27" s="29">
        <v>1</v>
      </c>
      <c r="F27" s="57" t="s">
        <v>271</v>
      </c>
      <c r="G27" s="140">
        <v>0</v>
      </c>
      <c r="H27" s="81" t="s">
        <v>334</v>
      </c>
      <c r="I27" s="80">
        <v>4316.21</v>
      </c>
      <c r="J27" s="28">
        <f t="shared" si="0"/>
        <v>4316.21</v>
      </c>
      <c r="K27" s="13"/>
      <c r="L27" s="13"/>
      <c r="M27" s="13"/>
      <c r="N27" s="13"/>
      <c r="O27" s="13"/>
      <c r="P27" s="13"/>
      <c r="Q27" s="13"/>
      <c r="R27" s="5"/>
      <c r="S27" s="5"/>
      <c r="T27" s="5"/>
      <c r="U27" s="5"/>
      <c r="V27" s="5"/>
      <c r="W27" s="5"/>
      <c r="X27" s="5"/>
      <c r="Y27" s="5"/>
      <c r="Z27" s="5"/>
      <c r="AA27" s="5"/>
      <c r="AB27" s="5"/>
      <c r="AC27" s="5"/>
      <c r="AD27" s="5"/>
    </row>
    <row r="28" spans="1:30" ht="16.5" x14ac:dyDescent="0.25">
      <c r="A28" s="50" t="s">
        <v>202</v>
      </c>
      <c r="B28" s="64" t="s">
        <v>34</v>
      </c>
      <c r="C28" s="36"/>
      <c r="D28" s="121" t="s">
        <v>361</v>
      </c>
      <c r="E28" s="29">
        <v>1</v>
      </c>
      <c r="F28" s="52" t="s">
        <v>384</v>
      </c>
      <c r="G28" s="140">
        <v>0</v>
      </c>
      <c r="H28" s="80">
        <v>1079.06</v>
      </c>
      <c r="I28" s="80">
        <v>4316.21</v>
      </c>
      <c r="J28" s="28">
        <f t="shared" si="0"/>
        <v>5395.27</v>
      </c>
      <c r="K28" s="13"/>
      <c r="L28" s="13"/>
      <c r="M28" s="13"/>
      <c r="N28" s="13"/>
      <c r="O28" s="13"/>
      <c r="P28" s="13"/>
      <c r="Q28" s="13"/>
      <c r="R28" s="5"/>
      <c r="S28" s="5"/>
      <c r="T28" s="5"/>
      <c r="U28" s="5"/>
      <c r="V28" s="5"/>
      <c r="W28" s="5"/>
      <c r="X28" s="5"/>
      <c r="Y28" s="5"/>
      <c r="Z28" s="5"/>
      <c r="AA28" s="5"/>
      <c r="AB28" s="5"/>
      <c r="AC28" s="5"/>
      <c r="AD28" s="5"/>
    </row>
    <row r="29" spans="1:30" ht="16.5" x14ac:dyDescent="0.25">
      <c r="A29" s="52" t="s">
        <v>203</v>
      </c>
      <c r="B29" s="64" t="s">
        <v>34</v>
      </c>
      <c r="C29" s="36"/>
      <c r="D29" s="121" t="s">
        <v>361</v>
      </c>
      <c r="E29" s="29">
        <v>1</v>
      </c>
      <c r="F29" s="52" t="s">
        <v>319</v>
      </c>
      <c r="G29" s="140">
        <v>0</v>
      </c>
      <c r="H29" s="80">
        <v>1079.06</v>
      </c>
      <c r="I29" s="80">
        <v>4316.21</v>
      </c>
      <c r="J29" s="28">
        <f t="shared" si="0"/>
        <v>5395.27</v>
      </c>
      <c r="K29" s="13"/>
      <c r="L29" s="13"/>
      <c r="M29" s="13"/>
      <c r="N29" s="13"/>
      <c r="O29" s="13"/>
      <c r="P29" s="13"/>
      <c r="Q29" s="13"/>
      <c r="R29" s="5"/>
      <c r="S29" s="5"/>
      <c r="T29" s="5"/>
      <c r="U29" s="5"/>
      <c r="V29" s="5"/>
      <c r="W29" s="5"/>
      <c r="X29" s="5"/>
      <c r="Y29" s="5"/>
      <c r="Z29" s="5"/>
      <c r="AA29" s="5"/>
      <c r="AB29" s="5"/>
      <c r="AC29" s="5"/>
      <c r="AD29" s="5"/>
    </row>
    <row r="30" spans="1:30" ht="16.5" x14ac:dyDescent="0.25">
      <c r="A30" s="54" t="s">
        <v>203</v>
      </c>
      <c r="B30" s="64" t="s">
        <v>34</v>
      </c>
      <c r="C30" s="36"/>
      <c r="D30" s="121" t="s">
        <v>361</v>
      </c>
      <c r="E30" s="29">
        <v>1</v>
      </c>
      <c r="F30" s="50" t="s">
        <v>385</v>
      </c>
      <c r="G30" s="140">
        <v>0</v>
      </c>
      <c r="H30" s="80">
        <v>1079.06</v>
      </c>
      <c r="I30" s="80">
        <v>4316.21</v>
      </c>
      <c r="J30" s="28">
        <f t="shared" si="0"/>
        <v>5395.27</v>
      </c>
      <c r="K30" s="13"/>
      <c r="L30" s="13"/>
      <c r="M30" s="13"/>
      <c r="N30" s="13"/>
      <c r="O30" s="13"/>
      <c r="P30" s="13"/>
      <c r="Q30" s="13"/>
      <c r="R30" s="5"/>
      <c r="S30" s="5"/>
      <c r="T30" s="5"/>
      <c r="U30" s="5"/>
      <c r="V30" s="5"/>
      <c r="W30" s="5"/>
      <c r="X30" s="5"/>
      <c r="Y30" s="5"/>
      <c r="Z30" s="5"/>
      <c r="AA30" s="5"/>
      <c r="AB30" s="5"/>
      <c r="AC30" s="5"/>
      <c r="AD30" s="5"/>
    </row>
    <row r="31" spans="1:30" ht="16.5" x14ac:dyDescent="0.25">
      <c r="A31" s="54" t="s">
        <v>204</v>
      </c>
      <c r="B31" s="64" t="s">
        <v>34</v>
      </c>
      <c r="C31" s="36"/>
      <c r="D31" s="121" t="s">
        <v>361</v>
      </c>
      <c r="E31" s="29">
        <v>1</v>
      </c>
      <c r="F31" s="52" t="s">
        <v>275</v>
      </c>
      <c r="G31" s="140">
        <v>0</v>
      </c>
      <c r="H31" s="80">
        <v>1079.06</v>
      </c>
      <c r="I31" s="80">
        <v>4316.21</v>
      </c>
      <c r="J31" s="28">
        <f t="shared" si="0"/>
        <v>5395.27</v>
      </c>
      <c r="K31" s="13"/>
      <c r="L31" s="13"/>
      <c r="M31" s="13"/>
      <c r="N31" s="13"/>
      <c r="O31" s="13"/>
      <c r="P31" s="13"/>
      <c r="Q31" s="13"/>
      <c r="R31" s="5"/>
      <c r="S31" s="5"/>
      <c r="T31" s="5"/>
      <c r="U31" s="5"/>
      <c r="V31" s="5"/>
      <c r="W31" s="5"/>
      <c r="X31" s="5"/>
      <c r="Y31" s="5"/>
      <c r="Z31" s="5"/>
      <c r="AA31" s="5"/>
      <c r="AB31" s="5"/>
      <c r="AC31" s="5"/>
      <c r="AD31" s="5"/>
    </row>
    <row r="32" spans="1:30" ht="16.5" x14ac:dyDescent="0.25">
      <c r="A32" s="50" t="s">
        <v>205</v>
      </c>
      <c r="B32" s="65" t="s">
        <v>36</v>
      </c>
      <c r="C32" s="36"/>
      <c r="D32" s="121" t="s">
        <v>361</v>
      </c>
      <c r="E32" s="29">
        <v>1</v>
      </c>
      <c r="F32" s="51" t="s">
        <v>276</v>
      </c>
      <c r="G32" s="140">
        <v>0</v>
      </c>
      <c r="H32" s="85">
        <v>936.46</v>
      </c>
      <c r="I32" s="90">
        <v>3745.85</v>
      </c>
      <c r="J32" s="28">
        <f t="shared" si="0"/>
        <v>4682.3099999999995</v>
      </c>
      <c r="K32" s="13"/>
      <c r="L32" s="13"/>
      <c r="M32" s="13"/>
      <c r="N32" s="13"/>
      <c r="O32" s="13"/>
      <c r="P32" s="13"/>
      <c r="Q32" s="13"/>
      <c r="R32" s="5"/>
      <c r="S32" s="5"/>
      <c r="T32" s="5"/>
      <c r="U32" s="5"/>
      <c r="V32" s="5"/>
      <c r="W32" s="5"/>
      <c r="X32" s="5"/>
      <c r="Y32" s="5"/>
      <c r="Z32" s="5"/>
      <c r="AA32" s="5"/>
      <c r="AB32" s="5"/>
      <c r="AC32" s="5"/>
      <c r="AD32" s="5"/>
    </row>
    <row r="33" spans="1:30" ht="16.5" x14ac:dyDescent="0.25">
      <c r="A33" s="50" t="s">
        <v>206</v>
      </c>
      <c r="B33" s="64" t="s">
        <v>38</v>
      </c>
      <c r="C33" s="36"/>
      <c r="D33" s="121" t="s">
        <v>361</v>
      </c>
      <c r="E33" s="29">
        <v>1</v>
      </c>
      <c r="F33" s="52" t="s">
        <v>277</v>
      </c>
      <c r="G33" s="140">
        <v>0</v>
      </c>
      <c r="H33" s="80">
        <v>770.75</v>
      </c>
      <c r="I33" s="80">
        <v>3083.01</v>
      </c>
      <c r="J33" s="28">
        <f t="shared" si="0"/>
        <v>3853.76</v>
      </c>
      <c r="K33" s="13"/>
      <c r="L33" s="13"/>
      <c r="M33" s="13"/>
      <c r="N33" s="13"/>
      <c r="O33" s="13"/>
      <c r="P33" s="13"/>
      <c r="Q33" s="13"/>
      <c r="R33" s="5"/>
      <c r="S33" s="5"/>
      <c r="T33" s="5"/>
      <c r="U33" s="5"/>
      <c r="V33" s="5"/>
      <c r="W33" s="5"/>
      <c r="X33" s="5"/>
      <c r="Y33" s="5"/>
      <c r="Z33" s="5"/>
      <c r="AA33" s="5"/>
      <c r="AB33" s="5"/>
      <c r="AC33" s="5"/>
      <c r="AD33" s="5"/>
    </row>
    <row r="34" spans="1:30" ht="16.5" x14ac:dyDescent="0.25">
      <c r="A34" s="53" t="s">
        <v>207</v>
      </c>
      <c r="B34" s="64" t="s">
        <v>38</v>
      </c>
      <c r="C34" s="36"/>
      <c r="D34" s="121" t="s">
        <v>361</v>
      </c>
      <c r="E34" s="29">
        <v>1</v>
      </c>
      <c r="F34" s="53" t="s">
        <v>278</v>
      </c>
      <c r="G34" s="140">
        <v>0</v>
      </c>
      <c r="H34" s="80">
        <v>770.75</v>
      </c>
      <c r="I34" s="80">
        <v>3083.01</v>
      </c>
      <c r="J34" s="28">
        <f t="shared" si="0"/>
        <v>3853.76</v>
      </c>
      <c r="K34" s="13"/>
      <c r="L34" s="13"/>
      <c r="M34" s="13"/>
      <c r="N34" s="13"/>
      <c r="O34" s="13"/>
      <c r="P34" s="13"/>
      <c r="Q34" s="13"/>
      <c r="R34" s="5"/>
      <c r="S34" s="5"/>
      <c r="T34" s="5"/>
      <c r="U34" s="5"/>
      <c r="V34" s="5"/>
      <c r="W34" s="5"/>
      <c r="X34" s="5"/>
      <c r="Y34" s="5"/>
      <c r="Z34" s="5"/>
      <c r="AA34" s="5"/>
      <c r="AB34" s="5"/>
      <c r="AC34" s="5"/>
      <c r="AD34" s="5"/>
    </row>
    <row r="35" spans="1:30" ht="16.5" x14ac:dyDescent="0.25">
      <c r="A35" s="53" t="s">
        <v>208</v>
      </c>
      <c r="B35" s="64" t="s">
        <v>38</v>
      </c>
      <c r="C35" s="36"/>
      <c r="D35" s="121" t="s">
        <v>361</v>
      </c>
      <c r="E35" s="29">
        <v>1</v>
      </c>
      <c r="F35" s="51" t="s">
        <v>279</v>
      </c>
      <c r="G35" s="140">
        <v>0</v>
      </c>
      <c r="H35" s="80">
        <v>770.75</v>
      </c>
      <c r="I35" s="80">
        <v>3083.01</v>
      </c>
      <c r="J35" s="28">
        <f t="shared" si="0"/>
        <v>3853.76</v>
      </c>
      <c r="K35" s="13"/>
      <c r="L35" s="13"/>
      <c r="M35" s="13"/>
      <c r="N35" s="13"/>
      <c r="O35" s="13"/>
      <c r="P35" s="13"/>
      <c r="Q35" s="13"/>
      <c r="R35" s="5"/>
      <c r="S35" s="5"/>
      <c r="T35" s="5"/>
      <c r="U35" s="5"/>
      <c r="V35" s="5"/>
      <c r="W35" s="5"/>
      <c r="X35" s="5"/>
      <c r="Y35" s="5"/>
      <c r="Z35" s="5"/>
      <c r="AA35" s="5"/>
      <c r="AB35" s="5"/>
      <c r="AC35" s="5"/>
      <c r="AD35" s="5"/>
    </row>
    <row r="36" spans="1:30" ht="16.5" x14ac:dyDescent="0.25">
      <c r="A36" s="52" t="s">
        <v>208</v>
      </c>
      <c r="B36" s="64" t="s">
        <v>38</v>
      </c>
      <c r="C36" s="36"/>
      <c r="D36" s="121" t="s">
        <v>361</v>
      </c>
      <c r="E36" s="29">
        <v>1</v>
      </c>
      <c r="F36" s="58" t="s">
        <v>280</v>
      </c>
      <c r="G36" s="140">
        <v>0</v>
      </c>
      <c r="H36" s="80">
        <v>770.75</v>
      </c>
      <c r="I36" s="80">
        <v>3083.01</v>
      </c>
      <c r="J36" s="28">
        <f t="shared" si="0"/>
        <v>3853.76</v>
      </c>
      <c r="K36" s="13"/>
      <c r="L36" s="13"/>
      <c r="M36" s="13"/>
      <c r="N36" s="13"/>
      <c r="O36" s="13"/>
      <c r="P36" s="13"/>
      <c r="Q36" s="13"/>
      <c r="R36" s="5"/>
      <c r="S36" s="5"/>
      <c r="T36" s="5"/>
      <c r="U36" s="5"/>
      <c r="V36" s="5"/>
      <c r="W36" s="5"/>
      <c r="X36" s="5"/>
      <c r="Y36" s="5"/>
      <c r="Z36" s="5"/>
      <c r="AA36" s="5"/>
      <c r="AB36" s="5"/>
      <c r="AC36" s="5"/>
      <c r="AD36" s="5"/>
    </row>
    <row r="37" spans="1:30" ht="16.5" x14ac:dyDescent="0.25">
      <c r="A37" s="50" t="s">
        <v>209</v>
      </c>
      <c r="B37" s="64" t="s">
        <v>38</v>
      </c>
      <c r="C37" s="36"/>
      <c r="D37" s="121" t="s">
        <v>361</v>
      </c>
      <c r="E37" s="29">
        <v>1</v>
      </c>
      <c r="F37" s="52" t="s">
        <v>281</v>
      </c>
      <c r="G37" s="140">
        <v>0</v>
      </c>
      <c r="H37" s="80">
        <v>770.75</v>
      </c>
      <c r="I37" s="80">
        <v>3083.01</v>
      </c>
      <c r="J37" s="28">
        <f t="shared" si="0"/>
        <v>3853.76</v>
      </c>
      <c r="K37" s="13"/>
      <c r="L37" s="13"/>
      <c r="M37" s="13"/>
      <c r="N37" s="13"/>
      <c r="O37" s="13"/>
      <c r="P37" s="13"/>
      <c r="Q37" s="13"/>
      <c r="R37" s="5"/>
      <c r="S37" s="5"/>
      <c r="T37" s="5"/>
      <c r="U37" s="5"/>
      <c r="V37" s="5"/>
      <c r="W37" s="5"/>
      <c r="X37" s="5"/>
      <c r="Y37" s="5"/>
      <c r="Z37" s="5"/>
      <c r="AA37" s="5"/>
      <c r="AB37" s="5"/>
      <c r="AC37" s="5"/>
      <c r="AD37" s="5"/>
    </row>
    <row r="38" spans="1:30" ht="16.5" x14ac:dyDescent="0.25">
      <c r="A38" s="53" t="s">
        <v>365</v>
      </c>
      <c r="B38" s="64" t="s">
        <v>38</v>
      </c>
      <c r="C38" s="36"/>
      <c r="D38" s="121" t="s">
        <v>361</v>
      </c>
      <c r="E38" s="29">
        <v>1</v>
      </c>
      <c r="F38" s="52" t="s">
        <v>400</v>
      </c>
      <c r="G38" s="140">
        <v>0</v>
      </c>
      <c r="H38" s="80">
        <v>770.75</v>
      </c>
      <c r="I38" s="80">
        <v>3083.01</v>
      </c>
      <c r="J38" s="28">
        <f t="shared" si="0"/>
        <v>3853.76</v>
      </c>
      <c r="K38" s="13"/>
      <c r="L38" s="13"/>
      <c r="M38" s="13"/>
      <c r="N38" s="13"/>
      <c r="O38" s="13"/>
      <c r="P38" s="13"/>
      <c r="Q38" s="13"/>
      <c r="R38" s="5"/>
      <c r="S38" s="5"/>
      <c r="T38" s="5"/>
      <c r="U38" s="5"/>
      <c r="V38" s="5"/>
      <c r="W38" s="5"/>
      <c r="X38" s="5"/>
      <c r="Y38" s="5"/>
      <c r="Z38" s="5"/>
      <c r="AA38" s="5"/>
      <c r="AB38" s="5"/>
      <c r="AC38" s="5"/>
      <c r="AD38" s="5"/>
    </row>
    <row r="39" spans="1:30" ht="16.5" x14ac:dyDescent="0.25">
      <c r="A39" s="55" t="s">
        <v>409</v>
      </c>
      <c r="B39" s="64" t="s">
        <v>38</v>
      </c>
      <c r="C39" s="36"/>
      <c r="D39" s="121" t="s">
        <v>361</v>
      </c>
      <c r="E39" s="29">
        <v>1</v>
      </c>
      <c r="F39" s="50" t="s">
        <v>401</v>
      </c>
      <c r="G39" s="140">
        <v>0</v>
      </c>
      <c r="H39" s="80">
        <v>770.75</v>
      </c>
      <c r="I39" s="80">
        <v>3083.01</v>
      </c>
      <c r="J39" s="28">
        <f t="shared" si="0"/>
        <v>3853.76</v>
      </c>
      <c r="K39" s="13"/>
      <c r="L39" s="13"/>
      <c r="M39" s="13"/>
      <c r="N39" s="13"/>
      <c r="O39" s="13"/>
      <c r="P39" s="13"/>
      <c r="Q39" s="13"/>
      <c r="R39" s="5"/>
      <c r="S39" s="5"/>
      <c r="T39" s="5"/>
      <c r="U39" s="5"/>
      <c r="V39" s="5"/>
      <c r="W39" s="5"/>
      <c r="X39" s="5"/>
      <c r="Y39" s="5"/>
      <c r="Z39" s="5"/>
      <c r="AA39" s="5"/>
      <c r="AB39" s="5"/>
      <c r="AC39" s="5"/>
      <c r="AD39" s="5"/>
    </row>
    <row r="40" spans="1:30" ht="16.5" x14ac:dyDescent="0.25">
      <c r="A40" s="55" t="s">
        <v>211</v>
      </c>
      <c r="B40" s="64" t="s">
        <v>38</v>
      </c>
      <c r="C40" s="36"/>
      <c r="D40" s="121" t="s">
        <v>361</v>
      </c>
      <c r="E40" s="29">
        <v>1</v>
      </c>
      <c r="F40" s="50" t="s">
        <v>390</v>
      </c>
      <c r="G40" s="140">
        <v>0</v>
      </c>
      <c r="H40" s="80">
        <v>770.75</v>
      </c>
      <c r="I40" s="80">
        <v>3083.01</v>
      </c>
      <c r="J40" s="28">
        <f t="shared" si="0"/>
        <v>3853.76</v>
      </c>
      <c r="K40" s="13"/>
      <c r="L40" s="13"/>
      <c r="M40" s="13"/>
      <c r="N40" s="13"/>
      <c r="O40" s="13"/>
      <c r="P40" s="13"/>
      <c r="Q40" s="13"/>
      <c r="R40" s="5"/>
      <c r="S40" s="5"/>
      <c r="T40" s="5"/>
      <c r="U40" s="5"/>
      <c r="V40" s="5"/>
      <c r="W40" s="5"/>
      <c r="X40" s="5"/>
      <c r="Y40" s="5"/>
      <c r="Z40" s="5"/>
      <c r="AA40" s="5"/>
      <c r="AB40" s="5"/>
      <c r="AC40" s="5"/>
      <c r="AD40" s="5"/>
    </row>
    <row r="41" spans="1:30" ht="16.5" x14ac:dyDescent="0.25">
      <c r="A41" s="50" t="s">
        <v>212</v>
      </c>
      <c r="B41" s="64" t="s">
        <v>38</v>
      </c>
      <c r="C41" s="36"/>
      <c r="D41" s="121" t="s">
        <v>361</v>
      </c>
      <c r="E41" s="29">
        <v>1</v>
      </c>
      <c r="F41" s="52" t="s">
        <v>285</v>
      </c>
      <c r="G41" s="140">
        <v>0</v>
      </c>
      <c r="H41" s="80">
        <v>770.75</v>
      </c>
      <c r="I41" s="80">
        <v>3083.01</v>
      </c>
      <c r="J41" s="28">
        <f t="shared" si="0"/>
        <v>3853.76</v>
      </c>
      <c r="K41" s="13"/>
      <c r="L41" s="13"/>
      <c r="M41" s="13"/>
      <c r="N41" s="13"/>
      <c r="O41" s="13"/>
      <c r="P41" s="13"/>
      <c r="Q41" s="13"/>
      <c r="R41" s="5"/>
      <c r="S41" s="5"/>
      <c r="T41" s="5"/>
      <c r="U41" s="5"/>
      <c r="V41" s="5"/>
      <c r="W41" s="5"/>
      <c r="X41" s="5"/>
      <c r="Y41" s="5"/>
      <c r="Z41" s="5"/>
      <c r="AA41" s="5"/>
      <c r="AB41" s="5"/>
      <c r="AC41" s="5"/>
      <c r="AD41" s="5"/>
    </row>
    <row r="42" spans="1:30" ht="16.5" x14ac:dyDescent="0.25">
      <c r="A42" s="50" t="s">
        <v>410</v>
      </c>
      <c r="B42" s="64" t="s">
        <v>38</v>
      </c>
      <c r="C42" s="36"/>
      <c r="D42" s="121" t="s">
        <v>361</v>
      </c>
      <c r="E42" s="29">
        <v>1</v>
      </c>
      <c r="F42" s="50" t="s">
        <v>286</v>
      </c>
      <c r="G42" s="140">
        <v>0</v>
      </c>
      <c r="H42" s="80">
        <v>770.75</v>
      </c>
      <c r="I42" s="80">
        <v>3083.01</v>
      </c>
      <c r="J42" s="28">
        <f t="shared" si="0"/>
        <v>3853.76</v>
      </c>
      <c r="K42" s="13"/>
      <c r="L42" s="13"/>
      <c r="M42" s="13"/>
      <c r="N42" s="13"/>
      <c r="O42" s="13"/>
      <c r="P42" s="13"/>
      <c r="Q42" s="13"/>
      <c r="R42" s="5"/>
      <c r="S42" s="5"/>
      <c r="T42" s="5"/>
      <c r="U42" s="5"/>
      <c r="V42" s="5"/>
      <c r="W42" s="5"/>
      <c r="X42" s="5"/>
      <c r="Y42" s="5"/>
      <c r="Z42" s="5"/>
      <c r="AA42" s="5"/>
      <c r="AB42" s="5"/>
      <c r="AC42" s="5"/>
      <c r="AD42" s="5"/>
    </row>
    <row r="43" spans="1:30" ht="16.5" x14ac:dyDescent="0.25">
      <c r="A43" s="50" t="s">
        <v>404</v>
      </c>
      <c r="B43" s="64" t="s">
        <v>38</v>
      </c>
      <c r="C43" s="36"/>
      <c r="D43" s="121" t="s">
        <v>361</v>
      </c>
      <c r="E43" s="29">
        <v>1</v>
      </c>
      <c r="F43" s="52" t="s">
        <v>403</v>
      </c>
      <c r="G43" s="140">
        <v>0</v>
      </c>
      <c r="H43" s="80">
        <v>770.75</v>
      </c>
      <c r="I43" s="80">
        <v>3083.01</v>
      </c>
      <c r="J43" s="28">
        <f t="shared" si="0"/>
        <v>3853.76</v>
      </c>
      <c r="K43" s="13"/>
      <c r="L43" s="13"/>
      <c r="M43" s="13"/>
      <c r="N43" s="13"/>
      <c r="O43" s="13"/>
      <c r="P43" s="13"/>
      <c r="Q43" s="13"/>
      <c r="R43" s="5"/>
      <c r="S43" s="5"/>
      <c r="T43" s="5"/>
      <c r="U43" s="5"/>
      <c r="V43" s="5"/>
      <c r="W43" s="5"/>
      <c r="X43" s="5"/>
      <c r="Y43" s="5"/>
      <c r="Z43" s="5"/>
      <c r="AA43" s="5"/>
      <c r="AB43" s="5"/>
      <c r="AC43" s="5"/>
      <c r="AD43" s="5"/>
    </row>
    <row r="44" spans="1:30" ht="16.5" x14ac:dyDescent="0.25">
      <c r="A44" s="50" t="s">
        <v>214</v>
      </c>
      <c r="B44" s="64" t="s">
        <v>38</v>
      </c>
      <c r="C44" s="36"/>
      <c r="D44" s="121" t="s">
        <v>361</v>
      </c>
      <c r="E44" s="29">
        <v>1</v>
      </c>
      <c r="F44" s="50" t="s">
        <v>288</v>
      </c>
      <c r="G44" s="140">
        <v>0</v>
      </c>
      <c r="H44" s="80">
        <v>770.75</v>
      </c>
      <c r="I44" s="80">
        <v>3083.01</v>
      </c>
      <c r="J44" s="28">
        <f t="shared" si="0"/>
        <v>3853.76</v>
      </c>
      <c r="K44" s="13"/>
      <c r="L44" s="13"/>
      <c r="M44" s="13"/>
      <c r="N44" s="13"/>
      <c r="O44" s="13"/>
      <c r="P44" s="13"/>
      <c r="Q44" s="13"/>
      <c r="R44" s="5"/>
      <c r="S44" s="5"/>
      <c r="T44" s="5"/>
      <c r="U44" s="5"/>
      <c r="V44" s="5"/>
      <c r="W44" s="5"/>
      <c r="X44" s="5"/>
      <c r="Y44" s="5"/>
      <c r="Z44" s="5"/>
      <c r="AA44" s="5"/>
      <c r="AB44" s="5"/>
      <c r="AC44" s="5"/>
      <c r="AD44" s="5"/>
    </row>
    <row r="45" spans="1:30" ht="16.5" x14ac:dyDescent="0.25">
      <c r="A45" s="50" t="s">
        <v>215</v>
      </c>
      <c r="B45" s="64" t="s">
        <v>40</v>
      </c>
      <c r="C45" s="36"/>
      <c r="D45" s="121" t="s">
        <v>361</v>
      </c>
      <c r="E45" s="29">
        <v>1</v>
      </c>
      <c r="F45" s="52" t="s">
        <v>289</v>
      </c>
      <c r="G45" s="140">
        <v>0</v>
      </c>
      <c r="H45" s="80">
        <v>500.99</v>
      </c>
      <c r="I45" s="80">
        <v>2003.96</v>
      </c>
      <c r="J45" s="28">
        <f t="shared" si="0"/>
        <v>2504.9499999999998</v>
      </c>
      <c r="K45" s="13"/>
      <c r="L45" s="13"/>
      <c r="M45" s="13"/>
      <c r="N45" s="13"/>
      <c r="O45" s="13"/>
      <c r="P45" s="13"/>
      <c r="Q45" s="13"/>
      <c r="R45" s="5"/>
      <c r="S45" s="5"/>
      <c r="T45" s="5"/>
      <c r="U45" s="5"/>
      <c r="V45" s="5"/>
      <c r="W45" s="5"/>
      <c r="X45" s="5"/>
      <c r="Y45" s="5"/>
      <c r="Z45" s="5"/>
      <c r="AA45" s="5"/>
      <c r="AB45" s="5"/>
      <c r="AC45" s="5"/>
      <c r="AD45" s="5"/>
    </row>
    <row r="46" spans="1:30" ht="16.5" x14ac:dyDescent="0.25">
      <c r="A46" s="50" t="s">
        <v>216</v>
      </c>
      <c r="B46" s="64" t="s">
        <v>40</v>
      </c>
      <c r="C46" s="36"/>
      <c r="D46" s="121" t="s">
        <v>361</v>
      </c>
      <c r="E46" s="29">
        <v>1</v>
      </c>
      <c r="F46" s="52" t="s">
        <v>397</v>
      </c>
      <c r="G46" s="140">
        <v>0</v>
      </c>
      <c r="H46" s="80">
        <v>500.99</v>
      </c>
      <c r="I46" s="80">
        <v>2003.96</v>
      </c>
      <c r="J46" s="28">
        <f t="shared" si="0"/>
        <v>2504.9499999999998</v>
      </c>
      <c r="K46" s="13"/>
      <c r="L46" s="13"/>
      <c r="M46" s="13"/>
      <c r="N46" s="13"/>
      <c r="O46" s="13"/>
      <c r="P46" s="13"/>
      <c r="Q46" s="13"/>
      <c r="R46" s="5"/>
      <c r="S46" s="5"/>
      <c r="T46" s="5"/>
      <c r="U46" s="5"/>
      <c r="V46" s="5"/>
      <c r="W46" s="5"/>
      <c r="X46" s="5"/>
      <c r="Y46" s="5"/>
      <c r="Z46" s="5"/>
      <c r="AA46" s="5"/>
      <c r="AB46" s="5"/>
      <c r="AC46" s="5"/>
      <c r="AD46" s="5"/>
    </row>
    <row r="47" spans="1:30" ht="16.5" x14ac:dyDescent="0.25">
      <c r="A47" s="50" t="s">
        <v>217</v>
      </c>
      <c r="B47" s="64" t="s">
        <v>40</v>
      </c>
      <c r="C47" s="36"/>
      <c r="D47" s="121" t="s">
        <v>361</v>
      </c>
      <c r="E47" s="29">
        <v>1</v>
      </c>
      <c r="F47" s="52" t="s">
        <v>386</v>
      </c>
      <c r="G47" s="140">
        <v>0</v>
      </c>
      <c r="H47" s="80">
        <v>500.99</v>
      </c>
      <c r="I47" s="80">
        <v>2003.96</v>
      </c>
      <c r="J47" s="28">
        <f t="shared" si="0"/>
        <v>2504.9499999999998</v>
      </c>
      <c r="K47" s="13"/>
      <c r="L47" s="13"/>
      <c r="M47" s="13"/>
      <c r="N47" s="13"/>
      <c r="O47" s="13"/>
      <c r="P47" s="13"/>
      <c r="Q47" s="13"/>
      <c r="R47" s="5"/>
      <c r="S47" s="5"/>
      <c r="T47" s="5"/>
      <c r="U47" s="5"/>
      <c r="V47" s="5"/>
      <c r="W47" s="5"/>
      <c r="X47" s="5"/>
      <c r="Y47" s="5"/>
      <c r="Z47" s="5"/>
      <c r="AA47" s="5"/>
      <c r="AB47" s="5"/>
      <c r="AC47" s="5"/>
      <c r="AD47" s="5"/>
    </row>
    <row r="48" spans="1:30" ht="16.5" x14ac:dyDescent="0.25">
      <c r="A48" s="50" t="s">
        <v>218</v>
      </c>
      <c r="B48" s="64" t="s">
        <v>40</v>
      </c>
      <c r="C48" s="36"/>
      <c r="D48" s="121" t="s">
        <v>361</v>
      </c>
      <c r="E48" s="29">
        <v>1</v>
      </c>
      <c r="F48" s="52" t="s">
        <v>364</v>
      </c>
      <c r="G48" s="140">
        <v>0</v>
      </c>
      <c r="H48" s="80">
        <v>500.99</v>
      </c>
      <c r="I48" s="80">
        <v>2003.96</v>
      </c>
      <c r="J48" s="28">
        <f t="shared" si="0"/>
        <v>2504.9499999999998</v>
      </c>
      <c r="K48" s="13"/>
      <c r="L48" s="13"/>
      <c r="M48" s="13"/>
      <c r="N48" s="13"/>
      <c r="O48" s="13"/>
      <c r="P48" s="13"/>
      <c r="Q48" s="13"/>
      <c r="R48" s="5"/>
      <c r="S48" s="5"/>
      <c r="T48" s="5"/>
      <c r="U48" s="5"/>
      <c r="V48" s="5"/>
      <c r="W48" s="5"/>
      <c r="X48" s="5"/>
      <c r="Y48" s="5"/>
      <c r="Z48" s="5"/>
      <c r="AA48" s="5"/>
      <c r="AB48" s="5"/>
      <c r="AC48" s="5"/>
      <c r="AD48" s="5"/>
    </row>
    <row r="49" spans="1:30" ht="16.5" x14ac:dyDescent="0.25">
      <c r="A49" s="50" t="s">
        <v>219</v>
      </c>
      <c r="B49" s="64" t="s">
        <v>40</v>
      </c>
      <c r="C49" s="36"/>
      <c r="D49" s="121" t="s">
        <v>361</v>
      </c>
      <c r="E49" s="29">
        <v>1</v>
      </c>
      <c r="F49" s="52" t="s">
        <v>292</v>
      </c>
      <c r="G49" s="140">
        <v>0</v>
      </c>
      <c r="H49" s="80">
        <v>500.99</v>
      </c>
      <c r="I49" s="80">
        <v>2003.96</v>
      </c>
      <c r="J49" s="28">
        <f t="shared" si="0"/>
        <v>2504.9499999999998</v>
      </c>
      <c r="K49" s="13"/>
      <c r="L49" s="13"/>
      <c r="M49" s="13"/>
      <c r="N49" s="13"/>
      <c r="O49" s="13"/>
      <c r="P49" s="13"/>
      <c r="Q49" s="13"/>
      <c r="R49" s="5"/>
      <c r="S49" s="5"/>
      <c r="T49" s="5"/>
      <c r="U49" s="5"/>
      <c r="V49" s="5"/>
      <c r="W49" s="5"/>
      <c r="X49" s="5"/>
      <c r="Y49" s="5"/>
      <c r="Z49" s="5"/>
      <c r="AA49" s="5"/>
      <c r="AB49" s="5"/>
      <c r="AC49" s="5"/>
      <c r="AD49" s="5"/>
    </row>
    <row r="50" spans="1:30" ht="16.5" x14ac:dyDescent="0.25">
      <c r="A50" s="50" t="s">
        <v>220</v>
      </c>
      <c r="B50" s="64" t="s">
        <v>40</v>
      </c>
      <c r="C50" s="36"/>
      <c r="D50" s="121" t="s">
        <v>361</v>
      </c>
      <c r="E50" s="29">
        <v>1</v>
      </c>
      <c r="F50" s="52" t="s">
        <v>293</v>
      </c>
      <c r="G50" s="140">
        <v>0</v>
      </c>
      <c r="H50" s="80">
        <v>500.99</v>
      </c>
      <c r="I50" s="80">
        <v>2003.96</v>
      </c>
      <c r="J50" s="28">
        <f t="shared" si="0"/>
        <v>2504.9499999999998</v>
      </c>
      <c r="K50" s="13"/>
      <c r="L50" s="13"/>
      <c r="M50" s="13"/>
      <c r="N50" s="13"/>
      <c r="O50" s="13"/>
      <c r="P50" s="13"/>
      <c r="Q50" s="13"/>
      <c r="R50" s="5"/>
      <c r="S50" s="5"/>
      <c r="T50" s="5"/>
      <c r="U50" s="5"/>
      <c r="V50" s="5"/>
      <c r="W50" s="5"/>
      <c r="X50" s="5"/>
      <c r="Y50" s="5"/>
      <c r="Z50" s="5"/>
      <c r="AA50" s="5"/>
      <c r="AB50" s="5"/>
      <c r="AC50" s="5"/>
      <c r="AD50" s="5"/>
    </row>
    <row r="51" spans="1:30" ht="16.5" x14ac:dyDescent="0.25">
      <c r="A51" s="50" t="s">
        <v>365</v>
      </c>
      <c r="B51" s="64" t="s">
        <v>40</v>
      </c>
      <c r="C51" s="36"/>
      <c r="D51" s="121" t="s">
        <v>361</v>
      </c>
      <c r="E51" s="29">
        <v>1</v>
      </c>
      <c r="F51" s="52" t="s">
        <v>366</v>
      </c>
      <c r="G51" s="140">
        <v>0</v>
      </c>
      <c r="H51" s="80">
        <v>500.99</v>
      </c>
      <c r="I51" s="80">
        <v>2003.96</v>
      </c>
      <c r="J51" s="28">
        <f t="shared" si="0"/>
        <v>2504.9499999999998</v>
      </c>
      <c r="K51" s="13"/>
      <c r="L51" s="13"/>
      <c r="M51" s="13"/>
      <c r="N51" s="13"/>
      <c r="O51" s="13"/>
      <c r="P51" s="13"/>
      <c r="Q51" s="13"/>
      <c r="R51" s="5"/>
      <c r="S51" s="5"/>
      <c r="T51" s="5"/>
      <c r="U51" s="5"/>
      <c r="V51" s="5"/>
      <c r="W51" s="5"/>
      <c r="X51" s="5"/>
      <c r="Y51" s="5"/>
      <c r="Z51" s="5"/>
      <c r="AA51" s="5"/>
      <c r="AB51" s="5"/>
      <c r="AC51" s="5"/>
      <c r="AD51" s="5"/>
    </row>
    <row r="52" spans="1:30" ht="16.5" x14ac:dyDescent="0.25">
      <c r="A52" s="50" t="s">
        <v>221</v>
      </c>
      <c r="B52" s="64" t="s">
        <v>40</v>
      </c>
      <c r="C52" s="36"/>
      <c r="D52" s="121" t="s">
        <v>361</v>
      </c>
      <c r="E52" s="29">
        <v>1</v>
      </c>
      <c r="F52" s="52" t="s">
        <v>367</v>
      </c>
      <c r="G52" s="140">
        <v>0</v>
      </c>
      <c r="H52" s="80">
        <v>500.99</v>
      </c>
      <c r="I52" s="80">
        <v>2003.96</v>
      </c>
      <c r="J52" s="28">
        <f t="shared" si="0"/>
        <v>2504.9499999999998</v>
      </c>
      <c r="K52" s="13"/>
      <c r="L52" s="13"/>
      <c r="M52" s="13"/>
      <c r="N52" s="13"/>
      <c r="O52" s="13"/>
      <c r="P52" s="13"/>
      <c r="Q52" s="13"/>
      <c r="R52" s="5"/>
      <c r="S52" s="5"/>
      <c r="T52" s="5"/>
      <c r="U52" s="5"/>
      <c r="V52" s="5"/>
      <c r="W52" s="5"/>
      <c r="X52" s="5"/>
      <c r="Y52" s="5"/>
      <c r="Z52" s="5"/>
      <c r="AA52" s="5"/>
      <c r="AB52" s="5"/>
      <c r="AC52" s="5"/>
      <c r="AD52" s="5"/>
    </row>
    <row r="53" spans="1:30" ht="16.5" x14ac:dyDescent="0.25">
      <c r="A53" s="50" t="s">
        <v>222</v>
      </c>
      <c r="B53" s="64" t="s">
        <v>42</v>
      </c>
      <c r="C53" s="36"/>
      <c r="D53" s="121" t="s">
        <v>361</v>
      </c>
      <c r="E53" s="29">
        <v>1</v>
      </c>
      <c r="F53" s="71" t="s">
        <v>294</v>
      </c>
      <c r="G53" s="140">
        <v>0</v>
      </c>
      <c r="H53" s="80">
        <v>308.3</v>
      </c>
      <c r="I53" s="80">
        <v>1233.21</v>
      </c>
      <c r="J53" s="28">
        <f t="shared" si="0"/>
        <v>1541.51</v>
      </c>
      <c r="K53" s="13"/>
      <c r="L53" s="13"/>
      <c r="M53" s="13"/>
      <c r="N53" s="13"/>
      <c r="O53" s="13"/>
      <c r="P53" s="13"/>
      <c r="Q53" s="13"/>
      <c r="R53" s="5"/>
      <c r="S53" s="5"/>
      <c r="T53" s="5"/>
      <c r="U53" s="5"/>
      <c r="V53" s="5"/>
      <c r="W53" s="5"/>
      <c r="X53" s="5"/>
      <c r="Y53" s="5"/>
      <c r="Z53" s="5"/>
      <c r="AA53" s="5"/>
      <c r="AB53" s="5"/>
      <c r="AC53" s="5"/>
      <c r="AD53" s="5"/>
    </row>
    <row r="54" spans="1:30" ht="16.5" x14ac:dyDescent="0.25">
      <c r="A54" s="50" t="s">
        <v>223</v>
      </c>
      <c r="B54" s="64" t="s">
        <v>42</v>
      </c>
      <c r="C54" s="36"/>
      <c r="D54" s="121" t="s">
        <v>361</v>
      </c>
      <c r="E54" s="29">
        <v>1</v>
      </c>
      <c r="F54" s="52" t="s">
        <v>398</v>
      </c>
      <c r="G54" s="140">
        <v>0</v>
      </c>
      <c r="H54" s="80">
        <v>308.3</v>
      </c>
      <c r="I54" s="80">
        <v>1233.21</v>
      </c>
      <c r="J54" s="28">
        <f t="shared" si="0"/>
        <v>1541.51</v>
      </c>
      <c r="K54" s="13"/>
      <c r="L54" s="13"/>
      <c r="M54" s="13"/>
      <c r="N54" s="13"/>
      <c r="O54" s="13"/>
      <c r="P54" s="13"/>
      <c r="Q54" s="13"/>
      <c r="R54" s="5"/>
      <c r="S54" s="5"/>
      <c r="T54" s="5"/>
      <c r="U54" s="5"/>
      <c r="V54" s="5"/>
      <c r="W54" s="5"/>
      <c r="X54" s="5"/>
      <c r="Y54" s="5"/>
      <c r="Z54" s="5"/>
      <c r="AA54" s="5"/>
      <c r="AB54" s="5"/>
      <c r="AC54" s="5"/>
      <c r="AD54" s="5"/>
    </row>
    <row r="55" spans="1:30" ht="16.5" x14ac:dyDescent="0.25">
      <c r="A55" s="50" t="s">
        <v>224</v>
      </c>
      <c r="B55" s="64" t="s">
        <v>44</v>
      </c>
      <c r="C55" s="36"/>
      <c r="D55" s="121" t="s">
        <v>361</v>
      </c>
      <c r="E55" s="29">
        <v>1</v>
      </c>
      <c r="F55" s="52" t="s">
        <v>296</v>
      </c>
      <c r="G55" s="140">
        <v>0</v>
      </c>
      <c r="H55" s="80">
        <v>269.76</v>
      </c>
      <c r="I55" s="80">
        <v>1233.21</v>
      </c>
      <c r="J55" s="28">
        <f t="shared" si="0"/>
        <v>1502.97</v>
      </c>
      <c r="K55" s="13"/>
      <c r="L55" s="13"/>
      <c r="M55" s="13"/>
      <c r="N55" s="13"/>
      <c r="O55" s="13"/>
      <c r="P55" s="13"/>
      <c r="Q55" s="13"/>
      <c r="R55" s="5"/>
      <c r="S55" s="5"/>
      <c r="T55" s="5"/>
      <c r="U55" s="5"/>
      <c r="V55" s="5"/>
      <c r="W55" s="5"/>
      <c r="X55" s="5"/>
      <c r="Y55" s="5"/>
      <c r="Z55" s="5"/>
      <c r="AA55" s="5"/>
      <c r="AB55" s="5"/>
      <c r="AC55" s="5"/>
      <c r="AD55" s="5"/>
    </row>
    <row r="56" spans="1:30" ht="16.5" x14ac:dyDescent="0.25">
      <c r="A56" s="50" t="s">
        <v>224</v>
      </c>
      <c r="B56" s="64" t="s">
        <v>44</v>
      </c>
      <c r="C56" s="36"/>
      <c r="D56" s="121" t="s">
        <v>361</v>
      </c>
      <c r="E56" s="29">
        <v>1</v>
      </c>
      <c r="F56" s="52" t="s">
        <v>297</v>
      </c>
      <c r="G56" s="140">
        <v>0</v>
      </c>
      <c r="H56" s="80">
        <v>269.76</v>
      </c>
      <c r="I56" s="80">
        <v>1233.21</v>
      </c>
      <c r="J56" s="28">
        <f t="shared" si="0"/>
        <v>1502.97</v>
      </c>
      <c r="K56" s="13"/>
      <c r="L56" s="13"/>
      <c r="M56" s="13"/>
      <c r="N56" s="13"/>
      <c r="O56" s="13"/>
      <c r="P56" s="13"/>
      <c r="Q56" s="13"/>
      <c r="R56" s="5"/>
      <c r="S56" s="5"/>
      <c r="T56" s="5"/>
      <c r="U56" s="5"/>
      <c r="V56" s="5"/>
      <c r="W56" s="5"/>
      <c r="X56" s="5"/>
      <c r="Y56" s="5"/>
      <c r="Z56" s="5"/>
      <c r="AA56" s="5"/>
      <c r="AB56" s="5"/>
      <c r="AC56" s="5"/>
      <c r="AD56" s="5"/>
    </row>
    <row r="57" spans="1:30" ht="16.5" x14ac:dyDescent="0.25">
      <c r="A57" s="50" t="s">
        <v>225</v>
      </c>
      <c r="B57" s="64" t="s">
        <v>44</v>
      </c>
      <c r="C57" s="36"/>
      <c r="D57" s="121" t="s">
        <v>361</v>
      </c>
      <c r="E57" s="29">
        <v>1</v>
      </c>
      <c r="F57" s="52" t="s">
        <v>394</v>
      </c>
      <c r="G57" s="140">
        <v>0</v>
      </c>
      <c r="H57" s="80">
        <v>269.76</v>
      </c>
      <c r="I57" s="80">
        <v>1233.21</v>
      </c>
      <c r="J57" s="28">
        <f t="shared" si="0"/>
        <v>1502.97</v>
      </c>
      <c r="K57" s="13"/>
      <c r="L57" s="13"/>
      <c r="M57" s="13"/>
      <c r="N57" s="13"/>
      <c r="O57" s="13"/>
      <c r="P57" s="13"/>
      <c r="Q57" s="13"/>
      <c r="R57" s="5"/>
      <c r="S57" s="5"/>
      <c r="T57" s="5"/>
      <c r="U57" s="5"/>
      <c r="V57" s="5"/>
      <c r="W57" s="5"/>
      <c r="X57" s="5"/>
      <c r="Y57" s="5"/>
      <c r="Z57" s="5"/>
      <c r="AA57" s="5"/>
      <c r="AB57" s="5"/>
      <c r="AC57" s="5"/>
      <c r="AD57" s="5"/>
    </row>
    <row r="58" spans="1:30" ht="16.5" x14ac:dyDescent="0.25">
      <c r="A58" s="49" t="s">
        <v>226</v>
      </c>
      <c r="B58" s="64" t="s">
        <v>26</v>
      </c>
      <c r="C58" s="36"/>
      <c r="D58" s="121" t="s">
        <v>361</v>
      </c>
      <c r="E58" s="29">
        <v>1</v>
      </c>
      <c r="F58" s="50" t="s">
        <v>300</v>
      </c>
      <c r="G58" s="140">
        <v>0</v>
      </c>
      <c r="H58" s="148">
        <v>2312.25</v>
      </c>
      <c r="I58" s="80">
        <v>9249.0300000000007</v>
      </c>
      <c r="J58" s="28">
        <f t="shared" si="0"/>
        <v>11561.28</v>
      </c>
      <c r="K58" s="13"/>
      <c r="L58" s="13"/>
      <c r="M58" s="13"/>
      <c r="N58" s="13"/>
      <c r="O58" s="13"/>
      <c r="P58" s="13"/>
      <c r="Q58" s="13"/>
      <c r="R58" s="5"/>
      <c r="S58" s="5"/>
      <c r="T58" s="5"/>
      <c r="U58" s="5"/>
      <c r="V58" s="5"/>
      <c r="W58" s="5"/>
      <c r="X58" s="5"/>
      <c r="Y58" s="5"/>
      <c r="Z58" s="5"/>
      <c r="AA58" s="5"/>
      <c r="AB58" s="5"/>
      <c r="AC58" s="5"/>
      <c r="AD58" s="5"/>
    </row>
    <row r="59" spans="1:30" ht="16.5" x14ac:dyDescent="0.25">
      <c r="A59" s="50" t="s">
        <v>375</v>
      </c>
      <c r="B59" s="64" t="s">
        <v>28</v>
      </c>
      <c r="C59" s="36"/>
      <c r="D59" s="121" t="s">
        <v>361</v>
      </c>
      <c r="E59" s="29">
        <v>1</v>
      </c>
      <c r="F59" s="73" t="s">
        <v>314</v>
      </c>
      <c r="G59" s="140">
        <v>0</v>
      </c>
      <c r="H59" s="80">
        <v>1695.65</v>
      </c>
      <c r="I59" s="80">
        <v>6782.61</v>
      </c>
      <c r="J59" s="28">
        <f t="shared" si="0"/>
        <v>8478.26</v>
      </c>
      <c r="K59" s="13"/>
      <c r="L59" s="13"/>
      <c r="M59" s="13"/>
      <c r="N59" s="13"/>
      <c r="O59" s="13"/>
      <c r="P59" s="13"/>
      <c r="Q59" s="13"/>
      <c r="R59" s="5"/>
      <c r="S59" s="5"/>
      <c r="T59" s="5"/>
      <c r="U59" s="5"/>
      <c r="V59" s="5"/>
      <c r="W59" s="5"/>
      <c r="X59" s="5"/>
      <c r="Y59" s="5"/>
      <c r="Z59" s="5"/>
      <c r="AA59" s="5"/>
      <c r="AB59" s="5"/>
      <c r="AC59" s="5"/>
      <c r="AD59" s="5"/>
    </row>
    <row r="60" spans="1:30" ht="16.5" x14ac:dyDescent="0.25">
      <c r="A60" s="50" t="s">
        <v>228</v>
      </c>
      <c r="B60" s="64" t="s">
        <v>28</v>
      </c>
      <c r="C60" s="36"/>
      <c r="D60" s="121" t="s">
        <v>361</v>
      </c>
      <c r="E60" s="29">
        <v>1</v>
      </c>
      <c r="F60" s="73" t="s">
        <v>301</v>
      </c>
      <c r="G60" s="140">
        <v>0</v>
      </c>
      <c r="H60" s="80">
        <v>1695.65</v>
      </c>
      <c r="I60" s="80">
        <v>6782.61</v>
      </c>
      <c r="J60" s="28">
        <f t="shared" si="0"/>
        <v>8478.26</v>
      </c>
      <c r="K60" s="13"/>
      <c r="L60" s="13"/>
      <c r="M60" s="13"/>
      <c r="N60" s="13"/>
      <c r="O60" s="13"/>
      <c r="P60" s="13"/>
      <c r="Q60" s="13"/>
      <c r="R60" s="5"/>
      <c r="S60" s="5"/>
      <c r="T60" s="5"/>
      <c r="U60" s="5"/>
      <c r="V60" s="5"/>
      <c r="W60" s="5"/>
      <c r="X60" s="5"/>
      <c r="Y60" s="5"/>
      <c r="Z60" s="5"/>
      <c r="AA60" s="5"/>
      <c r="AB60" s="5"/>
      <c r="AC60" s="5"/>
      <c r="AD60" s="5"/>
    </row>
    <row r="61" spans="1:30" ht="16.5" x14ac:dyDescent="0.25">
      <c r="A61" s="49" t="s">
        <v>229</v>
      </c>
      <c r="B61" s="64" t="s">
        <v>28</v>
      </c>
      <c r="C61" s="36"/>
      <c r="D61" s="121" t="s">
        <v>361</v>
      </c>
      <c r="E61" s="29">
        <v>1</v>
      </c>
      <c r="F61" s="50" t="s">
        <v>302</v>
      </c>
      <c r="G61" s="140">
        <v>0</v>
      </c>
      <c r="H61" s="80">
        <v>1695.65</v>
      </c>
      <c r="I61" s="80">
        <v>6782.61</v>
      </c>
      <c r="J61" s="28">
        <f t="shared" si="0"/>
        <v>8478.26</v>
      </c>
      <c r="K61" s="13"/>
      <c r="L61" s="13"/>
      <c r="M61" s="13"/>
      <c r="N61" s="13"/>
      <c r="O61" s="13"/>
      <c r="P61" s="13"/>
      <c r="Q61" s="13"/>
      <c r="R61" s="5"/>
      <c r="S61" s="5"/>
      <c r="T61" s="5"/>
      <c r="U61" s="5"/>
      <c r="V61" s="5"/>
      <c r="W61" s="5"/>
      <c r="X61" s="5"/>
      <c r="Y61" s="5"/>
      <c r="Z61" s="5"/>
      <c r="AA61" s="5"/>
      <c r="AB61" s="5"/>
      <c r="AC61" s="5"/>
      <c r="AD61" s="5"/>
    </row>
    <row r="62" spans="1:30" ht="16.5" x14ac:dyDescent="0.25">
      <c r="A62" s="51" t="s">
        <v>230</v>
      </c>
      <c r="B62" s="64" t="s">
        <v>32</v>
      </c>
      <c r="C62" s="36"/>
      <c r="D62" s="121" t="s">
        <v>361</v>
      </c>
      <c r="E62" s="29">
        <v>1</v>
      </c>
      <c r="F62" s="50" t="s">
        <v>303</v>
      </c>
      <c r="G62" s="140">
        <v>0</v>
      </c>
      <c r="H62" s="80">
        <v>1310.28</v>
      </c>
      <c r="I62" s="80">
        <v>5241.1099999999997</v>
      </c>
      <c r="J62" s="28">
        <f t="shared" si="0"/>
        <v>6551.3899999999994</v>
      </c>
      <c r="K62" s="13"/>
      <c r="L62" s="13"/>
      <c r="M62" s="13"/>
      <c r="N62" s="13"/>
      <c r="O62" s="13"/>
      <c r="P62" s="13"/>
      <c r="Q62" s="13"/>
      <c r="R62" s="5"/>
      <c r="S62" s="5"/>
      <c r="T62" s="5"/>
      <c r="U62" s="5"/>
      <c r="V62" s="5"/>
      <c r="W62" s="5"/>
      <c r="X62" s="5"/>
      <c r="Y62" s="5"/>
      <c r="Z62" s="5"/>
      <c r="AA62" s="5"/>
      <c r="AB62" s="5"/>
      <c r="AC62" s="5"/>
      <c r="AD62" s="5"/>
    </row>
    <row r="63" spans="1:30" ht="16.5" x14ac:dyDescent="0.25">
      <c r="A63" s="52" t="s">
        <v>231</v>
      </c>
      <c r="B63" s="64" t="s">
        <v>32</v>
      </c>
      <c r="C63" s="36"/>
      <c r="D63" s="121" t="s">
        <v>361</v>
      </c>
      <c r="E63" s="29">
        <v>1</v>
      </c>
      <c r="F63" s="52" t="s">
        <v>391</v>
      </c>
      <c r="G63" s="140">
        <v>0</v>
      </c>
      <c r="H63" s="80">
        <v>1310.28</v>
      </c>
      <c r="I63" s="80">
        <v>5241.1099999999997</v>
      </c>
      <c r="J63" s="28">
        <f t="shared" si="0"/>
        <v>6551.3899999999994</v>
      </c>
      <c r="K63" s="13"/>
      <c r="L63" s="13"/>
      <c r="M63" s="13"/>
      <c r="N63" s="13"/>
      <c r="O63" s="13"/>
      <c r="P63" s="13"/>
      <c r="Q63" s="13"/>
      <c r="R63" s="5"/>
      <c r="S63" s="5"/>
      <c r="T63" s="5"/>
      <c r="U63" s="5"/>
      <c r="V63" s="5"/>
      <c r="W63" s="5"/>
      <c r="X63" s="5"/>
      <c r="Y63" s="5"/>
      <c r="Z63" s="5"/>
      <c r="AA63" s="5"/>
      <c r="AB63" s="5"/>
      <c r="AC63" s="5"/>
      <c r="AD63" s="5"/>
    </row>
    <row r="64" spans="1:30" ht="16.5" x14ac:dyDescent="0.25">
      <c r="A64" s="57" t="s">
        <v>232</v>
      </c>
      <c r="B64" s="64" t="s">
        <v>32</v>
      </c>
      <c r="C64" s="36"/>
      <c r="D64" s="121" t="s">
        <v>361</v>
      </c>
      <c r="E64" s="29">
        <v>1</v>
      </c>
      <c r="F64" s="73" t="s">
        <v>305</v>
      </c>
      <c r="G64" s="140">
        <v>0</v>
      </c>
      <c r="H64" s="80">
        <v>1310.28</v>
      </c>
      <c r="I64" s="80">
        <v>5241.1099999999997</v>
      </c>
      <c r="J64" s="28">
        <f t="shared" si="0"/>
        <v>6551.3899999999994</v>
      </c>
      <c r="K64" s="13"/>
      <c r="L64" s="13"/>
      <c r="M64" s="13"/>
      <c r="N64" s="13"/>
      <c r="O64" s="13"/>
      <c r="P64" s="13"/>
      <c r="Q64" s="13"/>
      <c r="R64" s="5"/>
      <c r="S64" s="5"/>
      <c r="T64" s="5"/>
      <c r="U64" s="5"/>
      <c r="V64" s="5"/>
      <c r="W64" s="5"/>
      <c r="X64" s="5"/>
      <c r="Y64" s="5"/>
      <c r="Z64" s="5"/>
      <c r="AA64" s="5"/>
      <c r="AB64" s="5"/>
      <c r="AC64" s="5"/>
      <c r="AD64" s="5"/>
    </row>
    <row r="65" spans="1:30" ht="16.5" x14ac:dyDescent="0.25">
      <c r="A65" s="50" t="s">
        <v>233</v>
      </c>
      <c r="B65" s="64" t="s">
        <v>32</v>
      </c>
      <c r="C65" s="36"/>
      <c r="D65" s="121" t="s">
        <v>361</v>
      </c>
      <c r="E65" s="29">
        <v>1</v>
      </c>
      <c r="F65" s="50" t="s">
        <v>306</v>
      </c>
      <c r="G65" s="140">
        <v>0</v>
      </c>
      <c r="H65" s="80">
        <v>1310.28</v>
      </c>
      <c r="I65" s="80">
        <v>5241.1099999999997</v>
      </c>
      <c r="J65" s="28">
        <f t="shared" si="0"/>
        <v>6551.3899999999994</v>
      </c>
      <c r="K65" s="13"/>
      <c r="L65" s="13"/>
      <c r="M65" s="13"/>
      <c r="N65" s="13"/>
      <c r="O65" s="13"/>
      <c r="P65" s="13"/>
      <c r="Q65" s="13"/>
      <c r="R65" s="5"/>
      <c r="S65" s="5"/>
      <c r="T65" s="5"/>
      <c r="U65" s="5"/>
      <c r="V65" s="5"/>
      <c r="W65" s="5"/>
      <c r="X65" s="5"/>
      <c r="Y65" s="5"/>
      <c r="Z65" s="5"/>
      <c r="AA65" s="5"/>
      <c r="AB65" s="5"/>
      <c r="AC65" s="5"/>
      <c r="AD65" s="5"/>
    </row>
    <row r="66" spans="1:30" ht="16.5" x14ac:dyDescent="0.25">
      <c r="A66" s="50" t="s">
        <v>234</v>
      </c>
      <c r="B66" s="64" t="s">
        <v>32</v>
      </c>
      <c r="C66" s="36"/>
      <c r="D66" s="121" t="s">
        <v>361</v>
      </c>
      <c r="E66" s="29">
        <v>1</v>
      </c>
      <c r="F66" s="51" t="s">
        <v>307</v>
      </c>
      <c r="G66" s="140">
        <v>0</v>
      </c>
      <c r="H66" s="80">
        <v>1310.28</v>
      </c>
      <c r="I66" s="80">
        <v>5241.1099999999997</v>
      </c>
      <c r="J66" s="28">
        <f t="shared" si="0"/>
        <v>6551.3899999999994</v>
      </c>
      <c r="K66" s="13"/>
      <c r="L66" s="13"/>
      <c r="M66" s="13"/>
      <c r="N66" s="13"/>
      <c r="O66" s="13"/>
      <c r="P66" s="13"/>
      <c r="Q66" s="13"/>
      <c r="R66" s="5"/>
      <c r="S66" s="5"/>
      <c r="T66" s="5"/>
      <c r="U66" s="5"/>
      <c r="V66" s="5"/>
      <c r="W66" s="5"/>
      <c r="X66" s="5"/>
      <c r="Y66" s="5"/>
      <c r="Z66" s="5"/>
      <c r="AA66" s="5"/>
      <c r="AB66" s="5"/>
      <c r="AC66" s="5"/>
      <c r="AD66" s="5"/>
    </row>
    <row r="67" spans="1:30" ht="16.5" x14ac:dyDescent="0.25">
      <c r="A67" s="50" t="s">
        <v>235</v>
      </c>
      <c r="B67" s="64" t="s">
        <v>32</v>
      </c>
      <c r="C67" s="36"/>
      <c r="D67" s="121" t="s">
        <v>361</v>
      </c>
      <c r="E67" s="29">
        <v>1</v>
      </c>
      <c r="F67" s="51" t="s">
        <v>308</v>
      </c>
      <c r="G67" s="140">
        <v>0</v>
      </c>
      <c r="H67" s="80">
        <v>1310.28</v>
      </c>
      <c r="I67" s="80">
        <v>5241.1099999999997</v>
      </c>
      <c r="J67" s="28">
        <f t="shared" si="0"/>
        <v>6551.3899999999994</v>
      </c>
      <c r="K67" s="13"/>
      <c r="L67" s="13"/>
      <c r="M67" s="13"/>
      <c r="N67" s="13"/>
      <c r="O67" s="13"/>
      <c r="P67" s="13"/>
      <c r="Q67" s="13"/>
      <c r="R67" s="5"/>
      <c r="S67" s="5"/>
      <c r="T67" s="5"/>
      <c r="U67" s="5"/>
      <c r="V67" s="5"/>
      <c r="W67" s="5"/>
      <c r="X67" s="5"/>
      <c r="Y67" s="5"/>
      <c r="Z67" s="5"/>
      <c r="AA67" s="5"/>
      <c r="AB67" s="5"/>
      <c r="AC67" s="5"/>
      <c r="AD67" s="5"/>
    </row>
    <row r="68" spans="1:30" ht="16.5" x14ac:dyDescent="0.25">
      <c r="A68" s="50" t="s">
        <v>236</v>
      </c>
      <c r="B68" s="64" t="s">
        <v>32</v>
      </c>
      <c r="C68" s="36"/>
      <c r="D68" s="121" t="s">
        <v>361</v>
      </c>
      <c r="E68" s="29">
        <v>1</v>
      </c>
      <c r="F68" s="54" t="s">
        <v>309</v>
      </c>
      <c r="G68" s="140">
        <v>0</v>
      </c>
      <c r="H68" s="80">
        <v>1310.28</v>
      </c>
      <c r="I68" s="80">
        <v>5241.1099999999997</v>
      </c>
      <c r="J68" s="28">
        <f t="shared" si="0"/>
        <v>6551.3899999999994</v>
      </c>
      <c r="K68" s="13"/>
      <c r="L68" s="13"/>
      <c r="M68" s="13"/>
      <c r="N68" s="13"/>
      <c r="O68" s="13"/>
      <c r="P68" s="13"/>
      <c r="Q68" s="13"/>
      <c r="R68" s="5"/>
      <c r="S68" s="5"/>
      <c r="T68" s="5"/>
      <c r="U68" s="5"/>
      <c r="V68" s="5"/>
      <c r="W68" s="5"/>
      <c r="X68" s="5"/>
      <c r="Y68" s="5"/>
      <c r="Z68" s="5"/>
      <c r="AA68" s="5"/>
      <c r="AB68" s="5"/>
      <c r="AC68" s="5"/>
      <c r="AD68" s="5"/>
    </row>
    <row r="69" spans="1:30" ht="16.5" x14ac:dyDescent="0.25">
      <c r="A69" s="50" t="s">
        <v>237</v>
      </c>
      <c r="B69" s="64" t="s">
        <v>32</v>
      </c>
      <c r="C69" s="36"/>
      <c r="D69" s="121" t="s">
        <v>361</v>
      </c>
      <c r="E69" s="29">
        <v>1</v>
      </c>
      <c r="F69" s="52" t="s">
        <v>310</v>
      </c>
      <c r="G69" s="140">
        <v>0</v>
      </c>
      <c r="H69" s="80">
        <v>1310.28</v>
      </c>
      <c r="I69" s="80">
        <v>5241.1099999999997</v>
      </c>
      <c r="J69" s="28">
        <f t="shared" si="0"/>
        <v>6551.3899999999994</v>
      </c>
      <c r="K69" s="13"/>
      <c r="L69" s="13"/>
      <c r="M69" s="13"/>
      <c r="N69" s="13"/>
      <c r="O69" s="13"/>
      <c r="P69" s="13"/>
      <c r="Q69" s="13"/>
      <c r="R69" s="5"/>
      <c r="S69" s="5"/>
      <c r="T69" s="5"/>
      <c r="U69" s="5"/>
      <c r="V69" s="5"/>
      <c r="W69" s="5"/>
      <c r="X69" s="5"/>
      <c r="Y69" s="5"/>
      <c r="Z69" s="5"/>
      <c r="AA69" s="5"/>
      <c r="AB69" s="5"/>
      <c r="AC69" s="5"/>
      <c r="AD69" s="5"/>
    </row>
    <row r="70" spans="1:30" ht="16.5" x14ac:dyDescent="0.25">
      <c r="A70" s="50" t="s">
        <v>238</v>
      </c>
      <c r="B70" s="64" t="s">
        <v>34</v>
      </c>
      <c r="C70" s="36"/>
      <c r="D70" s="121" t="s">
        <v>361</v>
      </c>
      <c r="E70" s="29">
        <v>1</v>
      </c>
      <c r="F70" s="52" t="s">
        <v>311</v>
      </c>
      <c r="G70" s="140">
        <v>0</v>
      </c>
      <c r="H70" s="80">
        <v>1079.06</v>
      </c>
      <c r="I70" s="80">
        <v>4316.21</v>
      </c>
      <c r="J70" s="28">
        <f t="shared" si="0"/>
        <v>5395.27</v>
      </c>
      <c r="K70" s="13"/>
      <c r="L70" s="13"/>
      <c r="M70" s="13"/>
      <c r="N70" s="13"/>
      <c r="O70" s="13"/>
      <c r="P70" s="13"/>
      <c r="Q70" s="13"/>
      <c r="R70" s="5"/>
      <c r="S70" s="5"/>
      <c r="T70" s="5"/>
      <c r="U70" s="5"/>
      <c r="V70" s="5"/>
      <c r="W70" s="5"/>
      <c r="X70" s="5"/>
      <c r="Y70" s="5"/>
      <c r="Z70" s="5"/>
      <c r="AA70" s="5"/>
      <c r="AB70" s="5"/>
      <c r="AC70" s="5"/>
      <c r="AD70" s="5"/>
    </row>
    <row r="71" spans="1:30" ht="16.5" x14ac:dyDescent="0.25">
      <c r="A71" s="50" t="s">
        <v>239</v>
      </c>
      <c r="B71" s="64" t="s">
        <v>34</v>
      </c>
      <c r="C71" s="36"/>
      <c r="D71" s="121" t="s">
        <v>361</v>
      </c>
      <c r="E71" s="29">
        <v>1</v>
      </c>
      <c r="F71" s="52" t="s">
        <v>318</v>
      </c>
      <c r="G71" s="140">
        <v>0</v>
      </c>
      <c r="H71" s="80">
        <v>1079.06</v>
      </c>
      <c r="I71" s="80">
        <v>4316.21</v>
      </c>
      <c r="J71" s="28">
        <f t="shared" si="0"/>
        <v>5395.27</v>
      </c>
      <c r="K71" s="13"/>
      <c r="L71" s="13"/>
      <c r="M71" s="13"/>
      <c r="N71" s="13"/>
      <c r="O71" s="13"/>
      <c r="P71" s="13"/>
      <c r="Q71" s="13"/>
      <c r="R71" s="5"/>
      <c r="S71" s="5"/>
      <c r="T71" s="5"/>
      <c r="U71" s="5"/>
      <c r="V71" s="5"/>
      <c r="W71" s="5"/>
      <c r="X71" s="5"/>
      <c r="Y71" s="5"/>
      <c r="Z71" s="5"/>
      <c r="AA71" s="5"/>
      <c r="AB71" s="5"/>
      <c r="AC71" s="5"/>
      <c r="AD71" s="5"/>
    </row>
    <row r="72" spans="1:30" ht="16.5" x14ac:dyDescent="0.25">
      <c r="A72" s="52" t="s">
        <v>240</v>
      </c>
      <c r="B72" s="64" t="s">
        <v>34</v>
      </c>
      <c r="C72" s="36"/>
      <c r="D72" s="121" t="s">
        <v>361</v>
      </c>
      <c r="E72" s="29">
        <v>1</v>
      </c>
      <c r="F72" s="58" t="s">
        <v>313</v>
      </c>
      <c r="G72" s="140">
        <v>0</v>
      </c>
      <c r="H72" s="80">
        <v>1079.06</v>
      </c>
      <c r="I72" s="80">
        <v>4316.21</v>
      </c>
      <c r="J72" s="28">
        <f t="shared" si="0"/>
        <v>5395.27</v>
      </c>
      <c r="K72" s="13"/>
      <c r="L72" s="13"/>
      <c r="M72" s="13"/>
      <c r="N72" s="13"/>
      <c r="O72" s="13"/>
      <c r="P72" s="13"/>
      <c r="Q72" s="13"/>
      <c r="R72" s="5"/>
      <c r="S72" s="5"/>
      <c r="T72" s="5"/>
      <c r="U72" s="5"/>
      <c r="V72" s="5"/>
      <c r="W72" s="5"/>
      <c r="X72" s="5"/>
      <c r="Y72" s="5"/>
      <c r="Z72" s="5"/>
      <c r="AA72" s="5"/>
      <c r="AB72" s="5"/>
      <c r="AC72" s="5"/>
      <c r="AD72" s="5"/>
    </row>
    <row r="73" spans="1:30" ht="16.5" x14ac:dyDescent="0.25">
      <c r="A73" s="52" t="s">
        <v>374</v>
      </c>
      <c r="B73" s="64" t="s">
        <v>34</v>
      </c>
      <c r="C73" s="36"/>
      <c r="D73" s="121" t="s">
        <v>361</v>
      </c>
      <c r="E73" s="29">
        <v>1</v>
      </c>
      <c r="F73" s="50" t="s">
        <v>316</v>
      </c>
      <c r="G73" s="140">
        <v>0</v>
      </c>
      <c r="H73" s="80">
        <v>1079.06</v>
      </c>
      <c r="I73" s="80">
        <v>4316.21</v>
      </c>
      <c r="J73" s="28">
        <f t="shared" si="0"/>
        <v>5395.27</v>
      </c>
      <c r="K73" s="13"/>
      <c r="L73" s="13"/>
      <c r="M73" s="13"/>
      <c r="N73" s="13"/>
      <c r="O73" s="13"/>
      <c r="P73" s="13"/>
      <c r="Q73" s="13"/>
      <c r="R73" s="5"/>
      <c r="S73" s="5"/>
      <c r="T73" s="5"/>
      <c r="U73" s="5"/>
      <c r="V73" s="5"/>
      <c r="W73" s="5"/>
      <c r="X73" s="5"/>
      <c r="Y73" s="5"/>
      <c r="Z73" s="5"/>
      <c r="AA73" s="5"/>
      <c r="AB73" s="5"/>
      <c r="AC73" s="5"/>
      <c r="AD73" s="5"/>
    </row>
    <row r="74" spans="1:30" ht="16.5" x14ac:dyDescent="0.25">
      <c r="A74" s="52" t="s">
        <v>242</v>
      </c>
      <c r="B74" s="64" t="s">
        <v>34</v>
      </c>
      <c r="C74" s="36"/>
      <c r="D74" s="121" t="s">
        <v>361</v>
      </c>
      <c r="E74" s="29">
        <v>1</v>
      </c>
      <c r="F74" s="52" t="s">
        <v>315</v>
      </c>
      <c r="G74" s="140">
        <v>0</v>
      </c>
      <c r="H74" s="80">
        <v>1079.06</v>
      </c>
      <c r="I74" s="80">
        <v>4316.21</v>
      </c>
      <c r="J74" s="28">
        <f t="shared" si="0"/>
        <v>5395.27</v>
      </c>
      <c r="K74" s="13"/>
      <c r="L74" s="13"/>
      <c r="M74" s="13"/>
      <c r="N74" s="13"/>
      <c r="O74" s="13"/>
      <c r="P74" s="13"/>
      <c r="Q74" s="13"/>
      <c r="R74" s="5"/>
      <c r="S74" s="5"/>
      <c r="T74" s="5"/>
      <c r="U74" s="5"/>
      <c r="V74" s="5"/>
      <c r="W74" s="5"/>
      <c r="X74" s="5"/>
      <c r="Y74" s="5"/>
      <c r="Z74" s="5"/>
      <c r="AA74" s="5"/>
      <c r="AB74" s="5"/>
      <c r="AC74" s="5"/>
      <c r="AD74" s="5"/>
    </row>
    <row r="75" spans="1:30" ht="16.5" x14ac:dyDescent="0.25">
      <c r="A75" s="52" t="s">
        <v>243</v>
      </c>
      <c r="B75" s="64" t="s">
        <v>38</v>
      </c>
      <c r="C75" s="36"/>
      <c r="D75" s="121" t="s">
        <v>361</v>
      </c>
      <c r="E75" s="29">
        <v>1</v>
      </c>
      <c r="F75" s="52" t="s">
        <v>395</v>
      </c>
      <c r="G75" s="140">
        <v>0</v>
      </c>
      <c r="H75" s="80">
        <v>770.75</v>
      </c>
      <c r="I75" s="80">
        <v>3083.01</v>
      </c>
      <c r="J75" s="28">
        <f t="shared" si="0"/>
        <v>3853.76</v>
      </c>
      <c r="K75" s="13"/>
      <c r="L75" s="13"/>
      <c r="M75" s="13"/>
      <c r="N75" s="13"/>
      <c r="O75" s="13"/>
      <c r="P75" s="13"/>
      <c r="Q75" s="13"/>
      <c r="R75" s="5"/>
      <c r="S75" s="5"/>
      <c r="T75" s="5"/>
      <c r="U75" s="5"/>
      <c r="V75" s="5"/>
      <c r="W75" s="5"/>
      <c r="X75" s="5"/>
      <c r="Y75" s="5"/>
      <c r="Z75" s="5"/>
      <c r="AA75" s="5"/>
      <c r="AB75" s="5"/>
      <c r="AC75" s="5"/>
      <c r="AD75" s="5"/>
    </row>
    <row r="76" spans="1:30" ht="16.5" x14ac:dyDescent="0.25">
      <c r="A76" s="52" t="s">
        <v>244</v>
      </c>
      <c r="B76" s="64" t="s">
        <v>38</v>
      </c>
      <c r="C76" s="36"/>
      <c r="D76" s="121" t="s">
        <v>361</v>
      </c>
      <c r="E76" s="29">
        <v>1</v>
      </c>
      <c r="F76" s="52" t="s">
        <v>317</v>
      </c>
      <c r="G76" s="140">
        <v>0</v>
      </c>
      <c r="H76" s="80">
        <v>770.75</v>
      </c>
      <c r="I76" s="80">
        <v>3083.01</v>
      </c>
      <c r="J76" s="28">
        <f t="shared" si="0"/>
        <v>3853.76</v>
      </c>
      <c r="K76" s="13"/>
      <c r="L76" s="13"/>
      <c r="M76" s="13"/>
      <c r="N76" s="13"/>
      <c r="O76" s="13"/>
      <c r="P76" s="13"/>
      <c r="Q76" s="13"/>
      <c r="R76" s="5"/>
      <c r="S76" s="5"/>
      <c r="T76" s="5"/>
      <c r="U76" s="5"/>
      <c r="V76" s="5"/>
      <c r="W76" s="5"/>
      <c r="X76" s="5"/>
      <c r="Y76" s="5"/>
      <c r="Z76" s="5"/>
      <c r="AA76" s="5"/>
      <c r="AB76" s="5"/>
      <c r="AC76" s="5"/>
      <c r="AD76" s="5"/>
    </row>
    <row r="77" spans="1:30" ht="16.5" x14ac:dyDescent="0.25">
      <c r="A77" s="52" t="s">
        <v>245</v>
      </c>
      <c r="B77" s="64" t="s">
        <v>38</v>
      </c>
      <c r="C77" s="36"/>
      <c r="D77" s="121" t="s">
        <v>361</v>
      </c>
      <c r="E77" s="29">
        <v>1</v>
      </c>
      <c r="F77" s="52" t="s">
        <v>326</v>
      </c>
      <c r="G77" s="141">
        <v>0</v>
      </c>
      <c r="H77" s="80">
        <v>770.75</v>
      </c>
      <c r="I77" s="80">
        <v>3083.01</v>
      </c>
      <c r="J77" s="28">
        <f t="shared" si="0"/>
        <v>3853.76</v>
      </c>
      <c r="K77" s="13"/>
      <c r="L77" s="13"/>
      <c r="M77" s="13"/>
      <c r="N77" s="13"/>
      <c r="O77" s="13"/>
      <c r="P77" s="13"/>
      <c r="Q77" s="13"/>
      <c r="R77" s="5"/>
      <c r="S77" s="5"/>
      <c r="T77" s="5"/>
      <c r="U77" s="5"/>
      <c r="V77" s="5"/>
      <c r="W77" s="5"/>
      <c r="X77" s="5"/>
      <c r="Y77" s="5"/>
      <c r="Z77" s="5"/>
      <c r="AA77" s="5"/>
      <c r="AB77" s="5"/>
      <c r="AC77" s="5"/>
      <c r="AD77" s="5"/>
    </row>
    <row r="78" spans="1:30" ht="16.5" x14ac:dyDescent="0.25">
      <c r="A78" s="50" t="s">
        <v>246</v>
      </c>
      <c r="B78" s="64" t="s">
        <v>40</v>
      </c>
      <c r="C78" s="36"/>
      <c r="D78" s="121" t="s">
        <v>361</v>
      </c>
      <c r="E78" s="29">
        <v>1</v>
      </c>
      <c r="F78" s="52" t="s">
        <v>371</v>
      </c>
      <c r="G78" s="140">
        <v>0</v>
      </c>
      <c r="H78" s="80">
        <v>500.99</v>
      </c>
      <c r="I78" s="80">
        <v>2003.96</v>
      </c>
      <c r="J78" s="28">
        <f t="shared" si="0"/>
        <v>2504.9499999999998</v>
      </c>
      <c r="K78" s="13"/>
      <c r="L78" s="13"/>
      <c r="M78" s="13"/>
      <c r="N78" s="13"/>
      <c r="O78" s="13"/>
      <c r="P78" s="13"/>
      <c r="Q78" s="13"/>
      <c r="R78" s="5"/>
      <c r="S78" s="5"/>
      <c r="T78" s="5"/>
      <c r="U78" s="5"/>
      <c r="V78" s="5"/>
      <c r="W78" s="5"/>
      <c r="X78" s="5"/>
      <c r="Y78" s="5"/>
      <c r="Z78" s="5"/>
      <c r="AA78" s="5"/>
      <c r="AB78" s="5"/>
      <c r="AC78" s="5"/>
      <c r="AD78" s="5"/>
    </row>
    <row r="79" spans="1:30" ht="16.5" x14ac:dyDescent="0.25">
      <c r="A79" s="54" t="s">
        <v>247</v>
      </c>
      <c r="B79" s="65" t="s">
        <v>30</v>
      </c>
      <c r="C79" s="36"/>
      <c r="D79" s="121" t="s">
        <v>361</v>
      </c>
      <c r="E79" s="29">
        <v>1</v>
      </c>
      <c r="F79" s="52" t="s">
        <v>388</v>
      </c>
      <c r="G79" s="140">
        <v>0</v>
      </c>
      <c r="H79" s="82">
        <v>1229.22</v>
      </c>
      <c r="I79" s="89">
        <v>4916.8599999999997</v>
      </c>
      <c r="J79" s="28">
        <f t="shared" si="0"/>
        <v>6146.08</v>
      </c>
      <c r="K79" s="13"/>
      <c r="L79" s="13"/>
      <c r="M79" s="13"/>
      <c r="N79" s="13"/>
      <c r="O79" s="13"/>
      <c r="P79" s="13"/>
      <c r="Q79" s="13"/>
      <c r="R79" s="5"/>
      <c r="S79" s="5"/>
      <c r="T79" s="5"/>
      <c r="U79" s="5"/>
      <c r="V79" s="5"/>
      <c r="W79" s="5"/>
      <c r="X79" s="5"/>
      <c r="Y79" s="5"/>
      <c r="Z79" s="5"/>
      <c r="AA79" s="5"/>
      <c r="AB79" s="5"/>
      <c r="AC79" s="5"/>
      <c r="AD79" s="5"/>
    </row>
    <row r="80" spans="1:30" ht="16.5" x14ac:dyDescent="0.25">
      <c r="A80" s="58" t="s">
        <v>248</v>
      </c>
      <c r="B80" s="65" t="s">
        <v>30</v>
      </c>
      <c r="C80" s="36"/>
      <c r="D80" s="121" t="s">
        <v>361</v>
      </c>
      <c r="E80" s="29">
        <v>1</v>
      </c>
      <c r="F80" s="52" t="s">
        <v>321</v>
      </c>
      <c r="G80" s="140">
        <v>0</v>
      </c>
      <c r="H80" s="82">
        <v>1229.22</v>
      </c>
      <c r="I80" s="89">
        <v>4916.8599999999997</v>
      </c>
      <c r="J80" s="28">
        <f t="shared" si="0"/>
        <v>6146.08</v>
      </c>
      <c r="K80" s="13"/>
      <c r="L80" s="13"/>
      <c r="M80" s="13"/>
      <c r="N80" s="13"/>
      <c r="O80" s="13"/>
      <c r="P80" s="13"/>
      <c r="Q80" s="13"/>
      <c r="R80" s="5"/>
      <c r="S80" s="5"/>
      <c r="T80" s="5"/>
      <c r="U80" s="5"/>
      <c r="V80" s="5"/>
      <c r="W80" s="5"/>
      <c r="X80" s="5"/>
      <c r="Y80" s="5"/>
      <c r="Z80" s="5"/>
      <c r="AA80" s="5"/>
      <c r="AB80" s="5"/>
      <c r="AC80" s="5"/>
      <c r="AD80" s="5"/>
    </row>
    <row r="81" spans="1:30" ht="16.5" x14ac:dyDescent="0.25">
      <c r="A81" s="50" t="s">
        <v>249</v>
      </c>
      <c r="B81" s="65" t="s">
        <v>30</v>
      </c>
      <c r="C81" s="36"/>
      <c r="D81" s="121" t="s">
        <v>361</v>
      </c>
      <c r="E81" s="29">
        <v>1</v>
      </c>
      <c r="F81" s="71" t="s">
        <v>322</v>
      </c>
      <c r="G81" s="140">
        <v>0</v>
      </c>
      <c r="H81" s="82">
        <v>1229.22</v>
      </c>
      <c r="I81" s="89">
        <v>4916.8599999999997</v>
      </c>
      <c r="J81" s="28">
        <f t="shared" si="0"/>
        <v>6146.08</v>
      </c>
      <c r="K81" s="13"/>
      <c r="L81" s="13"/>
      <c r="M81" s="13"/>
      <c r="N81" s="13"/>
      <c r="O81" s="13"/>
      <c r="P81" s="13"/>
      <c r="Q81" s="13"/>
      <c r="R81" s="5"/>
      <c r="S81" s="5"/>
      <c r="T81" s="5"/>
      <c r="U81" s="5"/>
      <c r="V81" s="5"/>
      <c r="W81" s="5"/>
      <c r="X81" s="5"/>
      <c r="Y81" s="5"/>
      <c r="Z81" s="5"/>
      <c r="AA81" s="5"/>
      <c r="AB81" s="5"/>
      <c r="AC81" s="5"/>
      <c r="AD81" s="5"/>
    </row>
    <row r="82" spans="1:30" ht="16.5" x14ac:dyDescent="0.25">
      <c r="A82" s="50" t="s">
        <v>250</v>
      </c>
      <c r="B82" s="64" t="s">
        <v>38</v>
      </c>
      <c r="C82" s="36"/>
      <c r="D82" s="121" t="s">
        <v>361</v>
      </c>
      <c r="E82" s="29">
        <v>1</v>
      </c>
      <c r="F82" s="174" t="s">
        <v>402</v>
      </c>
      <c r="G82" s="140">
        <v>0</v>
      </c>
      <c r="H82" s="80">
        <v>770.75</v>
      </c>
      <c r="I82" s="80">
        <v>3083.01</v>
      </c>
      <c r="J82" s="28">
        <f t="shared" si="0"/>
        <v>3853.76</v>
      </c>
      <c r="K82" s="13"/>
      <c r="L82" s="13"/>
      <c r="M82" s="13"/>
      <c r="N82" s="13"/>
      <c r="O82" s="13"/>
      <c r="P82" s="13"/>
      <c r="Q82" s="13"/>
      <c r="R82" s="5"/>
      <c r="S82" s="5"/>
      <c r="T82" s="5"/>
      <c r="U82" s="5"/>
      <c r="V82" s="5"/>
      <c r="W82" s="5"/>
      <c r="X82" s="5"/>
      <c r="Y82" s="5"/>
      <c r="Z82" s="5"/>
      <c r="AA82" s="5"/>
      <c r="AB82" s="5"/>
      <c r="AC82" s="5"/>
      <c r="AD82" s="5"/>
    </row>
    <row r="83" spans="1:30" ht="16.5" x14ac:dyDescent="0.25">
      <c r="A83" s="50" t="s">
        <v>251</v>
      </c>
      <c r="B83" s="64" t="s">
        <v>38</v>
      </c>
      <c r="C83" s="36"/>
      <c r="D83" s="121" t="s">
        <v>361</v>
      </c>
      <c r="E83" s="29">
        <v>1</v>
      </c>
      <c r="F83" s="71" t="s">
        <v>324</v>
      </c>
      <c r="G83" s="140">
        <v>0</v>
      </c>
      <c r="H83" s="80">
        <v>770.75</v>
      </c>
      <c r="I83" s="80">
        <v>3083.01</v>
      </c>
      <c r="J83" s="28">
        <f t="shared" si="0"/>
        <v>3853.76</v>
      </c>
      <c r="K83" s="13"/>
      <c r="L83" s="13"/>
      <c r="M83" s="13"/>
      <c r="N83" s="13"/>
      <c r="O83" s="13"/>
      <c r="P83" s="13"/>
      <c r="Q83" s="13"/>
      <c r="R83" s="5"/>
      <c r="S83" s="5"/>
      <c r="T83" s="5"/>
      <c r="U83" s="5"/>
      <c r="V83" s="5"/>
      <c r="W83" s="5"/>
      <c r="X83" s="5"/>
      <c r="Y83" s="5"/>
      <c r="Z83" s="5"/>
      <c r="AA83" s="5"/>
      <c r="AB83" s="5"/>
      <c r="AC83" s="5"/>
      <c r="AD83" s="5"/>
    </row>
    <row r="84" spans="1:30" ht="16.5" x14ac:dyDescent="0.25">
      <c r="A84" s="50" t="s">
        <v>252</v>
      </c>
      <c r="B84" s="64" t="s">
        <v>40</v>
      </c>
      <c r="C84" s="36"/>
      <c r="D84" s="121" t="s">
        <v>361</v>
      </c>
      <c r="E84" s="29">
        <v>1</v>
      </c>
      <c r="F84" s="71" t="s">
        <v>325</v>
      </c>
      <c r="G84" s="140">
        <v>0</v>
      </c>
      <c r="H84" s="80">
        <v>500.99</v>
      </c>
      <c r="I84" s="80">
        <v>2003.96</v>
      </c>
      <c r="J84" s="28">
        <f t="shared" si="0"/>
        <v>2504.9499999999998</v>
      </c>
      <c r="K84" s="13"/>
      <c r="L84" s="13"/>
      <c r="M84" s="13"/>
      <c r="N84" s="13"/>
      <c r="O84" s="13"/>
      <c r="P84" s="13"/>
      <c r="Q84" s="13"/>
      <c r="R84" s="5"/>
      <c r="S84" s="5"/>
      <c r="T84" s="5"/>
      <c r="U84" s="5"/>
      <c r="V84" s="5"/>
      <c r="W84" s="5"/>
      <c r="X84" s="5"/>
      <c r="Y84" s="5"/>
      <c r="Z84" s="5"/>
      <c r="AA84" s="5"/>
      <c r="AB84" s="5"/>
      <c r="AC84" s="5"/>
      <c r="AD84" s="5"/>
    </row>
    <row r="85" spans="1:30" ht="16.5" x14ac:dyDescent="0.25">
      <c r="A85" s="50" t="s">
        <v>253</v>
      </c>
      <c r="B85" s="64" t="s">
        <v>40</v>
      </c>
      <c r="C85" s="36"/>
      <c r="D85" s="121" t="s">
        <v>361</v>
      </c>
      <c r="E85" s="29">
        <v>1</v>
      </c>
      <c r="F85" s="52" t="s">
        <v>389</v>
      </c>
      <c r="G85" s="140">
        <v>0</v>
      </c>
      <c r="H85" s="80">
        <v>500.99</v>
      </c>
      <c r="I85" s="80">
        <v>2003.96</v>
      </c>
      <c r="J85" s="28">
        <f t="shared" si="0"/>
        <v>2504.9499999999998</v>
      </c>
      <c r="K85" s="13"/>
      <c r="L85" s="13"/>
      <c r="M85" s="13"/>
      <c r="N85" s="13"/>
      <c r="O85" s="13"/>
      <c r="P85" s="13"/>
      <c r="Q85" s="13"/>
      <c r="R85" s="5"/>
      <c r="S85" s="5"/>
      <c r="T85" s="5"/>
      <c r="U85" s="5"/>
      <c r="V85" s="5"/>
      <c r="W85" s="5"/>
      <c r="X85" s="5"/>
      <c r="Y85" s="5"/>
      <c r="Z85" s="5"/>
      <c r="AA85" s="5"/>
      <c r="AB85" s="5"/>
      <c r="AC85" s="5"/>
      <c r="AD85" s="5"/>
    </row>
    <row r="86" spans="1:30" ht="16.5" x14ac:dyDescent="0.25">
      <c r="A86" s="50" t="s">
        <v>222</v>
      </c>
      <c r="B86" s="64" t="s">
        <v>40</v>
      </c>
      <c r="C86" s="36"/>
      <c r="D86" s="121" t="s">
        <v>361</v>
      </c>
      <c r="E86" s="29">
        <v>1</v>
      </c>
      <c r="F86" s="71" t="s">
        <v>327</v>
      </c>
      <c r="G86" s="140">
        <v>0</v>
      </c>
      <c r="H86" s="80">
        <v>500.99</v>
      </c>
      <c r="I86" s="80">
        <v>2003.96</v>
      </c>
      <c r="J86" s="28">
        <f t="shared" si="0"/>
        <v>2504.9499999999998</v>
      </c>
      <c r="K86" s="13"/>
      <c r="L86" s="13"/>
      <c r="M86" s="13"/>
      <c r="N86" s="13"/>
      <c r="O86" s="13"/>
      <c r="P86" s="13"/>
      <c r="Q86" s="13"/>
      <c r="R86" s="5"/>
      <c r="S86" s="5"/>
      <c r="T86" s="5"/>
      <c r="U86" s="5"/>
      <c r="V86" s="5"/>
      <c r="W86" s="5"/>
      <c r="X86" s="5"/>
      <c r="Y86" s="5"/>
      <c r="Z86" s="5"/>
      <c r="AA86" s="5"/>
      <c r="AB86" s="5"/>
      <c r="AC86" s="5"/>
      <c r="AD86" s="5"/>
    </row>
    <row r="87" spans="1:30" ht="17.25" thickBot="1" x14ac:dyDescent="0.3">
      <c r="A87" s="59" t="s">
        <v>252</v>
      </c>
      <c r="B87" s="64" t="s">
        <v>40</v>
      </c>
      <c r="C87" s="36"/>
      <c r="D87" s="121" t="s">
        <v>361</v>
      </c>
      <c r="E87" s="29">
        <v>1</v>
      </c>
      <c r="F87" s="75" t="s">
        <v>328</v>
      </c>
      <c r="G87" s="140">
        <v>0</v>
      </c>
      <c r="H87" s="80">
        <v>500.99</v>
      </c>
      <c r="I87" s="80">
        <v>2003.96</v>
      </c>
      <c r="J87" s="28">
        <f t="shared" si="0"/>
        <v>2504.9499999999998</v>
      </c>
      <c r="K87" s="13"/>
      <c r="L87" s="13"/>
      <c r="M87" s="13"/>
      <c r="N87" s="13"/>
      <c r="O87" s="13"/>
      <c r="P87" s="13"/>
      <c r="Q87" s="13"/>
      <c r="R87" s="5"/>
      <c r="S87" s="5"/>
      <c r="T87" s="5"/>
      <c r="U87" s="5"/>
      <c r="V87" s="5"/>
      <c r="W87" s="5"/>
      <c r="X87" s="5"/>
      <c r="Y87" s="5"/>
      <c r="Z87" s="5"/>
      <c r="AA87" s="5"/>
      <c r="AB87" s="5"/>
      <c r="AC87" s="5"/>
      <c r="AD87" s="5"/>
    </row>
    <row r="88" spans="1:30" ht="45" x14ac:dyDescent="0.2">
      <c r="A88" s="42" t="s">
        <v>14</v>
      </c>
      <c r="B88" s="42" t="s">
        <v>15</v>
      </c>
      <c r="C88" s="21" t="s">
        <v>16</v>
      </c>
      <c r="D88" s="21" t="s">
        <v>17</v>
      </c>
      <c r="E88" s="21" t="s">
        <v>18</v>
      </c>
      <c r="F88" s="15"/>
      <c r="G88" s="149" t="s">
        <v>19</v>
      </c>
      <c r="H88" s="149" t="s">
        <v>20</v>
      </c>
      <c r="I88" s="149" t="s">
        <v>21</v>
      </c>
      <c r="J88" s="149" t="s">
        <v>22</v>
      </c>
      <c r="K88" s="13"/>
      <c r="L88" s="13"/>
      <c r="M88" s="13"/>
      <c r="N88" s="13"/>
      <c r="O88" s="13"/>
      <c r="P88" s="13"/>
      <c r="Q88" s="13"/>
      <c r="R88" s="5"/>
      <c r="S88" s="5"/>
      <c r="T88" s="5"/>
      <c r="U88" s="5"/>
      <c r="V88" s="5"/>
      <c r="W88" s="5"/>
      <c r="X88" s="5"/>
      <c r="Y88" s="5"/>
      <c r="Z88" s="5"/>
      <c r="AA88" s="5"/>
      <c r="AB88" s="5"/>
      <c r="AC88" s="5"/>
      <c r="AD88" s="5"/>
    </row>
    <row r="89" spans="1:30" x14ac:dyDescent="0.2">
      <c r="A89" s="37" t="s">
        <v>23</v>
      </c>
      <c r="B89" s="29" t="s">
        <v>24</v>
      </c>
      <c r="C89" s="16">
        <f>SUMIFS($E$7:$E$87,$B$7:$B$87,"DAS",$D$7:$D$87,"&lt;&gt;VAGO")</f>
        <v>1</v>
      </c>
      <c r="D89" s="16">
        <f>SUMIFS($E$7:$E$87,$B$7:$B$87,"DAS",$D$7:$D$87,"VAGO")</f>
        <v>0</v>
      </c>
      <c r="E89" s="16">
        <f t="shared" ref="E89:E99" si="1">C89+D89</f>
        <v>1</v>
      </c>
      <c r="F89" s="17"/>
      <c r="G89" s="18">
        <f>SUMIF($B$7:$B$87,"DAS",$G$7:$G$87)</f>
        <v>0</v>
      </c>
      <c r="H89" s="18">
        <f>SUMIF($B$7:$B$87,"DAS",$H$7:$H$87)</f>
        <v>0</v>
      </c>
      <c r="I89" s="18">
        <f>SUMIF($B$7:$B$87,"DAS",$I$7:$I$87)</f>
        <v>12261.2</v>
      </c>
      <c r="J89" s="18">
        <f>SUMIF($B$7:$B$87,"DAS",$J$7:$J$87)</f>
        <v>12261.2</v>
      </c>
      <c r="K89" s="23"/>
      <c r="L89" s="23"/>
      <c r="M89" s="23"/>
      <c r="N89" s="23"/>
      <c r="O89" s="23"/>
      <c r="P89" s="23"/>
      <c r="Q89" s="23"/>
    </row>
    <row r="90" spans="1:30" x14ac:dyDescent="0.2">
      <c r="A90" s="37" t="s">
        <v>25</v>
      </c>
      <c r="B90" s="29" t="s">
        <v>26</v>
      </c>
      <c r="C90" s="16">
        <f>SUMIFS($E$7:$E$87,$B$7:$B$87,"DAS-1",$D$7:$D$87,"&lt;&gt;VAGO")</f>
        <v>3</v>
      </c>
      <c r="D90" s="16">
        <f>SUMIFS($E$7:$E$87,$B$7:$B$87,"DAS-1",$D$7:$D$87,"VAGO")</f>
        <v>0</v>
      </c>
      <c r="E90" s="16">
        <f t="shared" si="1"/>
        <v>3</v>
      </c>
      <c r="F90" s="19"/>
      <c r="G90" s="18">
        <f>SUMIF($B$7:$B$87,"DAS-1",$G$7:$G$87)</f>
        <v>0</v>
      </c>
      <c r="H90" s="18">
        <f>SUMIF($B$7:$B$87,"DAS-1",$H$7:$H$87)</f>
        <v>4624.5</v>
      </c>
      <c r="I90" s="18">
        <f>SUMIF($B$7:$B$87,"DAS-1",$I$7:$I$87)</f>
        <v>27747.090000000004</v>
      </c>
      <c r="J90" s="18">
        <f>SUMIF($B$7:$B$87,"DAS-1",$J$7:$J$87)</f>
        <v>32371.590000000004</v>
      </c>
      <c r="K90" s="23"/>
      <c r="L90" s="23"/>
      <c r="M90" s="23"/>
      <c r="N90" s="23"/>
      <c r="O90" s="23"/>
      <c r="P90" s="23"/>
      <c r="Q90" s="23"/>
    </row>
    <row r="91" spans="1:30" x14ac:dyDescent="0.2">
      <c r="A91" s="37" t="s">
        <v>27</v>
      </c>
      <c r="B91" s="29" t="s">
        <v>28</v>
      </c>
      <c r="C91" s="16">
        <f>SUMIFS($E$7:$E$87,$B$7:$B$87,"DAS-2",$D$7:$D$87,"&lt;&gt;VAGO")</f>
        <v>7</v>
      </c>
      <c r="D91" s="16">
        <f>SUMIFS($E$7:$E$87,$B$7:$B$87,"DAS-2",$D$7:$D$87,"VAGO")</f>
        <v>0</v>
      </c>
      <c r="E91" s="16">
        <f t="shared" si="1"/>
        <v>7</v>
      </c>
      <c r="F91" s="19"/>
      <c r="G91" s="18">
        <f>SUMIF($B$7:$B$87,"DAS-2",$G$7:$G$87)</f>
        <v>0</v>
      </c>
      <c r="H91" s="18">
        <f>SUMIF($B$7:$B$87,"DAS-2",$H$7:$H$87)</f>
        <v>10173.9</v>
      </c>
      <c r="I91" s="18">
        <f>SUMIF($B$7:$B$87,"DAS-2",$I$7:$I$87)</f>
        <v>47478.27</v>
      </c>
      <c r="J91" s="18">
        <f>SUMIF($B$7:$B$87,"DAS-2",$J$7:$J$87)</f>
        <v>57652.170000000006</v>
      </c>
      <c r="K91" s="23"/>
      <c r="L91" s="23"/>
      <c r="M91" s="23"/>
      <c r="N91" s="23"/>
      <c r="O91" s="23"/>
      <c r="P91" s="23"/>
      <c r="Q91" s="23"/>
    </row>
    <row r="92" spans="1:30" x14ac:dyDescent="0.2">
      <c r="A92" s="37" t="s">
        <v>29</v>
      </c>
      <c r="B92" s="29" t="s">
        <v>30</v>
      </c>
      <c r="C92" s="16">
        <f>SUMIFS($E$7:$E$87,$B$7:$B$87,"DAS-3",$D$7:$D$87,"&lt;&gt;VAGO")</f>
        <v>4</v>
      </c>
      <c r="D92" s="16">
        <f>SUMIFS($E$7:$E$87,$B$7:$B$87,"DAS-3",$D$7:$D$87,"VAGO")</f>
        <v>0</v>
      </c>
      <c r="E92" s="16">
        <f t="shared" si="1"/>
        <v>4</v>
      </c>
      <c r="F92" s="19"/>
      <c r="G92" s="18">
        <f>SUMIF($B$7:$B$87,"DAS-3",$G$7:$G$87)</f>
        <v>0</v>
      </c>
      <c r="H92" s="18">
        <f>SUMIF($B$7:$B$87,"DAS-3",$H$7:$H$87)</f>
        <v>4916.88</v>
      </c>
      <c r="I92" s="18">
        <f>SUMIF($B$7:$B$87,"DAS-3",$I$7:$I$87)</f>
        <v>19667.439999999999</v>
      </c>
      <c r="J92" s="18">
        <f>SUMIF($B$7:$B$87,"DAS-3",$J$7:$J$87)</f>
        <v>24584.32</v>
      </c>
      <c r="K92" s="23"/>
      <c r="L92" s="23"/>
      <c r="M92" s="23"/>
      <c r="N92" s="23"/>
      <c r="O92" s="23"/>
      <c r="P92" s="23"/>
      <c r="Q92" s="23"/>
    </row>
    <row r="93" spans="1:30" x14ac:dyDescent="0.2">
      <c r="A93" s="39" t="s">
        <v>31</v>
      </c>
      <c r="B93" s="29" t="s">
        <v>32</v>
      </c>
      <c r="C93" s="16">
        <f>SUMIFS($E$7:$E$87,$B$7:$B$87,"DAS-4",$D$7:$D$87,"&lt;&gt;VAGO")</f>
        <v>15</v>
      </c>
      <c r="D93" s="16">
        <f>SUMIFS($E$7:$E$87,$B$7:$B$87,"DAS-4",$D$7:$D$87,"VAGO")</f>
        <v>0</v>
      </c>
      <c r="E93" s="16">
        <f t="shared" si="1"/>
        <v>15</v>
      </c>
      <c r="F93" s="20"/>
      <c r="G93" s="18">
        <f>SUMIF($B$7:$B$87,"DAS-4",$G$7:$G$87)</f>
        <v>0</v>
      </c>
      <c r="H93" s="18">
        <f>SUMIF($B$7:$B$87,"DAS-4",$H$7:$H$87)</f>
        <v>19654.2</v>
      </c>
      <c r="I93" s="18">
        <f>SUMIF($B$7:$B$87,"DAS-4",$I$7:$I$87)</f>
        <v>78616.649999999994</v>
      </c>
      <c r="J93" s="18">
        <f>SUMIF($B$7:$B$87,"DAS-4",$J$7:$J$87)</f>
        <v>98270.849999999991</v>
      </c>
      <c r="K93" s="23"/>
      <c r="L93" s="23"/>
      <c r="M93" s="23"/>
      <c r="N93" s="23"/>
      <c r="O93" s="23"/>
      <c r="P93" s="23"/>
      <c r="Q93" s="23"/>
    </row>
    <row r="94" spans="1:30" x14ac:dyDescent="0.2">
      <c r="A94" s="39" t="s">
        <v>33</v>
      </c>
      <c r="B94" s="29" t="s">
        <v>34</v>
      </c>
      <c r="C94" s="16">
        <f>SUMIFS($E$7:$E$87,$B$7:$B$87,"DAS-5",$D$7:$D$87,"&lt;&gt;VAGO")</f>
        <v>10</v>
      </c>
      <c r="D94" s="16">
        <f>SUMIFS($E$7:$E$87,$B$7:$B$87,"DAS-5",$D$7:$D$87,"VAGO")</f>
        <v>0</v>
      </c>
      <c r="E94" s="16">
        <f t="shared" si="1"/>
        <v>10</v>
      </c>
      <c r="F94" s="20"/>
      <c r="G94" s="18">
        <f>SUMIF($B$7:$B$87,"DAS-5",$G$7:$G$87)</f>
        <v>0</v>
      </c>
      <c r="H94" s="18">
        <f>SUMIF($B$7:$B$87,"DAS-5",$H$7:$H$87)</f>
        <v>10790.599999999997</v>
      </c>
      <c r="I94" s="18">
        <f>SUMIF($B$7:$B$87,"DAS-5",$I$7:$I$87)</f>
        <v>43162.1</v>
      </c>
      <c r="J94" s="18">
        <f>SUMIF($B$7:$B$87,"DAS-5",$J$7:$J$87)</f>
        <v>53952.700000000012</v>
      </c>
      <c r="K94" s="23"/>
      <c r="L94" s="23"/>
      <c r="M94" s="23"/>
      <c r="N94" s="23"/>
      <c r="O94" s="23"/>
      <c r="P94" s="23"/>
      <c r="Q94" s="23"/>
    </row>
    <row r="95" spans="1:30" x14ac:dyDescent="0.2">
      <c r="A95" s="39" t="s">
        <v>35</v>
      </c>
      <c r="B95" s="29" t="s">
        <v>36</v>
      </c>
      <c r="C95" s="16">
        <f>SUMIFS($E$7:$E$87,$B$7:$B$87,"CAA-1",$D$7:$D$87,"&lt;&gt;VAGO")</f>
        <v>1</v>
      </c>
      <c r="D95" s="16">
        <f>SUMIFS($E$7:$E$87,$B$7:$B$87,"CAA-1",$D$7:$D$87,"VAGO")</f>
        <v>0</v>
      </c>
      <c r="E95" s="16">
        <f t="shared" si="1"/>
        <v>1</v>
      </c>
      <c r="F95" s="20"/>
      <c r="G95" s="18">
        <f>SUMIF($B$7:$B$87,"CAA-1",$G$7:$G$87)</f>
        <v>0</v>
      </c>
      <c r="H95" s="18">
        <f>SUMIF($B$7:$B$87,"CAA-1",$H$7:$H$87)</f>
        <v>936.46</v>
      </c>
      <c r="I95" s="18">
        <f>SUMIF($B$7:$B$87,"CAA-1",$I$7:$I$87)</f>
        <v>3745.85</v>
      </c>
      <c r="J95" s="18">
        <f>SUMIF($B$7:$B$87,"CAA-1",$J$7:$J$87)</f>
        <v>4682.3099999999995</v>
      </c>
      <c r="K95" s="23"/>
      <c r="L95" s="23"/>
      <c r="M95" s="23"/>
      <c r="N95" s="23"/>
      <c r="O95" s="23"/>
      <c r="P95" s="23"/>
      <c r="Q95" s="23"/>
    </row>
    <row r="96" spans="1:30" x14ac:dyDescent="0.2">
      <c r="A96" s="39" t="s">
        <v>37</v>
      </c>
      <c r="B96" s="29" t="s">
        <v>38</v>
      </c>
      <c r="C96" s="16">
        <f>SUMIFS($E$7:$E$87,$B$7:$B$87,"CAA-2",$D$7:$D$87,"&lt;&gt;VAGO")</f>
        <v>17</v>
      </c>
      <c r="D96" s="16">
        <f>SUMIFS($E$7:$E$87,$B$7:$B$87,"CAA-2",$D$7:$D$87,"VAGO")</f>
        <v>0</v>
      </c>
      <c r="E96" s="16">
        <f t="shared" si="1"/>
        <v>17</v>
      </c>
      <c r="F96" s="20"/>
      <c r="G96" s="18">
        <f>SUMIF($B$7:$B$87,"CAA-2",$G$7:$G$87)</f>
        <v>0</v>
      </c>
      <c r="H96" s="18">
        <f>SUMIF($B$7:$B$87,"CAA-2",$H$7:$H$87)</f>
        <v>13102.75</v>
      </c>
      <c r="I96" s="18">
        <f>SUMIF($B$7:$B$87,"CAA-2",$I$7:$I$87)</f>
        <v>52411.17000000002</v>
      </c>
      <c r="J96" s="18">
        <f>SUMIF($B$7:$B$87,"CAA-2",$J$7:$J$87)</f>
        <v>65513.920000000027</v>
      </c>
      <c r="K96" s="23"/>
      <c r="L96" s="23"/>
      <c r="M96" s="23"/>
      <c r="N96" s="23"/>
      <c r="O96" s="23"/>
      <c r="P96" s="23"/>
      <c r="Q96" s="23"/>
    </row>
    <row r="97" spans="1:30" x14ac:dyDescent="0.2">
      <c r="A97" s="39" t="s">
        <v>39</v>
      </c>
      <c r="B97" s="29" t="s">
        <v>40</v>
      </c>
      <c r="C97" s="16">
        <f>SUMIFS($E$7:$E$87,$B$7:$B$87,"CAA-3",$D$7:$D$87,"&lt;&gt;VAGO")</f>
        <v>13</v>
      </c>
      <c r="D97" s="16">
        <f>SUMIFS($E$7:$E$87,$B$7:$B$87,"CAA-3",$D$7:$D$87,"VAGO")</f>
        <v>0</v>
      </c>
      <c r="E97" s="16">
        <f t="shared" si="1"/>
        <v>13</v>
      </c>
      <c r="F97" s="19"/>
      <c r="G97" s="18">
        <f>SUMIF($B$7:$B$87,"CAA-3",$G$7:$G$87)</f>
        <v>0</v>
      </c>
      <c r="H97" s="18">
        <f>SUMIF($B$7:$B$87,"CAA-3",$H$7:$H$87)</f>
        <v>6512.8699999999981</v>
      </c>
      <c r="I97" s="18">
        <f>SUMIF($B$7:$B$87,"CAA-3",$I$7:$I$87)</f>
        <v>26051.479999999992</v>
      </c>
      <c r="J97" s="18">
        <f>SUMIF($B$7:$B$87,"CAA-3",$J$7:$J$87)</f>
        <v>32564.350000000006</v>
      </c>
      <c r="K97" s="23"/>
      <c r="L97" s="23"/>
      <c r="M97" s="23"/>
      <c r="N97" s="23"/>
      <c r="O97" s="23"/>
      <c r="P97" s="23"/>
      <c r="Q97" s="23"/>
    </row>
    <row r="98" spans="1:30" x14ac:dyDescent="0.2">
      <c r="A98" s="39" t="s">
        <v>41</v>
      </c>
      <c r="B98" s="29" t="s">
        <v>42</v>
      </c>
      <c r="C98" s="16">
        <f>SUMIFS($E$7:$E$87,$B$7:$B$87,"CAA-4",$D$7:$D$87,"&lt;&gt;VAGO")</f>
        <v>2</v>
      </c>
      <c r="D98" s="16">
        <f>SUMIFS($E$7:$E$87,$B$7:$B$87,"CAA-4",$D$7:$D$87,"VAGO")</f>
        <v>0</v>
      </c>
      <c r="E98" s="16">
        <f t="shared" si="1"/>
        <v>2</v>
      </c>
      <c r="F98" s="19"/>
      <c r="G98" s="18">
        <f>SUMIF($B$7:$B$87,"CAA-4",$G$7:$G$87)</f>
        <v>0</v>
      </c>
      <c r="H98" s="18">
        <f>SUMIF($B$7:$B$87,"CAA-4",$H$7:$H$87)</f>
        <v>616.6</v>
      </c>
      <c r="I98" s="18">
        <f>SUMIF($B$7:$B$87,"CAA-4",$I$7:$I$87)</f>
        <v>2466.42</v>
      </c>
      <c r="J98" s="18">
        <f>SUMIF($B$7:$B$87,"CAA-4",$J$7:$J$87)</f>
        <v>3083.02</v>
      </c>
      <c r="K98" s="23"/>
      <c r="L98" s="23"/>
      <c r="M98" s="23"/>
      <c r="N98" s="23"/>
      <c r="O98" s="23"/>
      <c r="P98" s="23"/>
      <c r="Q98" s="23"/>
    </row>
    <row r="99" spans="1:30" x14ac:dyDescent="0.2">
      <c r="A99" s="39" t="s">
        <v>43</v>
      </c>
      <c r="B99" s="29" t="s">
        <v>44</v>
      </c>
      <c r="C99" s="16">
        <f>SUMIFS($E$7:$E$87,$B$7:$B$87,"CAA-5",$D$7:$D$87,"&lt;&gt;VAGO")</f>
        <v>3</v>
      </c>
      <c r="D99" s="16">
        <f>SUMIFS($E$7:$E$87,$B$7:$B$87,"CAA-5",$D$7:$D$87,"VAGO")</f>
        <v>0</v>
      </c>
      <c r="E99" s="16">
        <f t="shared" si="1"/>
        <v>3</v>
      </c>
      <c r="F99" s="19"/>
      <c r="G99" s="18">
        <f>SUMIF($B$7:$B$87,"CAA-5",$G$7:$G$87)</f>
        <v>0</v>
      </c>
      <c r="H99" s="18">
        <f>SUMIF($B$7:$B$87,"CAA-5",$H$7:$H$87)</f>
        <v>809.28</v>
      </c>
      <c r="I99" s="18">
        <f>SUMIF($B$7:$B$87,"CAA-5",$I$7:$I$87)</f>
        <v>3699.63</v>
      </c>
      <c r="J99" s="18">
        <f>SUMIF($B$7:$B$87,"CAA-5",$J$7:$J$87)</f>
        <v>4508.91</v>
      </c>
      <c r="K99" s="23"/>
      <c r="L99" s="23"/>
      <c r="M99" s="23"/>
      <c r="N99" s="23"/>
      <c r="O99" s="23"/>
      <c r="P99" s="23"/>
      <c r="Q99" s="23"/>
    </row>
    <row r="100" spans="1:30" ht="30" x14ac:dyDescent="0.2">
      <c r="A100" s="42" t="s">
        <v>45</v>
      </c>
      <c r="B100" s="166"/>
      <c r="C100" s="21">
        <f>SUM(C89:C99)</f>
        <v>76</v>
      </c>
      <c r="D100" s="21">
        <f>SUM(D89:D99)</f>
        <v>0</v>
      </c>
      <c r="E100" s="21">
        <f>SUM(E89:E99)</f>
        <v>76</v>
      </c>
      <c r="F100" s="15"/>
      <c r="G100" s="22">
        <f t="shared" ref="G100:J100" si="2">SUM(G89:G99)</f>
        <v>0</v>
      </c>
      <c r="H100" s="22">
        <f>SUM(H89:H99)</f>
        <v>72138.039999999994</v>
      </c>
      <c r="I100" s="22">
        <f>SUM(I89:I99)</f>
        <v>317307.3</v>
      </c>
      <c r="J100" s="22">
        <f t="shared" si="2"/>
        <v>389445.34</v>
      </c>
      <c r="K100" s="23"/>
      <c r="L100" s="23"/>
      <c r="M100" s="23"/>
      <c r="N100" s="23"/>
      <c r="O100" s="23"/>
      <c r="P100" s="23"/>
      <c r="Q100" s="23"/>
    </row>
    <row r="101" spans="1:30" ht="45.75" customHeight="1" x14ac:dyDescent="0.2">
      <c r="A101" s="23"/>
      <c r="B101" s="144"/>
      <c r="C101" s="144"/>
      <c r="D101" s="144"/>
      <c r="E101" s="144"/>
      <c r="F101" s="23"/>
      <c r="G101" s="159"/>
      <c r="H101" s="150"/>
      <c r="I101" s="150"/>
      <c r="J101" s="151"/>
      <c r="K101" s="138"/>
      <c r="L101" s="138"/>
      <c r="M101" s="138"/>
      <c r="N101" s="138"/>
      <c r="O101" s="138"/>
      <c r="P101" s="23"/>
      <c r="Q101" s="23"/>
    </row>
    <row r="102" spans="1:30" x14ac:dyDescent="0.2">
      <c r="A102" s="178" t="s">
        <v>46</v>
      </c>
      <c r="B102" s="179"/>
      <c r="C102" s="179"/>
      <c r="D102" s="179"/>
      <c r="E102" s="179"/>
      <c r="F102" s="179"/>
      <c r="G102" s="179"/>
      <c r="H102" s="179"/>
      <c r="I102" s="180"/>
      <c r="J102" s="159"/>
      <c r="K102" s="139"/>
      <c r="L102" s="138"/>
      <c r="M102" s="138"/>
      <c r="N102" s="138"/>
      <c r="O102" s="138"/>
      <c r="P102" s="23"/>
      <c r="Q102" s="23"/>
    </row>
    <row r="103" spans="1:30" ht="30" x14ac:dyDescent="0.2">
      <c r="A103" s="9" t="s">
        <v>47</v>
      </c>
      <c r="B103" s="9" t="s">
        <v>48</v>
      </c>
      <c r="C103" s="9" t="s">
        <v>49</v>
      </c>
      <c r="D103" s="9" t="s">
        <v>50</v>
      </c>
      <c r="E103" s="9" t="s">
        <v>51</v>
      </c>
      <c r="F103" s="9" t="s">
        <v>52</v>
      </c>
      <c r="G103" s="147" t="s">
        <v>53</v>
      </c>
      <c r="H103" s="147" t="s">
        <v>54</v>
      </c>
      <c r="I103" s="147" t="s">
        <v>55</v>
      </c>
      <c r="J103" s="168"/>
      <c r="K103" s="139"/>
      <c r="L103" s="138"/>
      <c r="M103" s="138"/>
      <c r="N103" s="138"/>
      <c r="O103" s="138"/>
      <c r="P103" s="41"/>
      <c r="Q103" s="41"/>
      <c r="R103" s="25"/>
      <c r="S103" s="12"/>
      <c r="T103" s="12"/>
      <c r="U103" s="12"/>
      <c r="V103" s="12"/>
      <c r="W103" s="12"/>
      <c r="X103" s="12"/>
      <c r="Y103" s="12"/>
      <c r="Z103" s="12"/>
      <c r="AA103" s="12"/>
      <c r="AB103" s="12"/>
      <c r="AC103" s="12"/>
      <c r="AD103" s="12"/>
    </row>
    <row r="104" spans="1:30" ht="16.5" x14ac:dyDescent="0.25">
      <c r="A104" s="50" t="s">
        <v>185</v>
      </c>
      <c r="B104" s="93" t="s">
        <v>65</v>
      </c>
      <c r="C104" s="36"/>
      <c r="D104" s="121" t="s">
        <v>360</v>
      </c>
      <c r="E104" s="29">
        <v>1</v>
      </c>
      <c r="F104" s="51" t="s">
        <v>257</v>
      </c>
      <c r="G104" s="79" t="s">
        <v>331</v>
      </c>
      <c r="H104" s="130">
        <v>6782.61</v>
      </c>
      <c r="I104" s="28">
        <f t="shared" ref="I104:I109" si="3">SUM(G104:H104)</f>
        <v>6782.61</v>
      </c>
      <c r="J104" s="159"/>
      <c r="K104" s="139"/>
      <c r="L104" s="139"/>
      <c r="M104" s="139"/>
      <c r="N104" s="139"/>
      <c r="O104" s="139"/>
      <c r="P104" s="13"/>
      <c r="Q104" s="13"/>
      <c r="R104" s="5"/>
      <c r="S104" s="5"/>
      <c r="T104" s="5"/>
      <c r="U104" s="5"/>
      <c r="V104" s="5"/>
      <c r="W104" s="5"/>
      <c r="X104" s="5"/>
      <c r="Y104" s="5"/>
      <c r="Z104" s="5"/>
      <c r="AA104" s="5"/>
      <c r="AB104" s="5"/>
      <c r="AC104" s="5"/>
      <c r="AD104" s="5"/>
    </row>
    <row r="105" spans="1:30" ht="16.5" x14ac:dyDescent="0.25">
      <c r="A105" s="50" t="s">
        <v>189</v>
      </c>
      <c r="B105" s="93" t="s">
        <v>67</v>
      </c>
      <c r="C105" s="36"/>
      <c r="D105" s="121" t="s">
        <v>360</v>
      </c>
      <c r="E105" s="29">
        <v>1</v>
      </c>
      <c r="F105" s="52" t="s">
        <v>261</v>
      </c>
      <c r="G105" s="81" t="s">
        <v>332</v>
      </c>
      <c r="H105" s="130">
        <v>5703.56</v>
      </c>
      <c r="I105" s="28">
        <f t="shared" si="3"/>
        <v>5703.56</v>
      </c>
      <c r="J105" s="159"/>
      <c r="K105" s="13"/>
      <c r="L105" s="13"/>
      <c r="M105" s="13"/>
      <c r="N105" s="13"/>
      <c r="O105" s="13"/>
      <c r="P105" s="13"/>
      <c r="Q105" s="13"/>
      <c r="R105" s="5"/>
      <c r="S105" s="5"/>
      <c r="T105" s="5"/>
      <c r="U105" s="5"/>
      <c r="V105" s="5"/>
      <c r="W105" s="5"/>
      <c r="X105" s="5"/>
      <c r="Y105" s="5"/>
      <c r="Z105" s="5"/>
      <c r="AA105" s="5"/>
      <c r="AB105" s="5"/>
      <c r="AC105" s="5"/>
      <c r="AD105" s="5"/>
    </row>
    <row r="106" spans="1:30" ht="16.5" x14ac:dyDescent="0.2">
      <c r="A106" s="56" t="s">
        <v>191</v>
      </c>
      <c r="B106" s="93" t="s">
        <v>69</v>
      </c>
      <c r="C106" s="36"/>
      <c r="D106" s="121" t="s">
        <v>360</v>
      </c>
      <c r="E106" s="29">
        <v>1</v>
      </c>
      <c r="F106" s="72" t="s">
        <v>299</v>
      </c>
      <c r="G106" s="83" t="s">
        <v>334</v>
      </c>
      <c r="H106" s="142">
        <v>5241.1099999999997</v>
      </c>
      <c r="I106" s="28">
        <f t="shared" si="3"/>
        <v>5241.1099999999997</v>
      </c>
      <c r="J106" s="159"/>
      <c r="K106" s="13"/>
      <c r="L106" s="13"/>
      <c r="M106" s="13"/>
      <c r="N106" s="13"/>
      <c r="O106" s="13"/>
      <c r="P106" s="13"/>
      <c r="Q106" s="13"/>
      <c r="R106" s="5"/>
      <c r="S106" s="5"/>
      <c r="T106" s="5"/>
      <c r="U106" s="5"/>
      <c r="V106" s="5"/>
      <c r="W106" s="5"/>
      <c r="X106" s="5"/>
      <c r="Y106" s="5"/>
      <c r="Z106" s="5"/>
      <c r="AA106" s="5"/>
      <c r="AB106" s="5"/>
      <c r="AC106" s="5"/>
      <c r="AD106" s="5"/>
    </row>
    <row r="107" spans="1:30" ht="16.5" x14ac:dyDescent="0.2">
      <c r="A107" s="53" t="s">
        <v>192</v>
      </c>
      <c r="B107" s="93" t="s">
        <v>69</v>
      </c>
      <c r="C107" s="36"/>
      <c r="D107" s="121" t="s">
        <v>360</v>
      </c>
      <c r="E107" s="29">
        <v>1</v>
      </c>
      <c r="F107" s="69" t="s">
        <v>363</v>
      </c>
      <c r="G107" s="83" t="s">
        <v>331</v>
      </c>
      <c r="H107" s="142">
        <v>5241.1099999999997</v>
      </c>
      <c r="I107" s="28">
        <f t="shared" si="3"/>
        <v>5241.1099999999997</v>
      </c>
      <c r="J107" s="159"/>
      <c r="K107" s="13"/>
      <c r="L107" s="13"/>
      <c r="M107" s="13"/>
      <c r="N107" s="13"/>
      <c r="O107" s="13"/>
      <c r="P107" s="13"/>
      <c r="Q107" s="13"/>
      <c r="R107" s="5"/>
      <c r="S107" s="5"/>
      <c r="T107" s="5"/>
      <c r="U107" s="5"/>
      <c r="V107" s="5"/>
      <c r="W107" s="5"/>
      <c r="X107" s="5"/>
      <c r="Y107" s="5"/>
      <c r="Z107" s="5"/>
      <c r="AA107" s="5"/>
      <c r="AB107" s="5"/>
      <c r="AC107" s="5"/>
      <c r="AD107" s="5"/>
    </row>
    <row r="108" spans="1:30" ht="16.5" x14ac:dyDescent="0.25">
      <c r="A108" s="52" t="s">
        <v>368</v>
      </c>
      <c r="B108" s="93" t="s">
        <v>71</v>
      </c>
      <c r="C108" s="36"/>
      <c r="D108" s="121" t="s">
        <v>360</v>
      </c>
      <c r="E108" s="29">
        <v>1</v>
      </c>
      <c r="F108" s="52" t="s">
        <v>271</v>
      </c>
      <c r="G108" s="81" t="s">
        <v>334</v>
      </c>
      <c r="H108" s="130">
        <v>4316.21</v>
      </c>
      <c r="I108" s="28">
        <f t="shared" si="3"/>
        <v>4316.21</v>
      </c>
      <c r="J108" s="159"/>
      <c r="K108" s="13"/>
      <c r="L108" s="13"/>
      <c r="M108" s="13"/>
      <c r="N108" s="13"/>
      <c r="O108" s="13"/>
      <c r="P108" s="13"/>
      <c r="Q108" s="13"/>
      <c r="R108" s="5"/>
      <c r="S108" s="5"/>
      <c r="T108" s="5"/>
      <c r="U108" s="5"/>
      <c r="V108" s="5"/>
      <c r="W108" s="5"/>
      <c r="X108" s="5"/>
      <c r="Y108" s="5"/>
      <c r="Z108" s="5"/>
      <c r="AA108" s="5"/>
      <c r="AB108" s="5"/>
      <c r="AC108" s="5"/>
      <c r="AD108" s="5"/>
    </row>
    <row r="109" spans="1:30" x14ac:dyDescent="0.2">
      <c r="A109" s="30"/>
      <c r="B109" s="26"/>
      <c r="C109" s="36"/>
      <c r="D109" s="36"/>
      <c r="E109" s="29"/>
      <c r="F109" s="30"/>
      <c r="G109" s="27">
        <v>0</v>
      </c>
      <c r="H109" s="27">
        <v>0</v>
      </c>
      <c r="I109" s="28">
        <f t="shared" si="3"/>
        <v>0</v>
      </c>
      <c r="J109" s="159"/>
      <c r="K109" s="13"/>
      <c r="L109" s="13"/>
      <c r="M109" s="13"/>
      <c r="N109" s="13"/>
      <c r="O109" s="13"/>
      <c r="P109" s="13"/>
      <c r="Q109" s="13"/>
      <c r="R109" s="5"/>
      <c r="S109" s="5"/>
      <c r="T109" s="5"/>
      <c r="U109" s="5"/>
      <c r="V109" s="5"/>
      <c r="W109" s="5"/>
      <c r="X109" s="5"/>
      <c r="Y109" s="5"/>
      <c r="Z109" s="5"/>
      <c r="AA109" s="5"/>
      <c r="AB109" s="5"/>
      <c r="AC109" s="5"/>
      <c r="AD109" s="5"/>
    </row>
    <row r="110" spans="1:30" ht="45" x14ac:dyDescent="0.2">
      <c r="A110" s="42" t="s">
        <v>56</v>
      </c>
      <c r="B110" s="42" t="s">
        <v>57</v>
      </c>
      <c r="C110" s="21" t="s">
        <v>58</v>
      </c>
      <c r="D110" s="21" t="s">
        <v>59</v>
      </c>
      <c r="E110" s="21" t="s">
        <v>60</v>
      </c>
      <c r="F110" s="31"/>
      <c r="G110" s="149" t="s">
        <v>61</v>
      </c>
      <c r="H110" s="149" t="s">
        <v>62</v>
      </c>
      <c r="I110" s="149" t="s">
        <v>63</v>
      </c>
      <c r="J110" s="159"/>
      <c r="K110" s="6"/>
      <c r="L110" s="6"/>
      <c r="M110" s="6"/>
      <c r="N110" s="6"/>
      <c r="O110" s="6"/>
      <c r="P110" s="6"/>
      <c r="Q110" s="6"/>
      <c r="R110" s="32"/>
      <c r="S110" s="14"/>
      <c r="T110" s="14"/>
      <c r="U110" s="14"/>
      <c r="V110" s="14"/>
      <c r="W110" s="14"/>
      <c r="X110" s="14"/>
      <c r="Y110" s="14"/>
      <c r="Z110" s="14"/>
      <c r="AA110" s="14"/>
      <c r="AB110" s="14"/>
      <c r="AC110" s="14"/>
      <c r="AD110" s="14"/>
    </row>
    <row r="111" spans="1:30" x14ac:dyDescent="0.2">
      <c r="A111" s="37" t="s">
        <v>64</v>
      </c>
      <c r="B111" s="38" t="s">
        <v>65</v>
      </c>
      <c r="C111" s="16">
        <f>SUMIFS($E$104:$E$109,$B$104:$B$109,"FDA",$D$104:$D$109,"&lt;&gt;VAGO")</f>
        <v>1</v>
      </c>
      <c r="D111" s="16">
        <f>SUMIFS($E$104:$E$109,$B$104:$B$109,"FDA",$D$104:$D$109,"VAGO")</f>
        <v>0</v>
      </c>
      <c r="E111" s="16">
        <f t="shared" ref="E111:E115" si="4">C111+D111</f>
        <v>1</v>
      </c>
      <c r="F111" s="17"/>
      <c r="G111" s="28">
        <f>SUMIF($B$104:$B$109,"FDA",$G$104:$G$109)</f>
        <v>0</v>
      </c>
      <c r="H111" s="28">
        <f>SUMIF($B$104:$B$109,"FDA",$H$104:$H$109)</f>
        <v>6782.61</v>
      </c>
      <c r="I111" s="28">
        <f>SUMIF($B$104:$B$109,"FDA",$I$104:$I$109)</f>
        <v>6782.61</v>
      </c>
      <c r="J111" s="150"/>
      <c r="K111" s="6"/>
      <c r="L111" s="13"/>
      <c r="M111" s="13"/>
      <c r="N111" s="13"/>
      <c r="O111" s="13"/>
      <c r="P111" s="13"/>
      <c r="Q111" s="13"/>
      <c r="R111" s="5"/>
      <c r="S111" s="5"/>
      <c r="T111" s="5"/>
      <c r="U111" s="5"/>
      <c r="V111" s="5"/>
      <c r="W111" s="5"/>
      <c r="X111" s="5"/>
      <c r="Y111" s="5"/>
      <c r="Z111" s="5"/>
      <c r="AA111" s="5"/>
      <c r="AB111" s="5"/>
      <c r="AC111" s="5"/>
      <c r="AD111" s="5"/>
    </row>
    <row r="112" spans="1:30" x14ac:dyDescent="0.2">
      <c r="A112" s="37" t="s">
        <v>66</v>
      </c>
      <c r="B112" s="38" t="s">
        <v>67</v>
      </c>
      <c r="C112" s="16">
        <f>SUMIFS($E$104:$E$109,$B$104:$B$109,"FDA-1",$D$104:$D$109,"&lt;&gt;VAGO")</f>
        <v>1</v>
      </c>
      <c r="D112" s="16">
        <f>SUMIFS($E$104:$E$109,$B$104:$B$109,"FDA-1",$D$104:$D$109,"VAGO")</f>
        <v>0</v>
      </c>
      <c r="E112" s="16">
        <f t="shared" si="4"/>
        <v>1</v>
      </c>
      <c r="F112" s="17"/>
      <c r="G112" s="28">
        <f>SUMIF($B$104:$B$109,"FDA-1",$G$104:$G$109)</f>
        <v>0</v>
      </c>
      <c r="H112" s="28">
        <f>SUMIF($B$104:$B$109,"FDA-1",$H$104:$H$109)</f>
        <v>5703.56</v>
      </c>
      <c r="I112" s="28">
        <f>SUMIF($B$104:$B$109,"FDA-1",$I$104:$I$109)</f>
        <v>5703.56</v>
      </c>
      <c r="J112" s="150"/>
      <c r="K112" s="6"/>
      <c r="L112" s="13"/>
      <c r="M112" s="13"/>
      <c r="N112" s="13"/>
      <c r="O112" s="13"/>
      <c r="P112" s="13"/>
      <c r="Q112" s="13"/>
      <c r="R112" s="5"/>
      <c r="S112" s="5"/>
      <c r="T112" s="5"/>
      <c r="U112" s="5"/>
      <c r="V112" s="5"/>
      <c r="W112" s="5"/>
      <c r="X112" s="5"/>
      <c r="Y112" s="5"/>
      <c r="Z112" s="5"/>
      <c r="AA112" s="5"/>
      <c r="AB112" s="5"/>
      <c r="AC112" s="5"/>
      <c r="AD112" s="5"/>
    </row>
    <row r="113" spans="1:30" x14ac:dyDescent="0.2">
      <c r="A113" s="37" t="s">
        <v>68</v>
      </c>
      <c r="B113" s="38" t="s">
        <v>69</v>
      </c>
      <c r="C113" s="16">
        <f>SUMIFS($E$104:$E$109,$B$104:$B$109,"FDA-2",$D$104:$D$109,"&lt;&gt;VAGO")</f>
        <v>2</v>
      </c>
      <c r="D113" s="16">
        <f>SUMIFS($E$104:$E$109,$B$104:$B$109,"FDA-2",$D$104:$D$109,"VAGO")</f>
        <v>0</v>
      </c>
      <c r="E113" s="16">
        <f t="shared" si="4"/>
        <v>2</v>
      </c>
      <c r="F113" s="19"/>
      <c r="G113" s="28">
        <f>SUMIF($B$104:$B$109,"FDA-2",$G$104:$G$109)</f>
        <v>0</v>
      </c>
      <c r="H113" s="28">
        <f>SUMIF($B$104:$B$109,"FDA-2",$H$104:$H$109)</f>
        <v>10482.219999999999</v>
      </c>
      <c r="I113" s="28">
        <f>SUMIF($B$104:$B$109,"FDA-2",$I$104:$I$109)</f>
        <v>10482.219999999999</v>
      </c>
      <c r="J113" s="150"/>
      <c r="K113" s="6"/>
      <c r="L113" s="13"/>
      <c r="M113" s="13"/>
      <c r="N113" s="13"/>
      <c r="O113" s="13"/>
      <c r="P113" s="13"/>
      <c r="Q113" s="13"/>
      <c r="R113" s="5"/>
      <c r="S113" s="5"/>
      <c r="T113" s="5"/>
      <c r="U113" s="5"/>
      <c r="V113" s="5"/>
      <c r="W113" s="5"/>
      <c r="X113" s="5"/>
      <c r="Y113" s="5"/>
      <c r="Z113" s="5"/>
      <c r="AA113" s="5"/>
      <c r="AB113" s="5"/>
      <c r="AC113" s="5"/>
      <c r="AD113" s="5"/>
    </row>
    <row r="114" spans="1:30" x14ac:dyDescent="0.2">
      <c r="A114" s="37" t="s">
        <v>70</v>
      </c>
      <c r="B114" s="38" t="s">
        <v>71</v>
      </c>
      <c r="C114" s="16">
        <f>SUMIFS($E$104:$E$109,$B$104:$B$109,"FDA-3",$D$104:$D$109,"&lt;&gt;VAGO")</f>
        <v>1</v>
      </c>
      <c r="D114" s="16">
        <f>SUMIFS($E$104:$E$109,$B$104:$B$109,"FDA-3",$D$104:$D$109,"VAGO")</f>
        <v>0</v>
      </c>
      <c r="E114" s="16">
        <f t="shared" si="4"/>
        <v>1</v>
      </c>
      <c r="F114" s="20"/>
      <c r="G114" s="28">
        <f>SUMIF($B$104:$B$109,"FDA-3",$G$104:$G$109)</f>
        <v>0</v>
      </c>
      <c r="H114" s="28">
        <f>SUMIF($B$104:$B$109,"FDA-3",$H$104:$H$109)</f>
        <v>4316.21</v>
      </c>
      <c r="I114" s="28">
        <f>SUMIF($B$104:$B$109,"FDA-3",$I$104:$I$109)</f>
        <v>4316.21</v>
      </c>
      <c r="J114" s="150"/>
      <c r="K114" s="6"/>
      <c r="L114" s="13"/>
      <c r="M114" s="13"/>
      <c r="N114" s="13"/>
      <c r="O114" s="13"/>
      <c r="P114" s="13"/>
      <c r="Q114" s="13"/>
      <c r="R114" s="5"/>
      <c r="S114" s="5"/>
      <c r="T114" s="5"/>
      <c r="U114" s="5"/>
      <c r="V114" s="5"/>
      <c r="W114" s="5"/>
      <c r="X114" s="5"/>
      <c r="Y114" s="5"/>
      <c r="Z114" s="5"/>
      <c r="AA114" s="5"/>
      <c r="AB114" s="5"/>
      <c r="AC114" s="5"/>
      <c r="AD114" s="5"/>
    </row>
    <row r="115" spans="1:30" x14ac:dyDescent="0.2">
      <c r="A115" s="37" t="s">
        <v>72</v>
      </c>
      <c r="B115" s="38" t="s">
        <v>73</v>
      </c>
      <c r="C115" s="16">
        <f>SUMIFS($E$104:$E$109,$B$104:$B$109,"FDA-4",$D$104:$D$109,"&lt;&gt;VAGO")</f>
        <v>0</v>
      </c>
      <c r="D115" s="16">
        <f>SUMIFS($E$104:$E$109,$B$104:$B$109,"FDA-4",$D$104:$D$109,"VAGO")</f>
        <v>0</v>
      </c>
      <c r="E115" s="16">
        <f t="shared" si="4"/>
        <v>0</v>
      </c>
      <c r="F115" s="19"/>
      <c r="G115" s="28">
        <f>SUMIF($B$104:$B$109,"FDA-4",$G$104:$G$109)</f>
        <v>0</v>
      </c>
      <c r="H115" s="28">
        <f>SUMIF($B$104:$B$109,"FDA-4",$H$104:$H$109)</f>
        <v>0</v>
      </c>
      <c r="I115" s="28">
        <f>SUMIF($B$104:$B$109,"FDA-4",$I$104:$I$109)</f>
        <v>0</v>
      </c>
      <c r="J115" s="150"/>
      <c r="K115" s="6"/>
      <c r="L115" s="13"/>
      <c r="M115" s="13"/>
      <c r="N115" s="13"/>
      <c r="O115" s="13"/>
      <c r="P115" s="13"/>
      <c r="Q115" s="13"/>
      <c r="R115" s="5"/>
      <c r="S115" s="5"/>
      <c r="T115" s="5"/>
      <c r="U115" s="5"/>
      <c r="V115" s="5"/>
      <c r="W115" s="5"/>
      <c r="X115" s="5"/>
      <c r="Y115" s="5"/>
      <c r="Z115" s="5"/>
      <c r="AA115" s="5"/>
      <c r="AB115" s="5"/>
      <c r="AC115" s="5"/>
      <c r="AD115" s="5"/>
    </row>
    <row r="116" spans="1:30" ht="30" x14ac:dyDescent="0.2">
      <c r="A116" s="42" t="s">
        <v>74</v>
      </c>
      <c r="B116" s="167"/>
      <c r="C116" s="21">
        <f>SUM(C111:C115)</f>
        <v>5</v>
      </c>
      <c r="D116" s="21">
        <f t="shared" ref="D116" si="5">SUM(D112:D115)</f>
        <v>0</v>
      </c>
      <c r="E116" s="21">
        <f>SUM(E111:E115)</f>
        <v>5</v>
      </c>
      <c r="F116" s="31"/>
      <c r="G116" s="33">
        <f t="shared" ref="G116:I116" si="6">SUM(G111:G115)</f>
        <v>0</v>
      </c>
      <c r="H116" s="33">
        <f>SUM(H111:H115)</f>
        <v>27284.6</v>
      </c>
      <c r="I116" s="33">
        <f t="shared" si="6"/>
        <v>27284.6</v>
      </c>
      <c r="J116" s="150"/>
      <c r="K116" s="6"/>
      <c r="L116" s="13"/>
      <c r="M116" s="13"/>
      <c r="N116" s="13"/>
      <c r="O116" s="13"/>
      <c r="P116" s="13"/>
      <c r="Q116" s="13"/>
      <c r="R116" s="5"/>
      <c r="S116" s="5"/>
      <c r="T116" s="5"/>
      <c r="U116" s="5"/>
      <c r="V116" s="5"/>
      <c r="W116" s="5"/>
      <c r="X116" s="5"/>
      <c r="Y116" s="5"/>
      <c r="Z116" s="5"/>
      <c r="AA116" s="5"/>
      <c r="AB116" s="5"/>
      <c r="AC116" s="5"/>
      <c r="AD116" s="5"/>
    </row>
    <row r="117" spans="1:30" ht="45" customHeight="1" x14ac:dyDescent="0.2">
      <c r="A117" s="24"/>
      <c r="B117" s="143"/>
      <c r="C117" s="143"/>
      <c r="D117" s="143"/>
      <c r="E117" s="143"/>
      <c r="F117" s="24"/>
      <c r="G117" s="151"/>
      <c r="H117" s="151"/>
      <c r="I117" s="169"/>
      <c r="J117" s="150"/>
      <c r="K117" s="6"/>
      <c r="L117" s="13"/>
      <c r="M117" s="13"/>
      <c r="N117" s="13"/>
      <c r="O117" s="13"/>
      <c r="P117" s="13"/>
      <c r="Q117" s="13"/>
      <c r="R117" s="5"/>
      <c r="S117" s="5"/>
      <c r="T117" s="5"/>
      <c r="U117" s="5"/>
      <c r="V117" s="5"/>
      <c r="W117" s="5"/>
      <c r="X117" s="5"/>
      <c r="Y117" s="5"/>
      <c r="Z117" s="5"/>
      <c r="AA117" s="5"/>
      <c r="AB117" s="5"/>
      <c r="AC117" s="5"/>
      <c r="AD117" s="5"/>
    </row>
    <row r="118" spans="1:30" x14ac:dyDescent="0.2">
      <c r="A118" s="178" t="s">
        <v>75</v>
      </c>
      <c r="B118" s="179"/>
      <c r="C118" s="179"/>
      <c r="D118" s="179"/>
      <c r="E118" s="179"/>
      <c r="F118" s="179"/>
      <c r="G118" s="179"/>
      <c r="H118" s="179"/>
      <c r="I118" s="180"/>
      <c r="J118" s="150"/>
      <c r="K118" s="6"/>
      <c r="L118" s="13"/>
      <c r="M118" s="13"/>
      <c r="N118" s="13"/>
      <c r="O118" s="13"/>
      <c r="P118" s="13"/>
      <c r="Q118" s="13"/>
      <c r="R118" s="5"/>
      <c r="S118" s="5"/>
      <c r="T118" s="5"/>
      <c r="U118" s="5"/>
      <c r="V118" s="5"/>
      <c r="W118" s="5"/>
      <c r="X118" s="5"/>
      <c r="Y118" s="5"/>
      <c r="Z118" s="5"/>
      <c r="AA118" s="5"/>
      <c r="AB118" s="5"/>
      <c r="AC118" s="5"/>
      <c r="AD118" s="5"/>
    </row>
    <row r="119" spans="1:30" ht="30" x14ac:dyDescent="0.2">
      <c r="A119" s="34" t="s">
        <v>76</v>
      </c>
      <c r="B119" s="9" t="s">
        <v>77</v>
      </c>
      <c r="C119" s="9" t="s">
        <v>78</v>
      </c>
      <c r="D119" s="9" t="s">
        <v>79</v>
      </c>
      <c r="E119" s="9" t="s">
        <v>80</v>
      </c>
      <c r="F119" s="9" t="s">
        <v>81</v>
      </c>
      <c r="G119" s="147" t="s">
        <v>82</v>
      </c>
      <c r="H119" s="152" t="s">
        <v>83</v>
      </c>
      <c r="I119" s="147" t="s">
        <v>84</v>
      </c>
      <c r="J119" s="169"/>
      <c r="K119" s="6"/>
      <c r="L119" s="6"/>
      <c r="M119" s="6"/>
      <c r="N119" s="6"/>
      <c r="O119" s="6"/>
      <c r="P119" s="6"/>
      <c r="Q119" s="6"/>
      <c r="R119" s="25"/>
      <c r="S119" s="12"/>
      <c r="T119" s="12"/>
      <c r="U119" s="12"/>
      <c r="V119" s="12"/>
      <c r="W119" s="12"/>
      <c r="X119" s="12"/>
      <c r="Y119" s="12"/>
      <c r="Z119" s="12"/>
      <c r="AA119" s="12"/>
      <c r="AB119" s="12"/>
      <c r="AC119" s="12"/>
      <c r="AD119" s="12"/>
    </row>
    <row r="120" spans="1:30" ht="16.5" x14ac:dyDescent="0.25">
      <c r="A120" s="49" t="s">
        <v>341</v>
      </c>
      <c r="B120" s="105" t="s">
        <v>94</v>
      </c>
      <c r="C120" s="35"/>
      <c r="D120" s="121" t="s">
        <v>360</v>
      </c>
      <c r="E120" s="29">
        <v>1</v>
      </c>
      <c r="F120" s="52" t="s">
        <v>335</v>
      </c>
      <c r="G120" s="124">
        <v>0</v>
      </c>
      <c r="H120" s="153">
        <v>1392.8</v>
      </c>
      <c r="I120" s="127">
        <f t="shared" ref="I120:I128" si="7">SUM(G120:H120)</f>
        <v>1392.8</v>
      </c>
      <c r="J120" s="150"/>
      <c r="K120" s="13"/>
      <c r="L120" s="13"/>
      <c r="M120" s="13"/>
      <c r="N120" s="13"/>
      <c r="O120" s="13"/>
      <c r="P120" s="13"/>
      <c r="Q120" s="13"/>
      <c r="R120" s="5"/>
      <c r="S120" s="5"/>
      <c r="T120" s="5"/>
      <c r="U120" s="5"/>
      <c r="V120" s="5"/>
      <c r="W120" s="5"/>
      <c r="X120" s="5"/>
      <c r="Y120" s="5"/>
      <c r="Z120" s="5"/>
      <c r="AA120" s="5"/>
      <c r="AB120" s="5"/>
      <c r="AC120" s="5"/>
      <c r="AD120" s="5"/>
    </row>
    <row r="121" spans="1:30" ht="16.5" x14ac:dyDescent="0.25">
      <c r="A121" s="49" t="s">
        <v>341</v>
      </c>
      <c r="B121" s="105" t="s">
        <v>94</v>
      </c>
      <c r="C121" s="36"/>
      <c r="D121" s="121" t="s">
        <v>360</v>
      </c>
      <c r="E121" s="29">
        <v>1</v>
      </c>
      <c r="F121" s="52" t="s">
        <v>336</v>
      </c>
      <c r="G121" s="124">
        <v>0</v>
      </c>
      <c r="H121" s="154">
        <v>1392.8</v>
      </c>
      <c r="I121" s="127">
        <f t="shared" si="7"/>
        <v>1392.8</v>
      </c>
      <c r="J121" s="150"/>
      <c r="K121" s="13"/>
      <c r="L121" s="13"/>
      <c r="M121" s="13"/>
      <c r="N121" s="13"/>
      <c r="O121" s="13"/>
      <c r="P121" s="13"/>
      <c r="Q121" s="13"/>
      <c r="R121" s="5"/>
      <c r="S121" s="5"/>
      <c r="T121" s="5"/>
      <c r="U121" s="5"/>
      <c r="V121" s="5"/>
      <c r="W121" s="5"/>
      <c r="X121" s="5"/>
      <c r="Y121" s="5"/>
      <c r="Z121" s="5"/>
      <c r="AA121" s="5"/>
      <c r="AB121" s="5"/>
      <c r="AC121" s="5"/>
      <c r="AD121" s="5"/>
    </row>
    <row r="122" spans="1:30" ht="16.5" x14ac:dyDescent="0.25">
      <c r="A122" s="49" t="s">
        <v>341</v>
      </c>
      <c r="B122" s="105" t="s">
        <v>94</v>
      </c>
      <c r="C122" s="36"/>
      <c r="D122" s="121" t="s">
        <v>360</v>
      </c>
      <c r="E122" s="29">
        <v>1</v>
      </c>
      <c r="F122" s="94" t="s">
        <v>337</v>
      </c>
      <c r="G122" s="124">
        <v>0</v>
      </c>
      <c r="H122" s="154">
        <v>1392.8</v>
      </c>
      <c r="I122" s="127">
        <f t="shared" si="7"/>
        <v>1392.8</v>
      </c>
      <c r="J122" s="150"/>
      <c r="K122" s="13"/>
      <c r="L122" s="13"/>
      <c r="M122" s="13"/>
      <c r="N122" s="13"/>
      <c r="O122" s="13"/>
      <c r="P122" s="13"/>
      <c r="Q122" s="13"/>
      <c r="R122" s="5"/>
      <c r="S122" s="5"/>
      <c r="T122" s="5"/>
      <c r="U122" s="5"/>
      <c r="V122" s="5"/>
      <c r="W122" s="5"/>
      <c r="X122" s="5"/>
      <c r="Y122" s="5"/>
      <c r="Z122" s="5"/>
      <c r="AA122" s="5"/>
      <c r="AB122" s="5"/>
      <c r="AC122" s="5"/>
      <c r="AD122" s="5"/>
    </row>
    <row r="123" spans="1:30" ht="16.5" x14ac:dyDescent="0.25">
      <c r="A123" s="49" t="s">
        <v>341</v>
      </c>
      <c r="B123" s="105" t="s">
        <v>94</v>
      </c>
      <c r="C123" s="36"/>
      <c r="D123" s="121" t="s">
        <v>360</v>
      </c>
      <c r="E123" s="29">
        <v>1</v>
      </c>
      <c r="F123" s="69" t="s">
        <v>338</v>
      </c>
      <c r="G123" s="124">
        <v>0</v>
      </c>
      <c r="H123" s="154">
        <v>1392.8</v>
      </c>
      <c r="I123" s="127">
        <f t="shared" si="7"/>
        <v>1392.8</v>
      </c>
      <c r="J123" s="150"/>
      <c r="K123" s="13"/>
      <c r="L123" s="13"/>
      <c r="M123" s="13"/>
      <c r="N123" s="13"/>
      <c r="O123" s="13"/>
      <c r="P123" s="13"/>
      <c r="Q123" s="13"/>
      <c r="R123" s="5"/>
      <c r="S123" s="5"/>
      <c r="T123" s="5"/>
      <c r="U123" s="5"/>
      <c r="V123" s="5"/>
      <c r="W123" s="5"/>
      <c r="X123" s="5"/>
      <c r="Y123" s="5"/>
      <c r="Z123" s="5"/>
      <c r="AA123" s="5"/>
      <c r="AB123" s="5"/>
      <c r="AC123" s="5"/>
      <c r="AD123" s="5"/>
    </row>
    <row r="124" spans="1:30" ht="16.5" x14ac:dyDescent="0.25">
      <c r="A124" s="49" t="s">
        <v>341</v>
      </c>
      <c r="B124" s="105" t="s">
        <v>94</v>
      </c>
      <c r="C124" s="35"/>
      <c r="D124" s="121" t="s">
        <v>360</v>
      </c>
      <c r="E124" s="29">
        <v>1</v>
      </c>
      <c r="F124" s="50" t="s">
        <v>339</v>
      </c>
      <c r="G124" s="124">
        <v>0</v>
      </c>
      <c r="H124" s="154">
        <v>1392.8</v>
      </c>
      <c r="I124" s="127">
        <f t="shared" si="7"/>
        <v>1392.8</v>
      </c>
      <c r="J124" s="150"/>
      <c r="K124" s="13"/>
      <c r="L124" s="13"/>
      <c r="M124" s="13"/>
      <c r="N124" s="13"/>
      <c r="O124" s="13"/>
      <c r="P124" s="13"/>
      <c r="Q124" s="13"/>
      <c r="R124" s="5"/>
      <c r="S124" s="5"/>
      <c r="T124" s="5"/>
      <c r="U124" s="5"/>
      <c r="V124" s="5"/>
      <c r="W124" s="5"/>
      <c r="X124" s="5"/>
      <c r="Y124" s="5"/>
      <c r="Z124" s="5"/>
      <c r="AA124" s="5"/>
      <c r="AB124" s="5"/>
      <c r="AC124" s="5"/>
      <c r="AD124" s="5"/>
    </row>
    <row r="125" spans="1:30" ht="16.5" x14ac:dyDescent="0.25">
      <c r="A125" s="95" t="s">
        <v>341</v>
      </c>
      <c r="B125" s="105" t="s">
        <v>94</v>
      </c>
      <c r="C125" s="96"/>
      <c r="D125" s="121" t="s">
        <v>360</v>
      </c>
      <c r="E125" s="122">
        <v>1</v>
      </c>
      <c r="F125" s="52" t="s">
        <v>340</v>
      </c>
      <c r="G125" s="125">
        <v>0</v>
      </c>
      <c r="H125" s="154">
        <v>1392.8</v>
      </c>
      <c r="I125" s="128">
        <f t="shared" si="7"/>
        <v>1392.8</v>
      </c>
      <c r="J125" s="150"/>
      <c r="K125" s="13"/>
      <c r="L125" s="13"/>
      <c r="M125" s="13"/>
      <c r="N125" s="13"/>
      <c r="O125" s="13"/>
      <c r="P125" s="13"/>
      <c r="Q125" s="13"/>
      <c r="R125" s="5"/>
      <c r="S125" s="5"/>
      <c r="T125" s="5"/>
      <c r="U125" s="5"/>
      <c r="V125" s="5"/>
      <c r="W125" s="5"/>
      <c r="X125" s="5"/>
      <c r="Y125" s="5"/>
      <c r="Z125" s="5"/>
      <c r="AA125" s="5"/>
      <c r="AB125" s="5"/>
      <c r="AC125" s="5"/>
      <c r="AD125" s="5"/>
    </row>
    <row r="126" spans="1:30" ht="16.5" x14ac:dyDescent="0.25">
      <c r="A126" s="95" t="s">
        <v>341</v>
      </c>
      <c r="B126" s="105" t="s">
        <v>94</v>
      </c>
      <c r="C126" s="99"/>
      <c r="D126" s="121" t="s">
        <v>360</v>
      </c>
      <c r="E126" s="101">
        <v>1</v>
      </c>
      <c r="F126" s="123" t="s">
        <v>342</v>
      </c>
      <c r="G126" s="126">
        <v>0</v>
      </c>
      <c r="H126" s="154">
        <v>1392.8</v>
      </c>
      <c r="I126" s="128">
        <f t="shared" si="7"/>
        <v>1392.8</v>
      </c>
      <c r="J126" s="150"/>
      <c r="K126" s="13"/>
      <c r="L126" s="13"/>
      <c r="M126" s="13"/>
      <c r="N126" s="13"/>
      <c r="O126" s="13"/>
      <c r="P126" s="13"/>
      <c r="Q126" s="13"/>
      <c r="R126" s="5"/>
      <c r="S126" s="5"/>
      <c r="T126" s="5"/>
      <c r="U126" s="5"/>
      <c r="V126" s="5"/>
      <c r="W126" s="5"/>
      <c r="X126" s="5"/>
      <c r="Y126" s="5"/>
      <c r="Z126" s="5"/>
      <c r="AA126" s="5"/>
      <c r="AB126" s="5"/>
      <c r="AC126" s="5"/>
      <c r="AD126" s="5"/>
    </row>
    <row r="127" spans="1:30" ht="16.5" x14ac:dyDescent="0.25">
      <c r="A127" s="95" t="s">
        <v>341</v>
      </c>
      <c r="B127" s="105" t="s">
        <v>94</v>
      </c>
      <c r="C127" s="99"/>
      <c r="D127" s="121" t="s">
        <v>360</v>
      </c>
      <c r="E127" s="101">
        <v>1</v>
      </c>
      <c r="F127" s="74" t="s">
        <v>343</v>
      </c>
      <c r="G127" s="126">
        <v>0</v>
      </c>
      <c r="H127" s="154">
        <v>1392.8</v>
      </c>
      <c r="I127" s="128">
        <f t="shared" si="7"/>
        <v>1392.8</v>
      </c>
      <c r="J127" s="150"/>
      <c r="K127" s="13"/>
      <c r="L127" s="13"/>
      <c r="M127" s="13"/>
      <c r="N127" s="13"/>
      <c r="O127" s="13"/>
      <c r="P127" s="13"/>
      <c r="Q127" s="13"/>
      <c r="R127" s="5"/>
      <c r="S127" s="5"/>
      <c r="T127" s="5"/>
      <c r="U127" s="5"/>
      <c r="V127" s="5"/>
      <c r="W127" s="5"/>
      <c r="X127" s="5"/>
      <c r="Y127" s="5"/>
      <c r="Z127" s="5"/>
      <c r="AA127" s="5"/>
      <c r="AB127" s="5"/>
      <c r="AC127" s="5"/>
      <c r="AD127" s="5"/>
    </row>
    <row r="128" spans="1:30" ht="16.5" x14ac:dyDescent="0.25">
      <c r="A128" s="95" t="s">
        <v>341</v>
      </c>
      <c r="B128" s="105" t="s">
        <v>94</v>
      </c>
      <c r="C128" s="99"/>
      <c r="D128" s="121" t="s">
        <v>360</v>
      </c>
      <c r="E128" s="101">
        <v>1</v>
      </c>
      <c r="F128" s="104" t="s">
        <v>344</v>
      </c>
      <c r="G128" s="126">
        <v>0</v>
      </c>
      <c r="H128" s="154">
        <v>1392.8</v>
      </c>
      <c r="I128" s="128">
        <f t="shared" si="7"/>
        <v>1392.8</v>
      </c>
      <c r="J128" s="150"/>
      <c r="K128" s="13"/>
      <c r="L128" s="13"/>
      <c r="M128" s="13"/>
      <c r="N128" s="13"/>
      <c r="O128" s="13"/>
      <c r="P128" s="13"/>
      <c r="Q128" s="13"/>
      <c r="R128" s="5"/>
      <c r="S128" s="5"/>
      <c r="T128" s="5"/>
      <c r="U128" s="5"/>
      <c r="V128" s="5"/>
      <c r="W128" s="5"/>
      <c r="X128" s="5"/>
      <c r="Y128" s="5"/>
      <c r="Z128" s="5"/>
      <c r="AA128" s="5"/>
      <c r="AB128" s="5"/>
      <c r="AC128" s="5"/>
      <c r="AD128" s="5"/>
    </row>
    <row r="129" spans="1:30" ht="16.5" x14ac:dyDescent="0.25">
      <c r="A129" s="49" t="s">
        <v>347</v>
      </c>
      <c r="B129" s="105" t="s">
        <v>372</v>
      </c>
      <c r="C129" s="99"/>
      <c r="D129" s="121" t="s">
        <v>360</v>
      </c>
      <c r="E129" s="101">
        <v>1</v>
      </c>
      <c r="F129" s="52" t="s">
        <v>345</v>
      </c>
      <c r="G129" s="97">
        <v>0</v>
      </c>
      <c r="H129" s="154">
        <v>849.76</v>
      </c>
      <c r="I129" s="98">
        <f>SUM(G129:H129)</f>
        <v>849.76</v>
      </c>
      <c r="J129" s="150"/>
      <c r="K129" s="13"/>
      <c r="L129" s="13"/>
      <c r="M129" s="13"/>
      <c r="N129" s="13"/>
      <c r="O129" s="13"/>
      <c r="P129" s="13"/>
      <c r="Q129" s="13"/>
      <c r="R129" s="5"/>
      <c r="S129" s="5"/>
      <c r="T129" s="5"/>
      <c r="U129" s="5"/>
      <c r="V129" s="5"/>
      <c r="W129" s="5"/>
      <c r="X129" s="5"/>
      <c r="Y129" s="5"/>
      <c r="Z129" s="5"/>
      <c r="AA129" s="5"/>
      <c r="AB129" s="5"/>
      <c r="AC129" s="5"/>
      <c r="AD129" s="5"/>
    </row>
    <row r="130" spans="1:30" ht="16.5" x14ac:dyDescent="0.25">
      <c r="A130" s="49" t="s">
        <v>347</v>
      </c>
      <c r="B130" s="105" t="s">
        <v>372</v>
      </c>
      <c r="C130" s="99"/>
      <c r="D130" s="121" t="s">
        <v>360</v>
      </c>
      <c r="E130" s="101">
        <v>1</v>
      </c>
      <c r="F130" s="52" t="s">
        <v>346</v>
      </c>
      <c r="G130" s="97">
        <v>0</v>
      </c>
      <c r="H130" s="154">
        <v>849.76</v>
      </c>
      <c r="I130" s="98">
        <f>SUM(G130:H130)</f>
        <v>849.76</v>
      </c>
      <c r="J130" s="150"/>
      <c r="K130" s="13"/>
      <c r="L130" s="13"/>
      <c r="M130" s="13"/>
      <c r="N130" s="13"/>
      <c r="O130" s="13"/>
      <c r="P130" s="13"/>
      <c r="Q130" s="13"/>
      <c r="R130" s="5"/>
      <c r="S130" s="5"/>
      <c r="T130" s="5"/>
      <c r="U130" s="5"/>
      <c r="V130" s="5"/>
      <c r="W130" s="5"/>
      <c r="X130" s="5"/>
      <c r="Y130" s="5"/>
      <c r="Z130" s="5"/>
      <c r="AA130" s="5"/>
      <c r="AB130" s="5"/>
      <c r="AC130" s="5"/>
      <c r="AD130" s="5"/>
    </row>
    <row r="131" spans="1:30" ht="16.5" x14ac:dyDescent="0.25">
      <c r="A131" s="49" t="s">
        <v>347</v>
      </c>
      <c r="B131" s="105" t="s">
        <v>372</v>
      </c>
      <c r="C131" s="99"/>
      <c r="D131" s="121" t="s">
        <v>360</v>
      </c>
      <c r="E131" s="101">
        <v>1</v>
      </c>
      <c r="F131" s="106" t="s">
        <v>348</v>
      </c>
      <c r="G131" s="97">
        <v>0</v>
      </c>
      <c r="H131" s="154">
        <v>849.76</v>
      </c>
      <c r="I131" s="98">
        <f>SUM(G131:H131)</f>
        <v>849.76</v>
      </c>
      <c r="J131" s="150"/>
      <c r="K131" s="13"/>
      <c r="L131" s="13"/>
      <c r="M131" s="13"/>
      <c r="N131" s="13"/>
      <c r="O131" s="13"/>
      <c r="P131" s="13"/>
      <c r="Q131" s="13"/>
      <c r="R131" s="5"/>
      <c r="S131" s="5"/>
      <c r="T131" s="5"/>
      <c r="U131" s="5"/>
      <c r="V131" s="5"/>
      <c r="W131" s="5"/>
      <c r="X131" s="5"/>
      <c r="Y131" s="5"/>
      <c r="Z131" s="5"/>
      <c r="AA131" s="5"/>
      <c r="AB131" s="5"/>
      <c r="AC131" s="5"/>
      <c r="AD131" s="5"/>
    </row>
    <row r="132" spans="1:30" ht="16.5" x14ac:dyDescent="0.25">
      <c r="A132" s="49" t="s">
        <v>347</v>
      </c>
      <c r="B132" s="105" t="s">
        <v>372</v>
      </c>
      <c r="C132" s="99"/>
      <c r="D132" s="121" t="s">
        <v>360</v>
      </c>
      <c r="E132" s="101">
        <v>1</v>
      </c>
      <c r="F132" s="58" t="s">
        <v>349</v>
      </c>
      <c r="G132" s="102">
        <v>0</v>
      </c>
      <c r="H132" s="154">
        <v>849.76</v>
      </c>
      <c r="I132" s="103">
        <f>SUM(G132:H132)</f>
        <v>849.76</v>
      </c>
      <c r="J132" s="150"/>
      <c r="K132" s="13"/>
      <c r="L132" s="13"/>
      <c r="M132" s="13"/>
      <c r="N132" s="13"/>
      <c r="O132" s="13"/>
      <c r="P132" s="13"/>
      <c r="Q132" s="13"/>
      <c r="R132" s="5"/>
      <c r="S132" s="5"/>
      <c r="T132" s="5"/>
      <c r="U132" s="5"/>
      <c r="V132" s="5"/>
      <c r="W132" s="5"/>
      <c r="X132" s="5"/>
      <c r="Y132" s="5"/>
      <c r="Z132" s="5"/>
      <c r="AA132" s="5"/>
      <c r="AB132" s="5"/>
      <c r="AC132" s="5"/>
      <c r="AD132" s="5"/>
    </row>
    <row r="133" spans="1:30" ht="16.5" x14ac:dyDescent="0.25">
      <c r="A133" s="49" t="s">
        <v>347</v>
      </c>
      <c r="B133" s="105" t="s">
        <v>372</v>
      </c>
      <c r="C133" s="108"/>
      <c r="D133" s="121" t="s">
        <v>360</v>
      </c>
      <c r="E133" s="109">
        <v>1</v>
      </c>
      <c r="F133" s="94" t="s">
        <v>350</v>
      </c>
      <c r="G133" s="102">
        <v>0</v>
      </c>
      <c r="H133" s="154">
        <v>849.76</v>
      </c>
      <c r="I133" s="103">
        <f>SUM(G133:H133)</f>
        <v>849.76</v>
      </c>
      <c r="J133" s="150"/>
      <c r="K133" s="13"/>
      <c r="L133" s="13"/>
      <c r="M133" s="13"/>
      <c r="N133" s="13"/>
      <c r="O133" s="13"/>
      <c r="P133" s="13"/>
      <c r="Q133" s="13"/>
      <c r="R133" s="5"/>
      <c r="S133" s="5"/>
      <c r="T133" s="5"/>
      <c r="U133" s="5"/>
      <c r="V133" s="5"/>
      <c r="W133" s="5"/>
      <c r="X133" s="5"/>
      <c r="Y133" s="5"/>
      <c r="Z133" s="5"/>
      <c r="AA133" s="5"/>
      <c r="AB133" s="5"/>
      <c r="AC133" s="5"/>
      <c r="AD133" s="5"/>
    </row>
    <row r="134" spans="1:30" ht="16.5" x14ac:dyDescent="0.25">
      <c r="A134" s="49" t="s">
        <v>354</v>
      </c>
      <c r="B134" s="107" t="s">
        <v>98</v>
      </c>
      <c r="C134" s="99"/>
      <c r="D134" s="121" t="s">
        <v>360</v>
      </c>
      <c r="E134" s="101">
        <v>1</v>
      </c>
      <c r="F134" s="52" t="s">
        <v>351</v>
      </c>
      <c r="G134" s="102">
        <v>0</v>
      </c>
      <c r="H134" s="155">
        <v>566.5</v>
      </c>
      <c r="I134" s="103">
        <f t="shared" ref="I134:I140" si="8">SUM(G134:H134)</f>
        <v>566.5</v>
      </c>
      <c r="J134" s="150"/>
      <c r="K134" s="13"/>
      <c r="L134" s="13"/>
      <c r="M134" s="13"/>
      <c r="N134" s="13"/>
      <c r="O134" s="13"/>
      <c r="P134" s="13"/>
      <c r="Q134" s="13"/>
      <c r="R134" s="5"/>
      <c r="S134" s="5"/>
      <c r="T134" s="5"/>
      <c r="U134" s="5"/>
      <c r="V134" s="5"/>
      <c r="W134" s="5"/>
      <c r="X134" s="5"/>
      <c r="Y134" s="5"/>
      <c r="Z134" s="5"/>
      <c r="AA134" s="5"/>
      <c r="AB134" s="5"/>
      <c r="AC134" s="5"/>
      <c r="AD134" s="5"/>
    </row>
    <row r="135" spans="1:30" ht="16.5" x14ac:dyDescent="0.25">
      <c r="A135" s="49" t="s">
        <v>354</v>
      </c>
      <c r="B135" s="107" t="s">
        <v>98</v>
      </c>
      <c r="C135" s="99"/>
      <c r="D135" s="121" t="s">
        <v>362</v>
      </c>
      <c r="E135" s="101">
        <v>1</v>
      </c>
      <c r="F135" s="114"/>
      <c r="G135" s="102">
        <v>0</v>
      </c>
      <c r="H135" s="155">
        <v>566.5</v>
      </c>
      <c r="I135" s="103">
        <f t="shared" si="8"/>
        <v>566.5</v>
      </c>
      <c r="J135" s="150"/>
      <c r="K135" s="13"/>
      <c r="L135" s="13"/>
      <c r="M135" s="13"/>
      <c r="N135" s="13"/>
      <c r="O135" s="13"/>
      <c r="P135" s="13"/>
      <c r="Q135" s="13"/>
      <c r="R135" s="5"/>
      <c r="S135" s="5"/>
      <c r="T135" s="5"/>
      <c r="U135" s="5"/>
      <c r="V135" s="5"/>
      <c r="W135" s="5"/>
      <c r="X135" s="5"/>
      <c r="Y135" s="5"/>
      <c r="Z135" s="5"/>
      <c r="AA135" s="5"/>
      <c r="AB135" s="5"/>
      <c r="AC135" s="5"/>
      <c r="AD135" s="5"/>
    </row>
    <row r="136" spans="1:30" ht="16.5" x14ac:dyDescent="0.25">
      <c r="A136" s="49" t="s">
        <v>354</v>
      </c>
      <c r="B136" s="107" t="s">
        <v>98</v>
      </c>
      <c r="C136" s="99"/>
      <c r="D136" s="121" t="s">
        <v>360</v>
      </c>
      <c r="E136" s="101">
        <v>1</v>
      </c>
      <c r="F136" s="52" t="s">
        <v>353</v>
      </c>
      <c r="G136" s="102">
        <v>0</v>
      </c>
      <c r="H136" s="155">
        <v>566.5</v>
      </c>
      <c r="I136" s="103">
        <f t="shared" si="8"/>
        <v>566.5</v>
      </c>
      <c r="J136" s="150"/>
      <c r="K136" s="13"/>
      <c r="L136" s="13"/>
      <c r="M136" s="13"/>
      <c r="N136" s="13"/>
      <c r="O136" s="13"/>
      <c r="P136" s="13"/>
      <c r="Q136" s="13"/>
      <c r="R136" s="5"/>
      <c r="S136" s="5"/>
      <c r="T136" s="5"/>
      <c r="U136" s="5"/>
      <c r="V136" s="5"/>
      <c r="W136" s="5"/>
      <c r="X136" s="5"/>
      <c r="Y136" s="5"/>
      <c r="Z136" s="5"/>
      <c r="AA136" s="5"/>
      <c r="AB136" s="5"/>
      <c r="AC136" s="5"/>
      <c r="AD136" s="5"/>
    </row>
    <row r="137" spans="1:30" ht="16.5" x14ac:dyDescent="0.25">
      <c r="A137" s="52" t="s">
        <v>355</v>
      </c>
      <c r="B137" s="107" t="s">
        <v>356</v>
      </c>
      <c r="C137" s="99"/>
      <c r="D137" s="100" t="s">
        <v>360</v>
      </c>
      <c r="E137" s="101">
        <v>1</v>
      </c>
      <c r="F137" s="58" t="s">
        <v>358</v>
      </c>
      <c r="G137" s="102">
        <v>0</v>
      </c>
      <c r="H137" s="155">
        <v>505.81</v>
      </c>
      <c r="I137" s="103">
        <f t="shared" si="8"/>
        <v>505.81</v>
      </c>
      <c r="J137" s="150"/>
      <c r="K137" s="13"/>
      <c r="L137" s="13"/>
      <c r="M137" s="13"/>
      <c r="N137" s="13"/>
      <c r="O137" s="13"/>
      <c r="P137" s="13"/>
      <c r="Q137" s="13"/>
      <c r="R137" s="5"/>
      <c r="S137" s="5"/>
      <c r="T137" s="5"/>
      <c r="U137" s="5"/>
      <c r="V137" s="5"/>
      <c r="W137" s="5"/>
      <c r="X137" s="5"/>
      <c r="Y137" s="5"/>
      <c r="Z137" s="5"/>
      <c r="AA137" s="5"/>
      <c r="AB137" s="5"/>
      <c r="AC137" s="5"/>
      <c r="AD137" s="5"/>
    </row>
    <row r="138" spans="1:30" ht="16.5" x14ac:dyDescent="0.25">
      <c r="A138" s="52" t="s">
        <v>357</v>
      </c>
      <c r="B138" s="107" t="s">
        <v>104</v>
      </c>
      <c r="C138" s="110"/>
      <c r="D138" s="111" t="s">
        <v>362</v>
      </c>
      <c r="E138" s="112">
        <v>1</v>
      </c>
      <c r="F138" s="115"/>
      <c r="G138" s="102">
        <v>0</v>
      </c>
      <c r="H138" s="156">
        <v>364.17</v>
      </c>
      <c r="I138" s="103">
        <f t="shared" si="8"/>
        <v>364.17</v>
      </c>
      <c r="J138" s="150"/>
      <c r="K138" s="13"/>
      <c r="L138" s="13"/>
      <c r="M138" s="13"/>
      <c r="N138" s="13"/>
      <c r="O138" s="13"/>
      <c r="P138" s="13"/>
      <c r="Q138" s="13"/>
      <c r="R138" s="5"/>
      <c r="S138" s="5"/>
      <c r="T138" s="5"/>
      <c r="U138" s="5"/>
      <c r="V138" s="5"/>
      <c r="W138" s="5"/>
      <c r="X138" s="5"/>
      <c r="Y138" s="5"/>
      <c r="Z138" s="5"/>
      <c r="AA138" s="5"/>
      <c r="AB138" s="5"/>
      <c r="AC138" s="5"/>
      <c r="AD138" s="5"/>
    </row>
    <row r="139" spans="1:30" ht="16.5" x14ac:dyDescent="0.25">
      <c r="A139" s="52" t="s">
        <v>357</v>
      </c>
      <c r="B139" s="107" t="s">
        <v>104</v>
      </c>
      <c r="C139" s="110"/>
      <c r="D139" s="111" t="s">
        <v>362</v>
      </c>
      <c r="E139" s="112">
        <v>1</v>
      </c>
      <c r="F139" s="115"/>
      <c r="G139" s="102">
        <v>0</v>
      </c>
      <c r="H139" s="156">
        <v>364.17</v>
      </c>
      <c r="I139" s="103">
        <f t="shared" si="8"/>
        <v>364.17</v>
      </c>
      <c r="J139" s="150"/>
      <c r="L139" s="13"/>
      <c r="M139" s="13"/>
      <c r="N139" s="13">
        <v>18689.02</v>
      </c>
      <c r="O139" s="13"/>
      <c r="P139" s="13"/>
      <c r="Q139" s="13"/>
      <c r="R139" s="5"/>
      <c r="S139" s="5"/>
      <c r="T139" s="5"/>
      <c r="U139" s="5"/>
      <c r="V139" s="5"/>
      <c r="W139" s="5"/>
      <c r="X139" s="5"/>
      <c r="Y139" s="5"/>
      <c r="Z139" s="5"/>
      <c r="AA139" s="5"/>
      <c r="AB139" s="5"/>
      <c r="AC139" s="5"/>
      <c r="AD139" s="5"/>
    </row>
    <row r="140" spans="1:30" ht="16.5" x14ac:dyDescent="0.25">
      <c r="A140" s="52" t="s">
        <v>357</v>
      </c>
      <c r="B140" s="107" t="s">
        <v>104</v>
      </c>
      <c r="C140" s="110"/>
      <c r="D140" s="111" t="s">
        <v>362</v>
      </c>
      <c r="E140" s="112">
        <v>1</v>
      </c>
      <c r="F140" s="115"/>
      <c r="G140" s="102">
        <v>0</v>
      </c>
      <c r="H140" s="156">
        <v>364.17</v>
      </c>
      <c r="I140" s="103">
        <f t="shared" si="8"/>
        <v>364.17</v>
      </c>
      <c r="J140" s="150"/>
      <c r="K140" s="13"/>
      <c r="L140" s="13"/>
      <c r="M140" s="13"/>
      <c r="N140" s="13"/>
      <c r="O140" s="13"/>
      <c r="P140" s="13"/>
      <c r="Q140" s="13"/>
      <c r="R140" s="5"/>
      <c r="S140" s="5"/>
      <c r="T140" s="5"/>
      <c r="U140" s="5"/>
      <c r="V140" s="5"/>
      <c r="W140" s="5"/>
      <c r="X140" s="5"/>
      <c r="Y140" s="5"/>
      <c r="Z140" s="5"/>
      <c r="AA140" s="5"/>
      <c r="AB140" s="5"/>
      <c r="AC140" s="5"/>
      <c r="AD140" s="5"/>
    </row>
    <row r="141" spans="1:30" ht="16.5" x14ac:dyDescent="0.25">
      <c r="A141" s="95"/>
      <c r="B141" s="105"/>
      <c r="C141" s="110"/>
      <c r="D141" s="111"/>
      <c r="E141" s="112"/>
      <c r="F141" s="113"/>
      <c r="G141" s="102"/>
      <c r="H141" s="90"/>
      <c r="I141" s="103"/>
      <c r="J141" s="150"/>
      <c r="K141" s="13"/>
      <c r="L141" s="13"/>
      <c r="M141" s="13"/>
      <c r="N141" s="13"/>
      <c r="O141" s="13"/>
      <c r="P141" s="13"/>
      <c r="Q141" s="13"/>
      <c r="R141" s="5"/>
      <c r="S141" s="5"/>
      <c r="T141" s="5"/>
      <c r="U141" s="5"/>
      <c r="V141" s="5"/>
      <c r="W141" s="5"/>
      <c r="X141" s="5"/>
      <c r="Y141" s="5"/>
      <c r="Z141" s="5"/>
      <c r="AA141" s="5"/>
      <c r="AB141" s="5"/>
      <c r="AC141" s="5"/>
      <c r="AD141" s="5"/>
    </row>
    <row r="142" spans="1:30" ht="45" x14ac:dyDescent="0.2">
      <c r="A142" s="42" t="s">
        <v>85</v>
      </c>
      <c r="B142" s="42" t="s">
        <v>86</v>
      </c>
      <c r="C142" s="21" t="s">
        <v>87</v>
      </c>
      <c r="D142" s="21" t="s">
        <v>88</v>
      </c>
      <c r="E142" s="21" t="s">
        <v>89</v>
      </c>
      <c r="F142" s="31"/>
      <c r="G142" s="157" t="s">
        <v>90</v>
      </c>
      <c r="H142" s="157" t="s">
        <v>91</v>
      </c>
      <c r="I142" s="157" t="s">
        <v>92</v>
      </c>
      <c r="J142" s="150"/>
      <c r="K142" s="13"/>
      <c r="L142" s="13"/>
      <c r="M142" s="13"/>
      <c r="N142" s="13">
        <f>N139+N87</f>
        <v>18689.02</v>
      </c>
      <c r="O142" s="13"/>
      <c r="P142" s="13"/>
      <c r="Q142" s="13"/>
      <c r="R142" s="14"/>
      <c r="S142" s="14"/>
      <c r="T142" s="14"/>
      <c r="U142" s="14"/>
      <c r="V142" s="14"/>
      <c r="W142" s="14"/>
      <c r="X142" s="14"/>
      <c r="Y142" s="14"/>
      <c r="Z142" s="14"/>
      <c r="AA142" s="14"/>
      <c r="AB142" s="14"/>
      <c r="AC142" s="14"/>
      <c r="AD142" s="14"/>
    </row>
    <row r="143" spans="1:30" x14ac:dyDescent="0.2">
      <c r="A143" s="37" t="s">
        <v>93</v>
      </c>
      <c r="B143" s="38" t="s">
        <v>94</v>
      </c>
      <c r="C143" s="16">
        <f>SUMIFS($E$120:$E$141,$B$120:$B$141,"FGS-1",$D$120:$D$141,"&lt;&gt;VAGO")</f>
        <v>9</v>
      </c>
      <c r="D143" s="16">
        <f>SUMIFS($E$120:$E$141,$B$120:$B$141,"FGS-1",$D$120:$D$141,"VAGO")</f>
        <v>0</v>
      </c>
      <c r="E143" s="16">
        <f t="shared" ref="E143:E148" si="9">C143+D143</f>
        <v>9</v>
      </c>
      <c r="F143" s="17"/>
      <c r="G143" s="28">
        <f>SUMIF($B$120:$B$141,"FGS-1",$G$120:$G$141)</f>
        <v>0</v>
      </c>
      <c r="H143" s="28">
        <f>SUMIF($B$120:$B$141,"FGS-1",$H$120:$H$141)</f>
        <v>12535.199999999997</v>
      </c>
      <c r="I143" s="28">
        <f>SUMIF($B$120:$B$141,"FGS-1",$I$120:$I$141)</f>
        <v>12535.199999999997</v>
      </c>
      <c r="J143" s="150"/>
      <c r="K143" s="13"/>
      <c r="L143" s="13"/>
      <c r="M143" s="13"/>
      <c r="N143" s="13"/>
      <c r="O143" s="13"/>
      <c r="P143" s="13"/>
      <c r="Q143" s="13"/>
      <c r="R143" s="12"/>
      <c r="S143" s="12"/>
      <c r="T143" s="12"/>
      <c r="U143" s="12"/>
      <c r="V143" s="12"/>
      <c r="W143" s="12"/>
      <c r="X143" s="12"/>
      <c r="Y143" s="12"/>
      <c r="Z143" s="12"/>
      <c r="AA143" s="12"/>
      <c r="AB143" s="12"/>
      <c r="AC143" s="12"/>
      <c r="AD143" s="12"/>
    </row>
    <row r="144" spans="1:30" x14ac:dyDescent="0.2">
      <c r="A144" s="37" t="s">
        <v>95</v>
      </c>
      <c r="B144" s="38" t="s">
        <v>96</v>
      </c>
      <c r="C144" s="16">
        <f>SUMIFS($E$120:$E$141,$B$120:$B$141,"FGS-2",$D$120:$D$141,"&lt;&gt;VAGO")</f>
        <v>5</v>
      </c>
      <c r="D144" s="16">
        <f>SUMIFS($E$120:$E$141,$B$120:$B$141,"FGS-2",$D$120:$D$141,"VAGO")</f>
        <v>0</v>
      </c>
      <c r="E144" s="16">
        <f t="shared" si="9"/>
        <v>5</v>
      </c>
      <c r="F144" s="19"/>
      <c r="G144" s="28">
        <f>SUMIF($B$120:$B$141,"FGS-2",$G$120:$G$141)</f>
        <v>0</v>
      </c>
      <c r="H144" s="28">
        <f>SUMIF($B$120:$B$141,"FGS-2",$H$120:$H$141)</f>
        <v>4248.8</v>
      </c>
      <c r="I144" s="28">
        <f>SUMIF($B$120:$B$141,"FGS-2",$I$120:$I$141)</f>
        <v>4248.8</v>
      </c>
      <c r="J144" s="150"/>
      <c r="K144" s="13"/>
      <c r="L144" s="13"/>
      <c r="M144" s="13"/>
      <c r="N144" s="13"/>
      <c r="O144" s="13"/>
      <c r="P144" s="13"/>
      <c r="Q144" s="13"/>
      <c r="R144" s="12"/>
      <c r="S144" s="12"/>
      <c r="T144" s="12"/>
      <c r="U144" s="12"/>
      <c r="V144" s="12"/>
      <c r="W144" s="12"/>
      <c r="X144" s="12"/>
      <c r="Y144" s="12"/>
      <c r="Z144" s="12"/>
      <c r="AA144" s="12"/>
      <c r="AB144" s="12"/>
      <c r="AC144" s="12"/>
      <c r="AD144" s="12"/>
    </row>
    <row r="145" spans="1:30" x14ac:dyDescent="0.2">
      <c r="A145" s="37" t="s">
        <v>97</v>
      </c>
      <c r="B145" s="38" t="s">
        <v>98</v>
      </c>
      <c r="C145" s="16">
        <f>SUMIFS($E$120:$E$141,$B$120:$B$141,"FGS-3",$D$120:$D$141,"&lt;&gt;VAGO")</f>
        <v>2</v>
      </c>
      <c r="D145" s="16">
        <f>SUMIFS($E$120:$E$141,$B$120:$B$141,"FGS-3",$D$120:$D$141,"VAGO")</f>
        <v>1</v>
      </c>
      <c r="E145" s="16">
        <f t="shared" si="9"/>
        <v>3</v>
      </c>
      <c r="F145" s="19"/>
      <c r="G145" s="28">
        <f>SUMIF($B$120:$B$141,"FGS-3",$G$120:$G$141)</f>
        <v>0</v>
      </c>
      <c r="H145" s="28">
        <f>SUMIF($B$120:$B$141,"FGS-3",$H$120:$H$141)</f>
        <v>1699.5</v>
      </c>
      <c r="I145" s="28">
        <f ca="1">SUMIF($B$120:$B$141,"FGS-3",$I$121:$I$141)</f>
        <v>1638.81</v>
      </c>
      <c r="J145" s="150"/>
      <c r="K145" s="13"/>
      <c r="L145" s="13"/>
      <c r="M145" s="13"/>
      <c r="N145" s="13"/>
      <c r="O145" s="13"/>
      <c r="P145" s="13"/>
      <c r="Q145" s="13"/>
      <c r="R145" s="12"/>
      <c r="S145" s="12"/>
      <c r="T145" s="12"/>
      <c r="U145" s="12"/>
      <c r="V145" s="12"/>
      <c r="W145" s="12"/>
      <c r="X145" s="12"/>
      <c r="Y145" s="12"/>
      <c r="Z145" s="12"/>
      <c r="AA145" s="12"/>
      <c r="AB145" s="12"/>
      <c r="AC145" s="12"/>
      <c r="AD145" s="12"/>
    </row>
    <row r="146" spans="1:30" x14ac:dyDescent="0.2">
      <c r="A146" s="39" t="s">
        <v>99</v>
      </c>
      <c r="B146" s="40" t="s">
        <v>100</v>
      </c>
      <c r="C146" s="16">
        <f>SUMIFS($E$120:$E$141,$B$120:$B$141,"FGA-1",$D$120:$D$141,"&lt;&gt;VAGO")</f>
        <v>1</v>
      </c>
      <c r="D146" s="16">
        <f>SUMIFS($E$120:$E$141,$B$120:$B$141,"FGA-1",$D$120:$D$141,"VAGO")</f>
        <v>0</v>
      </c>
      <c r="E146" s="16">
        <f t="shared" si="9"/>
        <v>1</v>
      </c>
      <c r="F146" s="20"/>
      <c r="G146" s="28">
        <f>SUMIF($B$120:$B$141,"FGA-1",$G$120:$G$141)</f>
        <v>0</v>
      </c>
      <c r="H146" s="28">
        <f>SUMIF($B$120:$B$141,"FGA-1",$H$120:$H$141)</f>
        <v>505.81</v>
      </c>
      <c r="I146" s="28">
        <f>SUMIF($B$120:$B$141,"FGA-1",$I$120:$I$141)</f>
        <v>505.81</v>
      </c>
      <c r="J146" s="150"/>
      <c r="K146" s="13"/>
      <c r="L146" s="13"/>
      <c r="M146" s="13"/>
      <c r="N146" s="13"/>
      <c r="O146" s="13"/>
      <c r="P146" s="13"/>
      <c r="Q146" s="13"/>
      <c r="R146" s="12"/>
      <c r="S146" s="12"/>
      <c r="T146" s="12"/>
      <c r="U146" s="12"/>
      <c r="V146" s="12"/>
      <c r="W146" s="12"/>
      <c r="X146" s="12"/>
      <c r="Y146" s="12"/>
      <c r="Z146" s="12"/>
      <c r="AA146" s="12"/>
      <c r="AB146" s="12"/>
      <c r="AC146" s="12"/>
      <c r="AD146" s="12"/>
    </row>
    <row r="147" spans="1:30" x14ac:dyDescent="0.2">
      <c r="A147" s="37" t="s">
        <v>101</v>
      </c>
      <c r="B147" s="38" t="s">
        <v>102</v>
      </c>
      <c r="C147" s="16">
        <f>SUMIFS($E$120:$E$141,$B$120:$B$141,"FGA-2",$D$120:$D$141,"&lt;&gt;VAGO")</f>
        <v>0</v>
      </c>
      <c r="D147" s="16">
        <f>SUMIFS($E$120:$E$141,$B$120:$B$141,"FGA-2",$D$120:$D$141,"VAGO")</f>
        <v>0</v>
      </c>
      <c r="E147" s="16">
        <f t="shared" si="9"/>
        <v>0</v>
      </c>
      <c r="F147" s="20"/>
      <c r="G147" s="28">
        <f>SUMIF($B$120:$B$141,"FGA-2",$G$120:$G$141)</f>
        <v>0</v>
      </c>
      <c r="H147" s="28">
        <f>SUMIF($B$120:$B$141,"FGA-2",$H$120:$H$141)</f>
        <v>0</v>
      </c>
      <c r="I147" s="28">
        <f>SUMIF($B$120:$B$141,"FGA-2",$I$120:$I$141)</f>
        <v>0</v>
      </c>
      <c r="J147" s="150"/>
      <c r="K147" s="13"/>
      <c r="L147" s="13"/>
      <c r="M147" s="13"/>
      <c r="N147" s="13"/>
      <c r="O147" s="13"/>
      <c r="P147" s="13"/>
      <c r="Q147" s="13"/>
      <c r="R147" s="25"/>
      <c r="S147" s="12"/>
      <c r="T147" s="12"/>
      <c r="U147" s="12"/>
      <c r="V147" s="12"/>
      <c r="W147" s="12"/>
      <c r="X147" s="12"/>
      <c r="Y147" s="12"/>
      <c r="Z147" s="12"/>
      <c r="AA147" s="12"/>
      <c r="AB147" s="12"/>
      <c r="AC147" s="12"/>
      <c r="AD147" s="12"/>
    </row>
    <row r="148" spans="1:30" x14ac:dyDescent="0.2">
      <c r="A148" s="37" t="s">
        <v>103</v>
      </c>
      <c r="B148" s="38" t="s">
        <v>104</v>
      </c>
      <c r="C148" s="16">
        <f>SUMIFS($E$120:$E$141,$B$120:$B$141,"FGA-3",$D$120:$D$141,"&lt;&gt;VAGO")</f>
        <v>0</v>
      </c>
      <c r="D148" s="16">
        <f>SUMIFS($E$120:$E$141,$B$120:$B$141,"FGA-3",$D$120:$D$141,"VAGO")</f>
        <v>3</v>
      </c>
      <c r="E148" s="16">
        <f t="shared" si="9"/>
        <v>3</v>
      </c>
      <c r="F148" s="19"/>
      <c r="G148" s="28">
        <f>SUMIF($B$120:$B$141,"FGA-3",$G$120:$G$141)</f>
        <v>0</v>
      </c>
      <c r="H148" s="28">
        <f>SUMIF($B$120:$B$141,"FGA-3",$H$120:$H$141)</f>
        <v>1092.51</v>
      </c>
      <c r="I148" s="28">
        <f>SUMIF($B$120:$B$141,"FGA-3",$I$120:$I$141)</f>
        <v>1092.51</v>
      </c>
      <c r="J148" s="150"/>
      <c r="K148" s="13"/>
      <c r="L148" s="13"/>
      <c r="M148" s="13"/>
      <c r="N148" s="13"/>
      <c r="O148" s="13"/>
      <c r="P148" s="13"/>
      <c r="Q148" s="13"/>
      <c r="R148" s="32"/>
      <c r="S148" s="14"/>
      <c r="T148" s="14"/>
      <c r="U148" s="14"/>
      <c r="V148" s="14"/>
      <c r="W148" s="14"/>
      <c r="X148" s="14"/>
      <c r="Y148" s="14"/>
      <c r="Z148" s="14"/>
      <c r="AA148" s="14"/>
      <c r="AB148" s="14"/>
      <c r="AC148" s="14"/>
      <c r="AD148" s="14"/>
    </row>
    <row r="149" spans="1:30" ht="30" x14ac:dyDescent="0.2">
      <c r="A149" s="42" t="s">
        <v>105</v>
      </c>
      <c r="B149" s="167"/>
      <c r="C149" s="21">
        <f t="shared" ref="C149:E149" si="10">SUM(C143:C148)</f>
        <v>17</v>
      </c>
      <c r="D149" s="21">
        <f t="shared" si="10"/>
        <v>4</v>
      </c>
      <c r="E149" s="21">
        <f t="shared" si="10"/>
        <v>21</v>
      </c>
      <c r="F149" s="31"/>
      <c r="G149" s="33">
        <f t="shared" ref="G149:I149" si="11">SUM(G143:G148)</f>
        <v>0</v>
      </c>
      <c r="H149" s="33">
        <f>SUM(H143:H148)</f>
        <v>20081.819999999996</v>
      </c>
      <c r="I149" s="33">
        <f t="shared" ca="1" si="11"/>
        <v>20021.129999999997</v>
      </c>
      <c r="J149" s="150"/>
      <c r="K149" s="13"/>
      <c r="L149" s="13"/>
      <c r="M149" s="13"/>
      <c r="N149" s="13"/>
      <c r="O149" s="13"/>
      <c r="P149" s="13"/>
      <c r="Q149" s="13"/>
      <c r="R149" s="32"/>
      <c r="S149" s="14"/>
      <c r="T149" s="14"/>
      <c r="U149" s="14"/>
      <c r="V149" s="14"/>
      <c r="W149" s="14"/>
      <c r="X149" s="14"/>
      <c r="Y149" s="14"/>
      <c r="Z149" s="14"/>
      <c r="AA149" s="14"/>
      <c r="AB149" s="14"/>
      <c r="AC149" s="14"/>
      <c r="AD149" s="14"/>
    </row>
    <row r="150" spans="1:30" ht="33" customHeight="1" x14ac:dyDescent="0.2">
      <c r="A150" s="23"/>
      <c r="B150" s="144"/>
      <c r="C150" s="144"/>
      <c r="D150" s="144"/>
      <c r="E150" s="144"/>
      <c r="F150" s="23"/>
      <c r="G150" s="159"/>
      <c r="H150" s="158"/>
      <c r="I150" s="158"/>
      <c r="J150" s="158"/>
      <c r="K150" s="139"/>
      <c r="L150" s="138"/>
      <c r="M150" s="138"/>
      <c r="N150" s="138"/>
      <c r="O150" s="41"/>
      <c r="P150" s="41"/>
      <c r="Q150" s="41"/>
      <c r="R150" s="25"/>
      <c r="S150" s="12"/>
      <c r="T150" s="12"/>
      <c r="U150" s="12"/>
      <c r="V150" s="12"/>
      <c r="W150" s="12"/>
      <c r="X150" s="12"/>
      <c r="Y150" s="12"/>
      <c r="Z150" s="12"/>
      <c r="AA150" s="12"/>
      <c r="AB150" s="12"/>
      <c r="AC150" s="12"/>
      <c r="AD150" s="12"/>
    </row>
    <row r="151" spans="1:30" ht="45" x14ac:dyDescent="0.2">
      <c r="A151" s="42"/>
      <c r="B151" s="42"/>
      <c r="C151" s="21" t="s">
        <v>106</v>
      </c>
      <c r="D151" s="21" t="s">
        <v>107</v>
      </c>
      <c r="E151" s="21" t="s">
        <v>108</v>
      </c>
      <c r="F151" s="15"/>
      <c r="G151" s="149" t="s">
        <v>109</v>
      </c>
      <c r="H151" s="149" t="s">
        <v>110</v>
      </c>
      <c r="I151" s="149" t="s">
        <v>111</v>
      </c>
      <c r="J151" s="158"/>
      <c r="K151" s="139"/>
      <c r="L151" s="138"/>
      <c r="M151" s="138"/>
      <c r="N151" s="138"/>
      <c r="O151" s="41"/>
      <c r="P151" s="41"/>
      <c r="Q151" s="41"/>
      <c r="R151" s="25"/>
      <c r="S151" s="12"/>
      <c r="T151" s="12"/>
      <c r="U151" s="12"/>
      <c r="V151" s="12"/>
      <c r="W151" s="12"/>
      <c r="X151" s="12"/>
      <c r="Y151" s="12"/>
      <c r="Z151" s="12"/>
      <c r="AA151" s="12"/>
      <c r="AB151" s="12"/>
      <c r="AC151" s="12"/>
      <c r="AD151" s="12"/>
    </row>
    <row r="152" spans="1:30" ht="45" x14ac:dyDescent="0.2">
      <c r="A152" s="42" t="s">
        <v>112</v>
      </c>
      <c r="B152" s="166"/>
      <c r="C152" s="21">
        <f>SUM(C100+C116+C149)</f>
        <v>98</v>
      </c>
      <c r="D152" s="21">
        <f>SUM(D100+D116+D149)</f>
        <v>4</v>
      </c>
      <c r="E152" s="21">
        <f>SUM(E100+E116+E149)</f>
        <v>102</v>
      </c>
      <c r="F152" s="15"/>
      <c r="G152" s="33">
        <f>SUM(H100+G116+G149)</f>
        <v>72138.039999999994</v>
      </c>
      <c r="H152" s="33">
        <f>SUM(I100+H116+H149)</f>
        <v>364673.72</v>
      </c>
      <c r="I152" s="33">
        <f ca="1">SUM(J100+I116+I149)</f>
        <v>436751.07</v>
      </c>
      <c r="J152" s="158"/>
      <c r="K152" s="139"/>
      <c r="L152" s="138"/>
      <c r="M152" s="138"/>
      <c r="N152" s="138"/>
      <c r="O152" s="41"/>
      <c r="P152" s="41"/>
      <c r="Q152" s="41"/>
      <c r="R152" s="25"/>
      <c r="S152" s="12"/>
      <c r="T152" s="12"/>
      <c r="U152" s="12"/>
      <c r="V152" s="12"/>
      <c r="W152" s="12"/>
      <c r="X152" s="12"/>
      <c r="Y152" s="12"/>
      <c r="Z152" s="12"/>
      <c r="AA152" s="12"/>
      <c r="AB152" s="12"/>
      <c r="AC152" s="12"/>
      <c r="AD152" s="12"/>
    </row>
    <row r="153" spans="1:30" ht="30" customHeight="1" x14ac:dyDescent="0.2">
      <c r="A153" s="23"/>
      <c r="B153" s="144"/>
      <c r="C153" s="144"/>
      <c r="D153" s="144"/>
      <c r="E153" s="144"/>
      <c r="F153" s="23"/>
      <c r="G153" s="159"/>
      <c r="H153" s="159"/>
      <c r="I153" s="158"/>
      <c r="J153" s="158"/>
      <c r="K153" s="139"/>
      <c r="L153" s="138"/>
      <c r="M153" s="138"/>
      <c r="N153" s="138"/>
      <c r="O153" s="41"/>
      <c r="P153" s="41"/>
      <c r="Q153" s="41"/>
      <c r="R153" s="25"/>
      <c r="S153" s="12"/>
      <c r="T153" s="12"/>
      <c r="U153" s="12"/>
      <c r="V153" s="12"/>
      <c r="W153" s="12"/>
      <c r="X153" s="12"/>
      <c r="Y153" s="12"/>
      <c r="Z153" s="12"/>
      <c r="AA153" s="12"/>
      <c r="AB153" s="12"/>
      <c r="AC153" s="12"/>
      <c r="AD153" s="12"/>
    </row>
    <row r="154" spans="1:30" x14ac:dyDescent="0.2">
      <c r="A154" s="186" t="s">
        <v>113</v>
      </c>
      <c r="B154" s="179"/>
      <c r="C154" s="179"/>
      <c r="D154" s="179"/>
      <c r="E154" s="179"/>
      <c r="F154" s="180"/>
      <c r="G154" s="150"/>
      <c r="H154" s="159"/>
      <c r="I154" s="158"/>
      <c r="J154" s="158"/>
      <c r="K154" s="139"/>
      <c r="L154" s="138"/>
      <c r="M154" s="138"/>
      <c r="N154" s="138"/>
      <c r="O154" s="41"/>
      <c r="P154" s="41"/>
      <c r="Q154" s="41"/>
      <c r="R154" s="25"/>
      <c r="S154" s="12"/>
      <c r="T154" s="12"/>
      <c r="U154" s="12"/>
      <c r="V154" s="12"/>
      <c r="W154" s="12"/>
      <c r="X154" s="12"/>
      <c r="Y154" s="12"/>
      <c r="Z154" s="12"/>
      <c r="AA154" s="12"/>
      <c r="AB154" s="12"/>
      <c r="AC154" s="12"/>
      <c r="AD154" s="12"/>
    </row>
    <row r="155" spans="1:30" x14ac:dyDescent="0.2">
      <c r="A155" s="187" t="s">
        <v>114</v>
      </c>
      <c r="B155" s="179"/>
      <c r="C155" s="179"/>
      <c r="D155" s="179"/>
      <c r="E155" s="179"/>
      <c r="F155" s="180"/>
      <c r="G155" s="150"/>
      <c r="H155" s="159"/>
      <c r="I155" s="159"/>
      <c r="J155" s="158"/>
      <c r="K155" s="138"/>
      <c r="L155" s="138"/>
      <c r="M155" s="138"/>
      <c r="N155" s="138"/>
      <c r="O155" s="41"/>
      <c r="P155" s="41"/>
      <c r="Q155" s="41"/>
      <c r="R155" s="25"/>
      <c r="S155" s="12"/>
      <c r="T155" s="12"/>
      <c r="U155" s="12"/>
      <c r="V155" s="12"/>
      <c r="W155" s="12"/>
      <c r="X155" s="12"/>
      <c r="Y155" s="12"/>
      <c r="Z155" s="12"/>
      <c r="AA155" s="12"/>
      <c r="AB155" s="12"/>
      <c r="AC155" s="12"/>
      <c r="AD155" s="12"/>
    </row>
    <row r="156" spans="1:30" x14ac:dyDescent="0.2">
      <c r="A156" s="187" t="s">
        <v>115</v>
      </c>
      <c r="B156" s="179"/>
      <c r="C156" s="179"/>
      <c r="D156" s="179"/>
      <c r="E156" s="179"/>
      <c r="F156" s="180"/>
      <c r="G156" s="150"/>
      <c r="H156" s="159"/>
      <c r="I156" s="159"/>
      <c r="J156" s="158"/>
      <c r="K156" s="138"/>
      <c r="L156" s="138"/>
      <c r="M156" s="138"/>
      <c r="N156" s="138"/>
      <c r="O156" s="41"/>
      <c r="P156" s="41"/>
      <c r="Q156" s="41"/>
      <c r="R156" s="25"/>
      <c r="S156" s="12"/>
      <c r="T156" s="12"/>
      <c r="U156" s="12"/>
      <c r="V156" s="12"/>
      <c r="W156" s="12"/>
      <c r="X156" s="12"/>
      <c r="Y156" s="12"/>
      <c r="Z156" s="12"/>
      <c r="AA156" s="12"/>
      <c r="AB156" s="12"/>
      <c r="AC156" s="12"/>
      <c r="AD156" s="12"/>
    </row>
    <row r="157" spans="1:30" x14ac:dyDescent="0.2">
      <c r="A157" s="188" t="s">
        <v>116</v>
      </c>
      <c r="B157" s="179"/>
      <c r="C157" s="179"/>
      <c r="D157" s="179"/>
      <c r="E157" s="179"/>
      <c r="F157" s="180"/>
      <c r="G157" s="150"/>
      <c r="H157" s="159"/>
      <c r="I157" s="159"/>
      <c r="J157" s="158"/>
      <c r="K157" s="138"/>
      <c r="L157" s="138"/>
      <c r="M157" s="138"/>
      <c r="N157" s="138"/>
      <c r="O157" s="41"/>
      <c r="P157" s="41"/>
      <c r="Q157" s="41"/>
      <c r="R157" s="25"/>
      <c r="S157" s="12"/>
      <c r="T157" s="12"/>
      <c r="U157" s="12"/>
      <c r="V157" s="12"/>
      <c r="W157" s="12"/>
      <c r="X157" s="12"/>
      <c r="Y157" s="12"/>
      <c r="Z157" s="12"/>
      <c r="AA157" s="12"/>
      <c r="AB157" s="12"/>
      <c r="AC157" s="12"/>
      <c r="AD157" s="12"/>
    </row>
    <row r="158" spans="1:30" x14ac:dyDescent="0.2">
      <c r="A158" s="188" t="s">
        <v>117</v>
      </c>
      <c r="B158" s="179"/>
      <c r="C158" s="179"/>
      <c r="D158" s="179"/>
      <c r="E158" s="179"/>
      <c r="F158" s="180"/>
      <c r="G158" s="150"/>
      <c r="H158" s="159"/>
      <c r="I158" s="159"/>
      <c r="J158" s="158"/>
      <c r="K158" s="138"/>
      <c r="L158" s="138"/>
      <c r="M158" s="138"/>
      <c r="N158" s="138"/>
      <c r="O158" s="41"/>
      <c r="P158" s="41"/>
      <c r="Q158" s="41"/>
      <c r="R158" s="25"/>
      <c r="S158" s="12"/>
      <c r="T158" s="12"/>
      <c r="U158" s="12"/>
      <c r="V158" s="12"/>
      <c r="W158" s="12"/>
      <c r="X158" s="12"/>
      <c r="Y158" s="12"/>
      <c r="Z158" s="12"/>
      <c r="AA158" s="12"/>
      <c r="AB158" s="12"/>
      <c r="AC158" s="12"/>
      <c r="AD158" s="12"/>
    </row>
    <row r="159" spans="1:30" x14ac:dyDescent="0.2">
      <c r="A159" s="188" t="s">
        <v>118</v>
      </c>
      <c r="B159" s="179"/>
      <c r="C159" s="179"/>
      <c r="D159" s="179"/>
      <c r="E159" s="179"/>
      <c r="F159" s="180"/>
      <c r="G159" s="150"/>
      <c r="H159" s="159"/>
      <c r="I159" s="159"/>
      <c r="J159" s="158"/>
      <c r="K159" s="138"/>
      <c r="L159" s="138"/>
      <c r="M159" s="138"/>
      <c r="N159" s="138"/>
      <c r="O159" s="41"/>
      <c r="P159" s="41"/>
      <c r="Q159" s="41"/>
      <c r="R159" s="25"/>
      <c r="S159" s="12"/>
      <c r="T159" s="12"/>
      <c r="U159" s="12"/>
      <c r="V159" s="12"/>
      <c r="W159" s="12"/>
      <c r="X159" s="12"/>
      <c r="Y159" s="12"/>
      <c r="Z159" s="12"/>
      <c r="AA159" s="12"/>
      <c r="AB159" s="12"/>
      <c r="AC159" s="12"/>
      <c r="AD159" s="12"/>
    </row>
    <row r="160" spans="1:30" ht="32.25" customHeight="1" x14ac:dyDescent="0.2">
      <c r="A160" s="189"/>
      <c r="B160" s="182"/>
      <c r="C160" s="182"/>
      <c r="D160" s="182"/>
      <c r="E160" s="182"/>
      <c r="F160" s="182"/>
      <c r="G160" s="150"/>
      <c r="H160" s="159"/>
      <c r="I160" s="159"/>
      <c r="J160" s="158"/>
      <c r="K160" s="138"/>
      <c r="L160" s="138"/>
      <c r="M160" s="138"/>
      <c r="N160" s="138"/>
      <c r="O160" s="41"/>
      <c r="P160" s="41"/>
      <c r="Q160" s="41"/>
      <c r="R160" s="25"/>
      <c r="S160" s="12"/>
      <c r="T160" s="12"/>
      <c r="U160" s="12"/>
      <c r="V160" s="12"/>
      <c r="W160" s="12"/>
      <c r="X160" s="12"/>
      <c r="Y160" s="12"/>
      <c r="Z160" s="12"/>
      <c r="AA160" s="12"/>
      <c r="AB160" s="12"/>
      <c r="AC160" s="12"/>
      <c r="AD160" s="12"/>
    </row>
    <row r="161" spans="1:30" x14ac:dyDescent="0.2">
      <c r="A161" s="186" t="s">
        <v>119</v>
      </c>
      <c r="B161" s="179"/>
      <c r="C161" s="179"/>
      <c r="D161" s="179"/>
      <c r="E161" s="179"/>
      <c r="F161" s="180"/>
      <c r="G161" s="150"/>
      <c r="H161" s="159"/>
      <c r="I161" s="159"/>
      <c r="J161" s="159"/>
      <c r="K161" s="23"/>
      <c r="L161" s="23"/>
      <c r="M161" s="41"/>
      <c r="N161" s="41"/>
      <c r="O161" s="41"/>
      <c r="P161" s="41"/>
      <c r="Q161" s="41"/>
      <c r="R161" s="25"/>
      <c r="S161" s="12"/>
      <c r="T161" s="12"/>
      <c r="U161" s="12"/>
      <c r="V161" s="12"/>
      <c r="W161" s="12"/>
      <c r="X161" s="12"/>
      <c r="Y161" s="12"/>
      <c r="Z161" s="12"/>
      <c r="AA161" s="12"/>
      <c r="AB161" s="12"/>
      <c r="AC161" s="12"/>
      <c r="AD161" s="12"/>
    </row>
    <row r="162" spans="1:30" x14ac:dyDescent="0.2">
      <c r="A162" s="190" t="s">
        <v>120</v>
      </c>
      <c r="B162" s="179"/>
      <c r="C162" s="179"/>
      <c r="D162" s="179"/>
      <c r="E162" s="179"/>
      <c r="F162" s="180"/>
      <c r="G162" s="150"/>
      <c r="H162" s="159"/>
      <c r="I162" s="159"/>
      <c r="J162" s="159"/>
      <c r="K162" s="23"/>
      <c r="L162" s="23"/>
      <c r="M162" s="41"/>
      <c r="N162" s="41"/>
      <c r="O162" s="41"/>
      <c r="P162" s="41"/>
      <c r="Q162" s="41"/>
      <c r="R162" s="25"/>
      <c r="S162" s="12"/>
      <c r="T162" s="12"/>
      <c r="U162" s="12"/>
      <c r="V162" s="12"/>
      <c r="W162" s="12"/>
      <c r="X162" s="12"/>
      <c r="Y162" s="12"/>
      <c r="Z162" s="12"/>
      <c r="AA162" s="12"/>
      <c r="AB162" s="12"/>
      <c r="AC162" s="12"/>
      <c r="AD162" s="12"/>
    </row>
    <row r="163" spans="1:30" x14ac:dyDescent="0.2">
      <c r="A163" s="185" t="s">
        <v>121</v>
      </c>
      <c r="B163" s="179"/>
      <c r="C163" s="179"/>
      <c r="D163" s="179"/>
      <c r="E163" s="179"/>
      <c r="F163" s="180"/>
      <c r="G163" s="150"/>
      <c r="H163" s="159"/>
      <c r="I163" s="159"/>
      <c r="J163" s="159"/>
      <c r="K163" s="23"/>
      <c r="L163" s="23"/>
      <c r="M163" s="41"/>
      <c r="N163" s="41"/>
      <c r="O163" s="41"/>
      <c r="P163" s="41"/>
      <c r="Q163" s="41"/>
      <c r="R163" s="25"/>
      <c r="S163" s="12"/>
      <c r="T163" s="12"/>
      <c r="U163" s="12"/>
      <c r="V163" s="12"/>
      <c r="W163" s="12"/>
      <c r="X163" s="12"/>
      <c r="Y163" s="12"/>
      <c r="Z163" s="12"/>
      <c r="AA163" s="12"/>
      <c r="AB163" s="12"/>
      <c r="AC163" s="12"/>
      <c r="AD163" s="12"/>
    </row>
    <row r="164" spans="1:30" ht="31.5" customHeight="1" x14ac:dyDescent="0.2">
      <c r="A164" s="185" t="s">
        <v>122</v>
      </c>
      <c r="B164" s="179"/>
      <c r="C164" s="179"/>
      <c r="D164" s="179"/>
      <c r="E164" s="179"/>
      <c r="F164" s="180"/>
      <c r="G164" s="150"/>
      <c r="H164" s="159"/>
      <c r="I164" s="159"/>
      <c r="J164" s="159"/>
      <c r="K164" s="23"/>
      <c r="L164" s="23"/>
      <c r="M164" s="41"/>
      <c r="N164" s="41"/>
      <c r="O164" s="41"/>
      <c r="P164" s="41"/>
      <c r="Q164" s="41"/>
      <c r="R164" s="25"/>
      <c r="S164" s="12"/>
      <c r="T164" s="12"/>
      <c r="U164" s="12"/>
      <c r="V164" s="12"/>
      <c r="W164" s="12"/>
      <c r="X164" s="12"/>
      <c r="Y164" s="12"/>
      <c r="Z164" s="12"/>
      <c r="AA164" s="12"/>
      <c r="AB164" s="12"/>
      <c r="AC164" s="12"/>
      <c r="AD164" s="12"/>
    </row>
    <row r="165" spans="1:30" ht="29.25" customHeight="1" x14ac:dyDescent="0.2">
      <c r="A165" s="185" t="s">
        <v>123</v>
      </c>
      <c r="B165" s="179"/>
      <c r="C165" s="179"/>
      <c r="D165" s="179"/>
      <c r="E165" s="179"/>
      <c r="F165" s="180"/>
      <c r="G165" s="150"/>
      <c r="H165" s="159"/>
      <c r="I165" s="159"/>
      <c r="J165" s="159"/>
      <c r="K165" s="23"/>
      <c r="L165" s="23"/>
      <c r="M165" s="41"/>
      <c r="N165" s="41"/>
      <c r="O165" s="41"/>
      <c r="P165" s="41"/>
      <c r="Q165" s="41"/>
      <c r="R165" s="25"/>
      <c r="S165" s="12"/>
      <c r="T165" s="12"/>
      <c r="U165" s="12"/>
      <c r="V165" s="12"/>
      <c r="W165" s="12"/>
      <c r="X165" s="12"/>
      <c r="Y165" s="12"/>
      <c r="Z165" s="12"/>
      <c r="AA165" s="12"/>
      <c r="AB165" s="12"/>
      <c r="AC165" s="12"/>
      <c r="AD165" s="12"/>
    </row>
    <row r="166" spans="1:30" x14ac:dyDescent="0.2">
      <c r="A166" s="185" t="s">
        <v>124</v>
      </c>
      <c r="B166" s="179"/>
      <c r="C166" s="179"/>
      <c r="D166" s="179"/>
      <c r="E166" s="179"/>
      <c r="F166" s="180"/>
      <c r="G166" s="150"/>
      <c r="H166" s="159"/>
      <c r="I166" s="159"/>
      <c r="J166" s="159"/>
      <c r="K166" s="23"/>
      <c r="L166" s="23"/>
      <c r="M166" s="41"/>
      <c r="N166" s="41"/>
      <c r="O166" s="41"/>
      <c r="P166" s="41"/>
      <c r="Q166" s="41"/>
      <c r="R166" s="25"/>
      <c r="S166" s="12"/>
      <c r="T166" s="12"/>
      <c r="U166" s="12"/>
      <c r="V166" s="12"/>
      <c r="W166" s="12"/>
      <c r="X166" s="12"/>
      <c r="Y166" s="12"/>
      <c r="Z166" s="12"/>
      <c r="AA166" s="12"/>
      <c r="AB166" s="12"/>
      <c r="AC166" s="12"/>
      <c r="AD166" s="12"/>
    </row>
    <row r="167" spans="1:30" ht="58.5" customHeight="1" x14ac:dyDescent="0.2">
      <c r="A167" s="185" t="s">
        <v>125</v>
      </c>
      <c r="B167" s="179"/>
      <c r="C167" s="179"/>
      <c r="D167" s="179"/>
      <c r="E167" s="179"/>
      <c r="F167" s="180"/>
      <c r="G167" s="150"/>
      <c r="H167" s="159"/>
      <c r="I167" s="159"/>
      <c r="J167" s="159"/>
      <c r="K167" s="23"/>
      <c r="L167" s="23"/>
      <c r="M167" s="41"/>
      <c r="N167" s="41"/>
      <c r="O167" s="41"/>
      <c r="P167" s="41"/>
      <c r="Q167" s="41"/>
      <c r="R167" s="25"/>
      <c r="S167" s="12"/>
      <c r="T167" s="12"/>
      <c r="U167" s="12"/>
      <c r="V167" s="12"/>
      <c r="W167" s="12"/>
      <c r="X167" s="12"/>
      <c r="Y167" s="12"/>
      <c r="Z167" s="12"/>
      <c r="AA167" s="12"/>
      <c r="AB167" s="12"/>
      <c r="AC167" s="12"/>
      <c r="AD167" s="12"/>
    </row>
    <row r="168" spans="1:30" ht="29.25" customHeight="1" x14ac:dyDescent="0.2">
      <c r="A168" s="185" t="s">
        <v>126</v>
      </c>
      <c r="B168" s="179"/>
      <c r="C168" s="179"/>
      <c r="D168" s="179"/>
      <c r="E168" s="179"/>
      <c r="F168" s="180"/>
      <c r="G168" s="150"/>
      <c r="H168" s="159"/>
      <c r="I168" s="159"/>
      <c r="J168" s="159"/>
      <c r="K168" s="23"/>
      <c r="L168" s="23"/>
      <c r="M168" s="41"/>
      <c r="N168" s="41"/>
      <c r="O168" s="41"/>
      <c r="P168" s="41"/>
      <c r="Q168" s="41"/>
      <c r="R168" s="25"/>
      <c r="S168" s="12"/>
      <c r="T168" s="12"/>
      <c r="U168" s="12"/>
      <c r="V168" s="12"/>
      <c r="W168" s="12"/>
      <c r="X168" s="12"/>
      <c r="Y168" s="12"/>
      <c r="Z168" s="12"/>
      <c r="AA168" s="12"/>
      <c r="AB168" s="12"/>
      <c r="AC168" s="12"/>
      <c r="AD168" s="12"/>
    </row>
    <row r="169" spans="1:30" x14ac:dyDescent="0.2">
      <c r="A169" s="185" t="s">
        <v>127</v>
      </c>
      <c r="B169" s="179"/>
      <c r="C169" s="179"/>
      <c r="D169" s="179"/>
      <c r="E169" s="179"/>
      <c r="F169" s="180"/>
      <c r="G169" s="150"/>
      <c r="H169" s="159"/>
      <c r="I169" s="159"/>
      <c r="J169" s="159"/>
      <c r="K169" s="23"/>
      <c r="L169" s="23"/>
      <c r="M169" s="41"/>
      <c r="N169" s="41"/>
      <c r="O169" s="41"/>
      <c r="P169" s="41"/>
      <c r="Q169" s="41"/>
      <c r="R169" s="25"/>
      <c r="S169" s="12"/>
      <c r="T169" s="12"/>
      <c r="U169" s="12"/>
      <c r="V169" s="12"/>
      <c r="W169" s="12"/>
      <c r="X169" s="12"/>
      <c r="Y169" s="12"/>
      <c r="Z169" s="12"/>
      <c r="AA169" s="12"/>
      <c r="AB169" s="12"/>
      <c r="AC169" s="12"/>
      <c r="AD169" s="12"/>
    </row>
    <row r="170" spans="1:30" x14ac:dyDescent="0.2">
      <c r="A170" s="185" t="s">
        <v>128</v>
      </c>
      <c r="B170" s="179"/>
      <c r="C170" s="179"/>
      <c r="D170" s="179"/>
      <c r="E170" s="179"/>
      <c r="F170" s="180"/>
      <c r="G170" s="150"/>
      <c r="H170" s="159"/>
      <c r="I170" s="159"/>
      <c r="J170" s="159"/>
      <c r="K170" s="23"/>
      <c r="L170" s="23"/>
      <c r="M170" s="41"/>
      <c r="N170" s="41"/>
      <c r="O170" s="41"/>
      <c r="P170" s="41"/>
      <c r="Q170" s="41"/>
      <c r="R170" s="25"/>
      <c r="S170" s="12"/>
      <c r="T170" s="12"/>
      <c r="U170" s="12"/>
      <c r="V170" s="12"/>
      <c r="W170" s="12"/>
      <c r="X170" s="12"/>
      <c r="Y170" s="12"/>
      <c r="Z170" s="12"/>
      <c r="AA170" s="12"/>
      <c r="AB170" s="12"/>
      <c r="AC170" s="12"/>
      <c r="AD170" s="12"/>
    </row>
    <row r="171" spans="1:30" x14ac:dyDescent="0.2">
      <c r="A171" s="185" t="s">
        <v>129</v>
      </c>
      <c r="B171" s="179"/>
      <c r="C171" s="179"/>
      <c r="D171" s="179"/>
      <c r="E171" s="179"/>
      <c r="F171" s="180"/>
      <c r="G171" s="150"/>
      <c r="H171" s="159"/>
      <c r="I171" s="159"/>
      <c r="J171" s="159"/>
      <c r="K171" s="23"/>
      <c r="L171" s="23"/>
      <c r="M171" s="41"/>
      <c r="N171" s="41"/>
      <c r="O171" s="41"/>
      <c r="P171" s="41"/>
      <c r="Q171" s="41"/>
      <c r="R171" s="25"/>
      <c r="S171" s="12"/>
      <c r="T171" s="12"/>
      <c r="U171" s="12"/>
      <c r="V171" s="12"/>
      <c r="W171" s="12"/>
      <c r="X171" s="12"/>
      <c r="Y171" s="12"/>
      <c r="Z171" s="12"/>
      <c r="AA171" s="12"/>
      <c r="AB171" s="12"/>
      <c r="AC171" s="12"/>
      <c r="AD171" s="12"/>
    </row>
    <row r="172" spans="1:30" x14ac:dyDescent="0.2">
      <c r="A172" s="185" t="s">
        <v>130</v>
      </c>
      <c r="B172" s="179"/>
      <c r="C172" s="179"/>
      <c r="D172" s="179"/>
      <c r="E172" s="179"/>
      <c r="F172" s="180"/>
      <c r="G172" s="150"/>
      <c r="H172" s="159"/>
      <c r="I172" s="159"/>
      <c r="J172" s="159"/>
      <c r="K172" s="23"/>
      <c r="L172" s="23"/>
      <c r="M172" s="41"/>
      <c r="N172" s="41"/>
      <c r="O172" s="41"/>
      <c r="P172" s="41"/>
      <c r="Q172" s="41"/>
      <c r="R172" s="25"/>
      <c r="S172" s="12"/>
      <c r="T172" s="12"/>
      <c r="U172" s="12"/>
      <c r="V172" s="12"/>
      <c r="W172" s="12"/>
      <c r="X172" s="12"/>
      <c r="Y172" s="12"/>
      <c r="Z172" s="12"/>
      <c r="AA172" s="12"/>
      <c r="AB172" s="12"/>
      <c r="AC172" s="12"/>
      <c r="AD172" s="12"/>
    </row>
    <row r="173" spans="1:30" x14ac:dyDescent="0.2">
      <c r="A173" s="185" t="s">
        <v>131</v>
      </c>
      <c r="B173" s="179"/>
      <c r="C173" s="179"/>
      <c r="D173" s="179"/>
      <c r="E173" s="179"/>
      <c r="F173" s="180"/>
      <c r="G173" s="150"/>
      <c r="H173" s="159"/>
      <c r="I173" s="159"/>
      <c r="J173" s="159"/>
      <c r="K173" s="23"/>
      <c r="L173" s="23"/>
      <c r="M173" s="41"/>
      <c r="N173" s="41"/>
      <c r="O173" s="41"/>
      <c r="P173" s="41"/>
      <c r="Q173" s="41"/>
      <c r="R173" s="25"/>
      <c r="S173" s="12"/>
      <c r="T173" s="12"/>
      <c r="U173" s="12"/>
      <c r="V173" s="12"/>
      <c r="W173" s="12"/>
      <c r="X173" s="12"/>
      <c r="Y173" s="12"/>
      <c r="Z173" s="12"/>
      <c r="AA173" s="12"/>
      <c r="AB173" s="12"/>
      <c r="AC173" s="12"/>
      <c r="AD173" s="12"/>
    </row>
    <row r="174" spans="1:30" x14ac:dyDescent="0.2">
      <c r="A174" s="185" t="s">
        <v>132</v>
      </c>
      <c r="B174" s="179"/>
      <c r="C174" s="179"/>
      <c r="D174" s="179"/>
      <c r="E174" s="179"/>
      <c r="F174" s="180"/>
      <c r="G174" s="150"/>
      <c r="H174" s="159"/>
      <c r="I174" s="159"/>
      <c r="J174" s="159"/>
      <c r="K174" s="23"/>
      <c r="L174" s="23"/>
      <c r="M174" s="41"/>
      <c r="N174" s="41"/>
      <c r="O174" s="41"/>
      <c r="P174" s="41"/>
      <c r="Q174" s="41"/>
      <c r="R174" s="25"/>
      <c r="S174" s="12"/>
      <c r="T174" s="12"/>
      <c r="U174" s="12"/>
      <c r="V174" s="12"/>
      <c r="W174" s="12"/>
      <c r="X174" s="12"/>
      <c r="Y174" s="12"/>
      <c r="Z174" s="12"/>
      <c r="AA174" s="12"/>
      <c r="AB174" s="12"/>
      <c r="AC174" s="12"/>
      <c r="AD174" s="12"/>
    </row>
    <row r="175" spans="1:30" x14ac:dyDescent="0.2">
      <c r="A175" s="185" t="s">
        <v>133</v>
      </c>
      <c r="B175" s="179"/>
      <c r="C175" s="179"/>
      <c r="D175" s="179"/>
      <c r="E175" s="179"/>
      <c r="F175" s="180"/>
      <c r="G175" s="150"/>
      <c r="H175" s="159"/>
      <c r="I175" s="159"/>
      <c r="J175" s="159"/>
      <c r="K175" s="23"/>
      <c r="L175" s="23"/>
      <c r="M175" s="41"/>
      <c r="N175" s="41"/>
      <c r="O175" s="41"/>
      <c r="P175" s="41"/>
      <c r="Q175" s="41"/>
      <c r="R175" s="25"/>
      <c r="S175" s="12"/>
      <c r="T175" s="12"/>
      <c r="U175" s="12"/>
      <c r="V175" s="12"/>
      <c r="W175" s="12"/>
      <c r="X175" s="12"/>
      <c r="Y175" s="12"/>
      <c r="Z175" s="12"/>
      <c r="AA175" s="12"/>
      <c r="AB175" s="12"/>
      <c r="AC175" s="12"/>
      <c r="AD175" s="12"/>
    </row>
    <row r="176" spans="1:30" x14ac:dyDescent="0.2">
      <c r="A176" s="185" t="s">
        <v>134</v>
      </c>
      <c r="B176" s="179"/>
      <c r="C176" s="179"/>
      <c r="D176" s="179"/>
      <c r="E176" s="179"/>
      <c r="F176" s="180"/>
      <c r="G176" s="150"/>
      <c r="H176" s="159"/>
      <c r="I176" s="159"/>
      <c r="J176" s="159"/>
      <c r="K176" s="23"/>
      <c r="L176" s="23"/>
      <c r="M176" s="41"/>
      <c r="N176" s="41"/>
      <c r="O176" s="41"/>
      <c r="P176" s="41"/>
      <c r="Q176" s="41"/>
      <c r="R176" s="25"/>
      <c r="S176" s="12"/>
      <c r="T176" s="12"/>
      <c r="U176" s="12"/>
      <c r="V176" s="12"/>
      <c r="W176" s="12"/>
      <c r="X176" s="12"/>
      <c r="Y176" s="12"/>
      <c r="Z176" s="12"/>
      <c r="AA176" s="12"/>
      <c r="AB176" s="12"/>
      <c r="AC176" s="12"/>
      <c r="AD176" s="12"/>
    </row>
    <row r="177" spans="1:30" x14ac:dyDescent="0.2">
      <c r="A177" s="185" t="s">
        <v>135</v>
      </c>
      <c r="B177" s="179"/>
      <c r="C177" s="179"/>
      <c r="D177" s="179"/>
      <c r="E177" s="179"/>
      <c r="F177" s="180"/>
      <c r="G177" s="150"/>
      <c r="H177" s="159"/>
      <c r="I177" s="159"/>
      <c r="J177" s="159"/>
      <c r="K177" s="23"/>
      <c r="L177" s="23"/>
      <c r="M177" s="41"/>
      <c r="N177" s="41"/>
      <c r="O177" s="41"/>
      <c r="P177" s="41"/>
      <c r="Q177" s="41"/>
      <c r="R177" s="25"/>
      <c r="S177" s="12"/>
      <c r="T177" s="12"/>
      <c r="U177" s="12"/>
      <c r="V177" s="12"/>
      <c r="W177" s="12"/>
      <c r="X177" s="12"/>
      <c r="Y177" s="12"/>
      <c r="Z177" s="12"/>
      <c r="AA177" s="12"/>
      <c r="AB177" s="12"/>
      <c r="AC177" s="12"/>
      <c r="AD177" s="12"/>
    </row>
    <row r="178" spans="1:30" x14ac:dyDescent="0.2">
      <c r="A178" s="185" t="s">
        <v>136</v>
      </c>
      <c r="B178" s="179"/>
      <c r="C178" s="179"/>
      <c r="D178" s="179"/>
      <c r="E178" s="179"/>
      <c r="F178" s="180"/>
      <c r="G178" s="150"/>
      <c r="H178" s="159"/>
      <c r="I178" s="159"/>
      <c r="J178" s="159"/>
      <c r="K178" s="23"/>
      <c r="L178" s="23"/>
      <c r="M178" s="41"/>
      <c r="N178" s="41"/>
      <c r="O178" s="41"/>
      <c r="P178" s="41"/>
      <c r="Q178" s="41"/>
      <c r="R178" s="25"/>
      <c r="S178" s="12"/>
      <c r="T178" s="12"/>
      <c r="U178" s="12"/>
      <c r="V178" s="12"/>
      <c r="W178" s="12"/>
      <c r="X178" s="12"/>
      <c r="Y178" s="12"/>
      <c r="Z178" s="12"/>
      <c r="AA178" s="12"/>
      <c r="AB178" s="12"/>
      <c r="AC178" s="12"/>
      <c r="AD178" s="12"/>
    </row>
    <row r="179" spans="1:30" x14ac:dyDescent="0.2">
      <c r="A179" s="185" t="s">
        <v>137</v>
      </c>
      <c r="B179" s="179"/>
      <c r="C179" s="179"/>
      <c r="D179" s="179"/>
      <c r="E179" s="179"/>
      <c r="F179" s="180"/>
      <c r="G179" s="150"/>
      <c r="H179" s="159"/>
      <c r="I179" s="159"/>
      <c r="J179" s="159"/>
      <c r="K179" s="23"/>
      <c r="L179" s="23"/>
      <c r="M179" s="41"/>
      <c r="N179" s="41"/>
      <c r="O179" s="41"/>
      <c r="P179" s="41"/>
      <c r="Q179" s="41"/>
      <c r="R179" s="25"/>
      <c r="S179" s="12"/>
      <c r="T179" s="12"/>
      <c r="U179" s="12"/>
      <c r="V179" s="12"/>
      <c r="W179" s="12"/>
      <c r="X179" s="12"/>
      <c r="Y179" s="12"/>
      <c r="Z179" s="12"/>
      <c r="AA179" s="12"/>
      <c r="AB179" s="12"/>
      <c r="AC179" s="12"/>
      <c r="AD179" s="12"/>
    </row>
    <row r="180" spans="1:30" x14ac:dyDescent="0.2">
      <c r="A180" s="185" t="s">
        <v>138</v>
      </c>
      <c r="B180" s="179"/>
      <c r="C180" s="179"/>
      <c r="D180" s="179"/>
      <c r="E180" s="179"/>
      <c r="F180" s="180"/>
      <c r="G180" s="150"/>
      <c r="H180" s="159"/>
      <c r="I180" s="159"/>
      <c r="J180" s="159"/>
      <c r="K180" s="23"/>
      <c r="L180" s="23"/>
      <c r="M180" s="41"/>
      <c r="N180" s="41"/>
      <c r="O180" s="41"/>
      <c r="P180" s="41"/>
      <c r="Q180" s="41"/>
      <c r="R180" s="25"/>
      <c r="S180" s="12"/>
      <c r="T180" s="12"/>
      <c r="U180" s="12"/>
      <c r="V180" s="12"/>
      <c r="W180" s="12"/>
      <c r="X180" s="12"/>
      <c r="Y180" s="12"/>
      <c r="Z180" s="12"/>
      <c r="AA180" s="12"/>
      <c r="AB180" s="12"/>
      <c r="AC180" s="12"/>
      <c r="AD180" s="12"/>
    </row>
    <row r="181" spans="1:30" x14ac:dyDescent="0.2">
      <c r="A181" s="185" t="s">
        <v>139</v>
      </c>
      <c r="B181" s="179"/>
      <c r="C181" s="179"/>
      <c r="D181" s="179"/>
      <c r="E181" s="179"/>
      <c r="F181" s="180"/>
      <c r="G181" s="150"/>
      <c r="H181" s="159"/>
      <c r="I181" s="159"/>
      <c r="J181" s="159"/>
      <c r="K181" s="23"/>
      <c r="L181" s="23"/>
      <c r="M181" s="41"/>
      <c r="N181" s="41"/>
      <c r="O181" s="41"/>
      <c r="P181" s="41"/>
      <c r="Q181" s="41"/>
      <c r="R181" s="25"/>
      <c r="S181" s="12"/>
      <c r="T181" s="12"/>
      <c r="U181" s="12"/>
      <c r="V181" s="12"/>
      <c r="W181" s="12"/>
      <c r="X181" s="12"/>
      <c r="Y181" s="12"/>
      <c r="Z181" s="12"/>
      <c r="AA181" s="12"/>
      <c r="AB181" s="12"/>
      <c r="AC181" s="12"/>
      <c r="AD181" s="12"/>
    </row>
    <row r="182" spans="1:30" x14ac:dyDescent="0.2">
      <c r="A182" s="185" t="s">
        <v>140</v>
      </c>
      <c r="B182" s="179"/>
      <c r="C182" s="179"/>
      <c r="D182" s="179"/>
      <c r="E182" s="179"/>
      <c r="F182" s="180"/>
      <c r="G182" s="150"/>
      <c r="H182" s="159"/>
      <c r="I182" s="159"/>
      <c r="J182" s="159"/>
      <c r="K182" s="23"/>
      <c r="L182" s="23"/>
      <c r="M182" s="41"/>
      <c r="N182" s="41"/>
      <c r="O182" s="41"/>
      <c r="P182" s="41"/>
      <c r="Q182" s="41"/>
      <c r="R182" s="25"/>
      <c r="S182" s="12"/>
      <c r="T182" s="12"/>
      <c r="U182" s="12"/>
      <c r="V182" s="12"/>
      <c r="W182" s="12"/>
      <c r="X182" s="12"/>
      <c r="Y182" s="12"/>
      <c r="Z182" s="12"/>
      <c r="AA182" s="12"/>
      <c r="AB182" s="12"/>
      <c r="AC182" s="12"/>
      <c r="AD182" s="12"/>
    </row>
    <row r="183" spans="1:30" ht="30.75" customHeight="1" x14ac:dyDescent="0.2">
      <c r="A183" s="185" t="s">
        <v>141</v>
      </c>
      <c r="B183" s="179"/>
      <c r="C183" s="179"/>
      <c r="D183" s="179"/>
      <c r="E183" s="179"/>
      <c r="F183" s="180"/>
      <c r="G183" s="150"/>
      <c r="H183" s="159"/>
      <c r="I183" s="159"/>
      <c r="J183" s="159"/>
      <c r="K183" s="23"/>
      <c r="L183" s="23"/>
      <c r="M183" s="41"/>
      <c r="N183" s="41"/>
      <c r="O183" s="41"/>
      <c r="P183" s="41"/>
      <c r="Q183" s="41"/>
      <c r="R183" s="25"/>
      <c r="S183" s="12"/>
      <c r="T183" s="12"/>
      <c r="U183" s="12"/>
      <c r="V183" s="12"/>
      <c r="W183" s="12"/>
      <c r="X183" s="12"/>
      <c r="Y183" s="12"/>
      <c r="Z183" s="12"/>
      <c r="AA183" s="12"/>
      <c r="AB183" s="12"/>
      <c r="AC183" s="12"/>
      <c r="AD183" s="12"/>
    </row>
    <row r="184" spans="1:30" ht="33.75" customHeight="1" x14ac:dyDescent="0.2">
      <c r="A184" s="185" t="s">
        <v>142</v>
      </c>
      <c r="B184" s="179"/>
      <c r="C184" s="179"/>
      <c r="D184" s="179"/>
      <c r="E184" s="179"/>
      <c r="F184" s="180"/>
      <c r="G184" s="150"/>
      <c r="H184" s="159"/>
      <c r="I184" s="159"/>
      <c r="J184" s="159"/>
      <c r="K184" s="23"/>
      <c r="L184" s="23"/>
      <c r="M184" s="41"/>
      <c r="N184" s="41"/>
      <c r="O184" s="41"/>
      <c r="P184" s="41"/>
      <c r="Q184" s="41"/>
      <c r="R184" s="25"/>
      <c r="S184" s="12"/>
      <c r="T184" s="12"/>
      <c r="U184" s="12"/>
      <c r="V184" s="12"/>
      <c r="W184" s="12"/>
      <c r="X184" s="12"/>
      <c r="Y184" s="12"/>
      <c r="Z184" s="12"/>
      <c r="AA184" s="12"/>
      <c r="AB184" s="12"/>
      <c r="AC184" s="12"/>
      <c r="AD184" s="12"/>
    </row>
    <row r="185" spans="1:30" x14ac:dyDescent="0.2">
      <c r="A185" s="185" t="s">
        <v>143</v>
      </c>
      <c r="B185" s="179"/>
      <c r="C185" s="179"/>
      <c r="D185" s="179"/>
      <c r="E185" s="179"/>
      <c r="F185" s="180"/>
      <c r="G185" s="150"/>
      <c r="H185" s="159"/>
      <c r="I185" s="159"/>
      <c r="J185" s="159"/>
      <c r="K185" s="23"/>
      <c r="L185" s="23"/>
      <c r="M185" s="41"/>
      <c r="N185" s="41"/>
      <c r="O185" s="41"/>
      <c r="P185" s="41"/>
      <c r="Q185" s="41"/>
      <c r="R185" s="43"/>
      <c r="S185" s="44"/>
      <c r="T185" s="44"/>
      <c r="U185" s="44"/>
      <c r="V185" s="44"/>
      <c r="W185" s="44"/>
      <c r="X185" s="44"/>
      <c r="Y185" s="44"/>
      <c r="Z185" s="44"/>
      <c r="AA185" s="44"/>
      <c r="AB185" s="44"/>
      <c r="AC185" s="44"/>
      <c r="AD185" s="44"/>
    </row>
    <row r="186" spans="1:30" ht="61.5" customHeight="1" x14ac:dyDescent="0.2">
      <c r="A186" s="185" t="s">
        <v>144</v>
      </c>
      <c r="B186" s="179"/>
      <c r="C186" s="179"/>
      <c r="D186" s="179"/>
      <c r="E186" s="179"/>
      <c r="F186" s="180"/>
      <c r="G186" s="150"/>
      <c r="H186" s="159"/>
      <c r="I186" s="159"/>
      <c r="J186" s="159"/>
      <c r="K186" s="23"/>
      <c r="L186" s="23"/>
      <c r="M186" s="41"/>
      <c r="N186" s="41"/>
      <c r="O186" s="41"/>
      <c r="P186" s="41"/>
      <c r="Q186" s="41"/>
      <c r="R186" s="43"/>
      <c r="S186" s="44"/>
      <c r="T186" s="44"/>
      <c r="U186" s="44"/>
      <c r="V186" s="44"/>
      <c r="W186" s="44"/>
      <c r="X186" s="44"/>
      <c r="Y186" s="44"/>
      <c r="Z186" s="44"/>
      <c r="AA186" s="44"/>
      <c r="AB186" s="44"/>
      <c r="AC186" s="44"/>
      <c r="AD186" s="44"/>
    </row>
    <row r="187" spans="1:30" ht="29.25" customHeight="1" x14ac:dyDescent="0.2">
      <c r="A187" s="185" t="s">
        <v>145</v>
      </c>
      <c r="B187" s="179"/>
      <c r="C187" s="179"/>
      <c r="D187" s="179"/>
      <c r="E187" s="179"/>
      <c r="F187" s="180"/>
      <c r="G187" s="150"/>
      <c r="H187" s="159"/>
      <c r="I187" s="159"/>
      <c r="J187" s="159"/>
      <c r="K187" s="23"/>
      <c r="L187" s="23"/>
      <c r="M187" s="41"/>
      <c r="N187" s="41"/>
      <c r="O187" s="41"/>
      <c r="P187" s="41"/>
      <c r="Q187" s="41"/>
      <c r="R187" s="43"/>
      <c r="S187" s="44"/>
      <c r="T187" s="44"/>
      <c r="U187" s="44"/>
      <c r="V187" s="44"/>
      <c r="W187" s="44"/>
      <c r="X187" s="44"/>
      <c r="Y187" s="44"/>
      <c r="Z187" s="44"/>
      <c r="AA187" s="44"/>
      <c r="AB187" s="44"/>
      <c r="AC187" s="44"/>
      <c r="AD187" s="44"/>
    </row>
    <row r="188" spans="1:30" ht="31.5" customHeight="1" x14ac:dyDescent="0.2">
      <c r="A188" s="185" t="s">
        <v>146</v>
      </c>
      <c r="B188" s="179"/>
      <c r="C188" s="179"/>
      <c r="D188" s="179"/>
      <c r="E188" s="179"/>
      <c r="F188" s="180"/>
      <c r="G188" s="150"/>
      <c r="H188" s="159"/>
      <c r="I188" s="159"/>
      <c r="J188" s="159"/>
      <c r="K188" s="23"/>
      <c r="L188" s="23"/>
      <c r="M188" s="41"/>
      <c r="N188" s="41"/>
      <c r="O188" s="41"/>
      <c r="P188" s="41"/>
      <c r="Q188" s="41"/>
      <c r="R188" s="43"/>
      <c r="S188" s="44"/>
      <c r="T188" s="44"/>
      <c r="U188" s="44"/>
      <c r="V188" s="44"/>
      <c r="W188" s="44"/>
      <c r="X188" s="44"/>
      <c r="Y188" s="44"/>
      <c r="Z188" s="44"/>
      <c r="AA188" s="44"/>
      <c r="AB188" s="44"/>
      <c r="AC188" s="44"/>
      <c r="AD188" s="44"/>
    </row>
    <row r="189" spans="1:30" x14ac:dyDescent="0.2">
      <c r="A189" s="185" t="s">
        <v>147</v>
      </c>
      <c r="B189" s="179"/>
      <c r="C189" s="179"/>
      <c r="D189" s="179"/>
      <c r="E189" s="179"/>
      <c r="F189" s="180"/>
      <c r="G189" s="150"/>
      <c r="H189" s="159"/>
      <c r="I189" s="159"/>
      <c r="J189" s="159"/>
      <c r="K189" s="23"/>
      <c r="L189" s="23"/>
      <c r="M189" s="41"/>
      <c r="N189" s="41"/>
      <c r="O189" s="41"/>
      <c r="P189" s="41"/>
      <c r="Q189" s="41"/>
      <c r="R189" s="43"/>
      <c r="S189" s="44"/>
      <c r="T189" s="44"/>
      <c r="U189" s="44"/>
      <c r="V189" s="44"/>
      <c r="W189" s="44"/>
      <c r="X189" s="44"/>
      <c r="Y189" s="44"/>
      <c r="Z189" s="44"/>
      <c r="AA189" s="44"/>
      <c r="AB189" s="44"/>
      <c r="AC189" s="44"/>
      <c r="AD189" s="44"/>
    </row>
    <row r="190" spans="1:30" x14ac:dyDescent="0.2">
      <c r="A190" s="185" t="s">
        <v>148</v>
      </c>
      <c r="B190" s="179"/>
      <c r="C190" s="179"/>
      <c r="D190" s="179"/>
      <c r="E190" s="179"/>
      <c r="F190" s="180"/>
      <c r="G190" s="150"/>
      <c r="H190" s="159"/>
      <c r="I190" s="159"/>
      <c r="J190" s="159"/>
      <c r="K190" s="23"/>
      <c r="L190" s="23"/>
      <c r="M190" s="41"/>
      <c r="N190" s="41"/>
      <c r="O190" s="41"/>
      <c r="P190" s="41"/>
      <c r="Q190" s="41"/>
      <c r="R190" s="43"/>
      <c r="S190" s="44"/>
      <c r="T190" s="44"/>
      <c r="U190" s="44"/>
      <c r="V190" s="44"/>
      <c r="W190" s="44"/>
      <c r="X190" s="44"/>
      <c r="Y190" s="44"/>
      <c r="Z190" s="44"/>
      <c r="AA190" s="44"/>
      <c r="AB190" s="44"/>
      <c r="AC190" s="44"/>
      <c r="AD190" s="44"/>
    </row>
    <row r="191" spans="1:30" x14ac:dyDescent="0.2">
      <c r="A191" s="185" t="s">
        <v>149</v>
      </c>
      <c r="B191" s="179"/>
      <c r="C191" s="179"/>
      <c r="D191" s="179"/>
      <c r="E191" s="179"/>
      <c r="F191" s="180"/>
      <c r="G191" s="150"/>
      <c r="H191" s="159"/>
      <c r="I191" s="159"/>
      <c r="J191" s="159"/>
      <c r="K191" s="23"/>
      <c r="L191" s="23"/>
      <c r="M191" s="41"/>
      <c r="N191" s="41"/>
      <c r="O191" s="41"/>
      <c r="P191" s="41"/>
      <c r="Q191" s="41"/>
      <c r="R191" s="43"/>
      <c r="S191" s="44"/>
      <c r="T191" s="44"/>
      <c r="U191" s="44"/>
      <c r="V191" s="44"/>
      <c r="W191" s="44"/>
      <c r="X191" s="44"/>
      <c r="Y191" s="44"/>
      <c r="Z191" s="44"/>
      <c r="AA191" s="44"/>
      <c r="AB191" s="44"/>
      <c r="AC191" s="44"/>
      <c r="AD191" s="44"/>
    </row>
    <row r="192" spans="1:30" x14ac:dyDescent="0.2">
      <c r="A192" s="185" t="s">
        <v>150</v>
      </c>
      <c r="B192" s="179"/>
      <c r="C192" s="179"/>
      <c r="D192" s="179"/>
      <c r="E192" s="179"/>
      <c r="F192" s="180"/>
      <c r="G192" s="150"/>
      <c r="H192" s="159"/>
      <c r="I192" s="159"/>
      <c r="J192" s="159"/>
      <c r="K192" s="23"/>
      <c r="L192" s="23"/>
      <c r="M192" s="41"/>
      <c r="N192" s="41"/>
      <c r="O192" s="41"/>
      <c r="P192" s="41"/>
      <c r="Q192" s="41"/>
      <c r="R192" s="43"/>
      <c r="S192" s="44"/>
      <c r="T192" s="44"/>
      <c r="U192" s="44"/>
      <c r="V192" s="44"/>
      <c r="W192" s="44"/>
      <c r="X192" s="44"/>
      <c r="Y192" s="44"/>
      <c r="Z192" s="44"/>
      <c r="AA192" s="44"/>
      <c r="AB192" s="44"/>
      <c r="AC192" s="44"/>
      <c r="AD192" s="44"/>
    </row>
    <row r="193" spans="1:30" x14ac:dyDescent="0.2">
      <c r="A193" s="185" t="s">
        <v>151</v>
      </c>
      <c r="B193" s="179"/>
      <c r="C193" s="179"/>
      <c r="D193" s="179"/>
      <c r="E193" s="179"/>
      <c r="F193" s="180"/>
      <c r="G193" s="150"/>
      <c r="H193" s="159"/>
      <c r="I193" s="159"/>
      <c r="J193" s="159"/>
      <c r="K193" s="23"/>
      <c r="L193" s="23"/>
      <c r="M193" s="41"/>
      <c r="N193" s="41"/>
      <c r="O193" s="41"/>
      <c r="P193" s="41"/>
      <c r="Q193" s="41"/>
      <c r="R193" s="43"/>
      <c r="S193" s="44"/>
      <c r="T193" s="44"/>
      <c r="U193" s="44"/>
      <c r="V193" s="44"/>
      <c r="W193" s="44"/>
      <c r="X193" s="44"/>
      <c r="Y193" s="44"/>
      <c r="Z193" s="44"/>
      <c r="AA193" s="44"/>
      <c r="AB193" s="44"/>
      <c r="AC193" s="44"/>
      <c r="AD193" s="44"/>
    </row>
    <row r="194" spans="1:30" x14ac:dyDescent="0.2">
      <c r="A194" s="185" t="s">
        <v>152</v>
      </c>
      <c r="B194" s="179"/>
      <c r="C194" s="179"/>
      <c r="D194" s="179"/>
      <c r="E194" s="179"/>
      <c r="F194" s="180"/>
      <c r="G194" s="150"/>
      <c r="H194" s="159"/>
      <c r="I194" s="159"/>
      <c r="J194" s="159"/>
      <c r="K194" s="23"/>
      <c r="L194" s="23"/>
      <c r="M194" s="41"/>
      <c r="N194" s="41"/>
      <c r="O194" s="41"/>
      <c r="P194" s="41"/>
      <c r="Q194" s="41"/>
      <c r="R194" s="43"/>
      <c r="S194" s="44"/>
      <c r="T194" s="44"/>
      <c r="U194" s="44"/>
      <c r="V194" s="44"/>
      <c r="W194" s="44"/>
      <c r="X194" s="44"/>
      <c r="Y194" s="44"/>
      <c r="Z194" s="44"/>
      <c r="AA194" s="44"/>
      <c r="AB194" s="44"/>
      <c r="AC194" s="44"/>
      <c r="AD194" s="44"/>
    </row>
    <row r="195" spans="1:30" x14ac:dyDescent="0.2">
      <c r="A195" s="185" t="s">
        <v>153</v>
      </c>
      <c r="B195" s="179"/>
      <c r="C195" s="179"/>
      <c r="D195" s="179"/>
      <c r="E195" s="179"/>
      <c r="F195" s="180"/>
      <c r="G195" s="150"/>
      <c r="H195" s="159"/>
      <c r="I195" s="159"/>
      <c r="J195" s="159"/>
      <c r="K195" s="23"/>
      <c r="L195" s="23"/>
      <c r="M195" s="41"/>
      <c r="N195" s="41"/>
      <c r="O195" s="41"/>
      <c r="P195" s="41"/>
      <c r="Q195" s="41"/>
      <c r="R195" s="43"/>
      <c r="S195" s="44"/>
      <c r="T195" s="44"/>
      <c r="U195" s="44"/>
      <c r="V195" s="44"/>
      <c r="W195" s="44"/>
      <c r="X195" s="44"/>
      <c r="Y195" s="44"/>
      <c r="Z195" s="44"/>
      <c r="AA195" s="44"/>
      <c r="AB195" s="44"/>
      <c r="AC195" s="44"/>
      <c r="AD195" s="44"/>
    </row>
    <row r="196" spans="1:30" x14ac:dyDescent="0.2">
      <c r="A196" s="185" t="s">
        <v>154</v>
      </c>
      <c r="B196" s="179"/>
      <c r="C196" s="179"/>
      <c r="D196" s="179"/>
      <c r="E196" s="179"/>
      <c r="F196" s="180"/>
      <c r="G196" s="150"/>
      <c r="H196" s="159"/>
      <c r="I196" s="159"/>
      <c r="J196" s="159"/>
      <c r="K196" s="23"/>
      <c r="L196" s="23"/>
      <c r="M196" s="41"/>
      <c r="N196" s="41"/>
      <c r="O196" s="41"/>
      <c r="P196" s="41"/>
      <c r="Q196" s="41"/>
      <c r="R196" s="43"/>
      <c r="S196" s="44"/>
      <c r="T196" s="44"/>
      <c r="U196" s="44"/>
      <c r="V196" s="44"/>
      <c r="W196" s="44"/>
      <c r="X196" s="44"/>
      <c r="Y196" s="44"/>
      <c r="Z196" s="44"/>
      <c r="AA196" s="44"/>
      <c r="AB196" s="44"/>
      <c r="AC196" s="44"/>
      <c r="AD196" s="44"/>
    </row>
    <row r="197" spans="1:30" x14ac:dyDescent="0.2">
      <c r="A197" s="185" t="s">
        <v>155</v>
      </c>
      <c r="B197" s="179"/>
      <c r="C197" s="179"/>
      <c r="D197" s="179"/>
      <c r="E197" s="179"/>
      <c r="F197" s="180"/>
      <c r="G197" s="150"/>
      <c r="H197" s="159"/>
      <c r="I197" s="159"/>
      <c r="J197" s="159"/>
      <c r="K197" s="23"/>
      <c r="L197" s="23"/>
      <c r="M197" s="41"/>
      <c r="N197" s="41"/>
      <c r="O197" s="41"/>
      <c r="P197" s="41"/>
      <c r="Q197" s="41"/>
      <c r="R197" s="43"/>
      <c r="S197" s="44"/>
      <c r="T197" s="44"/>
      <c r="U197" s="44"/>
      <c r="V197" s="44"/>
      <c r="W197" s="44"/>
      <c r="X197" s="44"/>
      <c r="Y197" s="44"/>
      <c r="Z197" s="44"/>
      <c r="AA197" s="44"/>
      <c r="AB197" s="44"/>
      <c r="AC197" s="44"/>
      <c r="AD197" s="44"/>
    </row>
    <row r="198" spans="1:30" x14ac:dyDescent="0.2">
      <c r="A198" s="185" t="s">
        <v>156</v>
      </c>
      <c r="B198" s="179"/>
      <c r="C198" s="179"/>
      <c r="D198" s="179"/>
      <c r="E198" s="179"/>
      <c r="F198" s="180"/>
      <c r="G198" s="150"/>
      <c r="H198" s="159"/>
      <c r="I198" s="159"/>
      <c r="J198" s="159"/>
      <c r="K198" s="23"/>
      <c r="L198" s="23"/>
      <c r="M198" s="41"/>
      <c r="N198" s="41"/>
      <c r="O198" s="41"/>
      <c r="P198" s="41"/>
      <c r="Q198" s="41"/>
      <c r="R198" s="43"/>
      <c r="S198" s="44"/>
      <c r="T198" s="44"/>
      <c r="U198" s="44"/>
      <c r="V198" s="44"/>
      <c r="W198" s="44"/>
      <c r="X198" s="44"/>
      <c r="Y198" s="44"/>
      <c r="Z198" s="44"/>
      <c r="AA198" s="44"/>
      <c r="AB198" s="44"/>
      <c r="AC198" s="44"/>
      <c r="AD198" s="44"/>
    </row>
    <row r="199" spans="1:30" x14ac:dyDescent="0.2">
      <c r="A199" s="185" t="s">
        <v>157</v>
      </c>
      <c r="B199" s="179"/>
      <c r="C199" s="179"/>
      <c r="D199" s="179"/>
      <c r="E199" s="179"/>
      <c r="F199" s="180"/>
      <c r="G199" s="150"/>
      <c r="H199" s="159"/>
      <c r="I199" s="159"/>
      <c r="J199" s="159"/>
      <c r="K199" s="23"/>
      <c r="L199" s="23"/>
      <c r="M199" s="41"/>
      <c r="N199" s="41"/>
      <c r="O199" s="41"/>
      <c r="P199" s="41"/>
      <c r="Q199" s="41"/>
      <c r="R199" s="43"/>
      <c r="S199" s="44"/>
      <c r="T199" s="44"/>
      <c r="U199" s="44"/>
      <c r="V199" s="44"/>
      <c r="W199" s="44"/>
      <c r="X199" s="44"/>
      <c r="Y199" s="44"/>
      <c r="Z199" s="44"/>
      <c r="AA199" s="44"/>
      <c r="AB199" s="44"/>
      <c r="AC199" s="44"/>
      <c r="AD199" s="44"/>
    </row>
    <row r="200" spans="1:30" ht="30.75" customHeight="1" x14ac:dyDescent="0.2">
      <c r="A200" s="185" t="s">
        <v>158</v>
      </c>
      <c r="B200" s="179"/>
      <c r="C200" s="179"/>
      <c r="D200" s="179"/>
      <c r="E200" s="179"/>
      <c r="F200" s="180"/>
      <c r="G200" s="150"/>
      <c r="H200" s="159"/>
      <c r="I200" s="159"/>
      <c r="J200" s="159"/>
      <c r="K200" s="23"/>
      <c r="L200" s="23"/>
      <c r="M200" s="41"/>
      <c r="N200" s="41"/>
      <c r="O200" s="41"/>
      <c r="P200" s="41"/>
      <c r="Q200" s="41"/>
      <c r="R200" s="43"/>
      <c r="S200" s="44"/>
      <c r="T200" s="44"/>
      <c r="U200" s="44"/>
      <c r="V200" s="44"/>
      <c r="W200" s="44"/>
      <c r="X200" s="44"/>
      <c r="Y200" s="44"/>
      <c r="Z200" s="44"/>
      <c r="AA200" s="44"/>
      <c r="AB200" s="44"/>
      <c r="AC200" s="44"/>
      <c r="AD200" s="44"/>
    </row>
    <row r="201" spans="1:30" ht="30" customHeight="1" x14ac:dyDescent="0.2">
      <c r="A201" s="185" t="s">
        <v>159</v>
      </c>
      <c r="B201" s="179"/>
      <c r="C201" s="179"/>
      <c r="D201" s="179"/>
      <c r="E201" s="179"/>
      <c r="F201" s="180"/>
      <c r="G201" s="150"/>
      <c r="H201" s="159"/>
      <c r="I201" s="159"/>
      <c r="J201" s="159"/>
      <c r="K201" s="23"/>
      <c r="L201" s="23"/>
      <c r="M201" s="41"/>
      <c r="N201" s="41"/>
      <c r="O201" s="41"/>
      <c r="P201" s="41"/>
      <c r="Q201" s="41"/>
      <c r="R201" s="43"/>
      <c r="S201" s="44"/>
      <c r="T201" s="44"/>
      <c r="U201" s="44"/>
      <c r="V201" s="44"/>
      <c r="W201" s="44"/>
      <c r="X201" s="44"/>
      <c r="Y201" s="44"/>
      <c r="Z201" s="44"/>
      <c r="AA201" s="44"/>
      <c r="AB201" s="44"/>
      <c r="AC201" s="44"/>
      <c r="AD201" s="44"/>
    </row>
    <row r="202" spans="1:30" x14ac:dyDescent="0.2">
      <c r="A202" s="185" t="s">
        <v>160</v>
      </c>
      <c r="B202" s="179"/>
      <c r="C202" s="179"/>
      <c r="D202" s="179"/>
      <c r="E202" s="179"/>
      <c r="F202" s="180"/>
      <c r="G202" s="150"/>
      <c r="H202" s="159"/>
      <c r="I202" s="159"/>
      <c r="J202" s="159"/>
      <c r="K202" s="23"/>
      <c r="L202" s="23"/>
      <c r="M202" s="41"/>
      <c r="N202" s="41"/>
      <c r="O202" s="41"/>
      <c r="P202" s="41"/>
      <c r="Q202" s="41"/>
      <c r="R202" s="43"/>
      <c r="S202" s="44"/>
      <c r="T202" s="44"/>
      <c r="U202" s="44"/>
      <c r="V202" s="44"/>
      <c r="W202" s="44"/>
      <c r="X202" s="44"/>
      <c r="Y202" s="44"/>
      <c r="Z202" s="44"/>
      <c r="AA202" s="44"/>
      <c r="AB202" s="44"/>
      <c r="AC202" s="44"/>
      <c r="AD202" s="44"/>
    </row>
    <row r="203" spans="1:30" ht="60" customHeight="1" x14ac:dyDescent="0.2">
      <c r="A203" s="185" t="s">
        <v>161</v>
      </c>
      <c r="B203" s="179"/>
      <c r="C203" s="179"/>
      <c r="D203" s="179"/>
      <c r="E203" s="179"/>
      <c r="F203" s="180"/>
      <c r="G203" s="160"/>
      <c r="H203" s="160"/>
      <c r="I203" s="160"/>
      <c r="J203" s="160"/>
      <c r="K203" s="45"/>
      <c r="L203" s="45"/>
      <c r="M203" s="45"/>
      <c r="N203" s="45"/>
      <c r="O203" s="45"/>
      <c r="P203" s="45"/>
      <c r="Q203" s="45"/>
      <c r="R203" s="44"/>
      <c r="S203" s="44"/>
      <c r="T203" s="44"/>
      <c r="U203" s="44"/>
      <c r="V203" s="44"/>
      <c r="W203" s="44"/>
      <c r="X203" s="44"/>
      <c r="Y203" s="44"/>
      <c r="Z203" s="44"/>
      <c r="AA203" s="44"/>
      <c r="AB203" s="44"/>
      <c r="AC203" s="44"/>
      <c r="AD203" s="44"/>
    </row>
    <row r="204" spans="1:30" ht="28.5" customHeight="1" x14ac:dyDescent="0.2">
      <c r="A204" s="185" t="s">
        <v>162</v>
      </c>
      <c r="B204" s="179"/>
      <c r="C204" s="179"/>
      <c r="D204" s="179"/>
      <c r="E204" s="179"/>
      <c r="F204" s="180"/>
      <c r="G204" s="161"/>
      <c r="H204" s="161"/>
      <c r="I204" s="161"/>
      <c r="J204" s="161"/>
      <c r="K204" s="46"/>
      <c r="L204" s="46"/>
      <c r="M204" s="46"/>
      <c r="N204" s="46"/>
      <c r="O204" s="46"/>
      <c r="P204" s="46"/>
      <c r="Q204" s="46"/>
      <c r="R204" s="44"/>
      <c r="S204" s="44"/>
      <c r="T204" s="44"/>
      <c r="U204" s="44"/>
      <c r="V204" s="44"/>
      <c r="W204" s="44"/>
      <c r="X204" s="44"/>
      <c r="Y204" s="44"/>
      <c r="Z204" s="44"/>
      <c r="AA204" s="44"/>
      <c r="AB204" s="44"/>
      <c r="AC204" s="44"/>
      <c r="AD204" s="44"/>
    </row>
    <row r="205" spans="1:30" ht="30" customHeight="1" x14ac:dyDescent="0.2">
      <c r="A205" s="185" t="s">
        <v>163</v>
      </c>
      <c r="B205" s="179"/>
      <c r="C205" s="179"/>
      <c r="D205" s="179"/>
      <c r="E205" s="179"/>
      <c r="F205" s="180"/>
      <c r="G205" s="161"/>
      <c r="H205" s="161"/>
      <c r="I205" s="161"/>
      <c r="J205" s="161"/>
      <c r="K205" s="46"/>
      <c r="L205" s="46"/>
      <c r="M205" s="46"/>
      <c r="N205" s="46"/>
      <c r="O205" s="46"/>
      <c r="P205" s="46"/>
      <c r="Q205" s="46"/>
      <c r="R205" s="44"/>
      <c r="S205" s="44"/>
      <c r="T205" s="44"/>
      <c r="U205" s="44"/>
      <c r="V205" s="44"/>
      <c r="W205" s="44"/>
      <c r="X205" s="44"/>
      <c r="Y205" s="44"/>
      <c r="Z205" s="44"/>
      <c r="AA205" s="44"/>
      <c r="AB205" s="44"/>
      <c r="AC205" s="44"/>
      <c r="AD205" s="44"/>
    </row>
    <row r="206" spans="1:30" ht="14.25" x14ac:dyDescent="0.2">
      <c r="A206" s="185" t="s">
        <v>164</v>
      </c>
      <c r="B206" s="179"/>
      <c r="C206" s="179"/>
      <c r="D206" s="179"/>
      <c r="E206" s="179"/>
      <c r="F206" s="180"/>
      <c r="G206" s="161"/>
      <c r="H206" s="161"/>
      <c r="I206" s="161"/>
      <c r="J206" s="161"/>
      <c r="K206" s="46"/>
      <c r="L206" s="46"/>
      <c r="M206" s="46"/>
      <c r="N206" s="46"/>
      <c r="O206" s="46"/>
      <c r="P206" s="46"/>
      <c r="Q206" s="46"/>
      <c r="R206" s="44"/>
      <c r="S206" s="44"/>
      <c r="T206" s="44"/>
      <c r="U206" s="44"/>
      <c r="V206" s="44"/>
      <c r="W206" s="44"/>
      <c r="X206" s="44"/>
      <c r="Y206" s="44"/>
      <c r="Z206" s="44"/>
      <c r="AA206" s="44"/>
      <c r="AB206" s="44"/>
      <c r="AC206" s="44"/>
      <c r="AD206" s="44"/>
    </row>
    <row r="207" spans="1:30" ht="14.25" x14ac:dyDescent="0.2">
      <c r="A207" s="185" t="s">
        <v>165</v>
      </c>
      <c r="B207" s="179"/>
      <c r="C207" s="179"/>
      <c r="D207" s="179"/>
      <c r="E207" s="179"/>
      <c r="F207" s="180"/>
      <c r="G207" s="161"/>
      <c r="H207" s="161"/>
      <c r="I207" s="161"/>
      <c r="J207" s="161"/>
      <c r="K207" s="46"/>
      <c r="L207" s="46"/>
      <c r="M207" s="46"/>
      <c r="N207" s="46"/>
      <c r="O207" s="46"/>
      <c r="P207" s="46"/>
      <c r="Q207" s="46"/>
      <c r="R207" s="44"/>
      <c r="S207" s="44"/>
      <c r="T207" s="44"/>
      <c r="U207" s="44"/>
      <c r="V207" s="44"/>
      <c r="W207" s="44"/>
      <c r="X207" s="44"/>
      <c r="Y207" s="44"/>
      <c r="Z207" s="44"/>
      <c r="AA207" s="44"/>
      <c r="AB207" s="44"/>
      <c r="AC207" s="44"/>
      <c r="AD207" s="44"/>
    </row>
    <row r="208" spans="1:30" ht="14.25" x14ac:dyDescent="0.2">
      <c r="A208" s="185" t="s">
        <v>166</v>
      </c>
      <c r="B208" s="179"/>
      <c r="C208" s="179"/>
      <c r="D208" s="179"/>
      <c r="E208" s="179"/>
      <c r="F208" s="180"/>
      <c r="G208" s="161"/>
      <c r="H208" s="161"/>
      <c r="I208" s="161"/>
      <c r="J208" s="161"/>
      <c r="K208" s="46"/>
      <c r="L208" s="46"/>
      <c r="M208" s="46"/>
      <c r="N208" s="46"/>
      <c r="O208" s="46"/>
      <c r="P208" s="46"/>
      <c r="Q208" s="46"/>
      <c r="R208" s="44"/>
      <c r="S208" s="44"/>
      <c r="T208" s="44"/>
      <c r="U208" s="44"/>
      <c r="V208" s="44"/>
      <c r="W208" s="44"/>
      <c r="X208" s="44"/>
      <c r="Y208" s="44"/>
      <c r="Z208" s="44"/>
      <c r="AA208" s="44"/>
      <c r="AB208" s="44"/>
      <c r="AC208" s="44"/>
      <c r="AD208" s="44"/>
    </row>
    <row r="209" spans="1:30" ht="14.25" x14ac:dyDescent="0.2">
      <c r="A209" s="185" t="s">
        <v>167</v>
      </c>
      <c r="B209" s="179"/>
      <c r="C209" s="179"/>
      <c r="D209" s="179"/>
      <c r="E209" s="179"/>
      <c r="F209" s="180"/>
      <c r="G209" s="161"/>
      <c r="H209" s="161"/>
      <c r="I209" s="161"/>
      <c r="J209" s="161"/>
      <c r="K209" s="46"/>
      <c r="L209" s="46"/>
      <c r="M209" s="46"/>
      <c r="N209" s="46"/>
      <c r="O209" s="46"/>
      <c r="P209" s="46"/>
      <c r="Q209" s="46"/>
      <c r="R209" s="44"/>
      <c r="S209" s="44"/>
      <c r="T209" s="44"/>
      <c r="U209" s="44"/>
      <c r="V209" s="44"/>
      <c r="W209" s="44"/>
      <c r="X209" s="44"/>
      <c r="Y209" s="44"/>
      <c r="Z209" s="44"/>
      <c r="AA209" s="44"/>
      <c r="AB209" s="44"/>
      <c r="AC209" s="44"/>
      <c r="AD209" s="44"/>
    </row>
    <row r="210" spans="1:30" ht="14.25" x14ac:dyDescent="0.2">
      <c r="A210" s="185" t="s">
        <v>168</v>
      </c>
      <c r="B210" s="179"/>
      <c r="C210" s="179"/>
      <c r="D210" s="179"/>
      <c r="E210" s="179"/>
      <c r="F210" s="180"/>
      <c r="G210" s="161"/>
      <c r="H210" s="161"/>
      <c r="I210" s="161"/>
      <c r="J210" s="161"/>
      <c r="K210" s="46"/>
      <c r="L210" s="46"/>
      <c r="M210" s="46"/>
      <c r="N210" s="46"/>
      <c r="O210" s="46"/>
      <c r="P210" s="46"/>
      <c r="Q210" s="46"/>
      <c r="R210" s="44"/>
      <c r="S210" s="44"/>
      <c r="T210" s="44"/>
      <c r="U210" s="44"/>
      <c r="V210" s="44"/>
      <c r="W210" s="44"/>
      <c r="X210" s="44"/>
      <c r="Y210" s="44"/>
      <c r="Z210" s="44"/>
      <c r="AA210" s="44"/>
      <c r="AB210" s="44"/>
      <c r="AC210" s="44"/>
      <c r="AD210" s="44"/>
    </row>
    <row r="211" spans="1:30" ht="14.25" x14ac:dyDescent="0.2">
      <c r="A211" s="185" t="s">
        <v>169</v>
      </c>
      <c r="B211" s="179"/>
      <c r="C211" s="179"/>
      <c r="D211" s="179"/>
      <c r="E211" s="179"/>
      <c r="F211" s="180"/>
      <c r="G211" s="161"/>
      <c r="H211" s="161"/>
      <c r="I211" s="161"/>
      <c r="J211" s="161"/>
      <c r="K211" s="46"/>
      <c r="L211" s="46"/>
      <c r="M211" s="46"/>
      <c r="N211" s="46"/>
      <c r="O211" s="46"/>
      <c r="P211" s="46"/>
      <c r="Q211" s="46"/>
      <c r="R211" s="44"/>
      <c r="S211" s="44"/>
      <c r="T211" s="44"/>
      <c r="U211" s="44"/>
      <c r="V211" s="44"/>
      <c r="W211" s="44"/>
      <c r="X211" s="44"/>
      <c r="Y211" s="44"/>
      <c r="Z211" s="44"/>
      <c r="AA211" s="44"/>
      <c r="AB211" s="44"/>
      <c r="AC211" s="44"/>
      <c r="AD211" s="44"/>
    </row>
    <row r="212" spans="1:30" ht="14.25" x14ac:dyDescent="0.2">
      <c r="A212" s="185" t="s">
        <v>170</v>
      </c>
      <c r="B212" s="179"/>
      <c r="C212" s="179"/>
      <c r="D212" s="179"/>
      <c r="E212" s="179"/>
      <c r="F212" s="180"/>
      <c r="G212" s="161"/>
      <c r="H212" s="161"/>
      <c r="I212" s="161"/>
      <c r="J212" s="161"/>
      <c r="K212" s="46"/>
      <c r="L212" s="46"/>
      <c r="M212" s="46"/>
      <c r="N212" s="46"/>
      <c r="O212" s="46"/>
      <c r="P212" s="46"/>
      <c r="Q212" s="46"/>
      <c r="R212" s="44"/>
      <c r="S212" s="44"/>
      <c r="T212" s="44"/>
      <c r="U212" s="44"/>
      <c r="V212" s="44"/>
      <c r="W212" s="44"/>
      <c r="X212" s="44"/>
      <c r="Y212" s="44"/>
      <c r="Z212" s="44"/>
      <c r="AA212" s="44"/>
      <c r="AB212" s="44"/>
      <c r="AC212" s="44"/>
      <c r="AD212" s="44"/>
    </row>
    <row r="213" spans="1:30" ht="14.25" x14ac:dyDescent="0.2">
      <c r="A213" s="185" t="s">
        <v>171</v>
      </c>
      <c r="B213" s="179"/>
      <c r="C213" s="179"/>
      <c r="D213" s="179"/>
      <c r="E213" s="179"/>
      <c r="F213" s="180"/>
      <c r="G213" s="161"/>
      <c r="H213" s="161"/>
      <c r="I213" s="161"/>
      <c r="J213" s="161"/>
      <c r="K213" s="46"/>
      <c r="L213" s="46"/>
      <c r="M213" s="46"/>
      <c r="N213" s="46"/>
      <c r="O213" s="46"/>
      <c r="P213" s="46"/>
      <c r="Q213" s="46"/>
      <c r="R213" s="44"/>
      <c r="S213" s="44"/>
      <c r="T213" s="44"/>
      <c r="U213" s="44"/>
      <c r="V213" s="44"/>
      <c r="W213" s="44"/>
      <c r="X213" s="44"/>
      <c r="Y213" s="44"/>
      <c r="Z213" s="44"/>
      <c r="AA213" s="44"/>
      <c r="AB213" s="44"/>
      <c r="AC213" s="44"/>
      <c r="AD213" s="44"/>
    </row>
    <row r="214" spans="1:30" ht="14.25" x14ac:dyDescent="0.2">
      <c r="A214" s="185" t="s">
        <v>172</v>
      </c>
      <c r="B214" s="179"/>
      <c r="C214" s="179"/>
      <c r="D214" s="179"/>
      <c r="E214" s="179"/>
      <c r="F214" s="180"/>
      <c r="G214" s="161"/>
      <c r="H214" s="161"/>
      <c r="I214" s="161"/>
      <c r="J214" s="161"/>
      <c r="K214" s="46"/>
      <c r="L214" s="46"/>
      <c r="M214" s="46"/>
      <c r="N214" s="46"/>
      <c r="O214" s="46"/>
      <c r="P214" s="46"/>
      <c r="Q214" s="46"/>
      <c r="R214" s="44"/>
      <c r="S214" s="44"/>
      <c r="T214" s="44"/>
      <c r="U214" s="44"/>
      <c r="V214" s="44"/>
      <c r="W214" s="44"/>
      <c r="X214" s="44"/>
      <c r="Y214" s="44"/>
      <c r="Z214" s="44"/>
      <c r="AA214" s="44"/>
      <c r="AB214" s="44"/>
      <c r="AC214" s="44"/>
      <c r="AD214" s="44"/>
    </row>
    <row r="215" spans="1:30" ht="14.25" x14ac:dyDescent="0.2">
      <c r="A215" s="185" t="s">
        <v>173</v>
      </c>
      <c r="B215" s="179"/>
      <c r="C215" s="179"/>
      <c r="D215" s="179"/>
      <c r="E215" s="179"/>
      <c r="F215" s="180"/>
      <c r="G215" s="161"/>
      <c r="H215" s="161"/>
      <c r="I215" s="161"/>
      <c r="J215" s="161"/>
      <c r="K215" s="46"/>
      <c r="L215" s="46"/>
      <c r="M215" s="46"/>
      <c r="N215" s="46"/>
      <c r="O215" s="46"/>
      <c r="P215" s="46"/>
      <c r="Q215" s="46"/>
      <c r="R215" s="44"/>
      <c r="S215" s="44"/>
      <c r="T215" s="44"/>
      <c r="U215" s="44"/>
      <c r="V215" s="44"/>
      <c r="W215" s="44"/>
      <c r="X215" s="44"/>
      <c r="Y215" s="44"/>
      <c r="Z215" s="44"/>
      <c r="AA215" s="44"/>
      <c r="AB215" s="44"/>
      <c r="AC215" s="44"/>
      <c r="AD215" s="44"/>
    </row>
    <row r="216" spans="1:30" ht="14.25" x14ac:dyDescent="0.2">
      <c r="A216" s="185" t="s">
        <v>174</v>
      </c>
      <c r="B216" s="179"/>
      <c r="C216" s="179"/>
      <c r="D216" s="179"/>
      <c r="E216" s="179"/>
      <c r="F216" s="180"/>
      <c r="G216" s="161"/>
      <c r="H216" s="161"/>
      <c r="I216" s="161"/>
      <c r="J216" s="161"/>
      <c r="K216" s="46"/>
      <c r="L216" s="46"/>
      <c r="M216" s="46"/>
      <c r="N216" s="46"/>
      <c r="O216" s="46"/>
      <c r="P216" s="46"/>
      <c r="Q216" s="46"/>
      <c r="R216" s="44"/>
      <c r="S216" s="44"/>
      <c r="T216" s="44"/>
      <c r="U216" s="44"/>
      <c r="V216" s="44"/>
      <c r="W216" s="44"/>
      <c r="X216" s="44"/>
      <c r="Y216" s="44"/>
      <c r="Z216" s="44"/>
      <c r="AA216" s="44"/>
      <c r="AB216" s="44"/>
      <c r="AC216" s="44"/>
      <c r="AD216" s="44"/>
    </row>
    <row r="217" spans="1:30" ht="14.25" x14ac:dyDescent="0.2">
      <c r="A217" s="185" t="s">
        <v>175</v>
      </c>
      <c r="B217" s="179"/>
      <c r="C217" s="179"/>
      <c r="D217" s="179"/>
      <c r="E217" s="179"/>
      <c r="F217" s="180"/>
      <c r="G217" s="161"/>
      <c r="H217" s="161"/>
      <c r="I217" s="161"/>
      <c r="J217" s="161"/>
      <c r="K217" s="46"/>
      <c r="L217" s="46"/>
      <c r="M217" s="46"/>
      <c r="N217" s="46"/>
      <c r="O217" s="46"/>
      <c r="P217" s="46"/>
      <c r="Q217" s="46"/>
      <c r="R217" s="44"/>
      <c r="S217" s="44"/>
      <c r="T217" s="44"/>
      <c r="U217" s="44"/>
      <c r="V217" s="44"/>
      <c r="W217" s="44"/>
      <c r="X217" s="44"/>
      <c r="Y217" s="44"/>
      <c r="Z217" s="44"/>
      <c r="AA217" s="44"/>
      <c r="AB217" s="44"/>
      <c r="AC217" s="44"/>
      <c r="AD217" s="44"/>
    </row>
    <row r="218" spans="1:30" ht="14.25" x14ac:dyDescent="0.2">
      <c r="A218" s="185" t="s">
        <v>176</v>
      </c>
      <c r="B218" s="179"/>
      <c r="C218" s="179"/>
      <c r="D218" s="179"/>
      <c r="E218" s="179"/>
      <c r="F218" s="180"/>
      <c r="G218" s="161"/>
      <c r="H218" s="161"/>
      <c r="I218" s="161"/>
      <c r="J218" s="161"/>
      <c r="K218" s="46"/>
      <c r="L218" s="46"/>
      <c r="M218" s="46"/>
      <c r="N218" s="46"/>
      <c r="O218" s="46"/>
      <c r="P218" s="46"/>
      <c r="Q218" s="46"/>
      <c r="R218" s="44"/>
      <c r="S218" s="44"/>
      <c r="T218" s="44"/>
      <c r="U218" s="44"/>
      <c r="V218" s="44"/>
      <c r="W218" s="44"/>
      <c r="X218" s="44"/>
      <c r="Y218" s="44"/>
      <c r="Z218" s="44"/>
      <c r="AA218" s="44"/>
      <c r="AB218" s="44"/>
      <c r="AC218" s="44"/>
      <c r="AD218" s="44"/>
    </row>
    <row r="219" spans="1:30" ht="14.25" x14ac:dyDescent="0.2">
      <c r="A219" s="185" t="s">
        <v>177</v>
      </c>
      <c r="B219" s="179"/>
      <c r="C219" s="179"/>
      <c r="D219" s="179"/>
      <c r="E219" s="179"/>
      <c r="F219" s="180"/>
      <c r="G219" s="161"/>
      <c r="H219" s="161"/>
      <c r="I219" s="161"/>
      <c r="J219" s="161"/>
      <c r="K219" s="46"/>
      <c r="L219" s="46"/>
      <c r="M219" s="46"/>
      <c r="N219" s="46"/>
      <c r="O219" s="46"/>
      <c r="P219" s="46"/>
      <c r="Q219" s="46"/>
      <c r="R219" s="44"/>
      <c r="S219" s="44"/>
      <c r="T219" s="44"/>
      <c r="U219" s="44"/>
      <c r="V219" s="44"/>
      <c r="W219" s="44"/>
      <c r="X219" s="44"/>
      <c r="Y219" s="44"/>
      <c r="Z219" s="44"/>
      <c r="AA219" s="44"/>
      <c r="AB219" s="44"/>
      <c r="AC219" s="44"/>
      <c r="AD219" s="44"/>
    </row>
    <row r="220" spans="1:30" ht="14.25" x14ac:dyDescent="0.2">
      <c r="A220" s="185" t="s">
        <v>178</v>
      </c>
      <c r="B220" s="179"/>
      <c r="C220" s="179"/>
      <c r="D220" s="179"/>
      <c r="E220" s="179"/>
      <c r="F220" s="180"/>
      <c r="G220" s="161"/>
      <c r="H220" s="161"/>
      <c r="I220" s="161"/>
      <c r="J220" s="161"/>
      <c r="K220" s="46"/>
      <c r="L220" s="46"/>
      <c r="M220" s="46"/>
      <c r="N220" s="46"/>
      <c r="O220" s="46"/>
      <c r="P220" s="46"/>
      <c r="Q220" s="46"/>
      <c r="R220" s="44"/>
      <c r="S220" s="44"/>
      <c r="T220" s="44"/>
      <c r="U220" s="44"/>
      <c r="V220" s="44"/>
      <c r="W220" s="44"/>
      <c r="X220" s="44"/>
      <c r="Y220" s="44"/>
      <c r="Z220" s="44"/>
      <c r="AA220" s="44"/>
      <c r="AB220" s="44"/>
      <c r="AC220" s="44"/>
      <c r="AD220" s="44"/>
    </row>
    <row r="221" spans="1:30" ht="14.25" x14ac:dyDescent="0.2">
      <c r="A221" s="185" t="s">
        <v>179</v>
      </c>
      <c r="B221" s="179"/>
      <c r="C221" s="179"/>
      <c r="D221" s="179"/>
      <c r="E221" s="179"/>
      <c r="F221" s="180"/>
      <c r="G221" s="161"/>
      <c r="H221" s="161"/>
      <c r="I221" s="161"/>
      <c r="J221" s="161"/>
      <c r="K221" s="46"/>
      <c r="L221" s="46"/>
      <c r="M221" s="46"/>
      <c r="N221" s="46"/>
      <c r="O221" s="46"/>
      <c r="P221" s="46"/>
      <c r="Q221" s="46"/>
      <c r="R221" s="44"/>
      <c r="S221" s="44"/>
      <c r="T221" s="44"/>
      <c r="U221" s="44"/>
      <c r="V221" s="44"/>
      <c r="W221" s="44"/>
      <c r="X221" s="44"/>
      <c r="Y221" s="44"/>
      <c r="Z221" s="44"/>
      <c r="AA221" s="44"/>
      <c r="AB221" s="44"/>
      <c r="AC221" s="44"/>
      <c r="AD221" s="44"/>
    </row>
    <row r="222" spans="1:30" ht="27.75" customHeight="1" x14ac:dyDescent="0.2">
      <c r="A222" s="185" t="s">
        <v>180</v>
      </c>
      <c r="B222" s="179"/>
      <c r="C222" s="179"/>
      <c r="D222" s="179"/>
      <c r="E222" s="179"/>
      <c r="F222" s="180"/>
      <c r="G222" s="170"/>
      <c r="H222" s="161"/>
      <c r="I222" s="161"/>
      <c r="J222" s="161"/>
      <c r="K222" s="46"/>
      <c r="L222" s="46"/>
      <c r="M222" s="46"/>
      <c r="N222" s="46"/>
      <c r="O222" s="46"/>
      <c r="P222" s="46"/>
      <c r="Q222" s="46"/>
      <c r="R222" s="44"/>
      <c r="S222" s="44"/>
      <c r="T222" s="44"/>
      <c r="U222" s="44"/>
      <c r="V222" s="44"/>
      <c r="W222" s="44"/>
      <c r="X222" s="44"/>
      <c r="Y222" s="44"/>
      <c r="Z222" s="44"/>
      <c r="AA222" s="44"/>
      <c r="AB222" s="44"/>
      <c r="AC222" s="44"/>
      <c r="AD222" s="44"/>
    </row>
    <row r="223" spans="1:30" ht="14.25" x14ac:dyDescent="0.2">
      <c r="A223" s="48"/>
      <c r="B223" s="145"/>
      <c r="C223" s="145"/>
      <c r="D223" s="145"/>
      <c r="E223" s="145"/>
      <c r="F223" s="48"/>
      <c r="G223" s="162"/>
      <c r="H223" s="162"/>
      <c r="I223" s="162"/>
      <c r="J223" s="162"/>
      <c r="K223" s="48"/>
      <c r="L223" s="48"/>
      <c r="M223" s="48"/>
      <c r="N223" s="48"/>
      <c r="O223" s="48"/>
      <c r="P223" s="48"/>
      <c r="Q223" s="48"/>
    </row>
    <row r="224" spans="1:30" ht="14.25" x14ac:dyDescent="0.2">
      <c r="A224" s="48"/>
      <c r="B224" s="145"/>
      <c r="C224" s="145"/>
      <c r="D224" s="145"/>
      <c r="E224" s="145"/>
      <c r="F224" s="48"/>
      <c r="G224" s="162"/>
      <c r="H224" s="162"/>
      <c r="I224" s="162"/>
      <c r="J224" s="162"/>
      <c r="K224" s="48"/>
      <c r="L224" s="48"/>
      <c r="M224" s="48"/>
      <c r="N224" s="48"/>
      <c r="O224" s="48"/>
      <c r="P224" s="48"/>
      <c r="Q224" s="48"/>
    </row>
    <row r="225" spans="1:17" ht="14.25" x14ac:dyDescent="0.2">
      <c r="A225" s="48"/>
      <c r="B225" s="145"/>
      <c r="C225" s="145"/>
      <c r="D225" s="145"/>
      <c r="E225" s="145"/>
      <c r="F225" s="48"/>
      <c r="G225" s="162"/>
      <c r="H225" s="162"/>
      <c r="I225" s="162"/>
      <c r="J225" s="162"/>
      <c r="K225" s="48"/>
      <c r="L225" s="48"/>
      <c r="M225" s="48"/>
      <c r="N225" s="48"/>
      <c r="O225" s="48"/>
      <c r="P225" s="48"/>
      <c r="Q225" s="48"/>
    </row>
    <row r="226" spans="1:17" ht="14.25" x14ac:dyDescent="0.2">
      <c r="A226" s="48"/>
      <c r="B226" s="145"/>
      <c r="C226" s="145"/>
      <c r="D226" s="145"/>
      <c r="E226" s="145"/>
      <c r="F226" s="48"/>
      <c r="G226" s="162"/>
      <c r="H226" s="162"/>
      <c r="I226" s="162"/>
      <c r="J226" s="162"/>
      <c r="K226" s="48"/>
      <c r="L226" s="48"/>
      <c r="M226" s="48"/>
      <c r="N226" s="48"/>
      <c r="O226" s="48"/>
      <c r="P226" s="48"/>
      <c r="Q226" s="48"/>
    </row>
    <row r="227" spans="1:17" ht="14.25" x14ac:dyDescent="0.2"/>
    <row r="228" spans="1:17" ht="14.25" x14ac:dyDescent="0.2"/>
    <row r="229" spans="1:17" ht="14.25" x14ac:dyDescent="0.2"/>
    <row r="230" spans="1:17" ht="14.25" x14ac:dyDescent="0.2"/>
    <row r="231" spans="1:17" ht="14.25" x14ac:dyDescent="0.2"/>
    <row r="232" spans="1:17" ht="14.25" x14ac:dyDescent="0.2"/>
    <row r="233" spans="1:17" ht="14.25" x14ac:dyDescent="0.2"/>
    <row r="234" spans="1:17" ht="14.25" x14ac:dyDescent="0.2"/>
    <row r="235" spans="1:17" ht="14.25" x14ac:dyDescent="0.2"/>
    <row r="236" spans="1:17" ht="14.25" x14ac:dyDescent="0.2"/>
    <row r="237" spans="1:17" ht="14.25" x14ac:dyDescent="0.2"/>
    <row r="238" spans="1:17" ht="14.25" x14ac:dyDescent="0.2"/>
    <row r="239" spans="1:17" ht="14.25" x14ac:dyDescent="0.2"/>
    <row r="240" spans="1:17" ht="14.25" x14ac:dyDescent="0.2"/>
    <row r="241" ht="14.25" x14ac:dyDescent="0.2"/>
    <row r="242" ht="14.25" x14ac:dyDescent="0.2"/>
    <row r="243" ht="14.25" x14ac:dyDescent="0.2"/>
    <row r="244" ht="14.25" x14ac:dyDescent="0.2"/>
    <row r="245" ht="14.25" x14ac:dyDescent="0.2"/>
    <row r="246" ht="14.25" x14ac:dyDescent="0.2"/>
    <row r="247" ht="14.25" x14ac:dyDescent="0.2"/>
    <row r="248" ht="14.25" x14ac:dyDescent="0.2"/>
    <row r="249" ht="14.25" x14ac:dyDescent="0.2"/>
    <row r="250" ht="14.25" x14ac:dyDescent="0.2"/>
    <row r="251" ht="14.25" x14ac:dyDescent="0.2"/>
    <row r="252" ht="14.25" x14ac:dyDescent="0.2"/>
    <row r="253" ht="14.25" x14ac:dyDescent="0.2"/>
    <row r="254" ht="14.25" x14ac:dyDescent="0.2"/>
    <row r="255" ht="14.25" x14ac:dyDescent="0.2"/>
    <row r="256" ht="14.25" x14ac:dyDescent="0.2"/>
    <row r="257" ht="14.25" x14ac:dyDescent="0.2"/>
    <row r="258" ht="14.25" x14ac:dyDescent="0.2"/>
    <row r="259" ht="14.25" x14ac:dyDescent="0.2"/>
    <row r="260" ht="14.25" x14ac:dyDescent="0.2"/>
    <row r="261" ht="14.25" x14ac:dyDescent="0.2"/>
    <row r="262" ht="14.25" x14ac:dyDescent="0.2"/>
    <row r="263" ht="14.25" x14ac:dyDescent="0.2"/>
    <row r="264" ht="14.25" x14ac:dyDescent="0.2"/>
    <row r="265" ht="14.25" x14ac:dyDescent="0.2"/>
    <row r="266" ht="14.25" x14ac:dyDescent="0.2"/>
    <row r="267" ht="14.25" x14ac:dyDescent="0.2"/>
    <row r="268" ht="14.25" x14ac:dyDescent="0.2"/>
    <row r="269" ht="14.25" x14ac:dyDescent="0.2"/>
    <row r="270" ht="14.25" x14ac:dyDescent="0.2"/>
    <row r="271" ht="14.25" x14ac:dyDescent="0.2"/>
    <row r="272" ht="14.25" x14ac:dyDescent="0.2"/>
    <row r="273" ht="14.25" x14ac:dyDescent="0.2"/>
    <row r="274" ht="14.25" x14ac:dyDescent="0.2"/>
    <row r="275" ht="14.25" x14ac:dyDescent="0.2"/>
    <row r="276" ht="14.25" x14ac:dyDescent="0.2"/>
    <row r="277" ht="14.25" x14ac:dyDescent="0.2"/>
    <row r="278" ht="14.25" x14ac:dyDescent="0.2"/>
    <row r="279" ht="14.25" x14ac:dyDescent="0.2"/>
    <row r="280" ht="14.25" x14ac:dyDescent="0.2"/>
    <row r="281" ht="14.25" x14ac:dyDescent="0.2"/>
    <row r="282" ht="14.25" x14ac:dyDescent="0.2"/>
    <row r="283" ht="14.25" x14ac:dyDescent="0.2"/>
    <row r="284" ht="14.25" x14ac:dyDescent="0.2"/>
    <row r="285" ht="14.25" x14ac:dyDescent="0.2"/>
    <row r="286" ht="14.25" x14ac:dyDescent="0.2"/>
    <row r="287" ht="14.25" x14ac:dyDescent="0.2"/>
    <row r="288" ht="14.25" x14ac:dyDescent="0.2"/>
    <row r="289" ht="14.25" x14ac:dyDescent="0.2"/>
    <row r="290" ht="14.25" x14ac:dyDescent="0.2"/>
    <row r="291" ht="14.25" x14ac:dyDescent="0.2"/>
    <row r="292" ht="14.25" x14ac:dyDescent="0.2"/>
    <row r="293" ht="14.25" x14ac:dyDescent="0.2"/>
    <row r="294" ht="14.25" x14ac:dyDescent="0.2"/>
    <row r="295" ht="14.25" x14ac:dyDescent="0.2"/>
    <row r="296" ht="14.25" x14ac:dyDescent="0.2"/>
    <row r="297" ht="14.25" x14ac:dyDescent="0.2"/>
    <row r="298" ht="14.25" x14ac:dyDescent="0.2"/>
    <row r="299" ht="14.25" x14ac:dyDescent="0.2"/>
    <row r="300" ht="14.25" x14ac:dyDescent="0.2"/>
    <row r="301" ht="14.25" x14ac:dyDescent="0.2"/>
    <row r="302" ht="14.25" x14ac:dyDescent="0.2"/>
    <row r="303" ht="14.25" x14ac:dyDescent="0.2"/>
    <row r="304" ht="14.25" x14ac:dyDescent="0.2"/>
    <row r="305" ht="14.25" x14ac:dyDescent="0.2"/>
    <row r="306" ht="14.25" x14ac:dyDescent="0.2"/>
    <row r="307" ht="14.25" x14ac:dyDescent="0.2"/>
    <row r="308" ht="14.25" x14ac:dyDescent="0.2"/>
    <row r="309" ht="14.25" x14ac:dyDescent="0.2"/>
    <row r="310" ht="14.25" x14ac:dyDescent="0.2"/>
    <row r="311" ht="14.25" x14ac:dyDescent="0.2"/>
    <row r="312" ht="14.25" x14ac:dyDescent="0.2"/>
    <row r="313" ht="14.25" x14ac:dyDescent="0.2"/>
    <row r="314" ht="14.25" x14ac:dyDescent="0.2"/>
    <row r="315" ht="14.25" x14ac:dyDescent="0.2"/>
    <row r="316" ht="14.25" x14ac:dyDescent="0.2"/>
    <row r="317" ht="14.25" x14ac:dyDescent="0.2"/>
    <row r="318" ht="14.25" x14ac:dyDescent="0.2"/>
    <row r="319" ht="14.25" x14ac:dyDescent="0.2"/>
    <row r="320" ht="14.25" x14ac:dyDescent="0.2"/>
    <row r="321" ht="14.25" x14ac:dyDescent="0.2"/>
    <row r="322" ht="14.25" x14ac:dyDescent="0.2"/>
    <row r="323" ht="14.25" x14ac:dyDescent="0.2"/>
    <row r="324" ht="14.25" x14ac:dyDescent="0.2"/>
    <row r="325" ht="14.25" x14ac:dyDescent="0.2"/>
    <row r="326" ht="14.25" x14ac:dyDescent="0.2"/>
    <row r="327" ht="14.25" x14ac:dyDescent="0.2"/>
    <row r="328" ht="14.25" x14ac:dyDescent="0.2"/>
    <row r="329" ht="14.25" x14ac:dyDescent="0.2"/>
    <row r="330" ht="14.25" x14ac:dyDescent="0.2"/>
    <row r="331" ht="14.25" x14ac:dyDescent="0.2"/>
    <row r="332" ht="14.25" x14ac:dyDescent="0.2"/>
    <row r="333" ht="14.25" x14ac:dyDescent="0.2"/>
    <row r="334" ht="14.25" x14ac:dyDescent="0.2"/>
    <row r="335" ht="14.25" x14ac:dyDescent="0.2"/>
    <row r="336" ht="14.25" x14ac:dyDescent="0.2"/>
    <row r="337" ht="14.25" x14ac:dyDescent="0.2"/>
    <row r="338" ht="14.25" x14ac:dyDescent="0.2"/>
    <row r="339" ht="14.25" x14ac:dyDescent="0.2"/>
    <row r="340" ht="14.25" x14ac:dyDescent="0.2"/>
    <row r="341" ht="14.25" x14ac:dyDescent="0.2"/>
    <row r="342" ht="14.25" x14ac:dyDescent="0.2"/>
    <row r="343" ht="14.25" x14ac:dyDescent="0.2"/>
    <row r="344" ht="14.25" x14ac:dyDescent="0.2"/>
    <row r="345" ht="14.25" x14ac:dyDescent="0.2"/>
    <row r="346" ht="14.25" x14ac:dyDescent="0.2"/>
    <row r="347" ht="14.25" x14ac:dyDescent="0.2"/>
    <row r="348" ht="14.25" x14ac:dyDescent="0.2"/>
    <row r="349" ht="14.25" x14ac:dyDescent="0.2"/>
    <row r="350" ht="14.25" x14ac:dyDescent="0.2"/>
    <row r="351" ht="14.25" x14ac:dyDescent="0.2"/>
    <row r="352" ht="14.25" x14ac:dyDescent="0.2"/>
    <row r="353" ht="14.25" x14ac:dyDescent="0.2"/>
    <row r="354" ht="14.25" x14ac:dyDescent="0.2"/>
    <row r="355" ht="14.25" x14ac:dyDescent="0.2"/>
    <row r="356" ht="14.25" x14ac:dyDescent="0.2"/>
    <row r="357" ht="14.25" x14ac:dyDescent="0.2"/>
    <row r="358" ht="14.25" x14ac:dyDescent="0.2"/>
    <row r="359" ht="14.25" x14ac:dyDescent="0.2"/>
    <row r="360" ht="14.25" x14ac:dyDescent="0.2"/>
    <row r="361" ht="14.25" x14ac:dyDescent="0.2"/>
    <row r="362" ht="14.25" x14ac:dyDescent="0.2"/>
    <row r="363" ht="14.25" x14ac:dyDescent="0.2"/>
    <row r="364" ht="14.25" x14ac:dyDescent="0.2"/>
    <row r="365" ht="14.25" x14ac:dyDescent="0.2"/>
    <row r="366" ht="14.25" x14ac:dyDescent="0.2"/>
    <row r="367" ht="14.25" x14ac:dyDescent="0.2"/>
    <row r="368" ht="14.25" x14ac:dyDescent="0.2"/>
    <row r="369" ht="14.25" x14ac:dyDescent="0.2"/>
    <row r="370" ht="14.25" x14ac:dyDescent="0.2"/>
    <row r="371" ht="14.25" x14ac:dyDescent="0.2"/>
    <row r="372" ht="14.25" x14ac:dyDescent="0.2"/>
    <row r="373" ht="14.25" x14ac:dyDescent="0.2"/>
    <row r="374" ht="14.25" x14ac:dyDescent="0.2"/>
    <row r="375" ht="14.25" x14ac:dyDescent="0.2"/>
    <row r="376" ht="14.25" x14ac:dyDescent="0.2"/>
    <row r="377" ht="14.25" x14ac:dyDescent="0.2"/>
    <row r="378" ht="14.25" x14ac:dyDescent="0.2"/>
    <row r="379" ht="14.25" x14ac:dyDescent="0.2"/>
    <row r="380" ht="14.25" x14ac:dyDescent="0.2"/>
    <row r="381" ht="14.25" x14ac:dyDescent="0.2"/>
    <row r="382" ht="14.25" x14ac:dyDescent="0.2"/>
    <row r="383" ht="14.25" x14ac:dyDescent="0.2"/>
    <row r="384" ht="14.25" x14ac:dyDescent="0.2"/>
    <row r="385" ht="14.25" x14ac:dyDescent="0.2"/>
    <row r="386" ht="14.25" x14ac:dyDescent="0.2"/>
    <row r="387" ht="14.25" x14ac:dyDescent="0.2"/>
    <row r="388" ht="14.25" x14ac:dyDescent="0.2"/>
    <row r="389" ht="14.25" x14ac:dyDescent="0.2"/>
    <row r="390" ht="14.25" x14ac:dyDescent="0.2"/>
    <row r="391" ht="14.25" x14ac:dyDescent="0.2"/>
    <row r="392" ht="14.25" x14ac:dyDescent="0.2"/>
    <row r="393" ht="14.25" x14ac:dyDescent="0.2"/>
    <row r="394" ht="14.25" x14ac:dyDescent="0.2"/>
    <row r="395" ht="14.25" x14ac:dyDescent="0.2"/>
    <row r="396" ht="14.25" x14ac:dyDescent="0.2"/>
    <row r="397" ht="14.25" x14ac:dyDescent="0.2"/>
    <row r="398" ht="14.25" x14ac:dyDescent="0.2"/>
    <row r="399" ht="14.25" x14ac:dyDescent="0.2"/>
    <row r="400" ht="14.25" x14ac:dyDescent="0.2"/>
    <row r="401" ht="14.25" x14ac:dyDescent="0.2"/>
    <row r="402" ht="14.25" x14ac:dyDescent="0.2"/>
    <row r="403" ht="14.25" x14ac:dyDescent="0.2"/>
    <row r="404" ht="14.25" x14ac:dyDescent="0.2"/>
    <row r="405" ht="14.25" x14ac:dyDescent="0.2"/>
    <row r="406" ht="14.25" x14ac:dyDescent="0.2"/>
    <row r="407" ht="14.25" x14ac:dyDescent="0.2"/>
    <row r="408" ht="14.25" x14ac:dyDescent="0.2"/>
    <row r="409" ht="14.25" x14ac:dyDescent="0.2"/>
    <row r="410" ht="14.25" x14ac:dyDescent="0.2"/>
    <row r="411" ht="14.25" x14ac:dyDescent="0.2"/>
    <row r="412" ht="14.25" x14ac:dyDescent="0.2"/>
    <row r="413" ht="14.25" x14ac:dyDescent="0.2"/>
    <row r="414" ht="14.25" x14ac:dyDescent="0.2"/>
    <row r="415" ht="14.25" x14ac:dyDescent="0.2"/>
    <row r="416" ht="14.25" x14ac:dyDescent="0.2"/>
    <row r="417" ht="14.25" x14ac:dyDescent="0.2"/>
    <row r="418" ht="14.25" x14ac:dyDescent="0.2"/>
    <row r="419" ht="14.25" x14ac:dyDescent="0.2"/>
    <row r="420" ht="14.25" x14ac:dyDescent="0.2"/>
    <row r="421" ht="14.25" x14ac:dyDescent="0.2"/>
    <row r="422" ht="14.25" x14ac:dyDescent="0.2"/>
    <row r="423" ht="14.25" x14ac:dyDescent="0.2"/>
    <row r="424" ht="14.25" x14ac:dyDescent="0.2"/>
    <row r="425" ht="14.25" x14ac:dyDescent="0.2"/>
    <row r="426" ht="14.25" x14ac:dyDescent="0.2"/>
    <row r="427" ht="14.25" x14ac:dyDescent="0.2"/>
    <row r="428" ht="14.25" x14ac:dyDescent="0.2"/>
    <row r="429" ht="14.25" x14ac:dyDescent="0.2"/>
    <row r="430" ht="14.25" x14ac:dyDescent="0.2"/>
    <row r="431" ht="14.25" x14ac:dyDescent="0.2"/>
    <row r="432" ht="14.25" x14ac:dyDescent="0.2"/>
    <row r="433" ht="14.25" x14ac:dyDescent="0.2"/>
    <row r="434" ht="14.25" x14ac:dyDescent="0.2"/>
    <row r="435" ht="14.25" x14ac:dyDescent="0.2"/>
    <row r="436" ht="14.25" x14ac:dyDescent="0.2"/>
    <row r="437" ht="14.25" x14ac:dyDescent="0.2"/>
    <row r="438" ht="14.25" x14ac:dyDescent="0.2"/>
    <row r="439" ht="14.25" x14ac:dyDescent="0.2"/>
    <row r="440" ht="14.25" x14ac:dyDescent="0.2"/>
    <row r="441" ht="14.25" x14ac:dyDescent="0.2"/>
    <row r="442" ht="14.25" x14ac:dyDescent="0.2"/>
    <row r="443" ht="14.25" x14ac:dyDescent="0.2"/>
    <row r="444" ht="14.25" x14ac:dyDescent="0.2"/>
    <row r="445" ht="14.25" x14ac:dyDescent="0.2"/>
    <row r="446" ht="14.25" x14ac:dyDescent="0.2"/>
    <row r="447" ht="14.25" x14ac:dyDescent="0.2"/>
    <row r="448" ht="14.25" x14ac:dyDescent="0.2"/>
    <row r="449" ht="14.25" x14ac:dyDescent="0.2"/>
    <row r="450" ht="14.25" x14ac:dyDescent="0.2"/>
    <row r="451" ht="14.25" x14ac:dyDescent="0.2"/>
    <row r="452" ht="14.25" x14ac:dyDescent="0.2"/>
    <row r="453" ht="14.25" x14ac:dyDescent="0.2"/>
    <row r="454" ht="14.25" x14ac:dyDescent="0.2"/>
    <row r="455" ht="14.25" x14ac:dyDescent="0.2"/>
    <row r="456" ht="14.25" x14ac:dyDescent="0.2"/>
    <row r="457" ht="14.25" x14ac:dyDescent="0.2"/>
    <row r="458" ht="14.25" x14ac:dyDescent="0.2"/>
    <row r="459" ht="14.25" x14ac:dyDescent="0.2"/>
    <row r="460" ht="14.25" x14ac:dyDescent="0.2"/>
    <row r="461" ht="14.25" x14ac:dyDescent="0.2"/>
    <row r="462" ht="14.25" x14ac:dyDescent="0.2"/>
    <row r="463" ht="14.25" x14ac:dyDescent="0.2"/>
    <row r="464" ht="14.25" x14ac:dyDescent="0.2"/>
    <row r="465" ht="14.25" x14ac:dyDescent="0.2"/>
    <row r="466" ht="14.25" x14ac:dyDescent="0.2"/>
    <row r="467" ht="14.25" x14ac:dyDescent="0.2"/>
    <row r="468" ht="14.25" x14ac:dyDescent="0.2"/>
    <row r="469" ht="14.25" x14ac:dyDescent="0.2"/>
    <row r="470" ht="14.25" x14ac:dyDescent="0.2"/>
    <row r="471" ht="14.25" x14ac:dyDescent="0.2"/>
    <row r="472" ht="14.25" x14ac:dyDescent="0.2"/>
    <row r="473" ht="14.25" x14ac:dyDescent="0.2"/>
    <row r="474" ht="14.25" x14ac:dyDescent="0.2"/>
    <row r="475" ht="14.25" x14ac:dyDescent="0.2"/>
    <row r="476" ht="14.25" x14ac:dyDescent="0.2"/>
    <row r="477" ht="14.25" x14ac:dyDescent="0.2"/>
    <row r="478" ht="14.25" x14ac:dyDescent="0.2"/>
    <row r="479" ht="14.25" x14ac:dyDescent="0.2"/>
    <row r="480" ht="14.25" x14ac:dyDescent="0.2"/>
    <row r="481" ht="14.25" x14ac:dyDescent="0.2"/>
    <row r="482" ht="14.25" x14ac:dyDescent="0.2"/>
    <row r="483" ht="14.25" x14ac:dyDescent="0.2"/>
    <row r="484" ht="14.25" x14ac:dyDescent="0.2"/>
    <row r="485" ht="14.25" x14ac:dyDescent="0.2"/>
    <row r="486" ht="14.25" x14ac:dyDescent="0.2"/>
    <row r="487" ht="14.25" x14ac:dyDescent="0.2"/>
    <row r="488" ht="14.25" x14ac:dyDescent="0.2"/>
    <row r="489" ht="14.25" x14ac:dyDescent="0.2"/>
    <row r="490" ht="14.25" x14ac:dyDescent="0.2"/>
    <row r="491" ht="14.25" x14ac:dyDescent="0.2"/>
    <row r="492" ht="14.25" x14ac:dyDescent="0.2"/>
    <row r="493" ht="14.25" x14ac:dyDescent="0.2"/>
    <row r="494" ht="14.25" x14ac:dyDescent="0.2"/>
    <row r="495" ht="14.25" x14ac:dyDescent="0.2"/>
    <row r="496" ht="14.25" x14ac:dyDescent="0.2"/>
    <row r="497" ht="14.25" x14ac:dyDescent="0.2"/>
    <row r="498" ht="14.25" x14ac:dyDescent="0.2"/>
    <row r="499" ht="14.25" x14ac:dyDescent="0.2"/>
    <row r="500" ht="14.25" x14ac:dyDescent="0.2"/>
    <row r="501" ht="14.25" x14ac:dyDescent="0.2"/>
    <row r="502" ht="14.25" x14ac:dyDescent="0.2"/>
    <row r="503" ht="14.25" x14ac:dyDescent="0.2"/>
    <row r="504" ht="14.25" x14ac:dyDescent="0.2"/>
    <row r="505" ht="14.25" x14ac:dyDescent="0.2"/>
    <row r="506" ht="14.25" x14ac:dyDescent="0.2"/>
    <row r="507" ht="14.25" x14ac:dyDescent="0.2"/>
    <row r="508" ht="14.25" x14ac:dyDescent="0.2"/>
    <row r="509" ht="14.25" x14ac:dyDescent="0.2"/>
    <row r="510" ht="14.25" x14ac:dyDescent="0.2"/>
    <row r="511" ht="14.25" x14ac:dyDescent="0.2"/>
    <row r="512" ht="14.25" x14ac:dyDescent="0.2"/>
    <row r="513" ht="14.25" x14ac:dyDescent="0.2"/>
    <row r="514" ht="14.25" x14ac:dyDescent="0.2"/>
    <row r="515" ht="14.25" x14ac:dyDescent="0.2"/>
    <row r="516" ht="14.25" x14ac:dyDescent="0.2"/>
    <row r="517" ht="14.25" x14ac:dyDescent="0.2"/>
    <row r="518" ht="14.25" x14ac:dyDescent="0.2"/>
    <row r="519" ht="14.25" x14ac:dyDescent="0.2"/>
    <row r="520" ht="14.25" x14ac:dyDescent="0.2"/>
    <row r="521" ht="14.25" x14ac:dyDescent="0.2"/>
    <row r="522" ht="14.25" x14ac:dyDescent="0.2"/>
    <row r="523" ht="14.25" x14ac:dyDescent="0.2"/>
    <row r="524" ht="14.25" x14ac:dyDescent="0.2"/>
    <row r="525" ht="14.25" x14ac:dyDescent="0.2"/>
    <row r="526" ht="14.25" x14ac:dyDescent="0.2"/>
    <row r="527" ht="14.25" x14ac:dyDescent="0.2"/>
    <row r="528" ht="14.25" x14ac:dyDescent="0.2"/>
    <row r="529" ht="14.25" x14ac:dyDescent="0.2"/>
    <row r="530" ht="14.25" x14ac:dyDescent="0.2"/>
    <row r="531" ht="14.25" x14ac:dyDescent="0.2"/>
    <row r="532" ht="14.25" x14ac:dyDescent="0.2"/>
    <row r="533" ht="14.25" x14ac:dyDescent="0.2"/>
    <row r="534" ht="14.25" x14ac:dyDescent="0.2"/>
    <row r="535" ht="14.25" x14ac:dyDescent="0.2"/>
    <row r="536" ht="14.25" x14ac:dyDescent="0.2"/>
    <row r="537" ht="14.25" x14ac:dyDescent="0.2"/>
    <row r="538" ht="14.25" x14ac:dyDescent="0.2"/>
    <row r="539" ht="14.25" x14ac:dyDescent="0.2"/>
    <row r="540" ht="14.25" x14ac:dyDescent="0.2"/>
    <row r="541" ht="14.25" x14ac:dyDescent="0.2"/>
    <row r="542" ht="14.25" x14ac:dyDescent="0.2"/>
    <row r="543" ht="14.25" x14ac:dyDescent="0.2"/>
    <row r="544" ht="14.25" x14ac:dyDescent="0.2"/>
    <row r="545" ht="14.25" x14ac:dyDescent="0.2"/>
    <row r="546" ht="14.25" x14ac:dyDescent="0.2"/>
    <row r="547" ht="14.25" x14ac:dyDescent="0.2"/>
    <row r="548" ht="14.25" x14ac:dyDescent="0.2"/>
    <row r="549" ht="14.25" x14ac:dyDescent="0.2"/>
    <row r="550" ht="14.25" x14ac:dyDescent="0.2"/>
    <row r="551" ht="14.25" x14ac:dyDescent="0.2"/>
    <row r="552" ht="14.25" x14ac:dyDescent="0.2"/>
    <row r="553" ht="14.25" x14ac:dyDescent="0.2"/>
    <row r="554" ht="14.25" x14ac:dyDescent="0.2"/>
    <row r="555" ht="14.25" x14ac:dyDescent="0.2"/>
    <row r="556" ht="14.25" x14ac:dyDescent="0.2"/>
    <row r="557" ht="14.25" x14ac:dyDescent="0.2"/>
    <row r="558" ht="14.25" x14ac:dyDescent="0.2"/>
    <row r="559" ht="14.25" x14ac:dyDescent="0.2"/>
    <row r="560" ht="14.25" x14ac:dyDescent="0.2"/>
    <row r="561" ht="14.25" x14ac:dyDescent="0.2"/>
    <row r="562" ht="14.25" x14ac:dyDescent="0.2"/>
    <row r="563" ht="14.25" x14ac:dyDescent="0.2"/>
    <row r="564" ht="14.25" x14ac:dyDescent="0.2"/>
    <row r="565" ht="14.25" x14ac:dyDescent="0.2"/>
    <row r="566" ht="14.25" x14ac:dyDescent="0.2"/>
    <row r="567" ht="14.25" x14ac:dyDescent="0.2"/>
    <row r="568" ht="14.25" x14ac:dyDescent="0.2"/>
    <row r="569" ht="14.25" x14ac:dyDescent="0.2"/>
    <row r="570" ht="14.25" x14ac:dyDescent="0.2"/>
    <row r="571" ht="14.25" x14ac:dyDescent="0.2"/>
    <row r="572" ht="14.25" x14ac:dyDescent="0.2"/>
    <row r="573" ht="14.25" x14ac:dyDescent="0.2"/>
    <row r="574" ht="14.25" x14ac:dyDescent="0.2"/>
    <row r="575" ht="14.25" x14ac:dyDescent="0.2"/>
    <row r="576" ht="14.25" x14ac:dyDescent="0.2"/>
    <row r="577" ht="14.25" x14ac:dyDescent="0.2"/>
    <row r="578" ht="14.25" x14ac:dyDescent="0.2"/>
    <row r="579" ht="14.25" x14ac:dyDescent="0.2"/>
    <row r="580" ht="14.25" x14ac:dyDescent="0.2"/>
    <row r="581" ht="14.25" x14ac:dyDescent="0.2"/>
    <row r="582" ht="14.25" x14ac:dyDescent="0.2"/>
    <row r="583" ht="14.25" x14ac:dyDescent="0.2"/>
    <row r="584" ht="14.25" x14ac:dyDescent="0.2"/>
    <row r="585" ht="14.25" x14ac:dyDescent="0.2"/>
    <row r="586" ht="14.25" x14ac:dyDescent="0.2"/>
    <row r="587" ht="14.25" x14ac:dyDescent="0.2"/>
    <row r="588" ht="14.25" x14ac:dyDescent="0.2"/>
    <row r="589" ht="14.25" x14ac:dyDescent="0.2"/>
    <row r="590" ht="14.25" x14ac:dyDescent="0.2"/>
    <row r="591" ht="14.25" x14ac:dyDescent="0.2"/>
    <row r="592" ht="14.25" x14ac:dyDescent="0.2"/>
    <row r="593" ht="14.25" x14ac:dyDescent="0.2"/>
    <row r="594" ht="14.25" x14ac:dyDescent="0.2"/>
    <row r="595" ht="14.25" x14ac:dyDescent="0.2"/>
    <row r="596" ht="14.25" x14ac:dyDescent="0.2"/>
    <row r="597" ht="14.25" x14ac:dyDescent="0.2"/>
    <row r="598" ht="14.25" x14ac:dyDescent="0.2"/>
    <row r="599" ht="14.25" x14ac:dyDescent="0.2"/>
    <row r="600" ht="14.25" x14ac:dyDescent="0.2"/>
    <row r="601" ht="14.25" x14ac:dyDescent="0.2"/>
    <row r="602" ht="14.25" x14ac:dyDescent="0.2"/>
    <row r="603" ht="14.25" x14ac:dyDescent="0.2"/>
    <row r="604" ht="14.25" x14ac:dyDescent="0.2"/>
    <row r="605" ht="14.25" x14ac:dyDescent="0.2"/>
    <row r="606" ht="14.25" x14ac:dyDescent="0.2"/>
    <row r="607" ht="14.25" x14ac:dyDescent="0.2"/>
    <row r="608" ht="14.25" x14ac:dyDescent="0.2"/>
    <row r="609" ht="14.25" x14ac:dyDescent="0.2"/>
    <row r="610" ht="14.25" x14ac:dyDescent="0.2"/>
    <row r="611" ht="14.25" x14ac:dyDescent="0.2"/>
    <row r="612" ht="14.25" x14ac:dyDescent="0.2"/>
    <row r="613" ht="14.25" x14ac:dyDescent="0.2"/>
    <row r="614" ht="14.25" x14ac:dyDescent="0.2"/>
    <row r="615" ht="14.25" x14ac:dyDescent="0.2"/>
    <row r="616" ht="14.25" x14ac:dyDescent="0.2"/>
    <row r="617" ht="14.25" x14ac:dyDescent="0.2"/>
    <row r="618" ht="14.25" x14ac:dyDescent="0.2"/>
    <row r="619" ht="14.25" x14ac:dyDescent="0.2"/>
    <row r="620" ht="14.25" x14ac:dyDescent="0.2"/>
    <row r="621" ht="14.25" x14ac:dyDescent="0.2"/>
    <row r="622" ht="14.25" x14ac:dyDescent="0.2"/>
    <row r="623" ht="14.25" x14ac:dyDescent="0.2"/>
    <row r="624" ht="14.25" x14ac:dyDescent="0.2"/>
    <row r="625" ht="14.25" x14ac:dyDescent="0.2"/>
    <row r="626" ht="14.25" x14ac:dyDescent="0.2"/>
    <row r="627" ht="14.25" x14ac:dyDescent="0.2"/>
    <row r="628" ht="14.25" x14ac:dyDescent="0.2"/>
    <row r="629" ht="14.25" x14ac:dyDescent="0.2"/>
    <row r="630" ht="14.25" x14ac:dyDescent="0.2"/>
    <row r="631" ht="14.25" x14ac:dyDescent="0.2"/>
    <row r="632" ht="14.25" x14ac:dyDescent="0.2"/>
    <row r="633" ht="14.25" x14ac:dyDescent="0.2"/>
    <row r="634" ht="14.25" x14ac:dyDescent="0.2"/>
    <row r="635" ht="14.25" x14ac:dyDescent="0.2"/>
    <row r="636" ht="14.25" x14ac:dyDescent="0.2"/>
    <row r="637" ht="14.25" x14ac:dyDescent="0.2"/>
    <row r="638" ht="14.25" x14ac:dyDescent="0.2"/>
    <row r="639" ht="14.25" x14ac:dyDescent="0.2"/>
    <row r="640" ht="14.25" x14ac:dyDescent="0.2"/>
    <row r="641" ht="14.25" x14ac:dyDescent="0.2"/>
    <row r="642" ht="14.25" x14ac:dyDescent="0.2"/>
    <row r="643" ht="14.25" x14ac:dyDescent="0.2"/>
    <row r="644" ht="14.25" x14ac:dyDescent="0.2"/>
    <row r="645" ht="14.25" x14ac:dyDescent="0.2"/>
    <row r="646" ht="14.25" x14ac:dyDescent="0.2"/>
    <row r="647" ht="14.25" x14ac:dyDescent="0.2"/>
    <row r="648" ht="14.25" x14ac:dyDescent="0.2"/>
    <row r="649" ht="14.25" x14ac:dyDescent="0.2"/>
    <row r="650" ht="14.25" x14ac:dyDescent="0.2"/>
    <row r="651" ht="14.25" x14ac:dyDescent="0.2"/>
    <row r="652" ht="14.25" x14ac:dyDescent="0.2"/>
    <row r="653" ht="14.25" x14ac:dyDescent="0.2"/>
    <row r="654" ht="14.25" x14ac:dyDescent="0.2"/>
    <row r="655" ht="14.25" x14ac:dyDescent="0.2"/>
    <row r="656" ht="14.25" x14ac:dyDescent="0.2"/>
    <row r="657" ht="14.25" x14ac:dyDescent="0.2"/>
    <row r="658" ht="14.25" x14ac:dyDescent="0.2"/>
    <row r="659" ht="14.25" x14ac:dyDescent="0.2"/>
    <row r="660" ht="14.25" x14ac:dyDescent="0.2"/>
    <row r="661" ht="14.25" x14ac:dyDescent="0.2"/>
    <row r="662" ht="14.25" x14ac:dyDescent="0.2"/>
    <row r="663" ht="14.25" x14ac:dyDescent="0.2"/>
    <row r="664" ht="14.25" x14ac:dyDescent="0.2"/>
    <row r="665" ht="14.25" x14ac:dyDescent="0.2"/>
    <row r="666" ht="14.25" x14ac:dyDescent="0.2"/>
    <row r="667" ht="14.25" x14ac:dyDescent="0.2"/>
    <row r="668" ht="14.25" x14ac:dyDescent="0.2"/>
    <row r="669" ht="14.25" x14ac:dyDescent="0.2"/>
    <row r="670" ht="14.25" x14ac:dyDescent="0.2"/>
    <row r="671" ht="14.25" x14ac:dyDescent="0.2"/>
    <row r="672" ht="14.25" x14ac:dyDescent="0.2"/>
    <row r="673" ht="14.25" x14ac:dyDescent="0.2"/>
    <row r="674" ht="14.25" x14ac:dyDescent="0.2"/>
    <row r="675" ht="14.25" x14ac:dyDescent="0.2"/>
    <row r="676" ht="14.25" x14ac:dyDescent="0.2"/>
    <row r="677" ht="14.25" x14ac:dyDescent="0.2"/>
    <row r="678" ht="14.25" x14ac:dyDescent="0.2"/>
    <row r="679" ht="14.25" x14ac:dyDescent="0.2"/>
    <row r="680" ht="14.25" x14ac:dyDescent="0.2"/>
    <row r="681" ht="14.25" x14ac:dyDescent="0.2"/>
    <row r="682" ht="14.25" x14ac:dyDescent="0.2"/>
    <row r="683" ht="14.25" x14ac:dyDescent="0.2"/>
    <row r="684" ht="14.25" x14ac:dyDescent="0.2"/>
    <row r="685" ht="14.25" x14ac:dyDescent="0.2"/>
    <row r="686" ht="14.25" x14ac:dyDescent="0.2"/>
    <row r="687" ht="14.25" x14ac:dyDescent="0.2"/>
    <row r="688" ht="14.25" x14ac:dyDescent="0.2"/>
    <row r="689" ht="14.25" x14ac:dyDescent="0.2"/>
    <row r="690" ht="14.25" x14ac:dyDescent="0.2"/>
    <row r="691" ht="14.25" x14ac:dyDescent="0.2"/>
    <row r="692" ht="14.25" x14ac:dyDescent="0.2"/>
    <row r="693" ht="14.25" x14ac:dyDescent="0.2"/>
    <row r="694" ht="14.25" x14ac:dyDescent="0.2"/>
    <row r="695" ht="14.25" x14ac:dyDescent="0.2"/>
    <row r="696" ht="14.25" x14ac:dyDescent="0.2"/>
    <row r="697" ht="14.25" x14ac:dyDescent="0.2"/>
    <row r="698" ht="14.25" x14ac:dyDescent="0.2"/>
    <row r="699" ht="14.25" x14ac:dyDescent="0.2"/>
    <row r="700" ht="14.25" x14ac:dyDescent="0.2"/>
    <row r="701" ht="14.25" x14ac:dyDescent="0.2"/>
    <row r="702" ht="14.25" x14ac:dyDescent="0.2"/>
    <row r="703" ht="14.25" x14ac:dyDescent="0.2"/>
    <row r="704" ht="14.25" x14ac:dyDescent="0.2"/>
    <row r="705" ht="14.25" x14ac:dyDescent="0.2"/>
    <row r="706" ht="14.25" x14ac:dyDescent="0.2"/>
    <row r="707" ht="14.25" x14ac:dyDescent="0.2"/>
    <row r="708" ht="14.25" x14ac:dyDescent="0.2"/>
    <row r="709" ht="14.25" x14ac:dyDescent="0.2"/>
    <row r="710" ht="14.25" x14ac:dyDescent="0.2"/>
    <row r="711" ht="14.25" x14ac:dyDescent="0.2"/>
    <row r="712" ht="14.25" x14ac:dyDescent="0.2"/>
    <row r="713" ht="14.25" x14ac:dyDescent="0.2"/>
    <row r="714" ht="14.25" x14ac:dyDescent="0.2"/>
    <row r="715" ht="14.25" x14ac:dyDescent="0.2"/>
    <row r="716" ht="14.25" x14ac:dyDescent="0.2"/>
    <row r="717" ht="14.25" x14ac:dyDescent="0.2"/>
    <row r="718" ht="14.25" x14ac:dyDescent="0.2"/>
    <row r="719" ht="14.25" x14ac:dyDescent="0.2"/>
    <row r="720" ht="14.25" x14ac:dyDescent="0.2"/>
    <row r="721" ht="14.25" x14ac:dyDescent="0.2"/>
    <row r="722" ht="14.25" x14ac:dyDescent="0.2"/>
    <row r="723" ht="14.25" x14ac:dyDescent="0.2"/>
    <row r="724" ht="14.25" x14ac:dyDescent="0.2"/>
    <row r="725" ht="14.25" x14ac:dyDescent="0.2"/>
    <row r="726" ht="14.25" x14ac:dyDescent="0.2"/>
    <row r="727" ht="14.25" x14ac:dyDescent="0.2"/>
    <row r="728" ht="14.25" x14ac:dyDescent="0.2"/>
    <row r="729" ht="14.25" x14ac:dyDescent="0.2"/>
    <row r="730" ht="14.25" x14ac:dyDescent="0.2"/>
    <row r="731" ht="14.25" x14ac:dyDescent="0.2"/>
    <row r="732" ht="14.25" x14ac:dyDescent="0.2"/>
    <row r="733" ht="14.25" x14ac:dyDescent="0.2"/>
    <row r="734" ht="14.25" x14ac:dyDescent="0.2"/>
    <row r="735" ht="14.25" x14ac:dyDescent="0.2"/>
    <row r="736" ht="14.25" x14ac:dyDescent="0.2"/>
    <row r="737" ht="14.25" x14ac:dyDescent="0.2"/>
    <row r="738" ht="14.25" x14ac:dyDescent="0.2"/>
    <row r="739" ht="14.25" x14ac:dyDescent="0.2"/>
    <row r="740" ht="14.25" x14ac:dyDescent="0.2"/>
    <row r="741" ht="14.25" x14ac:dyDescent="0.2"/>
    <row r="742" ht="14.25" x14ac:dyDescent="0.2"/>
    <row r="743" ht="14.25" x14ac:dyDescent="0.2"/>
    <row r="744" ht="14.25" x14ac:dyDescent="0.2"/>
    <row r="745" ht="14.25" x14ac:dyDescent="0.2"/>
    <row r="746" ht="14.25" x14ac:dyDescent="0.2"/>
    <row r="747" ht="14.25" x14ac:dyDescent="0.2"/>
    <row r="748" ht="14.25" x14ac:dyDescent="0.2"/>
    <row r="749" ht="14.25" x14ac:dyDescent="0.2"/>
    <row r="750" ht="14.25" x14ac:dyDescent="0.2"/>
    <row r="751" ht="14.25" x14ac:dyDescent="0.2"/>
    <row r="752" ht="14.25" x14ac:dyDescent="0.2"/>
    <row r="753" ht="14.25" x14ac:dyDescent="0.2"/>
    <row r="754" ht="14.25" x14ac:dyDescent="0.2"/>
    <row r="755" ht="14.25" x14ac:dyDescent="0.2"/>
    <row r="756" ht="14.25" x14ac:dyDescent="0.2"/>
    <row r="757" ht="14.25" x14ac:dyDescent="0.2"/>
    <row r="758" ht="14.25" x14ac:dyDescent="0.2"/>
    <row r="759" ht="14.25" x14ac:dyDescent="0.2"/>
    <row r="760" ht="14.25" x14ac:dyDescent="0.2"/>
    <row r="761" ht="14.25" x14ac:dyDescent="0.2"/>
    <row r="762" ht="14.25" x14ac:dyDescent="0.2"/>
    <row r="763" ht="14.25" x14ac:dyDescent="0.2"/>
    <row r="764" ht="14.25" x14ac:dyDescent="0.2"/>
    <row r="765" ht="14.25" x14ac:dyDescent="0.2"/>
    <row r="766" ht="14.25" x14ac:dyDescent="0.2"/>
    <row r="767" ht="14.25" x14ac:dyDescent="0.2"/>
    <row r="768" ht="14.25" x14ac:dyDescent="0.2"/>
    <row r="769" ht="14.25" x14ac:dyDescent="0.2"/>
    <row r="770" ht="14.25" x14ac:dyDescent="0.2"/>
    <row r="771" ht="14.25" x14ac:dyDescent="0.2"/>
    <row r="772" ht="14.25" x14ac:dyDescent="0.2"/>
    <row r="773" ht="14.25" x14ac:dyDescent="0.2"/>
    <row r="774" ht="14.25" x14ac:dyDescent="0.2"/>
    <row r="775" ht="14.25" x14ac:dyDescent="0.2"/>
    <row r="776" ht="14.25" x14ac:dyDescent="0.2"/>
    <row r="777" ht="14.25" x14ac:dyDescent="0.2"/>
    <row r="778" ht="14.25" x14ac:dyDescent="0.2"/>
    <row r="779" ht="14.25" x14ac:dyDescent="0.2"/>
    <row r="780" ht="14.25" x14ac:dyDescent="0.2"/>
    <row r="781" ht="14.25" x14ac:dyDescent="0.2"/>
    <row r="782" ht="14.25" x14ac:dyDescent="0.2"/>
    <row r="783" ht="14.25" x14ac:dyDescent="0.2"/>
    <row r="784" ht="14.25" x14ac:dyDescent="0.2"/>
    <row r="785" ht="14.25" x14ac:dyDescent="0.2"/>
    <row r="786" ht="14.25" x14ac:dyDescent="0.2"/>
    <row r="787" ht="14.25" x14ac:dyDescent="0.2"/>
    <row r="788" ht="14.25" x14ac:dyDescent="0.2"/>
    <row r="789" ht="14.25" x14ac:dyDescent="0.2"/>
    <row r="790" ht="14.25" x14ac:dyDescent="0.2"/>
    <row r="791" ht="14.25" x14ac:dyDescent="0.2"/>
    <row r="792" ht="14.25" x14ac:dyDescent="0.2"/>
    <row r="793" ht="14.25" x14ac:dyDescent="0.2"/>
    <row r="794" ht="14.25" x14ac:dyDescent="0.2"/>
    <row r="795" ht="14.25" x14ac:dyDescent="0.2"/>
    <row r="796" ht="14.25" x14ac:dyDescent="0.2"/>
    <row r="797" ht="14.25" x14ac:dyDescent="0.2"/>
    <row r="798" ht="14.25" x14ac:dyDescent="0.2"/>
    <row r="799" ht="14.25" x14ac:dyDescent="0.2"/>
    <row r="800" ht="14.25" x14ac:dyDescent="0.2"/>
    <row r="801" ht="14.25" x14ac:dyDescent="0.2"/>
    <row r="802" ht="14.25" x14ac:dyDescent="0.2"/>
    <row r="803" ht="14.25" x14ac:dyDescent="0.2"/>
    <row r="804" ht="14.25" x14ac:dyDescent="0.2"/>
    <row r="805" ht="14.25" x14ac:dyDescent="0.2"/>
    <row r="806" ht="14.25" x14ac:dyDescent="0.2"/>
    <row r="807" ht="14.25" x14ac:dyDescent="0.2"/>
    <row r="808" ht="14.25" x14ac:dyDescent="0.2"/>
    <row r="809" ht="14.25" x14ac:dyDescent="0.2"/>
    <row r="810" ht="14.25" x14ac:dyDescent="0.2"/>
    <row r="811" ht="14.25" x14ac:dyDescent="0.2"/>
    <row r="812" ht="14.25" x14ac:dyDescent="0.2"/>
    <row r="813" ht="14.25" x14ac:dyDescent="0.2"/>
    <row r="814" ht="14.25" x14ac:dyDescent="0.2"/>
    <row r="815" ht="14.25" x14ac:dyDescent="0.2"/>
    <row r="816" ht="14.25" x14ac:dyDescent="0.2"/>
    <row r="817" ht="14.25" x14ac:dyDescent="0.2"/>
    <row r="818" ht="14.25" x14ac:dyDescent="0.2"/>
    <row r="819" ht="14.25" x14ac:dyDescent="0.2"/>
    <row r="820" ht="14.25" x14ac:dyDescent="0.2"/>
    <row r="821" ht="14.25" x14ac:dyDescent="0.2"/>
    <row r="822" ht="14.25" x14ac:dyDescent="0.2"/>
    <row r="823" ht="14.25" x14ac:dyDescent="0.2"/>
    <row r="824" ht="14.25" x14ac:dyDescent="0.2"/>
    <row r="825" ht="14.25" x14ac:dyDescent="0.2"/>
    <row r="826" ht="14.25" x14ac:dyDescent="0.2"/>
    <row r="827" ht="14.25" x14ac:dyDescent="0.2"/>
    <row r="828" ht="14.25" x14ac:dyDescent="0.2"/>
    <row r="829" ht="14.25" x14ac:dyDescent="0.2"/>
    <row r="830" ht="14.25" x14ac:dyDescent="0.2"/>
    <row r="831" ht="14.25" x14ac:dyDescent="0.2"/>
    <row r="832" ht="14.25" x14ac:dyDescent="0.2"/>
    <row r="833" ht="14.25" x14ac:dyDescent="0.2"/>
    <row r="834" ht="14.25" x14ac:dyDescent="0.2"/>
    <row r="835" ht="14.25" x14ac:dyDescent="0.2"/>
    <row r="836" ht="14.25" x14ac:dyDescent="0.2"/>
    <row r="837" ht="14.25" x14ac:dyDescent="0.2"/>
    <row r="838" ht="14.25" x14ac:dyDescent="0.2"/>
    <row r="839" ht="14.25" x14ac:dyDescent="0.2"/>
    <row r="840" ht="14.25" x14ac:dyDescent="0.2"/>
    <row r="841" ht="14.25" x14ac:dyDescent="0.2"/>
    <row r="842" ht="14.25" x14ac:dyDescent="0.2"/>
    <row r="843" ht="14.25" x14ac:dyDescent="0.2"/>
    <row r="844" ht="14.25" x14ac:dyDescent="0.2"/>
    <row r="845" ht="14.25" x14ac:dyDescent="0.2"/>
    <row r="846" ht="14.25" x14ac:dyDescent="0.2"/>
    <row r="847" ht="14.25" x14ac:dyDescent="0.2"/>
    <row r="848" ht="14.25" x14ac:dyDescent="0.2"/>
    <row r="849" ht="14.25" x14ac:dyDescent="0.2"/>
    <row r="850" ht="14.25" x14ac:dyDescent="0.2"/>
    <row r="851" ht="14.25" x14ac:dyDescent="0.2"/>
    <row r="852" ht="14.25" x14ac:dyDescent="0.2"/>
    <row r="853" ht="14.25" x14ac:dyDescent="0.2"/>
    <row r="854" ht="14.25" x14ac:dyDescent="0.2"/>
    <row r="855" ht="14.25" x14ac:dyDescent="0.2"/>
    <row r="856" ht="14.25" x14ac:dyDescent="0.2"/>
    <row r="857" ht="14.25" x14ac:dyDescent="0.2"/>
    <row r="858" ht="14.25" x14ac:dyDescent="0.2"/>
    <row r="859" ht="14.25" x14ac:dyDescent="0.2"/>
    <row r="860" ht="14.25" x14ac:dyDescent="0.2"/>
    <row r="861" ht="14.25" x14ac:dyDescent="0.2"/>
    <row r="862" ht="14.25" x14ac:dyDescent="0.2"/>
    <row r="863" ht="14.25" x14ac:dyDescent="0.2"/>
    <row r="864" ht="14.25" x14ac:dyDescent="0.2"/>
    <row r="865" ht="14.25" x14ac:dyDescent="0.2"/>
    <row r="866" ht="14.25" x14ac:dyDescent="0.2"/>
    <row r="867" ht="14.25" x14ac:dyDescent="0.2"/>
    <row r="868" ht="14.25" x14ac:dyDescent="0.2"/>
    <row r="869" ht="14.25" x14ac:dyDescent="0.2"/>
    <row r="870" ht="14.25" x14ac:dyDescent="0.2"/>
    <row r="871" ht="14.25" x14ac:dyDescent="0.2"/>
    <row r="872" ht="14.25" x14ac:dyDescent="0.2"/>
    <row r="873" ht="14.25" x14ac:dyDescent="0.2"/>
    <row r="874" ht="14.25" x14ac:dyDescent="0.2"/>
    <row r="875" ht="14.25" x14ac:dyDescent="0.2"/>
    <row r="876" ht="14.25" x14ac:dyDescent="0.2"/>
    <row r="877" ht="14.25" x14ac:dyDescent="0.2"/>
    <row r="878" ht="14.25" x14ac:dyDescent="0.2"/>
    <row r="879" ht="14.25" x14ac:dyDescent="0.2"/>
    <row r="880" ht="14.25" x14ac:dyDescent="0.2"/>
    <row r="881" ht="14.25" x14ac:dyDescent="0.2"/>
    <row r="882" ht="14.25" x14ac:dyDescent="0.2"/>
    <row r="883" ht="14.25" x14ac:dyDescent="0.2"/>
    <row r="884" ht="14.25" x14ac:dyDescent="0.2"/>
    <row r="885" ht="14.25" x14ac:dyDescent="0.2"/>
    <row r="886" ht="14.25" x14ac:dyDescent="0.2"/>
    <row r="887" ht="14.25" x14ac:dyDescent="0.2"/>
    <row r="888" ht="14.25" x14ac:dyDescent="0.2"/>
    <row r="889" ht="14.25" x14ac:dyDescent="0.2"/>
    <row r="890" ht="14.25" x14ac:dyDescent="0.2"/>
    <row r="891" ht="14.25" x14ac:dyDescent="0.2"/>
    <row r="892" ht="14.25" x14ac:dyDescent="0.2"/>
    <row r="893" ht="14.25" x14ac:dyDescent="0.2"/>
    <row r="894" ht="14.25" x14ac:dyDescent="0.2"/>
    <row r="895" ht="14.25" x14ac:dyDescent="0.2"/>
    <row r="896" ht="14.25" x14ac:dyDescent="0.2"/>
    <row r="897" ht="14.25" x14ac:dyDescent="0.2"/>
    <row r="898" ht="14.25" x14ac:dyDescent="0.2"/>
    <row r="899" ht="14.25" x14ac:dyDescent="0.2"/>
    <row r="900" ht="14.25" x14ac:dyDescent="0.2"/>
    <row r="901" ht="14.25" x14ac:dyDescent="0.2"/>
    <row r="902" ht="14.25" x14ac:dyDescent="0.2"/>
    <row r="903" ht="14.25" x14ac:dyDescent="0.2"/>
    <row r="904" ht="14.25" x14ac:dyDescent="0.2"/>
    <row r="905" ht="14.25" x14ac:dyDescent="0.2"/>
    <row r="906" ht="14.25" x14ac:dyDescent="0.2"/>
    <row r="907" ht="14.25" x14ac:dyDescent="0.2"/>
    <row r="908" ht="14.25" x14ac:dyDescent="0.2"/>
    <row r="909" ht="14.25" x14ac:dyDescent="0.2"/>
    <row r="910" ht="14.25" x14ac:dyDescent="0.2"/>
    <row r="911" ht="14.25" x14ac:dyDescent="0.2"/>
    <row r="912" ht="14.25" x14ac:dyDescent="0.2"/>
    <row r="913" ht="14.25" x14ac:dyDescent="0.2"/>
    <row r="914" ht="14.25" x14ac:dyDescent="0.2"/>
    <row r="915" ht="14.25" x14ac:dyDescent="0.2"/>
    <row r="916" ht="14.25" x14ac:dyDescent="0.2"/>
    <row r="917" ht="14.25" x14ac:dyDescent="0.2"/>
    <row r="918" ht="14.25" x14ac:dyDescent="0.2"/>
    <row r="919" ht="14.25" x14ac:dyDescent="0.2"/>
    <row r="920" ht="14.25" x14ac:dyDescent="0.2"/>
    <row r="921" ht="14.25" x14ac:dyDescent="0.2"/>
    <row r="922" ht="14.25" x14ac:dyDescent="0.2"/>
    <row r="923" ht="14.25" x14ac:dyDescent="0.2"/>
    <row r="924" ht="14.25" x14ac:dyDescent="0.2"/>
    <row r="925" ht="14.25" x14ac:dyDescent="0.2"/>
    <row r="926" ht="14.25" x14ac:dyDescent="0.2"/>
    <row r="927" ht="14.25" x14ac:dyDescent="0.2"/>
    <row r="928" ht="14.25" x14ac:dyDescent="0.2"/>
    <row r="929" ht="14.25" x14ac:dyDescent="0.2"/>
    <row r="930" ht="14.25" x14ac:dyDescent="0.2"/>
    <row r="931" ht="14.25" x14ac:dyDescent="0.2"/>
    <row r="932" ht="14.25" x14ac:dyDescent="0.2"/>
    <row r="933" ht="14.25" x14ac:dyDescent="0.2"/>
    <row r="934" ht="14.25" x14ac:dyDescent="0.2"/>
    <row r="935" ht="14.25" x14ac:dyDescent="0.2"/>
    <row r="936" ht="14.25" x14ac:dyDescent="0.2"/>
    <row r="937" ht="14.25" x14ac:dyDescent="0.2"/>
    <row r="938" ht="14.25" x14ac:dyDescent="0.2"/>
    <row r="939" ht="14.25" x14ac:dyDescent="0.2"/>
    <row r="940" ht="14.25" x14ac:dyDescent="0.2"/>
    <row r="941" ht="14.25" x14ac:dyDescent="0.2"/>
    <row r="942" ht="14.25" x14ac:dyDescent="0.2"/>
    <row r="943" ht="14.25" x14ac:dyDescent="0.2"/>
    <row r="944" ht="14.25" x14ac:dyDescent="0.2"/>
    <row r="945" ht="14.25" x14ac:dyDescent="0.2"/>
    <row r="946" ht="14.25" x14ac:dyDescent="0.2"/>
    <row r="947" ht="14.25" x14ac:dyDescent="0.2"/>
    <row r="948" ht="14.25" x14ac:dyDescent="0.2"/>
    <row r="949" ht="14.25" x14ac:dyDescent="0.2"/>
    <row r="950" ht="14.25" x14ac:dyDescent="0.2"/>
    <row r="951" ht="14.25" x14ac:dyDescent="0.2"/>
    <row r="952" ht="14.25" x14ac:dyDescent="0.2"/>
    <row r="953" ht="14.25" x14ac:dyDescent="0.2"/>
    <row r="954" ht="14.25" x14ac:dyDescent="0.2"/>
    <row r="955" ht="14.25" x14ac:dyDescent="0.2"/>
    <row r="956" ht="14.25" x14ac:dyDescent="0.2"/>
    <row r="957" ht="14.25" x14ac:dyDescent="0.2"/>
    <row r="958" ht="14.25" x14ac:dyDescent="0.2"/>
    <row r="959" ht="14.25" x14ac:dyDescent="0.2"/>
    <row r="960" ht="14.25" x14ac:dyDescent="0.2"/>
    <row r="961" ht="14.25" x14ac:dyDescent="0.2"/>
    <row r="962" ht="14.25" x14ac:dyDescent="0.2"/>
    <row r="963" ht="14.25" x14ac:dyDescent="0.2"/>
    <row r="964" ht="14.25" x14ac:dyDescent="0.2"/>
    <row r="965" ht="14.25" x14ac:dyDescent="0.2"/>
    <row r="966" ht="14.25" x14ac:dyDescent="0.2"/>
    <row r="967" ht="14.25" x14ac:dyDescent="0.2"/>
    <row r="968" ht="14.25" x14ac:dyDescent="0.2"/>
    <row r="969" ht="14.25" x14ac:dyDescent="0.2"/>
    <row r="970" ht="14.25" x14ac:dyDescent="0.2"/>
    <row r="971" ht="14.25" x14ac:dyDescent="0.2"/>
    <row r="972" ht="14.25" x14ac:dyDescent="0.2"/>
    <row r="973" ht="14.25" x14ac:dyDescent="0.2"/>
    <row r="974" ht="14.25" x14ac:dyDescent="0.2"/>
    <row r="975" ht="14.25" x14ac:dyDescent="0.2"/>
    <row r="976" ht="14.25" x14ac:dyDescent="0.2"/>
    <row r="977" ht="14.25" x14ac:dyDescent="0.2"/>
    <row r="978" ht="14.25" x14ac:dyDescent="0.2"/>
    <row r="979" ht="14.25" x14ac:dyDescent="0.2"/>
    <row r="980" ht="14.25" x14ac:dyDescent="0.2"/>
    <row r="981" ht="14.25" x14ac:dyDescent="0.2"/>
    <row r="982" ht="14.25" x14ac:dyDescent="0.2"/>
    <row r="983" ht="14.25" x14ac:dyDescent="0.2"/>
    <row r="984" ht="14.25" x14ac:dyDescent="0.2"/>
    <row r="985" ht="14.25" x14ac:dyDescent="0.2"/>
    <row r="986" ht="14.25" x14ac:dyDescent="0.2"/>
    <row r="987" ht="14.25" x14ac:dyDescent="0.2"/>
    <row r="988" ht="14.25" x14ac:dyDescent="0.2"/>
    <row r="989" ht="14.25" x14ac:dyDescent="0.2"/>
    <row r="990" ht="14.25" x14ac:dyDescent="0.2"/>
    <row r="991" ht="14.25" x14ac:dyDescent="0.2"/>
    <row r="992" ht="14.25" x14ac:dyDescent="0.2"/>
    <row r="993" ht="14.25" x14ac:dyDescent="0.2"/>
    <row r="994" ht="14.25" x14ac:dyDescent="0.2"/>
    <row r="995" ht="14.25" x14ac:dyDescent="0.2"/>
    <row r="996" ht="14.25" x14ac:dyDescent="0.2"/>
    <row r="997" ht="14.25" x14ac:dyDescent="0.2"/>
    <row r="998" ht="14.25" x14ac:dyDescent="0.2"/>
    <row r="999" ht="14.25" x14ac:dyDescent="0.2"/>
    <row r="1000" ht="14.25" x14ac:dyDescent="0.2"/>
    <row r="1001" ht="14.25" x14ac:dyDescent="0.2"/>
    <row r="1002" ht="14.25" x14ac:dyDescent="0.2"/>
    <row r="1003" ht="14.25" x14ac:dyDescent="0.2"/>
    <row r="1004" ht="14.25" x14ac:dyDescent="0.2"/>
    <row r="1005" ht="14.25" x14ac:dyDescent="0.2"/>
    <row r="1006" ht="14.25" x14ac:dyDescent="0.2"/>
    <row r="1007" ht="14.25" x14ac:dyDescent="0.2"/>
    <row r="1008" ht="14.25" x14ac:dyDescent="0.2"/>
    <row r="1009" ht="14.25" x14ac:dyDescent="0.2"/>
    <row r="1010" ht="14.25" x14ac:dyDescent="0.2"/>
    <row r="1011" ht="14.25" x14ac:dyDescent="0.2"/>
    <row r="1012" ht="14.25" x14ac:dyDescent="0.2"/>
    <row r="1013" ht="14.25" x14ac:dyDescent="0.2"/>
    <row r="1014" ht="14.25" x14ac:dyDescent="0.2"/>
    <row r="1015" ht="14.25" x14ac:dyDescent="0.2"/>
    <row r="1016" ht="14.25" x14ac:dyDescent="0.2"/>
    <row r="1017" ht="14.25" x14ac:dyDescent="0.2"/>
    <row r="1018" ht="14.25" x14ac:dyDescent="0.2"/>
    <row r="1019" ht="14.25" x14ac:dyDescent="0.2"/>
    <row r="1020" ht="14.25" x14ac:dyDescent="0.2"/>
    <row r="1021" ht="14.25" x14ac:dyDescent="0.2"/>
    <row r="1022" ht="14.25" x14ac:dyDescent="0.2"/>
    <row r="1023" ht="14.25" x14ac:dyDescent="0.2"/>
    <row r="1024" ht="14.25" x14ac:dyDescent="0.2"/>
    <row r="1025" ht="14.25" x14ac:dyDescent="0.2"/>
    <row r="1026" ht="14.25" x14ac:dyDescent="0.2"/>
    <row r="1027" ht="14.25" x14ac:dyDescent="0.2"/>
    <row r="1028" ht="14.25" x14ac:dyDescent="0.2"/>
    <row r="1029" ht="14.25" x14ac:dyDescent="0.2"/>
    <row r="1030" ht="14.25" x14ac:dyDescent="0.2"/>
    <row r="1031" ht="14.25" x14ac:dyDescent="0.2"/>
    <row r="1032" ht="14.25" x14ac:dyDescent="0.2"/>
    <row r="1033" ht="14.25" x14ac:dyDescent="0.2"/>
    <row r="1034" ht="14.25" x14ac:dyDescent="0.2"/>
    <row r="1035" ht="14.25" x14ac:dyDescent="0.2"/>
    <row r="1036" ht="14.25" x14ac:dyDescent="0.2"/>
    <row r="1037" ht="14.25" x14ac:dyDescent="0.2"/>
    <row r="1038" ht="14.25" x14ac:dyDescent="0.2"/>
    <row r="1039" ht="14.25" x14ac:dyDescent="0.2"/>
    <row r="1040" ht="14.25" x14ac:dyDescent="0.2"/>
    <row r="1041" ht="14.25" x14ac:dyDescent="0.2"/>
    <row r="1042" ht="14.25" x14ac:dyDescent="0.2"/>
  </sheetData>
  <mergeCells count="76">
    <mergeCell ref="A219:F219"/>
    <mergeCell ref="A220:F220"/>
    <mergeCell ref="A221:F221"/>
    <mergeCell ref="A222:F222"/>
    <mergeCell ref="A213:F213"/>
    <mergeCell ref="A214:F214"/>
    <mergeCell ref="A215:F215"/>
    <mergeCell ref="A216:F216"/>
    <mergeCell ref="A217:F217"/>
    <mergeCell ref="A218:F218"/>
    <mergeCell ref="A212:F212"/>
    <mergeCell ref="A201:F201"/>
    <mergeCell ref="A202:F202"/>
    <mergeCell ref="A203:F203"/>
    <mergeCell ref="A204:F204"/>
    <mergeCell ref="A205:F205"/>
    <mergeCell ref="A206:F206"/>
    <mergeCell ref="A207:F207"/>
    <mergeCell ref="A208:F208"/>
    <mergeCell ref="A209:F209"/>
    <mergeCell ref="A210:F210"/>
    <mergeCell ref="A211:F211"/>
    <mergeCell ref="A200:F200"/>
    <mergeCell ref="A189:F189"/>
    <mergeCell ref="A190:F190"/>
    <mergeCell ref="A191:F191"/>
    <mergeCell ref="A192:F192"/>
    <mergeCell ref="A193:F193"/>
    <mergeCell ref="A194:F194"/>
    <mergeCell ref="A195:F195"/>
    <mergeCell ref="A196:F196"/>
    <mergeCell ref="A197:F197"/>
    <mergeCell ref="A198:F198"/>
    <mergeCell ref="A199:F199"/>
    <mergeCell ref="A188:F188"/>
    <mergeCell ref="A177:F177"/>
    <mergeCell ref="A178:F178"/>
    <mergeCell ref="A179:F179"/>
    <mergeCell ref="A180:F180"/>
    <mergeCell ref="A181:F181"/>
    <mergeCell ref="A182:F182"/>
    <mergeCell ref="A183:F183"/>
    <mergeCell ref="A184:F184"/>
    <mergeCell ref="A185:F185"/>
    <mergeCell ref="A186:F186"/>
    <mergeCell ref="A187:F187"/>
    <mergeCell ref="A176:F176"/>
    <mergeCell ref="A165:F165"/>
    <mergeCell ref="A166:F166"/>
    <mergeCell ref="A167:F167"/>
    <mergeCell ref="A168:F168"/>
    <mergeCell ref="A169:F169"/>
    <mergeCell ref="A170:F170"/>
    <mergeCell ref="A171:F171"/>
    <mergeCell ref="A172:F172"/>
    <mergeCell ref="A173:F173"/>
    <mergeCell ref="A174:F174"/>
    <mergeCell ref="A175:F175"/>
    <mergeCell ref="A164:F164"/>
    <mergeCell ref="A118:I118"/>
    <mergeCell ref="A154:F154"/>
    <mergeCell ref="A155:F155"/>
    <mergeCell ref="A156:F156"/>
    <mergeCell ref="A157:F157"/>
    <mergeCell ref="A158:F158"/>
    <mergeCell ref="A159:F159"/>
    <mergeCell ref="A160:F160"/>
    <mergeCell ref="A161:F161"/>
    <mergeCell ref="A162:F162"/>
    <mergeCell ref="A163:F163"/>
    <mergeCell ref="A102:I102"/>
    <mergeCell ref="A1:J1"/>
    <mergeCell ref="A2:J2"/>
    <mergeCell ref="A3:J3"/>
    <mergeCell ref="B4:J4"/>
    <mergeCell ref="A5:J5"/>
  </mergeCells>
  <dataValidations count="4">
    <dataValidation type="list" allowBlank="1" sqref="D104:D109 D120:D141 D7:D87">
      <formula1>"AGP,CLH,CLT,COM,CTD,CTI,DES,DISP,ELE,ESG,EST,EXM,EXQ,EXR,FRQ,REV,VAGO"</formula1>
    </dataValidation>
    <dataValidation type="list" allowBlank="1" sqref="B7:B87">
      <formula1>"DAS,DAS-1,DAS-2,DAS-3,DAS-4,DAS-5,CAA-1,CAA-2,CAA-3,CAA-4,CAA-5"</formula1>
    </dataValidation>
    <dataValidation type="list" allowBlank="1" sqref="B120:B141">
      <formula1>"FGS-1,FGS-2,FGS-3,FGA-1,FGA-2,FGA-3"</formula1>
    </dataValidation>
    <dataValidation type="list" allowBlank="1" sqref="B104:B109">
      <formula1>"FDA,FDA-1,FDA-2,FDA-3,FDA-4"</formula1>
    </dataValidation>
  </dataValidations>
  <pageMargins left="0.15748031496062992" right="0.15748031496062992" top="0" bottom="0" header="0" footer="0"/>
  <pageSetup paperSize="9"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042"/>
  <sheetViews>
    <sheetView zoomScale="80" zoomScaleNormal="80" workbookViewId="0">
      <selection activeCell="A4" sqref="A4"/>
    </sheetView>
  </sheetViews>
  <sheetFormatPr defaultColWidth="12.625" defaultRowHeight="15" customHeight="1" x14ac:dyDescent="0.2"/>
  <cols>
    <col min="1" max="1" width="60.25" style="175" customWidth="1"/>
    <col min="2" max="2" width="12" style="146" customWidth="1"/>
    <col min="3" max="3" width="17.375" style="146" customWidth="1"/>
    <col min="4" max="4" width="14.5" style="146" customWidth="1"/>
    <col min="5" max="5" width="9.875" style="146" customWidth="1"/>
    <col min="6" max="6" width="52.875" style="175" customWidth="1"/>
    <col min="7" max="7" width="19.875" style="163" customWidth="1"/>
    <col min="8" max="8" width="18.25" style="163" customWidth="1"/>
    <col min="9" max="9" width="17.875" style="163" customWidth="1"/>
    <col min="10" max="10" width="15" style="163" customWidth="1"/>
    <col min="11" max="13" width="8" style="175" customWidth="1"/>
    <col min="14" max="14" width="12" style="175" customWidth="1"/>
    <col min="15" max="16" width="8" style="175" customWidth="1"/>
    <col min="17" max="17" width="43.875" style="175" customWidth="1"/>
    <col min="18" max="30" width="8" style="175" customWidth="1"/>
    <col min="31" max="16384" width="12.625" style="175"/>
  </cols>
  <sheetData>
    <row r="1" spans="1:30" ht="21" x14ac:dyDescent="0.35">
      <c r="A1" s="181" t="s">
        <v>0</v>
      </c>
      <c r="B1" s="182"/>
      <c r="C1" s="182"/>
      <c r="D1" s="182"/>
      <c r="E1" s="182"/>
      <c r="F1" s="182"/>
      <c r="G1" s="182"/>
      <c r="H1" s="182"/>
      <c r="I1" s="182"/>
      <c r="J1" s="182"/>
      <c r="K1" s="1"/>
      <c r="L1" s="1"/>
      <c r="M1" s="1"/>
      <c r="N1" s="1"/>
      <c r="O1" s="1"/>
      <c r="P1" s="1"/>
      <c r="Q1" s="1"/>
      <c r="R1" s="1"/>
      <c r="S1" s="1"/>
      <c r="T1" s="1"/>
      <c r="U1" s="1"/>
      <c r="V1" s="1"/>
      <c r="W1" s="1"/>
      <c r="X1" s="1"/>
      <c r="Y1" s="1"/>
      <c r="Z1" s="1"/>
      <c r="AA1" s="1"/>
    </row>
    <row r="2" spans="1:30" ht="21" x14ac:dyDescent="0.35">
      <c r="A2" s="183" t="s">
        <v>181</v>
      </c>
      <c r="B2" s="179"/>
      <c r="C2" s="179"/>
      <c r="D2" s="179"/>
      <c r="E2" s="179"/>
      <c r="F2" s="179"/>
      <c r="G2" s="179"/>
      <c r="H2" s="179"/>
      <c r="I2" s="179"/>
      <c r="J2" s="179"/>
      <c r="K2" s="1"/>
      <c r="L2" s="1"/>
      <c r="M2" s="1"/>
      <c r="N2" s="1"/>
      <c r="O2" s="1"/>
      <c r="P2" s="1"/>
      <c r="Q2" s="1"/>
      <c r="R2" s="1"/>
      <c r="S2" s="1"/>
      <c r="T2" s="1"/>
      <c r="U2" s="1"/>
      <c r="V2" s="1"/>
      <c r="W2" s="1"/>
      <c r="X2" s="1"/>
      <c r="Y2" s="1"/>
      <c r="Z2" s="1"/>
      <c r="AA2" s="1"/>
    </row>
    <row r="3" spans="1:30" ht="21" x14ac:dyDescent="0.3">
      <c r="A3" s="183" t="s">
        <v>1</v>
      </c>
      <c r="B3" s="179"/>
      <c r="C3" s="179"/>
      <c r="D3" s="179"/>
      <c r="E3" s="179"/>
      <c r="F3" s="179"/>
      <c r="G3" s="179"/>
      <c r="H3" s="179"/>
      <c r="I3" s="179"/>
      <c r="J3" s="179"/>
      <c r="K3" s="2"/>
      <c r="L3" s="2"/>
      <c r="M3" s="2"/>
      <c r="N3" s="2"/>
      <c r="O3" s="2"/>
      <c r="P3" s="2"/>
      <c r="Q3" s="2"/>
      <c r="R3" s="2"/>
      <c r="S3" s="2"/>
      <c r="T3" s="2"/>
      <c r="U3" s="2"/>
      <c r="V3" s="2"/>
      <c r="W3" s="2"/>
      <c r="X3" s="2"/>
      <c r="Y3" s="2"/>
      <c r="Z3" s="3"/>
      <c r="AA3" s="3"/>
    </row>
    <row r="4" spans="1:30" x14ac:dyDescent="0.2">
      <c r="A4" s="4" t="s">
        <v>405</v>
      </c>
      <c r="B4" s="184" t="s">
        <v>2</v>
      </c>
      <c r="C4" s="179"/>
      <c r="D4" s="179"/>
      <c r="E4" s="179"/>
      <c r="F4" s="179"/>
      <c r="G4" s="179"/>
      <c r="H4" s="179"/>
      <c r="I4" s="179"/>
      <c r="J4" s="180"/>
      <c r="K4" s="5"/>
    </row>
    <row r="5" spans="1:30" x14ac:dyDescent="0.2">
      <c r="A5" s="178" t="s">
        <v>3</v>
      </c>
      <c r="B5" s="179"/>
      <c r="C5" s="179"/>
      <c r="D5" s="179"/>
      <c r="E5" s="179"/>
      <c r="F5" s="179"/>
      <c r="G5" s="179"/>
      <c r="H5" s="179"/>
      <c r="I5" s="179"/>
      <c r="J5" s="180"/>
      <c r="K5" s="6"/>
      <c r="L5" s="7"/>
      <c r="M5" s="8"/>
      <c r="N5" s="8"/>
      <c r="O5" s="8"/>
      <c r="P5" s="8"/>
      <c r="Q5" s="8"/>
    </row>
    <row r="6" spans="1:30" ht="30" x14ac:dyDescent="0.2">
      <c r="A6" s="9" t="s">
        <v>4</v>
      </c>
      <c r="B6" s="9" t="s">
        <v>5</v>
      </c>
      <c r="C6" s="9" t="s">
        <v>6</v>
      </c>
      <c r="D6" s="9" t="s">
        <v>7</v>
      </c>
      <c r="E6" s="9" t="s">
        <v>8</v>
      </c>
      <c r="F6" s="9" t="s">
        <v>9</v>
      </c>
      <c r="G6" s="147" t="s">
        <v>10</v>
      </c>
      <c r="H6" s="147" t="s">
        <v>11</v>
      </c>
      <c r="I6" s="147" t="s">
        <v>12</v>
      </c>
      <c r="J6" s="147" t="s">
        <v>13</v>
      </c>
      <c r="K6" s="10"/>
      <c r="L6" s="11"/>
      <c r="M6" s="11"/>
      <c r="N6" s="11"/>
      <c r="O6" s="11"/>
      <c r="P6" s="11"/>
      <c r="Q6" s="11"/>
      <c r="R6" s="12"/>
      <c r="S6" s="12"/>
      <c r="T6" s="12"/>
      <c r="U6" s="12"/>
      <c r="V6" s="12"/>
      <c r="W6" s="12"/>
      <c r="X6" s="12"/>
      <c r="Y6" s="12"/>
      <c r="Z6" s="12"/>
      <c r="AA6" s="12"/>
      <c r="AB6" s="12"/>
      <c r="AC6" s="12"/>
      <c r="AD6" s="12"/>
    </row>
    <row r="7" spans="1:30" ht="16.5" x14ac:dyDescent="0.25">
      <c r="A7" s="49" t="s">
        <v>378</v>
      </c>
      <c r="B7" s="64" t="s">
        <v>24</v>
      </c>
      <c r="C7" s="36"/>
      <c r="D7" s="121" t="s">
        <v>359</v>
      </c>
      <c r="E7" s="29">
        <v>1</v>
      </c>
      <c r="F7" s="68" t="s">
        <v>379</v>
      </c>
      <c r="G7" s="140">
        <v>0</v>
      </c>
      <c r="H7" s="80">
        <v>0</v>
      </c>
      <c r="I7" s="80">
        <v>12261.2</v>
      </c>
      <c r="J7" s="28">
        <f>SUM(G7:I7)</f>
        <v>12261.2</v>
      </c>
      <c r="K7" s="13"/>
      <c r="L7" s="13"/>
      <c r="M7" s="13"/>
      <c r="N7" s="13"/>
      <c r="O7" s="13"/>
      <c r="P7" s="13"/>
      <c r="Q7" s="13"/>
      <c r="R7" s="14"/>
      <c r="S7" s="14"/>
      <c r="T7" s="14"/>
      <c r="U7" s="14"/>
      <c r="V7" s="14"/>
      <c r="W7" s="14"/>
      <c r="X7" s="14"/>
      <c r="Y7" s="14"/>
      <c r="Z7" s="14"/>
      <c r="AA7" s="5"/>
      <c r="AB7" s="5"/>
      <c r="AC7" s="5"/>
      <c r="AD7" s="5"/>
    </row>
    <row r="8" spans="1:30" ht="16.5" x14ac:dyDescent="0.25">
      <c r="A8" s="50" t="s">
        <v>183</v>
      </c>
      <c r="B8" s="65" t="s">
        <v>26</v>
      </c>
      <c r="C8" s="36"/>
      <c r="D8" s="121" t="s">
        <v>360</v>
      </c>
      <c r="E8" s="29">
        <v>1</v>
      </c>
      <c r="F8" s="50" t="s">
        <v>255</v>
      </c>
      <c r="G8" s="140">
        <v>0</v>
      </c>
      <c r="H8" s="81" t="s">
        <v>330</v>
      </c>
      <c r="I8" s="80">
        <v>9249.0300000000007</v>
      </c>
      <c r="J8" s="28">
        <f t="shared" ref="J8:J87" si="0">SUM(G8:I8)</f>
        <v>9249.0300000000007</v>
      </c>
      <c r="K8" s="13"/>
      <c r="L8" s="13"/>
      <c r="M8" s="13"/>
      <c r="N8" s="13"/>
      <c r="O8" s="13"/>
      <c r="P8" s="13"/>
      <c r="Q8" s="13"/>
      <c r="R8" s="5"/>
      <c r="S8" s="5"/>
      <c r="T8" s="5"/>
      <c r="U8" s="5"/>
      <c r="V8" s="5"/>
      <c r="W8" s="5"/>
      <c r="X8" s="5"/>
      <c r="Y8" s="5"/>
      <c r="Z8" s="5"/>
      <c r="AA8" s="5"/>
      <c r="AB8" s="5"/>
      <c r="AC8" s="5"/>
      <c r="AD8" s="5"/>
    </row>
    <row r="9" spans="1:30" ht="16.5" x14ac:dyDescent="0.25">
      <c r="A9" s="50" t="s">
        <v>184</v>
      </c>
      <c r="B9" s="64" t="s">
        <v>26</v>
      </c>
      <c r="C9" s="36"/>
      <c r="D9" s="121" t="s">
        <v>361</v>
      </c>
      <c r="E9" s="29">
        <v>1</v>
      </c>
      <c r="F9" s="51" t="s">
        <v>256</v>
      </c>
      <c r="G9" s="140">
        <v>0</v>
      </c>
      <c r="H9" s="148">
        <v>2312.25</v>
      </c>
      <c r="I9" s="80">
        <v>9249.0300000000007</v>
      </c>
      <c r="J9" s="28">
        <f t="shared" si="0"/>
        <v>11561.28</v>
      </c>
      <c r="K9" s="13"/>
      <c r="L9" s="13"/>
      <c r="M9" s="13"/>
      <c r="N9" s="13"/>
      <c r="O9" s="13"/>
      <c r="P9" s="13"/>
      <c r="Q9" s="13"/>
      <c r="R9" s="5"/>
      <c r="S9" s="5"/>
      <c r="T9" s="5"/>
      <c r="U9" s="5"/>
      <c r="V9" s="5"/>
      <c r="W9" s="5"/>
      <c r="X9" s="5"/>
      <c r="Y9" s="5"/>
      <c r="Z9" s="5"/>
      <c r="AA9" s="5"/>
      <c r="AB9" s="5"/>
      <c r="AC9" s="5"/>
      <c r="AD9" s="5"/>
    </row>
    <row r="10" spans="1:30" ht="16.5" x14ac:dyDescent="0.25">
      <c r="A10" s="50" t="s">
        <v>185</v>
      </c>
      <c r="B10" s="64" t="s">
        <v>65</v>
      </c>
      <c r="C10" s="36"/>
      <c r="D10" s="121" t="s">
        <v>360</v>
      </c>
      <c r="E10" s="29">
        <v>1</v>
      </c>
      <c r="F10" s="51" t="s">
        <v>257</v>
      </c>
      <c r="G10" s="140">
        <v>0</v>
      </c>
      <c r="H10" s="79" t="s">
        <v>331</v>
      </c>
      <c r="I10" s="80">
        <v>6782.61</v>
      </c>
      <c r="J10" s="28">
        <f t="shared" si="0"/>
        <v>6782.61</v>
      </c>
      <c r="K10" s="13"/>
      <c r="L10" s="13"/>
      <c r="M10" s="13"/>
      <c r="N10" s="13"/>
      <c r="O10" s="13"/>
      <c r="P10" s="13"/>
      <c r="Q10" s="13"/>
      <c r="R10" s="5"/>
      <c r="S10" s="5"/>
      <c r="T10" s="5"/>
      <c r="U10" s="5"/>
      <c r="V10" s="5"/>
      <c r="W10" s="5"/>
      <c r="X10" s="5"/>
      <c r="Y10" s="5"/>
      <c r="Z10" s="5"/>
      <c r="AA10" s="5"/>
      <c r="AB10" s="5"/>
      <c r="AC10" s="5"/>
      <c r="AD10" s="5"/>
    </row>
    <row r="11" spans="1:30" ht="16.5" x14ac:dyDescent="0.25">
      <c r="A11" s="51" t="s">
        <v>186</v>
      </c>
      <c r="B11" s="64" t="s">
        <v>28</v>
      </c>
      <c r="C11" s="36"/>
      <c r="D11" s="121" t="s">
        <v>361</v>
      </c>
      <c r="E11" s="29">
        <v>1</v>
      </c>
      <c r="F11" s="58" t="s">
        <v>258</v>
      </c>
      <c r="G11" s="140">
        <v>0</v>
      </c>
      <c r="H11" s="80">
        <v>1695.65</v>
      </c>
      <c r="I11" s="80">
        <v>6782.61</v>
      </c>
      <c r="J11" s="28">
        <f t="shared" si="0"/>
        <v>8478.26</v>
      </c>
      <c r="K11" s="13"/>
      <c r="L11" s="13"/>
      <c r="M11" s="13"/>
      <c r="N11" s="13"/>
      <c r="O11" s="13"/>
      <c r="P11" s="13"/>
      <c r="Q11" s="13"/>
      <c r="R11" s="5"/>
      <c r="S11" s="5"/>
      <c r="T11" s="5"/>
      <c r="U11" s="5"/>
      <c r="V11" s="5"/>
      <c r="W11" s="5"/>
      <c r="X11" s="5"/>
      <c r="Y11" s="5"/>
      <c r="Z11" s="5"/>
      <c r="AA11" s="5"/>
      <c r="AB11" s="5"/>
      <c r="AC11" s="5"/>
      <c r="AD11" s="5"/>
    </row>
    <row r="12" spans="1:30" ht="16.5" x14ac:dyDescent="0.25">
      <c r="A12" s="51" t="s">
        <v>187</v>
      </c>
      <c r="B12" s="64" t="s">
        <v>28</v>
      </c>
      <c r="C12" s="36"/>
      <c r="D12" s="121" t="s">
        <v>361</v>
      </c>
      <c r="E12" s="29">
        <v>1</v>
      </c>
      <c r="F12" s="58" t="s">
        <v>381</v>
      </c>
      <c r="G12" s="140">
        <v>0</v>
      </c>
      <c r="H12" s="80">
        <v>1695.65</v>
      </c>
      <c r="I12" s="80">
        <v>6782.61</v>
      </c>
      <c r="J12" s="28">
        <f t="shared" si="0"/>
        <v>8478.26</v>
      </c>
      <c r="K12" s="13"/>
      <c r="L12" s="13"/>
      <c r="M12" s="13"/>
      <c r="N12" s="13"/>
      <c r="O12" s="13"/>
      <c r="P12" s="13"/>
      <c r="Q12" s="13"/>
      <c r="R12" s="5"/>
      <c r="S12" s="5"/>
      <c r="T12" s="5"/>
      <c r="U12" s="5"/>
      <c r="V12" s="5"/>
      <c r="W12" s="5"/>
      <c r="X12" s="5"/>
      <c r="Y12" s="5"/>
      <c r="Z12" s="5"/>
      <c r="AA12" s="5"/>
      <c r="AB12" s="5"/>
      <c r="AC12" s="5"/>
      <c r="AD12" s="5"/>
    </row>
    <row r="13" spans="1:30" ht="16.5" x14ac:dyDescent="0.25">
      <c r="A13" s="50" t="s">
        <v>188</v>
      </c>
      <c r="B13" s="64" t="s">
        <v>28</v>
      </c>
      <c r="C13" s="36"/>
      <c r="D13" s="121" t="s">
        <v>361</v>
      </c>
      <c r="E13" s="29">
        <v>1</v>
      </c>
      <c r="F13" s="52" t="s">
        <v>260</v>
      </c>
      <c r="G13" s="140">
        <v>0</v>
      </c>
      <c r="H13" s="80">
        <v>1695.65</v>
      </c>
      <c r="I13" s="80">
        <v>6782.61</v>
      </c>
      <c r="J13" s="28">
        <f t="shared" si="0"/>
        <v>8478.26</v>
      </c>
      <c r="K13" s="13"/>
      <c r="L13" s="13"/>
      <c r="M13" s="13"/>
      <c r="N13" s="13"/>
      <c r="O13" s="13"/>
      <c r="P13" s="13"/>
      <c r="Q13" s="13"/>
      <c r="R13" s="5"/>
      <c r="S13" s="5"/>
      <c r="T13" s="5"/>
      <c r="U13" s="5"/>
      <c r="V13" s="5"/>
      <c r="W13" s="5"/>
      <c r="X13" s="5"/>
      <c r="Y13" s="5"/>
      <c r="Z13" s="5"/>
      <c r="AA13" s="5"/>
      <c r="AB13" s="5"/>
      <c r="AC13" s="5"/>
      <c r="AD13" s="5"/>
    </row>
    <row r="14" spans="1:30" ht="16.5" x14ac:dyDescent="0.25">
      <c r="A14" s="53" t="s">
        <v>370</v>
      </c>
      <c r="B14" s="64" t="s">
        <v>28</v>
      </c>
      <c r="C14" s="36"/>
      <c r="D14" s="121" t="s">
        <v>360</v>
      </c>
      <c r="E14" s="29">
        <v>1</v>
      </c>
      <c r="F14" s="69" t="s">
        <v>263</v>
      </c>
      <c r="G14" s="140">
        <v>0</v>
      </c>
      <c r="H14" s="81" t="s">
        <v>330</v>
      </c>
      <c r="I14" s="80">
        <v>6782.61</v>
      </c>
      <c r="J14" s="28">
        <f>SUM(G14:I14)</f>
        <v>6782.61</v>
      </c>
      <c r="K14" s="13"/>
      <c r="L14" s="13"/>
      <c r="M14" s="13"/>
      <c r="N14" s="13"/>
      <c r="O14" s="13"/>
      <c r="P14" s="13"/>
      <c r="Q14" s="13"/>
      <c r="R14" s="5"/>
      <c r="S14" s="5"/>
      <c r="T14" s="5"/>
      <c r="U14" s="5"/>
      <c r="V14" s="5"/>
      <c r="W14" s="5"/>
      <c r="X14" s="5"/>
      <c r="Y14" s="5"/>
      <c r="Z14" s="5"/>
      <c r="AA14" s="5"/>
      <c r="AB14" s="5"/>
      <c r="AC14" s="5"/>
      <c r="AD14" s="5"/>
    </row>
    <row r="15" spans="1:30" ht="16.5" x14ac:dyDescent="0.25">
      <c r="A15" s="50" t="s">
        <v>189</v>
      </c>
      <c r="B15" s="64" t="s">
        <v>67</v>
      </c>
      <c r="C15" s="36"/>
      <c r="D15" s="121" t="s">
        <v>360</v>
      </c>
      <c r="E15" s="29">
        <v>1</v>
      </c>
      <c r="F15" s="52" t="s">
        <v>261</v>
      </c>
      <c r="G15" s="140">
        <v>0</v>
      </c>
      <c r="H15" s="81" t="s">
        <v>332</v>
      </c>
      <c r="I15" s="80">
        <v>5703.56</v>
      </c>
      <c r="J15" s="28">
        <f t="shared" si="0"/>
        <v>5703.56</v>
      </c>
      <c r="K15" s="13"/>
      <c r="L15" s="13"/>
      <c r="M15" s="13"/>
      <c r="N15" s="13"/>
      <c r="O15" s="13"/>
      <c r="P15" s="13"/>
      <c r="Q15" s="13"/>
      <c r="R15" s="5"/>
      <c r="S15" s="5"/>
      <c r="T15" s="5"/>
      <c r="U15" s="5"/>
      <c r="V15" s="5"/>
      <c r="W15" s="5"/>
      <c r="X15" s="5"/>
      <c r="Y15" s="5"/>
      <c r="Z15" s="5"/>
      <c r="AA15" s="5"/>
      <c r="AB15" s="5"/>
      <c r="AC15" s="5"/>
      <c r="AD15" s="5"/>
    </row>
    <row r="16" spans="1:30" ht="16.5" x14ac:dyDescent="0.25">
      <c r="A16" s="52" t="s">
        <v>190</v>
      </c>
      <c r="B16" s="65" t="s">
        <v>30</v>
      </c>
      <c r="C16" s="36"/>
      <c r="D16" s="121" t="s">
        <v>361</v>
      </c>
      <c r="E16" s="29">
        <v>1</v>
      </c>
      <c r="F16" s="50" t="s">
        <v>262</v>
      </c>
      <c r="G16" s="140">
        <v>0</v>
      </c>
      <c r="H16" s="82">
        <v>1229.22</v>
      </c>
      <c r="I16" s="89">
        <v>4916.8599999999997</v>
      </c>
      <c r="J16" s="28">
        <f t="shared" si="0"/>
        <v>6146.08</v>
      </c>
      <c r="K16" s="13"/>
      <c r="L16" s="13"/>
      <c r="M16" s="13"/>
      <c r="N16" s="13"/>
      <c r="O16" s="13"/>
      <c r="P16" s="13"/>
      <c r="Q16" s="13"/>
      <c r="R16" s="5"/>
      <c r="S16" s="5"/>
      <c r="T16" s="5"/>
      <c r="U16" s="5"/>
      <c r="V16" s="5"/>
      <c r="W16" s="5"/>
      <c r="X16" s="5"/>
      <c r="Y16" s="5"/>
      <c r="Z16" s="5"/>
      <c r="AA16" s="5"/>
      <c r="AB16" s="5"/>
      <c r="AC16" s="5"/>
      <c r="AD16" s="5"/>
    </row>
    <row r="17" spans="1:30" ht="16.5" x14ac:dyDescent="0.25">
      <c r="A17" s="56" t="s">
        <v>191</v>
      </c>
      <c r="B17" s="164" t="s">
        <v>69</v>
      </c>
      <c r="C17" s="36"/>
      <c r="D17" s="121" t="s">
        <v>360</v>
      </c>
      <c r="E17" s="29">
        <v>1</v>
      </c>
      <c r="F17" s="72" t="s">
        <v>299</v>
      </c>
      <c r="G17" s="140">
        <v>0</v>
      </c>
      <c r="H17" s="87" t="s">
        <v>334</v>
      </c>
      <c r="I17" s="91">
        <v>5241.1099999999997</v>
      </c>
      <c r="J17" s="28">
        <f t="shared" si="0"/>
        <v>5241.1099999999997</v>
      </c>
      <c r="K17" s="13"/>
      <c r="L17" s="13"/>
      <c r="M17" s="13"/>
      <c r="N17" s="13"/>
      <c r="O17" s="13"/>
      <c r="P17" s="13"/>
      <c r="Q17" s="13"/>
      <c r="R17" s="5"/>
      <c r="S17" s="5"/>
      <c r="T17" s="5"/>
      <c r="U17" s="5"/>
      <c r="V17" s="5"/>
      <c r="W17" s="5"/>
      <c r="X17" s="5"/>
      <c r="Y17" s="5"/>
      <c r="Z17" s="5"/>
      <c r="AA17" s="5"/>
      <c r="AB17" s="5"/>
      <c r="AC17" s="5"/>
      <c r="AD17" s="5"/>
    </row>
    <row r="18" spans="1:30" ht="16.5" x14ac:dyDescent="0.25">
      <c r="A18" s="53" t="s">
        <v>192</v>
      </c>
      <c r="B18" s="65" t="s">
        <v>69</v>
      </c>
      <c r="C18" s="36"/>
      <c r="D18" s="121" t="s">
        <v>360</v>
      </c>
      <c r="E18" s="29">
        <v>1</v>
      </c>
      <c r="F18" s="69" t="s">
        <v>363</v>
      </c>
      <c r="G18" s="140">
        <v>0</v>
      </c>
      <c r="H18" s="83" t="s">
        <v>331</v>
      </c>
      <c r="I18" s="89">
        <v>5241.1099999999997</v>
      </c>
      <c r="J18" s="28">
        <f t="shared" si="0"/>
        <v>5241.1099999999997</v>
      </c>
      <c r="K18" s="13"/>
      <c r="L18" s="13"/>
      <c r="M18" s="13"/>
      <c r="N18" s="13"/>
      <c r="O18" s="13"/>
      <c r="P18" s="13"/>
      <c r="Q18" s="13"/>
      <c r="R18" s="5"/>
      <c r="S18" s="5"/>
      <c r="T18" s="5"/>
      <c r="U18" s="5"/>
      <c r="V18" s="5"/>
      <c r="W18" s="5"/>
      <c r="X18" s="5"/>
      <c r="Y18" s="5"/>
      <c r="Z18" s="5"/>
      <c r="AA18" s="5"/>
      <c r="AB18" s="5"/>
      <c r="AC18" s="5"/>
      <c r="AD18" s="5"/>
    </row>
    <row r="19" spans="1:30" ht="16.5" x14ac:dyDescent="0.25">
      <c r="A19" s="50" t="s">
        <v>193</v>
      </c>
      <c r="B19" s="64" t="s">
        <v>32</v>
      </c>
      <c r="C19" s="36"/>
      <c r="D19" s="121" t="s">
        <v>361</v>
      </c>
      <c r="E19" s="29">
        <v>1</v>
      </c>
      <c r="F19" s="69" t="s">
        <v>264</v>
      </c>
      <c r="G19" s="140">
        <v>0</v>
      </c>
      <c r="H19" s="80">
        <v>1310.28</v>
      </c>
      <c r="I19" s="80">
        <v>5241.1099999999997</v>
      </c>
      <c r="J19" s="28">
        <f t="shared" si="0"/>
        <v>6551.3899999999994</v>
      </c>
      <c r="K19" s="13"/>
      <c r="L19" s="13"/>
      <c r="M19" s="13"/>
      <c r="N19" s="13"/>
      <c r="O19" s="13"/>
      <c r="P19" s="13"/>
      <c r="Q19" s="13"/>
      <c r="R19" s="5"/>
      <c r="S19" s="5"/>
      <c r="T19" s="5"/>
      <c r="U19" s="5"/>
      <c r="V19" s="5"/>
      <c r="W19" s="5"/>
      <c r="X19" s="5"/>
      <c r="Y19" s="5"/>
      <c r="Z19" s="5"/>
      <c r="AA19" s="5"/>
      <c r="AB19" s="5"/>
      <c r="AC19" s="5"/>
      <c r="AD19" s="5"/>
    </row>
    <row r="20" spans="1:30" ht="16.5" x14ac:dyDescent="0.25">
      <c r="A20" s="52" t="s">
        <v>194</v>
      </c>
      <c r="B20" s="64" t="s">
        <v>32</v>
      </c>
      <c r="C20" s="36"/>
      <c r="D20" s="121" t="s">
        <v>361</v>
      </c>
      <c r="E20" s="29">
        <v>1</v>
      </c>
      <c r="F20" s="50" t="s">
        <v>265</v>
      </c>
      <c r="G20" s="140">
        <v>0</v>
      </c>
      <c r="H20" s="80">
        <v>1310.28</v>
      </c>
      <c r="I20" s="80">
        <v>5241.1099999999997</v>
      </c>
      <c r="J20" s="28">
        <f t="shared" si="0"/>
        <v>6551.3899999999994</v>
      </c>
      <c r="K20" s="13"/>
      <c r="L20" s="13"/>
      <c r="M20" s="13"/>
      <c r="N20" s="13"/>
      <c r="O20" s="13"/>
      <c r="P20" s="13"/>
      <c r="Q20" s="13"/>
      <c r="R20" s="5"/>
      <c r="S20" s="5"/>
      <c r="T20" s="5"/>
      <c r="U20" s="5"/>
      <c r="V20" s="5"/>
      <c r="W20" s="5"/>
      <c r="X20" s="5"/>
      <c r="Y20" s="5"/>
      <c r="Z20" s="5"/>
      <c r="AA20" s="5"/>
      <c r="AB20" s="5"/>
      <c r="AC20" s="5"/>
      <c r="AD20" s="5"/>
    </row>
    <row r="21" spans="1:30" ht="16.5" x14ac:dyDescent="0.25">
      <c r="A21" s="50" t="s">
        <v>195</v>
      </c>
      <c r="B21" s="64" t="s">
        <v>32</v>
      </c>
      <c r="C21" s="36"/>
      <c r="D21" s="121" t="s">
        <v>361</v>
      </c>
      <c r="E21" s="29">
        <v>1</v>
      </c>
      <c r="F21" s="70" t="s">
        <v>287</v>
      </c>
      <c r="G21" s="140">
        <v>0</v>
      </c>
      <c r="H21" s="80">
        <v>1310.28</v>
      </c>
      <c r="I21" s="80">
        <v>5241.1099999999997</v>
      </c>
      <c r="J21" s="28">
        <f t="shared" si="0"/>
        <v>6551.3899999999994</v>
      </c>
      <c r="K21" s="13"/>
      <c r="L21" s="13"/>
      <c r="M21" s="13"/>
      <c r="N21" s="13"/>
      <c r="O21" s="13"/>
      <c r="P21" s="13"/>
      <c r="Q21" s="13"/>
      <c r="R21" s="5"/>
      <c r="S21" s="5"/>
      <c r="T21" s="5"/>
      <c r="U21" s="5"/>
      <c r="V21" s="5"/>
      <c r="W21" s="5"/>
      <c r="X21" s="5"/>
      <c r="Y21" s="5"/>
      <c r="Z21" s="5"/>
      <c r="AA21" s="5"/>
      <c r="AB21" s="5"/>
      <c r="AC21" s="5"/>
      <c r="AD21" s="5"/>
    </row>
    <row r="22" spans="1:30" ht="16.5" x14ac:dyDescent="0.25">
      <c r="A22" s="52" t="s">
        <v>196</v>
      </c>
      <c r="B22" s="64" t="s">
        <v>32</v>
      </c>
      <c r="C22" s="36"/>
      <c r="D22" s="121" t="s">
        <v>361</v>
      </c>
      <c r="E22" s="29">
        <v>1</v>
      </c>
      <c r="F22" s="70" t="s">
        <v>266</v>
      </c>
      <c r="G22" s="140">
        <v>0</v>
      </c>
      <c r="H22" s="80">
        <v>1310.28</v>
      </c>
      <c r="I22" s="80">
        <v>5241.1099999999997</v>
      </c>
      <c r="J22" s="28">
        <f t="shared" si="0"/>
        <v>6551.3899999999994</v>
      </c>
      <c r="K22" s="13"/>
      <c r="L22" s="13"/>
      <c r="M22" s="13"/>
      <c r="N22" s="13"/>
      <c r="O22" s="13"/>
      <c r="P22" s="13"/>
      <c r="Q22" s="13"/>
      <c r="R22" s="5"/>
      <c r="S22" s="5"/>
      <c r="T22" s="5"/>
      <c r="U22" s="5"/>
      <c r="V22" s="5"/>
      <c r="W22" s="5"/>
      <c r="X22" s="5"/>
      <c r="Y22" s="5"/>
      <c r="Z22" s="5"/>
      <c r="AA22" s="5"/>
      <c r="AB22" s="5"/>
      <c r="AC22" s="5"/>
      <c r="AD22" s="5"/>
    </row>
    <row r="23" spans="1:30" ht="16.5" x14ac:dyDescent="0.25">
      <c r="A23" s="52" t="s">
        <v>197</v>
      </c>
      <c r="B23" s="64" t="s">
        <v>32</v>
      </c>
      <c r="C23" s="36"/>
      <c r="D23" s="121" t="s">
        <v>361</v>
      </c>
      <c r="E23" s="29">
        <v>1</v>
      </c>
      <c r="F23" s="50" t="s">
        <v>267</v>
      </c>
      <c r="G23" s="140">
        <v>0</v>
      </c>
      <c r="H23" s="80">
        <v>1310.28</v>
      </c>
      <c r="I23" s="80">
        <v>5241.1099999999997</v>
      </c>
      <c r="J23" s="28">
        <f t="shared" si="0"/>
        <v>6551.3899999999994</v>
      </c>
      <c r="K23" s="13"/>
      <c r="L23" s="13"/>
      <c r="M23" s="13"/>
      <c r="N23" s="13"/>
      <c r="O23" s="13"/>
      <c r="P23" s="13"/>
      <c r="Q23" s="13"/>
      <c r="R23" s="5"/>
      <c r="S23" s="5"/>
      <c r="T23" s="5"/>
      <c r="U23" s="5"/>
      <c r="V23" s="5"/>
      <c r="W23" s="5"/>
      <c r="X23" s="5"/>
      <c r="Y23" s="5"/>
      <c r="Z23" s="5"/>
      <c r="AA23" s="5"/>
      <c r="AB23" s="5"/>
      <c r="AC23" s="5"/>
      <c r="AD23" s="5"/>
    </row>
    <row r="24" spans="1:30" ht="16.5" x14ac:dyDescent="0.25">
      <c r="A24" s="50" t="s">
        <v>198</v>
      </c>
      <c r="B24" s="64" t="s">
        <v>32</v>
      </c>
      <c r="C24" s="36"/>
      <c r="D24" s="121" t="s">
        <v>361</v>
      </c>
      <c r="E24" s="29">
        <v>1</v>
      </c>
      <c r="F24" s="50" t="s">
        <v>268</v>
      </c>
      <c r="G24" s="140">
        <v>0</v>
      </c>
      <c r="H24" s="80">
        <v>1310.28</v>
      </c>
      <c r="I24" s="80">
        <v>5241.1099999999997</v>
      </c>
      <c r="J24" s="28">
        <f t="shared" si="0"/>
        <v>6551.3899999999994</v>
      </c>
      <c r="K24" s="13"/>
      <c r="L24" s="13"/>
      <c r="M24" s="13"/>
      <c r="N24" s="13"/>
      <c r="O24" s="13"/>
      <c r="P24" s="13"/>
      <c r="Q24" s="13"/>
      <c r="R24" s="5"/>
      <c r="S24" s="5"/>
      <c r="T24" s="5"/>
      <c r="U24" s="5"/>
      <c r="V24" s="5"/>
      <c r="W24" s="5"/>
      <c r="X24" s="5"/>
      <c r="Y24" s="5"/>
      <c r="Z24" s="5"/>
      <c r="AA24" s="5"/>
      <c r="AB24" s="5"/>
      <c r="AC24" s="5"/>
      <c r="AD24" s="5"/>
    </row>
    <row r="25" spans="1:30" ht="16.5" x14ac:dyDescent="0.25">
      <c r="A25" s="52" t="s">
        <v>199</v>
      </c>
      <c r="B25" s="64" t="s">
        <v>32</v>
      </c>
      <c r="C25" s="36"/>
      <c r="D25" s="121" t="s">
        <v>361</v>
      </c>
      <c r="E25" s="29">
        <v>1</v>
      </c>
      <c r="F25" s="52" t="s">
        <v>269</v>
      </c>
      <c r="G25" s="140">
        <v>0</v>
      </c>
      <c r="H25" s="80">
        <v>1310.28</v>
      </c>
      <c r="I25" s="80">
        <v>5241.1099999999997</v>
      </c>
      <c r="J25" s="28">
        <f t="shared" si="0"/>
        <v>6551.3899999999994</v>
      </c>
      <c r="K25" s="13"/>
      <c r="L25" s="13"/>
      <c r="M25" s="13"/>
      <c r="N25" s="13"/>
      <c r="O25" s="13"/>
      <c r="P25" s="13"/>
      <c r="Q25" s="13"/>
      <c r="R25" s="5"/>
      <c r="S25" s="5"/>
      <c r="T25" s="5"/>
      <c r="U25" s="5"/>
      <c r="V25" s="5"/>
      <c r="W25" s="5"/>
      <c r="X25" s="5"/>
      <c r="Y25" s="5"/>
      <c r="Z25" s="5"/>
      <c r="AA25" s="5"/>
      <c r="AB25" s="5"/>
      <c r="AC25" s="5"/>
      <c r="AD25" s="5"/>
    </row>
    <row r="26" spans="1:30" ht="16.5" x14ac:dyDescent="0.25">
      <c r="A26" s="52" t="s">
        <v>200</v>
      </c>
      <c r="B26" s="64" t="s">
        <v>34</v>
      </c>
      <c r="C26" s="36"/>
      <c r="D26" s="121" t="s">
        <v>361</v>
      </c>
      <c r="E26" s="29">
        <v>1</v>
      </c>
      <c r="F26" s="52" t="s">
        <v>270</v>
      </c>
      <c r="G26" s="140">
        <v>0</v>
      </c>
      <c r="H26" s="80">
        <v>1079.06</v>
      </c>
      <c r="I26" s="80">
        <v>4316.21</v>
      </c>
      <c r="J26" s="28">
        <f t="shared" si="0"/>
        <v>5395.27</v>
      </c>
      <c r="K26" s="13"/>
      <c r="L26" s="13"/>
      <c r="M26" s="13"/>
      <c r="N26" s="13"/>
      <c r="O26" s="13"/>
      <c r="P26" s="13"/>
      <c r="Q26" s="13"/>
      <c r="R26" s="5"/>
      <c r="S26" s="5"/>
      <c r="T26" s="5"/>
      <c r="U26" s="5"/>
      <c r="V26" s="5"/>
      <c r="W26" s="5"/>
      <c r="X26" s="5"/>
      <c r="Y26" s="5"/>
      <c r="Z26" s="5"/>
      <c r="AA26" s="5"/>
      <c r="AB26" s="5"/>
      <c r="AC26" s="5"/>
      <c r="AD26" s="5"/>
    </row>
    <row r="27" spans="1:30" ht="16.5" x14ac:dyDescent="0.25">
      <c r="A27" s="50" t="s">
        <v>201</v>
      </c>
      <c r="B27" s="165" t="s">
        <v>71</v>
      </c>
      <c r="C27" s="36"/>
      <c r="D27" s="121" t="s">
        <v>360</v>
      </c>
      <c r="E27" s="29">
        <v>1</v>
      </c>
      <c r="F27" s="57" t="s">
        <v>271</v>
      </c>
      <c r="G27" s="140">
        <v>0</v>
      </c>
      <c r="H27" s="81" t="s">
        <v>334</v>
      </c>
      <c r="I27" s="80">
        <v>4316.21</v>
      </c>
      <c r="J27" s="28">
        <f t="shared" si="0"/>
        <v>4316.21</v>
      </c>
      <c r="K27" s="13"/>
      <c r="L27" s="13"/>
      <c r="M27" s="13"/>
      <c r="N27" s="13"/>
      <c r="O27" s="13"/>
      <c r="P27" s="13"/>
      <c r="Q27" s="13"/>
      <c r="R27" s="5"/>
      <c r="S27" s="5"/>
      <c r="T27" s="5"/>
      <c r="U27" s="5"/>
      <c r="V27" s="5"/>
      <c r="W27" s="5"/>
      <c r="X27" s="5"/>
      <c r="Y27" s="5"/>
      <c r="Z27" s="5"/>
      <c r="AA27" s="5"/>
      <c r="AB27" s="5"/>
      <c r="AC27" s="5"/>
      <c r="AD27" s="5"/>
    </row>
    <row r="28" spans="1:30" ht="16.5" x14ac:dyDescent="0.25">
      <c r="A28" s="50" t="s">
        <v>202</v>
      </c>
      <c r="B28" s="64" t="s">
        <v>34</v>
      </c>
      <c r="C28" s="36"/>
      <c r="D28" s="121" t="s">
        <v>361</v>
      </c>
      <c r="E28" s="29">
        <v>1</v>
      </c>
      <c r="F28" s="52" t="s">
        <v>384</v>
      </c>
      <c r="G28" s="140">
        <v>0</v>
      </c>
      <c r="H28" s="80">
        <v>1079.06</v>
      </c>
      <c r="I28" s="80">
        <v>4316.21</v>
      </c>
      <c r="J28" s="28">
        <f t="shared" si="0"/>
        <v>5395.27</v>
      </c>
      <c r="K28" s="13"/>
      <c r="L28" s="13"/>
      <c r="M28" s="13"/>
      <c r="N28" s="13"/>
      <c r="O28" s="13"/>
      <c r="P28" s="13"/>
      <c r="Q28" s="13"/>
      <c r="R28" s="5"/>
      <c r="S28" s="5"/>
      <c r="T28" s="5"/>
      <c r="U28" s="5"/>
      <c r="V28" s="5"/>
      <c r="W28" s="5"/>
      <c r="X28" s="5"/>
      <c r="Y28" s="5"/>
      <c r="Z28" s="5"/>
      <c r="AA28" s="5"/>
      <c r="AB28" s="5"/>
      <c r="AC28" s="5"/>
      <c r="AD28" s="5"/>
    </row>
    <row r="29" spans="1:30" ht="16.5" x14ac:dyDescent="0.25">
      <c r="A29" s="52" t="s">
        <v>203</v>
      </c>
      <c r="B29" s="64" t="s">
        <v>34</v>
      </c>
      <c r="C29" s="36"/>
      <c r="D29" s="121" t="s">
        <v>361</v>
      </c>
      <c r="E29" s="29">
        <v>1</v>
      </c>
      <c r="F29" s="52" t="s">
        <v>319</v>
      </c>
      <c r="G29" s="140">
        <v>0</v>
      </c>
      <c r="H29" s="80">
        <v>1079.06</v>
      </c>
      <c r="I29" s="80">
        <v>4316.21</v>
      </c>
      <c r="J29" s="28">
        <f t="shared" si="0"/>
        <v>5395.27</v>
      </c>
      <c r="K29" s="13"/>
      <c r="L29" s="13"/>
      <c r="M29" s="13"/>
      <c r="N29" s="13"/>
      <c r="O29" s="13"/>
      <c r="P29" s="13"/>
      <c r="Q29" s="13"/>
      <c r="R29" s="5"/>
      <c r="S29" s="5"/>
      <c r="T29" s="5"/>
      <c r="U29" s="5"/>
      <c r="V29" s="5"/>
      <c r="W29" s="5"/>
      <c r="X29" s="5"/>
      <c r="Y29" s="5"/>
      <c r="Z29" s="5"/>
      <c r="AA29" s="5"/>
      <c r="AB29" s="5"/>
      <c r="AC29" s="5"/>
      <c r="AD29" s="5"/>
    </row>
    <row r="30" spans="1:30" ht="16.5" x14ac:dyDescent="0.25">
      <c r="A30" s="54" t="s">
        <v>203</v>
      </c>
      <c r="B30" s="64" t="s">
        <v>34</v>
      </c>
      <c r="C30" s="36"/>
      <c r="D30" s="121" t="s">
        <v>361</v>
      </c>
      <c r="E30" s="29">
        <v>1</v>
      </c>
      <c r="F30" s="50" t="s">
        <v>385</v>
      </c>
      <c r="G30" s="140">
        <v>0</v>
      </c>
      <c r="H30" s="80">
        <v>1079.06</v>
      </c>
      <c r="I30" s="80">
        <v>4316.21</v>
      </c>
      <c r="J30" s="28">
        <f t="shared" si="0"/>
        <v>5395.27</v>
      </c>
      <c r="K30" s="13"/>
      <c r="L30" s="13"/>
      <c r="M30" s="13"/>
      <c r="N30" s="13"/>
      <c r="O30" s="13"/>
      <c r="P30" s="13"/>
      <c r="Q30" s="13"/>
      <c r="R30" s="5"/>
      <c r="S30" s="5"/>
      <c r="T30" s="5"/>
      <c r="U30" s="5"/>
      <c r="V30" s="5"/>
      <c r="W30" s="5"/>
      <c r="X30" s="5"/>
      <c r="Y30" s="5"/>
      <c r="Z30" s="5"/>
      <c r="AA30" s="5"/>
      <c r="AB30" s="5"/>
      <c r="AC30" s="5"/>
      <c r="AD30" s="5"/>
    </row>
    <row r="31" spans="1:30" ht="16.5" x14ac:dyDescent="0.25">
      <c r="A31" s="54" t="s">
        <v>204</v>
      </c>
      <c r="B31" s="64" t="s">
        <v>34</v>
      </c>
      <c r="C31" s="36"/>
      <c r="D31" s="121" t="s">
        <v>361</v>
      </c>
      <c r="E31" s="29">
        <v>1</v>
      </c>
      <c r="F31" s="52" t="s">
        <v>275</v>
      </c>
      <c r="G31" s="140">
        <v>0</v>
      </c>
      <c r="H31" s="80">
        <v>1079.06</v>
      </c>
      <c r="I31" s="80">
        <v>4316.21</v>
      </c>
      <c r="J31" s="28">
        <f t="shared" si="0"/>
        <v>5395.27</v>
      </c>
      <c r="K31" s="13"/>
      <c r="L31" s="13"/>
      <c r="M31" s="13"/>
      <c r="N31" s="13"/>
      <c r="O31" s="13"/>
      <c r="P31" s="13"/>
      <c r="Q31" s="13"/>
      <c r="R31" s="5"/>
      <c r="S31" s="5"/>
      <c r="T31" s="5"/>
      <c r="U31" s="5"/>
      <c r="V31" s="5"/>
      <c r="W31" s="5"/>
      <c r="X31" s="5"/>
      <c r="Y31" s="5"/>
      <c r="Z31" s="5"/>
      <c r="AA31" s="5"/>
      <c r="AB31" s="5"/>
      <c r="AC31" s="5"/>
      <c r="AD31" s="5"/>
    </row>
    <row r="32" spans="1:30" ht="16.5" x14ac:dyDescent="0.25">
      <c r="A32" s="50" t="s">
        <v>205</v>
      </c>
      <c r="B32" s="65" t="s">
        <v>36</v>
      </c>
      <c r="C32" s="36"/>
      <c r="D32" s="121" t="s">
        <v>361</v>
      </c>
      <c r="E32" s="29">
        <v>1</v>
      </c>
      <c r="F32" s="51" t="s">
        <v>276</v>
      </c>
      <c r="G32" s="140">
        <v>0</v>
      </c>
      <c r="H32" s="85">
        <v>936.46</v>
      </c>
      <c r="I32" s="90">
        <v>3745.85</v>
      </c>
      <c r="J32" s="28">
        <f t="shared" si="0"/>
        <v>4682.3099999999995</v>
      </c>
      <c r="K32" s="13"/>
      <c r="L32" s="13"/>
      <c r="M32" s="13"/>
      <c r="N32" s="13"/>
      <c r="O32" s="13"/>
      <c r="P32" s="13"/>
      <c r="Q32" s="13"/>
      <c r="R32" s="5"/>
      <c r="S32" s="5"/>
      <c r="T32" s="5"/>
      <c r="U32" s="5"/>
      <c r="V32" s="5"/>
      <c r="W32" s="5"/>
      <c r="X32" s="5"/>
      <c r="Y32" s="5"/>
      <c r="Z32" s="5"/>
      <c r="AA32" s="5"/>
      <c r="AB32" s="5"/>
      <c r="AC32" s="5"/>
      <c r="AD32" s="5"/>
    </row>
    <row r="33" spans="1:30" ht="16.5" x14ac:dyDescent="0.25">
      <c r="A33" s="50" t="s">
        <v>206</v>
      </c>
      <c r="B33" s="64" t="s">
        <v>38</v>
      </c>
      <c r="C33" s="36"/>
      <c r="D33" s="121" t="s">
        <v>361</v>
      </c>
      <c r="E33" s="29">
        <v>1</v>
      </c>
      <c r="F33" s="52" t="s">
        <v>277</v>
      </c>
      <c r="G33" s="140">
        <v>0</v>
      </c>
      <c r="H33" s="80">
        <v>770.75</v>
      </c>
      <c r="I33" s="80">
        <v>3083.01</v>
      </c>
      <c r="J33" s="28">
        <f t="shared" si="0"/>
        <v>3853.76</v>
      </c>
      <c r="K33" s="13"/>
      <c r="L33" s="13"/>
      <c r="M33" s="13"/>
      <c r="N33" s="13"/>
      <c r="O33" s="13"/>
      <c r="P33" s="13"/>
      <c r="Q33" s="13"/>
      <c r="R33" s="5"/>
      <c r="S33" s="5"/>
      <c r="T33" s="5"/>
      <c r="U33" s="5"/>
      <c r="V33" s="5"/>
      <c r="W33" s="5"/>
      <c r="X33" s="5"/>
      <c r="Y33" s="5"/>
      <c r="Z33" s="5"/>
      <c r="AA33" s="5"/>
      <c r="AB33" s="5"/>
      <c r="AC33" s="5"/>
      <c r="AD33" s="5"/>
    </row>
    <row r="34" spans="1:30" ht="16.5" x14ac:dyDescent="0.25">
      <c r="A34" s="53" t="s">
        <v>207</v>
      </c>
      <c r="B34" s="64" t="s">
        <v>38</v>
      </c>
      <c r="C34" s="36"/>
      <c r="D34" s="121" t="s">
        <v>361</v>
      </c>
      <c r="E34" s="29">
        <v>1</v>
      </c>
      <c r="F34" s="53" t="s">
        <v>278</v>
      </c>
      <c r="G34" s="140">
        <v>0</v>
      </c>
      <c r="H34" s="80">
        <v>770.75</v>
      </c>
      <c r="I34" s="80">
        <v>3083.01</v>
      </c>
      <c r="J34" s="28">
        <f t="shared" si="0"/>
        <v>3853.76</v>
      </c>
      <c r="K34" s="13"/>
      <c r="L34" s="13"/>
      <c r="M34" s="13"/>
      <c r="N34" s="13"/>
      <c r="O34" s="13"/>
      <c r="P34" s="13"/>
      <c r="Q34" s="13"/>
      <c r="R34" s="5"/>
      <c r="S34" s="5"/>
      <c r="T34" s="5"/>
      <c r="U34" s="5"/>
      <c r="V34" s="5"/>
      <c r="W34" s="5"/>
      <c r="X34" s="5"/>
      <c r="Y34" s="5"/>
      <c r="Z34" s="5"/>
      <c r="AA34" s="5"/>
      <c r="AB34" s="5"/>
      <c r="AC34" s="5"/>
      <c r="AD34" s="5"/>
    </row>
    <row r="35" spans="1:30" ht="16.5" x14ac:dyDescent="0.25">
      <c r="A35" s="53" t="s">
        <v>208</v>
      </c>
      <c r="B35" s="64" t="s">
        <v>38</v>
      </c>
      <c r="C35" s="36"/>
      <c r="D35" s="121" t="s">
        <v>361</v>
      </c>
      <c r="E35" s="29">
        <v>1</v>
      </c>
      <c r="F35" s="51" t="s">
        <v>279</v>
      </c>
      <c r="G35" s="140">
        <v>0</v>
      </c>
      <c r="H35" s="80">
        <v>770.75</v>
      </c>
      <c r="I35" s="80">
        <v>3083.01</v>
      </c>
      <c r="J35" s="28">
        <f t="shared" si="0"/>
        <v>3853.76</v>
      </c>
      <c r="K35" s="13"/>
      <c r="L35" s="13"/>
      <c r="M35" s="13"/>
      <c r="N35" s="13"/>
      <c r="O35" s="13"/>
      <c r="P35" s="13"/>
      <c r="Q35" s="13"/>
      <c r="R35" s="5"/>
      <c r="S35" s="5"/>
      <c r="T35" s="5"/>
      <c r="U35" s="5"/>
      <c r="V35" s="5"/>
      <c r="W35" s="5"/>
      <c r="X35" s="5"/>
      <c r="Y35" s="5"/>
      <c r="Z35" s="5"/>
      <c r="AA35" s="5"/>
      <c r="AB35" s="5"/>
      <c r="AC35" s="5"/>
      <c r="AD35" s="5"/>
    </row>
    <row r="36" spans="1:30" ht="16.5" x14ac:dyDescent="0.25">
      <c r="A36" s="52" t="s">
        <v>208</v>
      </c>
      <c r="B36" s="64" t="s">
        <v>38</v>
      </c>
      <c r="C36" s="36"/>
      <c r="D36" s="121" t="s">
        <v>361</v>
      </c>
      <c r="E36" s="29">
        <v>1</v>
      </c>
      <c r="F36" s="58" t="s">
        <v>280</v>
      </c>
      <c r="G36" s="140">
        <v>0</v>
      </c>
      <c r="H36" s="80">
        <v>770.75</v>
      </c>
      <c r="I36" s="80">
        <v>3083.01</v>
      </c>
      <c r="J36" s="28">
        <f t="shared" si="0"/>
        <v>3853.76</v>
      </c>
      <c r="K36" s="13"/>
      <c r="L36" s="13"/>
      <c r="M36" s="13"/>
      <c r="N36" s="13"/>
      <c r="O36" s="13"/>
      <c r="P36" s="13"/>
      <c r="Q36" s="13"/>
      <c r="R36" s="5"/>
      <c r="S36" s="5"/>
      <c r="T36" s="5"/>
      <c r="U36" s="5"/>
      <c r="V36" s="5"/>
      <c r="W36" s="5"/>
      <c r="X36" s="5"/>
      <c r="Y36" s="5"/>
      <c r="Z36" s="5"/>
      <c r="AA36" s="5"/>
      <c r="AB36" s="5"/>
      <c r="AC36" s="5"/>
      <c r="AD36" s="5"/>
    </row>
    <row r="37" spans="1:30" ht="16.5" x14ac:dyDescent="0.25">
      <c r="A37" s="50" t="s">
        <v>209</v>
      </c>
      <c r="B37" s="64" t="s">
        <v>38</v>
      </c>
      <c r="C37" s="36"/>
      <c r="D37" s="121" t="s">
        <v>361</v>
      </c>
      <c r="E37" s="29">
        <v>1</v>
      </c>
      <c r="F37" s="52" t="s">
        <v>281</v>
      </c>
      <c r="G37" s="140">
        <v>0</v>
      </c>
      <c r="H37" s="80">
        <v>770.75</v>
      </c>
      <c r="I37" s="80">
        <v>3083.01</v>
      </c>
      <c r="J37" s="28">
        <f t="shared" si="0"/>
        <v>3853.76</v>
      </c>
      <c r="K37" s="13"/>
      <c r="L37" s="13"/>
      <c r="M37" s="13"/>
      <c r="N37" s="13"/>
      <c r="O37" s="13"/>
      <c r="P37" s="13"/>
      <c r="Q37" s="13"/>
      <c r="R37" s="5"/>
      <c r="S37" s="5"/>
      <c r="T37" s="5"/>
      <c r="U37" s="5"/>
      <c r="V37" s="5"/>
      <c r="W37" s="5"/>
      <c r="X37" s="5"/>
      <c r="Y37" s="5"/>
      <c r="Z37" s="5"/>
      <c r="AA37" s="5"/>
      <c r="AB37" s="5"/>
      <c r="AC37" s="5"/>
      <c r="AD37" s="5"/>
    </row>
    <row r="38" spans="1:30" ht="16.5" x14ac:dyDescent="0.25">
      <c r="A38" s="53" t="s">
        <v>365</v>
      </c>
      <c r="B38" s="64" t="s">
        <v>38</v>
      </c>
      <c r="C38" s="36"/>
      <c r="D38" s="121" t="s">
        <v>361</v>
      </c>
      <c r="E38" s="29">
        <v>1</v>
      </c>
      <c r="F38" s="52" t="s">
        <v>400</v>
      </c>
      <c r="G38" s="140">
        <v>0</v>
      </c>
      <c r="H38" s="80">
        <v>770.75</v>
      </c>
      <c r="I38" s="80">
        <v>3083.01</v>
      </c>
      <c r="J38" s="28">
        <f t="shared" si="0"/>
        <v>3853.76</v>
      </c>
      <c r="K38" s="13"/>
      <c r="L38" s="13"/>
      <c r="M38" s="13"/>
      <c r="N38" s="13"/>
      <c r="O38" s="13"/>
      <c r="P38" s="13"/>
      <c r="Q38" s="13"/>
      <c r="R38" s="5"/>
      <c r="S38" s="5"/>
      <c r="T38" s="5"/>
      <c r="U38" s="5"/>
      <c r="V38" s="5"/>
      <c r="W38" s="5"/>
      <c r="X38" s="5"/>
      <c r="Y38" s="5"/>
      <c r="Z38" s="5"/>
      <c r="AA38" s="5"/>
      <c r="AB38" s="5"/>
      <c r="AC38" s="5"/>
      <c r="AD38" s="5"/>
    </row>
    <row r="39" spans="1:30" ht="16.5" x14ac:dyDescent="0.25">
      <c r="A39" s="55" t="s">
        <v>409</v>
      </c>
      <c r="B39" s="64" t="s">
        <v>38</v>
      </c>
      <c r="C39" s="36"/>
      <c r="D39" s="121" t="s">
        <v>361</v>
      </c>
      <c r="E39" s="29">
        <v>1</v>
      </c>
      <c r="F39" s="50" t="s">
        <v>401</v>
      </c>
      <c r="G39" s="140">
        <v>0</v>
      </c>
      <c r="H39" s="80">
        <v>770.75</v>
      </c>
      <c r="I39" s="80">
        <v>3083.01</v>
      </c>
      <c r="J39" s="28">
        <f t="shared" si="0"/>
        <v>3853.76</v>
      </c>
      <c r="K39" s="13"/>
      <c r="L39" s="13"/>
      <c r="M39" s="13"/>
      <c r="N39" s="13"/>
      <c r="O39" s="13"/>
      <c r="P39" s="13"/>
      <c r="Q39" s="13"/>
      <c r="R39" s="5"/>
      <c r="S39" s="5"/>
      <c r="T39" s="5"/>
      <c r="U39" s="5"/>
      <c r="V39" s="5"/>
      <c r="W39" s="5"/>
      <c r="X39" s="5"/>
      <c r="Y39" s="5"/>
      <c r="Z39" s="5"/>
      <c r="AA39" s="5"/>
      <c r="AB39" s="5"/>
      <c r="AC39" s="5"/>
      <c r="AD39" s="5"/>
    </row>
    <row r="40" spans="1:30" ht="16.5" x14ac:dyDescent="0.25">
      <c r="A40" s="55" t="s">
        <v>211</v>
      </c>
      <c r="B40" s="64" t="s">
        <v>38</v>
      </c>
      <c r="C40" s="36"/>
      <c r="D40" s="121" t="s">
        <v>362</v>
      </c>
      <c r="E40" s="29">
        <v>1</v>
      </c>
      <c r="F40" s="50"/>
      <c r="G40" s="140">
        <v>0</v>
      </c>
      <c r="H40" s="80">
        <v>770.75</v>
      </c>
      <c r="I40" s="80">
        <v>3083.01</v>
      </c>
      <c r="J40" s="28">
        <f t="shared" si="0"/>
        <v>3853.76</v>
      </c>
      <c r="K40" s="13"/>
      <c r="L40" s="13"/>
      <c r="M40" s="13"/>
      <c r="N40" s="13"/>
      <c r="O40" s="13"/>
      <c r="P40" s="13"/>
      <c r="Q40" s="13"/>
      <c r="R40" s="5"/>
      <c r="S40" s="5"/>
      <c r="T40" s="5"/>
      <c r="U40" s="5"/>
      <c r="V40" s="5"/>
      <c r="W40" s="5"/>
      <c r="X40" s="5"/>
      <c r="Y40" s="5"/>
      <c r="Z40" s="5"/>
      <c r="AA40" s="5"/>
      <c r="AB40" s="5"/>
      <c r="AC40" s="5"/>
      <c r="AD40" s="5"/>
    </row>
    <row r="41" spans="1:30" ht="16.5" x14ac:dyDescent="0.25">
      <c r="A41" s="50" t="s">
        <v>212</v>
      </c>
      <c r="B41" s="64" t="s">
        <v>38</v>
      </c>
      <c r="C41" s="36"/>
      <c r="D41" s="121" t="s">
        <v>361</v>
      </c>
      <c r="E41" s="29">
        <v>1</v>
      </c>
      <c r="F41" s="52" t="s">
        <v>285</v>
      </c>
      <c r="G41" s="140">
        <v>0</v>
      </c>
      <c r="H41" s="80">
        <v>770.75</v>
      </c>
      <c r="I41" s="80">
        <v>3083.01</v>
      </c>
      <c r="J41" s="28">
        <f t="shared" si="0"/>
        <v>3853.76</v>
      </c>
      <c r="K41" s="13"/>
      <c r="L41" s="13"/>
      <c r="M41" s="13"/>
      <c r="N41" s="13"/>
      <c r="O41" s="13"/>
      <c r="P41" s="13"/>
      <c r="Q41" s="13"/>
      <c r="R41" s="5"/>
      <c r="S41" s="5"/>
      <c r="T41" s="5"/>
      <c r="U41" s="5"/>
      <c r="V41" s="5"/>
      <c r="W41" s="5"/>
      <c r="X41" s="5"/>
      <c r="Y41" s="5"/>
      <c r="Z41" s="5"/>
      <c r="AA41" s="5"/>
      <c r="AB41" s="5"/>
      <c r="AC41" s="5"/>
      <c r="AD41" s="5"/>
    </row>
    <row r="42" spans="1:30" ht="16.5" x14ac:dyDescent="0.25">
      <c r="A42" s="50" t="s">
        <v>410</v>
      </c>
      <c r="B42" s="64" t="s">
        <v>38</v>
      </c>
      <c r="C42" s="36"/>
      <c r="D42" s="121" t="s">
        <v>361</v>
      </c>
      <c r="E42" s="29">
        <v>1</v>
      </c>
      <c r="F42" s="50" t="s">
        <v>286</v>
      </c>
      <c r="G42" s="140">
        <v>0</v>
      </c>
      <c r="H42" s="80">
        <v>770.75</v>
      </c>
      <c r="I42" s="80">
        <v>3083.01</v>
      </c>
      <c r="J42" s="28">
        <f t="shared" si="0"/>
        <v>3853.76</v>
      </c>
      <c r="K42" s="13"/>
      <c r="L42" s="13"/>
      <c r="M42" s="13"/>
      <c r="N42" s="13"/>
      <c r="O42" s="13"/>
      <c r="P42" s="13"/>
      <c r="Q42" s="13"/>
      <c r="R42" s="5"/>
      <c r="S42" s="5"/>
      <c r="T42" s="5"/>
      <c r="U42" s="5"/>
      <c r="V42" s="5"/>
      <c r="W42" s="5"/>
      <c r="X42" s="5"/>
      <c r="Y42" s="5"/>
      <c r="Z42" s="5"/>
      <c r="AA42" s="5"/>
      <c r="AB42" s="5"/>
      <c r="AC42" s="5"/>
      <c r="AD42" s="5"/>
    </row>
    <row r="43" spans="1:30" ht="16.5" x14ac:dyDescent="0.25">
      <c r="A43" s="50" t="s">
        <v>404</v>
      </c>
      <c r="B43" s="64" t="s">
        <v>38</v>
      </c>
      <c r="C43" s="36"/>
      <c r="D43" s="121" t="s">
        <v>361</v>
      </c>
      <c r="E43" s="29">
        <v>1</v>
      </c>
      <c r="F43" s="52" t="s">
        <v>371</v>
      </c>
      <c r="G43" s="140">
        <v>0</v>
      </c>
      <c r="H43" s="80">
        <v>770.75</v>
      </c>
      <c r="I43" s="80">
        <v>3083.01</v>
      </c>
      <c r="J43" s="28">
        <f t="shared" si="0"/>
        <v>3853.76</v>
      </c>
      <c r="K43" s="13"/>
      <c r="L43" s="13"/>
      <c r="M43" s="13"/>
      <c r="N43" s="13"/>
      <c r="O43" s="13"/>
      <c r="P43" s="13"/>
      <c r="Q43" s="13"/>
      <c r="R43" s="5"/>
      <c r="S43" s="5"/>
      <c r="T43" s="5"/>
      <c r="U43" s="5"/>
      <c r="V43" s="5"/>
      <c r="W43" s="5"/>
      <c r="X43" s="5"/>
      <c r="Y43" s="5"/>
      <c r="Z43" s="5"/>
      <c r="AA43" s="5"/>
      <c r="AB43" s="5"/>
      <c r="AC43" s="5"/>
      <c r="AD43" s="5"/>
    </row>
    <row r="44" spans="1:30" ht="16.5" x14ac:dyDescent="0.25">
      <c r="A44" s="50" t="s">
        <v>214</v>
      </c>
      <c r="B44" s="64" t="s">
        <v>38</v>
      </c>
      <c r="C44" s="36"/>
      <c r="D44" s="121" t="s">
        <v>361</v>
      </c>
      <c r="E44" s="29">
        <v>1</v>
      </c>
      <c r="F44" s="50" t="s">
        <v>288</v>
      </c>
      <c r="G44" s="140">
        <v>0</v>
      </c>
      <c r="H44" s="80">
        <v>770.75</v>
      </c>
      <c r="I44" s="80">
        <v>3083.01</v>
      </c>
      <c r="J44" s="28">
        <f t="shared" si="0"/>
        <v>3853.76</v>
      </c>
      <c r="K44" s="13"/>
      <c r="L44" s="13"/>
      <c r="M44" s="13"/>
      <c r="N44" s="13"/>
      <c r="O44" s="13"/>
      <c r="P44" s="13"/>
      <c r="Q44" s="13"/>
      <c r="R44" s="5"/>
      <c r="S44" s="5"/>
      <c r="T44" s="5"/>
      <c r="U44" s="5"/>
      <c r="V44" s="5"/>
      <c r="W44" s="5"/>
      <c r="X44" s="5"/>
      <c r="Y44" s="5"/>
      <c r="Z44" s="5"/>
      <c r="AA44" s="5"/>
      <c r="AB44" s="5"/>
      <c r="AC44" s="5"/>
      <c r="AD44" s="5"/>
    </row>
    <row r="45" spans="1:30" ht="16.5" x14ac:dyDescent="0.25">
      <c r="A45" s="50" t="s">
        <v>215</v>
      </c>
      <c r="B45" s="64" t="s">
        <v>40</v>
      </c>
      <c r="C45" s="36"/>
      <c r="D45" s="121" t="s">
        <v>361</v>
      </c>
      <c r="E45" s="29">
        <v>1</v>
      </c>
      <c r="F45" s="52" t="s">
        <v>289</v>
      </c>
      <c r="G45" s="140">
        <v>0</v>
      </c>
      <c r="H45" s="80">
        <v>500.99</v>
      </c>
      <c r="I45" s="80">
        <v>2003.96</v>
      </c>
      <c r="J45" s="28">
        <f t="shared" si="0"/>
        <v>2504.9499999999998</v>
      </c>
      <c r="K45" s="13"/>
      <c r="L45" s="13"/>
      <c r="M45" s="13"/>
      <c r="N45" s="13"/>
      <c r="O45" s="13"/>
      <c r="P45" s="13"/>
      <c r="Q45" s="13"/>
      <c r="R45" s="5"/>
      <c r="S45" s="5"/>
      <c r="T45" s="5"/>
      <c r="U45" s="5"/>
      <c r="V45" s="5"/>
      <c r="W45" s="5"/>
      <c r="X45" s="5"/>
      <c r="Y45" s="5"/>
      <c r="Z45" s="5"/>
      <c r="AA45" s="5"/>
      <c r="AB45" s="5"/>
      <c r="AC45" s="5"/>
      <c r="AD45" s="5"/>
    </row>
    <row r="46" spans="1:30" ht="16.5" x14ac:dyDescent="0.25">
      <c r="A46" s="50" t="s">
        <v>216</v>
      </c>
      <c r="B46" s="64" t="s">
        <v>40</v>
      </c>
      <c r="C46" s="36"/>
      <c r="D46" s="121" t="s">
        <v>361</v>
      </c>
      <c r="E46" s="29">
        <v>1</v>
      </c>
      <c r="F46" s="52" t="s">
        <v>397</v>
      </c>
      <c r="G46" s="140">
        <v>0</v>
      </c>
      <c r="H46" s="80">
        <v>500.99</v>
      </c>
      <c r="I46" s="80">
        <v>2003.96</v>
      </c>
      <c r="J46" s="28">
        <f t="shared" si="0"/>
        <v>2504.9499999999998</v>
      </c>
      <c r="K46" s="13"/>
      <c r="L46" s="13"/>
      <c r="M46" s="13"/>
      <c r="N46" s="13"/>
      <c r="O46" s="13"/>
      <c r="P46" s="13"/>
      <c r="Q46" s="13"/>
      <c r="R46" s="5"/>
      <c r="S46" s="5"/>
      <c r="T46" s="5"/>
      <c r="U46" s="5"/>
      <c r="V46" s="5"/>
      <c r="W46" s="5"/>
      <c r="X46" s="5"/>
      <c r="Y46" s="5"/>
      <c r="Z46" s="5"/>
      <c r="AA46" s="5"/>
      <c r="AB46" s="5"/>
      <c r="AC46" s="5"/>
      <c r="AD46" s="5"/>
    </row>
    <row r="47" spans="1:30" ht="16.5" x14ac:dyDescent="0.25">
      <c r="A47" s="50" t="s">
        <v>217</v>
      </c>
      <c r="B47" s="64" t="s">
        <v>40</v>
      </c>
      <c r="C47" s="36"/>
      <c r="D47" s="121" t="s">
        <v>361</v>
      </c>
      <c r="E47" s="29">
        <v>1</v>
      </c>
      <c r="F47" s="52" t="s">
        <v>386</v>
      </c>
      <c r="G47" s="140">
        <v>0</v>
      </c>
      <c r="H47" s="80">
        <v>500.99</v>
      </c>
      <c r="I47" s="80">
        <v>2003.96</v>
      </c>
      <c r="J47" s="28">
        <f t="shared" si="0"/>
        <v>2504.9499999999998</v>
      </c>
      <c r="K47" s="13"/>
      <c r="L47" s="13"/>
      <c r="M47" s="13"/>
      <c r="N47" s="13"/>
      <c r="O47" s="13"/>
      <c r="P47" s="13"/>
      <c r="Q47" s="13"/>
      <c r="R47" s="5"/>
      <c r="S47" s="5"/>
      <c r="T47" s="5"/>
      <c r="U47" s="5"/>
      <c r="V47" s="5"/>
      <c r="W47" s="5"/>
      <c r="X47" s="5"/>
      <c r="Y47" s="5"/>
      <c r="Z47" s="5"/>
      <c r="AA47" s="5"/>
      <c r="AB47" s="5"/>
      <c r="AC47" s="5"/>
      <c r="AD47" s="5"/>
    </row>
    <row r="48" spans="1:30" ht="16.5" x14ac:dyDescent="0.25">
      <c r="A48" s="50" t="s">
        <v>218</v>
      </c>
      <c r="B48" s="64" t="s">
        <v>40</v>
      </c>
      <c r="C48" s="36"/>
      <c r="D48" s="121" t="s">
        <v>361</v>
      </c>
      <c r="E48" s="29">
        <v>1</v>
      </c>
      <c r="F48" s="52" t="s">
        <v>364</v>
      </c>
      <c r="G48" s="140">
        <v>0</v>
      </c>
      <c r="H48" s="80">
        <v>500.99</v>
      </c>
      <c r="I48" s="80">
        <v>2003.96</v>
      </c>
      <c r="J48" s="28">
        <f t="shared" si="0"/>
        <v>2504.9499999999998</v>
      </c>
      <c r="K48" s="13"/>
      <c r="L48" s="13"/>
      <c r="M48" s="13"/>
      <c r="N48" s="13"/>
      <c r="O48" s="13"/>
      <c r="P48" s="13"/>
      <c r="Q48" s="13"/>
      <c r="R48" s="5"/>
      <c r="S48" s="5"/>
      <c r="T48" s="5"/>
      <c r="U48" s="5"/>
      <c r="V48" s="5"/>
      <c r="W48" s="5"/>
      <c r="X48" s="5"/>
      <c r="Y48" s="5"/>
      <c r="Z48" s="5"/>
      <c r="AA48" s="5"/>
      <c r="AB48" s="5"/>
      <c r="AC48" s="5"/>
      <c r="AD48" s="5"/>
    </row>
    <row r="49" spans="1:30" ht="16.5" x14ac:dyDescent="0.25">
      <c r="A49" s="50" t="s">
        <v>219</v>
      </c>
      <c r="B49" s="64" t="s">
        <v>40</v>
      </c>
      <c r="C49" s="36"/>
      <c r="D49" s="121" t="s">
        <v>361</v>
      </c>
      <c r="E49" s="29">
        <v>1</v>
      </c>
      <c r="F49" s="52" t="s">
        <v>292</v>
      </c>
      <c r="G49" s="140">
        <v>0</v>
      </c>
      <c r="H49" s="80">
        <v>500.99</v>
      </c>
      <c r="I49" s="80">
        <v>2003.96</v>
      </c>
      <c r="J49" s="28">
        <f t="shared" si="0"/>
        <v>2504.9499999999998</v>
      </c>
      <c r="K49" s="13"/>
      <c r="L49" s="13"/>
      <c r="M49" s="13"/>
      <c r="N49" s="13"/>
      <c r="O49" s="13"/>
      <c r="P49" s="13"/>
      <c r="Q49" s="13"/>
      <c r="R49" s="5"/>
      <c r="S49" s="5"/>
      <c r="T49" s="5"/>
      <c r="U49" s="5"/>
      <c r="V49" s="5"/>
      <c r="W49" s="5"/>
      <c r="X49" s="5"/>
      <c r="Y49" s="5"/>
      <c r="Z49" s="5"/>
      <c r="AA49" s="5"/>
      <c r="AB49" s="5"/>
      <c r="AC49" s="5"/>
      <c r="AD49" s="5"/>
    </row>
    <row r="50" spans="1:30" ht="16.5" x14ac:dyDescent="0.25">
      <c r="A50" s="50" t="s">
        <v>220</v>
      </c>
      <c r="B50" s="64" t="s">
        <v>40</v>
      </c>
      <c r="C50" s="36"/>
      <c r="D50" s="121" t="s">
        <v>361</v>
      </c>
      <c r="E50" s="29">
        <v>1</v>
      </c>
      <c r="F50" s="52" t="s">
        <v>293</v>
      </c>
      <c r="G50" s="140">
        <v>0</v>
      </c>
      <c r="H50" s="80">
        <v>500.99</v>
      </c>
      <c r="I50" s="80">
        <v>2003.96</v>
      </c>
      <c r="J50" s="28">
        <f t="shared" si="0"/>
        <v>2504.9499999999998</v>
      </c>
      <c r="K50" s="13"/>
      <c r="L50" s="13"/>
      <c r="M50" s="13"/>
      <c r="N50" s="13"/>
      <c r="O50" s="13"/>
      <c r="P50" s="13"/>
      <c r="Q50" s="13"/>
      <c r="R50" s="5"/>
      <c r="S50" s="5"/>
      <c r="T50" s="5"/>
      <c r="U50" s="5"/>
      <c r="V50" s="5"/>
      <c r="W50" s="5"/>
      <c r="X50" s="5"/>
      <c r="Y50" s="5"/>
      <c r="Z50" s="5"/>
      <c r="AA50" s="5"/>
      <c r="AB50" s="5"/>
      <c r="AC50" s="5"/>
      <c r="AD50" s="5"/>
    </row>
    <row r="51" spans="1:30" ht="16.5" x14ac:dyDescent="0.25">
      <c r="A51" s="50" t="s">
        <v>365</v>
      </c>
      <c r="B51" s="64" t="s">
        <v>40</v>
      </c>
      <c r="C51" s="36"/>
      <c r="D51" s="121" t="s">
        <v>361</v>
      </c>
      <c r="E51" s="29">
        <v>1</v>
      </c>
      <c r="F51" s="52" t="s">
        <v>366</v>
      </c>
      <c r="G51" s="140">
        <v>0</v>
      </c>
      <c r="H51" s="80">
        <v>500.99</v>
      </c>
      <c r="I51" s="80">
        <v>2003.96</v>
      </c>
      <c r="J51" s="28">
        <f t="shared" si="0"/>
        <v>2504.9499999999998</v>
      </c>
      <c r="K51" s="13"/>
      <c r="L51" s="13"/>
      <c r="M51" s="13"/>
      <c r="N51" s="13"/>
      <c r="O51" s="13"/>
      <c r="P51" s="13"/>
      <c r="Q51" s="13"/>
      <c r="R51" s="5"/>
      <c r="S51" s="5"/>
      <c r="T51" s="5"/>
      <c r="U51" s="5"/>
      <c r="V51" s="5"/>
      <c r="W51" s="5"/>
      <c r="X51" s="5"/>
      <c r="Y51" s="5"/>
      <c r="Z51" s="5"/>
      <c r="AA51" s="5"/>
      <c r="AB51" s="5"/>
      <c r="AC51" s="5"/>
      <c r="AD51" s="5"/>
    </row>
    <row r="52" spans="1:30" ht="16.5" x14ac:dyDescent="0.25">
      <c r="A52" s="50" t="s">
        <v>221</v>
      </c>
      <c r="B52" s="64" t="s">
        <v>40</v>
      </c>
      <c r="C52" s="36"/>
      <c r="D52" s="121" t="s">
        <v>361</v>
      </c>
      <c r="E52" s="29">
        <v>1</v>
      </c>
      <c r="F52" s="52" t="s">
        <v>367</v>
      </c>
      <c r="G52" s="140">
        <v>0</v>
      </c>
      <c r="H52" s="80">
        <v>500.99</v>
      </c>
      <c r="I52" s="80">
        <v>2003.96</v>
      </c>
      <c r="J52" s="28">
        <f t="shared" si="0"/>
        <v>2504.9499999999998</v>
      </c>
      <c r="K52" s="13"/>
      <c r="L52" s="13"/>
      <c r="M52" s="13"/>
      <c r="N52" s="13"/>
      <c r="O52" s="13"/>
      <c r="P52" s="13"/>
      <c r="Q52" s="13"/>
      <c r="R52" s="5"/>
      <c r="S52" s="5"/>
      <c r="T52" s="5"/>
      <c r="U52" s="5"/>
      <c r="V52" s="5"/>
      <c r="W52" s="5"/>
      <c r="X52" s="5"/>
      <c r="Y52" s="5"/>
      <c r="Z52" s="5"/>
      <c r="AA52" s="5"/>
      <c r="AB52" s="5"/>
      <c r="AC52" s="5"/>
      <c r="AD52" s="5"/>
    </row>
    <row r="53" spans="1:30" ht="16.5" x14ac:dyDescent="0.25">
      <c r="A53" s="50" t="s">
        <v>222</v>
      </c>
      <c r="B53" s="64" t="s">
        <v>42</v>
      </c>
      <c r="C53" s="36"/>
      <c r="D53" s="121" t="s">
        <v>361</v>
      </c>
      <c r="E53" s="29">
        <v>1</v>
      </c>
      <c r="F53" s="71" t="s">
        <v>294</v>
      </c>
      <c r="G53" s="140">
        <v>0</v>
      </c>
      <c r="H53" s="80">
        <v>308.3</v>
      </c>
      <c r="I53" s="80">
        <v>1233.21</v>
      </c>
      <c r="J53" s="28">
        <f t="shared" si="0"/>
        <v>1541.51</v>
      </c>
      <c r="K53" s="13"/>
      <c r="L53" s="13"/>
      <c r="M53" s="13"/>
      <c r="N53" s="13"/>
      <c r="O53" s="13"/>
      <c r="P53" s="13"/>
      <c r="Q53" s="13"/>
      <c r="R53" s="5"/>
      <c r="S53" s="5"/>
      <c r="T53" s="5"/>
      <c r="U53" s="5"/>
      <c r="V53" s="5"/>
      <c r="W53" s="5"/>
      <c r="X53" s="5"/>
      <c r="Y53" s="5"/>
      <c r="Z53" s="5"/>
      <c r="AA53" s="5"/>
      <c r="AB53" s="5"/>
      <c r="AC53" s="5"/>
      <c r="AD53" s="5"/>
    </row>
    <row r="54" spans="1:30" ht="16.5" x14ac:dyDescent="0.25">
      <c r="A54" s="50" t="s">
        <v>223</v>
      </c>
      <c r="B54" s="64" t="s">
        <v>42</v>
      </c>
      <c r="C54" s="36"/>
      <c r="D54" s="121" t="s">
        <v>362</v>
      </c>
      <c r="E54" s="29">
        <v>1</v>
      </c>
      <c r="F54" s="52"/>
      <c r="G54" s="140">
        <v>0</v>
      </c>
      <c r="H54" s="80">
        <v>308.3</v>
      </c>
      <c r="I54" s="80">
        <v>1233.21</v>
      </c>
      <c r="J54" s="28">
        <f t="shared" si="0"/>
        <v>1541.51</v>
      </c>
      <c r="K54" s="13"/>
      <c r="L54" s="13"/>
      <c r="M54" s="13"/>
      <c r="N54" s="13"/>
      <c r="O54" s="13"/>
      <c r="P54" s="13"/>
      <c r="Q54" s="13"/>
      <c r="R54" s="5"/>
      <c r="S54" s="5"/>
      <c r="T54" s="5"/>
      <c r="U54" s="5"/>
      <c r="V54" s="5"/>
      <c r="W54" s="5"/>
      <c r="X54" s="5"/>
      <c r="Y54" s="5"/>
      <c r="Z54" s="5"/>
      <c r="AA54" s="5"/>
      <c r="AB54" s="5"/>
      <c r="AC54" s="5"/>
      <c r="AD54" s="5"/>
    </row>
    <row r="55" spans="1:30" ht="16.5" x14ac:dyDescent="0.25">
      <c r="A55" s="50" t="s">
        <v>224</v>
      </c>
      <c r="B55" s="64" t="s">
        <v>44</v>
      </c>
      <c r="C55" s="36"/>
      <c r="D55" s="121" t="s">
        <v>361</v>
      </c>
      <c r="E55" s="29">
        <v>1</v>
      </c>
      <c r="F55" s="52" t="s">
        <v>296</v>
      </c>
      <c r="G55" s="140">
        <v>0</v>
      </c>
      <c r="H55" s="80">
        <v>269.76</v>
      </c>
      <c r="I55" s="80">
        <v>1233.21</v>
      </c>
      <c r="J55" s="28">
        <f t="shared" si="0"/>
        <v>1502.97</v>
      </c>
      <c r="K55" s="13"/>
      <c r="L55" s="13"/>
      <c r="M55" s="13"/>
      <c r="N55" s="13"/>
      <c r="O55" s="13"/>
      <c r="P55" s="13"/>
      <c r="Q55" s="13"/>
      <c r="R55" s="5"/>
      <c r="S55" s="5"/>
      <c r="T55" s="5"/>
      <c r="U55" s="5"/>
      <c r="V55" s="5"/>
      <c r="W55" s="5"/>
      <c r="X55" s="5"/>
      <c r="Y55" s="5"/>
      <c r="Z55" s="5"/>
      <c r="AA55" s="5"/>
      <c r="AB55" s="5"/>
      <c r="AC55" s="5"/>
      <c r="AD55" s="5"/>
    </row>
    <row r="56" spans="1:30" ht="16.5" x14ac:dyDescent="0.25">
      <c r="A56" s="50" t="s">
        <v>224</v>
      </c>
      <c r="B56" s="64" t="s">
        <v>44</v>
      </c>
      <c r="C56" s="36"/>
      <c r="D56" s="121" t="s">
        <v>362</v>
      </c>
      <c r="E56" s="29">
        <v>1</v>
      </c>
      <c r="F56" s="52"/>
      <c r="G56" s="140">
        <v>0</v>
      </c>
      <c r="H56" s="80">
        <v>269.76</v>
      </c>
      <c r="I56" s="80">
        <v>1233.21</v>
      </c>
      <c r="J56" s="28">
        <f t="shared" si="0"/>
        <v>1502.97</v>
      </c>
      <c r="K56" s="13"/>
      <c r="L56" s="13"/>
      <c r="M56" s="13"/>
      <c r="N56" s="13"/>
      <c r="O56" s="13"/>
      <c r="P56" s="13"/>
      <c r="Q56" s="13"/>
      <c r="R56" s="5"/>
      <c r="S56" s="5"/>
      <c r="T56" s="5"/>
      <c r="U56" s="5"/>
      <c r="V56" s="5"/>
      <c r="W56" s="5"/>
      <c r="X56" s="5"/>
      <c r="Y56" s="5"/>
      <c r="Z56" s="5"/>
      <c r="AA56" s="5"/>
      <c r="AB56" s="5"/>
      <c r="AC56" s="5"/>
      <c r="AD56" s="5"/>
    </row>
    <row r="57" spans="1:30" ht="16.5" x14ac:dyDescent="0.25">
      <c r="A57" s="50" t="s">
        <v>225</v>
      </c>
      <c r="B57" s="64" t="s">
        <v>44</v>
      </c>
      <c r="C57" s="36"/>
      <c r="D57" s="121" t="s">
        <v>361</v>
      </c>
      <c r="E57" s="29">
        <v>1</v>
      </c>
      <c r="F57" s="52" t="s">
        <v>394</v>
      </c>
      <c r="G57" s="140">
        <v>0</v>
      </c>
      <c r="H57" s="80">
        <v>269.76</v>
      </c>
      <c r="I57" s="80">
        <v>1233.21</v>
      </c>
      <c r="J57" s="28">
        <f t="shared" si="0"/>
        <v>1502.97</v>
      </c>
      <c r="K57" s="13"/>
      <c r="L57" s="13"/>
      <c r="M57" s="13"/>
      <c r="N57" s="13"/>
      <c r="O57" s="13"/>
      <c r="P57" s="13"/>
      <c r="Q57" s="13"/>
      <c r="R57" s="5"/>
      <c r="S57" s="5"/>
      <c r="T57" s="5"/>
      <c r="U57" s="5"/>
      <c r="V57" s="5"/>
      <c r="W57" s="5"/>
      <c r="X57" s="5"/>
      <c r="Y57" s="5"/>
      <c r="Z57" s="5"/>
      <c r="AA57" s="5"/>
      <c r="AB57" s="5"/>
      <c r="AC57" s="5"/>
      <c r="AD57" s="5"/>
    </row>
    <row r="58" spans="1:30" ht="16.5" x14ac:dyDescent="0.25">
      <c r="A58" s="49" t="s">
        <v>226</v>
      </c>
      <c r="B58" s="64" t="s">
        <v>26</v>
      </c>
      <c r="C58" s="36"/>
      <c r="D58" s="121" t="s">
        <v>361</v>
      </c>
      <c r="E58" s="29">
        <v>1</v>
      </c>
      <c r="F58" s="50" t="s">
        <v>300</v>
      </c>
      <c r="G58" s="140">
        <v>0</v>
      </c>
      <c r="H58" s="148">
        <v>2312.25</v>
      </c>
      <c r="I58" s="80">
        <v>9249.0300000000007</v>
      </c>
      <c r="J58" s="28">
        <f t="shared" si="0"/>
        <v>11561.28</v>
      </c>
      <c r="K58" s="13"/>
      <c r="L58" s="13"/>
      <c r="M58" s="13"/>
      <c r="N58" s="13"/>
      <c r="O58" s="13"/>
      <c r="P58" s="13"/>
      <c r="Q58" s="13"/>
      <c r="R58" s="5"/>
      <c r="S58" s="5"/>
      <c r="T58" s="5"/>
      <c r="U58" s="5"/>
      <c r="V58" s="5"/>
      <c r="W58" s="5"/>
      <c r="X58" s="5"/>
      <c r="Y58" s="5"/>
      <c r="Z58" s="5"/>
      <c r="AA58" s="5"/>
      <c r="AB58" s="5"/>
      <c r="AC58" s="5"/>
      <c r="AD58" s="5"/>
    </row>
    <row r="59" spans="1:30" ht="16.5" x14ac:dyDescent="0.25">
      <c r="A59" s="50" t="s">
        <v>375</v>
      </c>
      <c r="B59" s="64" t="s">
        <v>28</v>
      </c>
      <c r="C59" s="36"/>
      <c r="D59" s="121" t="s">
        <v>361</v>
      </c>
      <c r="E59" s="29">
        <v>1</v>
      </c>
      <c r="F59" s="73" t="s">
        <v>314</v>
      </c>
      <c r="G59" s="140">
        <v>0</v>
      </c>
      <c r="H59" s="80">
        <v>1695.65</v>
      </c>
      <c r="I59" s="80">
        <v>6782.61</v>
      </c>
      <c r="J59" s="28">
        <f t="shared" si="0"/>
        <v>8478.26</v>
      </c>
      <c r="K59" s="13"/>
      <c r="L59" s="13"/>
      <c r="M59" s="13"/>
      <c r="N59" s="13"/>
      <c r="O59" s="13"/>
      <c r="P59" s="13"/>
      <c r="Q59" s="13"/>
      <c r="R59" s="5"/>
      <c r="S59" s="5"/>
      <c r="T59" s="5"/>
      <c r="U59" s="5"/>
      <c r="V59" s="5"/>
      <c r="W59" s="5"/>
      <c r="X59" s="5"/>
      <c r="Y59" s="5"/>
      <c r="Z59" s="5"/>
      <c r="AA59" s="5"/>
      <c r="AB59" s="5"/>
      <c r="AC59" s="5"/>
      <c r="AD59" s="5"/>
    </row>
    <row r="60" spans="1:30" ht="16.5" x14ac:dyDescent="0.25">
      <c r="A60" s="50" t="s">
        <v>228</v>
      </c>
      <c r="B60" s="64" t="s">
        <v>28</v>
      </c>
      <c r="C60" s="36"/>
      <c r="D60" s="121" t="s">
        <v>361</v>
      </c>
      <c r="E60" s="29">
        <v>1</v>
      </c>
      <c r="F60" s="73" t="s">
        <v>301</v>
      </c>
      <c r="G60" s="140">
        <v>0</v>
      </c>
      <c r="H60" s="80">
        <v>1695.65</v>
      </c>
      <c r="I60" s="80">
        <v>6782.61</v>
      </c>
      <c r="J60" s="28">
        <f t="shared" si="0"/>
        <v>8478.26</v>
      </c>
      <c r="K60" s="13"/>
      <c r="L60" s="13"/>
      <c r="M60" s="13"/>
      <c r="N60" s="13"/>
      <c r="O60" s="13"/>
      <c r="P60" s="13"/>
      <c r="Q60" s="13"/>
      <c r="R60" s="5"/>
      <c r="S60" s="5"/>
      <c r="T60" s="5"/>
      <c r="U60" s="5"/>
      <c r="V60" s="5"/>
      <c r="W60" s="5"/>
      <c r="X60" s="5"/>
      <c r="Y60" s="5"/>
      <c r="Z60" s="5"/>
      <c r="AA60" s="5"/>
      <c r="AB60" s="5"/>
      <c r="AC60" s="5"/>
      <c r="AD60" s="5"/>
    </row>
    <row r="61" spans="1:30" ht="16.5" x14ac:dyDescent="0.25">
      <c r="A61" s="49" t="s">
        <v>229</v>
      </c>
      <c r="B61" s="64" t="s">
        <v>28</v>
      </c>
      <c r="C61" s="36"/>
      <c r="D61" s="121" t="s">
        <v>361</v>
      </c>
      <c r="E61" s="29">
        <v>1</v>
      </c>
      <c r="F61" s="50" t="s">
        <v>302</v>
      </c>
      <c r="G61" s="140">
        <v>0</v>
      </c>
      <c r="H61" s="80">
        <v>1695.65</v>
      </c>
      <c r="I61" s="80">
        <v>6782.61</v>
      </c>
      <c r="J61" s="28">
        <f t="shared" si="0"/>
        <v>8478.26</v>
      </c>
      <c r="K61" s="13"/>
      <c r="L61" s="13"/>
      <c r="M61" s="13"/>
      <c r="N61" s="13"/>
      <c r="O61" s="13"/>
      <c r="P61" s="13"/>
      <c r="Q61" s="13"/>
      <c r="R61" s="5"/>
      <c r="S61" s="5"/>
      <c r="T61" s="5"/>
      <c r="U61" s="5"/>
      <c r="V61" s="5"/>
      <c r="W61" s="5"/>
      <c r="X61" s="5"/>
      <c r="Y61" s="5"/>
      <c r="Z61" s="5"/>
      <c r="AA61" s="5"/>
      <c r="AB61" s="5"/>
      <c r="AC61" s="5"/>
      <c r="AD61" s="5"/>
    </row>
    <row r="62" spans="1:30" ht="16.5" x14ac:dyDescent="0.25">
      <c r="A62" s="51" t="s">
        <v>230</v>
      </c>
      <c r="B62" s="64" t="s">
        <v>32</v>
      </c>
      <c r="C62" s="36"/>
      <c r="D62" s="121" t="s">
        <v>361</v>
      </c>
      <c r="E62" s="29">
        <v>1</v>
      </c>
      <c r="F62" s="50" t="s">
        <v>303</v>
      </c>
      <c r="G62" s="140">
        <v>0</v>
      </c>
      <c r="H62" s="80">
        <v>1310.28</v>
      </c>
      <c r="I62" s="80">
        <v>5241.1099999999997</v>
      </c>
      <c r="J62" s="28">
        <f t="shared" si="0"/>
        <v>6551.3899999999994</v>
      </c>
      <c r="K62" s="13"/>
      <c r="L62" s="13"/>
      <c r="M62" s="13"/>
      <c r="N62" s="13"/>
      <c r="O62" s="13"/>
      <c r="P62" s="13"/>
      <c r="Q62" s="13"/>
      <c r="R62" s="5"/>
      <c r="S62" s="5"/>
      <c r="T62" s="5"/>
      <c r="U62" s="5"/>
      <c r="V62" s="5"/>
      <c r="W62" s="5"/>
      <c r="X62" s="5"/>
      <c r="Y62" s="5"/>
      <c r="Z62" s="5"/>
      <c r="AA62" s="5"/>
      <c r="AB62" s="5"/>
      <c r="AC62" s="5"/>
      <c r="AD62" s="5"/>
    </row>
    <row r="63" spans="1:30" ht="16.5" x14ac:dyDescent="0.25">
      <c r="A63" s="52" t="s">
        <v>231</v>
      </c>
      <c r="B63" s="64" t="s">
        <v>32</v>
      </c>
      <c r="C63" s="36"/>
      <c r="D63" s="121" t="s">
        <v>361</v>
      </c>
      <c r="E63" s="29">
        <v>1</v>
      </c>
      <c r="F63" s="52" t="s">
        <v>391</v>
      </c>
      <c r="G63" s="140">
        <v>0</v>
      </c>
      <c r="H63" s="80">
        <v>1310.28</v>
      </c>
      <c r="I63" s="80">
        <v>5241.1099999999997</v>
      </c>
      <c r="J63" s="28">
        <f t="shared" si="0"/>
        <v>6551.3899999999994</v>
      </c>
      <c r="K63" s="13"/>
      <c r="L63" s="13"/>
      <c r="M63" s="13"/>
      <c r="N63" s="13"/>
      <c r="O63" s="13"/>
      <c r="P63" s="13"/>
      <c r="Q63" s="13"/>
      <c r="R63" s="5"/>
      <c r="S63" s="5"/>
      <c r="T63" s="5"/>
      <c r="U63" s="5"/>
      <c r="V63" s="5"/>
      <c r="W63" s="5"/>
      <c r="X63" s="5"/>
      <c r="Y63" s="5"/>
      <c r="Z63" s="5"/>
      <c r="AA63" s="5"/>
      <c r="AB63" s="5"/>
      <c r="AC63" s="5"/>
      <c r="AD63" s="5"/>
    </row>
    <row r="64" spans="1:30" ht="16.5" x14ac:dyDescent="0.25">
      <c r="A64" s="57" t="s">
        <v>232</v>
      </c>
      <c r="B64" s="64" t="s">
        <v>32</v>
      </c>
      <c r="C64" s="36"/>
      <c r="D64" s="121" t="s">
        <v>361</v>
      </c>
      <c r="E64" s="29">
        <v>1</v>
      </c>
      <c r="F64" s="73" t="s">
        <v>305</v>
      </c>
      <c r="G64" s="140">
        <v>0</v>
      </c>
      <c r="H64" s="80">
        <v>1310.28</v>
      </c>
      <c r="I64" s="80">
        <v>5241.1099999999997</v>
      </c>
      <c r="J64" s="28">
        <f t="shared" si="0"/>
        <v>6551.3899999999994</v>
      </c>
      <c r="K64" s="13"/>
      <c r="L64" s="13"/>
      <c r="M64" s="13"/>
      <c r="N64" s="13"/>
      <c r="O64" s="13"/>
      <c r="P64" s="13"/>
      <c r="Q64" s="13"/>
      <c r="R64" s="5"/>
      <c r="S64" s="5"/>
      <c r="T64" s="5"/>
      <c r="U64" s="5"/>
      <c r="V64" s="5"/>
      <c r="W64" s="5"/>
      <c r="X64" s="5"/>
      <c r="Y64" s="5"/>
      <c r="Z64" s="5"/>
      <c r="AA64" s="5"/>
      <c r="AB64" s="5"/>
      <c r="AC64" s="5"/>
      <c r="AD64" s="5"/>
    </row>
    <row r="65" spans="1:30" ht="16.5" x14ac:dyDescent="0.25">
      <c r="A65" s="50" t="s">
        <v>233</v>
      </c>
      <c r="B65" s="64" t="s">
        <v>32</v>
      </c>
      <c r="C65" s="36"/>
      <c r="D65" s="121" t="s">
        <v>361</v>
      </c>
      <c r="E65" s="29">
        <v>1</v>
      </c>
      <c r="F65" s="50" t="s">
        <v>306</v>
      </c>
      <c r="G65" s="140">
        <v>0</v>
      </c>
      <c r="H65" s="80">
        <v>1310.28</v>
      </c>
      <c r="I65" s="80">
        <v>5241.1099999999997</v>
      </c>
      <c r="J65" s="28">
        <f t="shared" si="0"/>
        <v>6551.3899999999994</v>
      </c>
      <c r="K65" s="13"/>
      <c r="L65" s="13"/>
      <c r="M65" s="13"/>
      <c r="N65" s="13"/>
      <c r="O65" s="13"/>
      <c r="P65" s="13"/>
      <c r="Q65" s="13"/>
      <c r="R65" s="5"/>
      <c r="S65" s="5"/>
      <c r="T65" s="5"/>
      <c r="U65" s="5"/>
      <c r="V65" s="5"/>
      <c r="W65" s="5"/>
      <c r="X65" s="5"/>
      <c r="Y65" s="5"/>
      <c r="Z65" s="5"/>
      <c r="AA65" s="5"/>
      <c r="AB65" s="5"/>
      <c r="AC65" s="5"/>
      <c r="AD65" s="5"/>
    </row>
    <row r="66" spans="1:30" ht="16.5" x14ac:dyDescent="0.25">
      <c r="A66" s="50" t="s">
        <v>234</v>
      </c>
      <c r="B66" s="64" t="s">
        <v>32</v>
      </c>
      <c r="C66" s="36"/>
      <c r="D66" s="121" t="s">
        <v>361</v>
      </c>
      <c r="E66" s="29">
        <v>1</v>
      </c>
      <c r="F66" s="51" t="s">
        <v>307</v>
      </c>
      <c r="G66" s="140">
        <v>0</v>
      </c>
      <c r="H66" s="80">
        <v>1310.28</v>
      </c>
      <c r="I66" s="80">
        <v>5241.1099999999997</v>
      </c>
      <c r="J66" s="28">
        <f t="shared" si="0"/>
        <v>6551.3899999999994</v>
      </c>
      <c r="K66" s="13"/>
      <c r="L66" s="13"/>
      <c r="M66" s="13"/>
      <c r="N66" s="13"/>
      <c r="O66" s="13"/>
      <c r="P66" s="13"/>
      <c r="Q66" s="13"/>
      <c r="R66" s="5"/>
      <c r="S66" s="5"/>
      <c r="T66" s="5"/>
      <c r="U66" s="5"/>
      <c r="V66" s="5"/>
      <c r="W66" s="5"/>
      <c r="X66" s="5"/>
      <c r="Y66" s="5"/>
      <c r="Z66" s="5"/>
      <c r="AA66" s="5"/>
      <c r="AB66" s="5"/>
      <c r="AC66" s="5"/>
      <c r="AD66" s="5"/>
    </row>
    <row r="67" spans="1:30" ht="16.5" x14ac:dyDescent="0.25">
      <c r="A67" s="50" t="s">
        <v>235</v>
      </c>
      <c r="B67" s="64" t="s">
        <v>32</v>
      </c>
      <c r="C67" s="36"/>
      <c r="D67" s="121" t="s">
        <v>361</v>
      </c>
      <c r="E67" s="29">
        <v>1</v>
      </c>
      <c r="F67" s="51" t="s">
        <v>308</v>
      </c>
      <c r="G67" s="140">
        <v>0</v>
      </c>
      <c r="H67" s="80">
        <v>1310.28</v>
      </c>
      <c r="I67" s="80">
        <v>5241.1099999999997</v>
      </c>
      <c r="J67" s="28">
        <f t="shared" si="0"/>
        <v>6551.3899999999994</v>
      </c>
      <c r="K67" s="13"/>
      <c r="L67" s="13"/>
      <c r="M67" s="13"/>
      <c r="N67" s="13"/>
      <c r="O67" s="13"/>
      <c r="P67" s="13"/>
      <c r="Q67" s="13"/>
      <c r="R67" s="5"/>
      <c r="S67" s="5"/>
      <c r="T67" s="5"/>
      <c r="U67" s="5"/>
      <c r="V67" s="5"/>
      <c r="W67" s="5"/>
      <c r="X67" s="5"/>
      <c r="Y67" s="5"/>
      <c r="Z67" s="5"/>
      <c r="AA67" s="5"/>
      <c r="AB67" s="5"/>
      <c r="AC67" s="5"/>
      <c r="AD67" s="5"/>
    </row>
    <row r="68" spans="1:30" ht="16.5" x14ac:dyDescent="0.25">
      <c r="A68" s="50" t="s">
        <v>236</v>
      </c>
      <c r="B68" s="64" t="s">
        <v>32</v>
      </c>
      <c r="C68" s="36"/>
      <c r="D68" s="121" t="s">
        <v>361</v>
      </c>
      <c r="E68" s="29">
        <v>1</v>
      </c>
      <c r="F68" s="54" t="s">
        <v>309</v>
      </c>
      <c r="G68" s="140">
        <v>0</v>
      </c>
      <c r="H68" s="80">
        <v>1310.28</v>
      </c>
      <c r="I68" s="80">
        <v>5241.1099999999997</v>
      </c>
      <c r="J68" s="28">
        <f t="shared" si="0"/>
        <v>6551.3899999999994</v>
      </c>
      <c r="K68" s="13"/>
      <c r="L68" s="13"/>
      <c r="M68" s="13"/>
      <c r="N68" s="13"/>
      <c r="O68" s="13"/>
      <c r="P68" s="13"/>
      <c r="Q68" s="13"/>
      <c r="R68" s="5"/>
      <c r="S68" s="5"/>
      <c r="T68" s="5"/>
      <c r="U68" s="5"/>
      <c r="V68" s="5"/>
      <c r="W68" s="5"/>
      <c r="X68" s="5"/>
      <c r="Y68" s="5"/>
      <c r="Z68" s="5"/>
      <c r="AA68" s="5"/>
      <c r="AB68" s="5"/>
      <c r="AC68" s="5"/>
      <c r="AD68" s="5"/>
    </row>
    <row r="69" spans="1:30" ht="16.5" x14ac:dyDescent="0.25">
      <c r="A69" s="50" t="s">
        <v>237</v>
      </c>
      <c r="B69" s="64" t="s">
        <v>32</v>
      </c>
      <c r="C69" s="36"/>
      <c r="D69" s="121" t="s">
        <v>361</v>
      </c>
      <c r="E69" s="29">
        <v>1</v>
      </c>
      <c r="F69" s="52" t="s">
        <v>310</v>
      </c>
      <c r="G69" s="140">
        <v>0</v>
      </c>
      <c r="H69" s="80">
        <v>1310.28</v>
      </c>
      <c r="I69" s="80">
        <v>5241.1099999999997</v>
      </c>
      <c r="J69" s="28">
        <f t="shared" si="0"/>
        <v>6551.3899999999994</v>
      </c>
      <c r="K69" s="13"/>
      <c r="L69" s="13"/>
      <c r="M69" s="13"/>
      <c r="N69" s="13"/>
      <c r="O69" s="13"/>
      <c r="P69" s="13"/>
      <c r="Q69" s="13"/>
      <c r="R69" s="5"/>
      <c r="S69" s="5"/>
      <c r="T69" s="5"/>
      <c r="U69" s="5"/>
      <c r="V69" s="5"/>
      <c r="W69" s="5"/>
      <c r="X69" s="5"/>
      <c r="Y69" s="5"/>
      <c r="Z69" s="5"/>
      <c r="AA69" s="5"/>
      <c r="AB69" s="5"/>
      <c r="AC69" s="5"/>
      <c r="AD69" s="5"/>
    </row>
    <row r="70" spans="1:30" ht="16.5" x14ac:dyDescent="0.25">
      <c r="A70" s="50" t="s">
        <v>238</v>
      </c>
      <c r="B70" s="64" t="s">
        <v>34</v>
      </c>
      <c r="C70" s="36"/>
      <c r="D70" s="121" t="s">
        <v>361</v>
      </c>
      <c r="E70" s="29">
        <v>1</v>
      </c>
      <c r="F70" s="52" t="s">
        <v>311</v>
      </c>
      <c r="G70" s="140">
        <v>0</v>
      </c>
      <c r="H70" s="80">
        <v>1079.06</v>
      </c>
      <c r="I70" s="80">
        <v>4316.21</v>
      </c>
      <c r="J70" s="28">
        <f t="shared" si="0"/>
        <v>5395.27</v>
      </c>
      <c r="K70" s="13"/>
      <c r="L70" s="13"/>
      <c r="M70" s="13"/>
      <c r="N70" s="13"/>
      <c r="O70" s="13"/>
      <c r="P70" s="13"/>
      <c r="Q70" s="13"/>
      <c r="R70" s="5"/>
      <c r="S70" s="5"/>
      <c r="T70" s="5"/>
      <c r="U70" s="5"/>
      <c r="V70" s="5"/>
      <c r="W70" s="5"/>
      <c r="X70" s="5"/>
      <c r="Y70" s="5"/>
      <c r="Z70" s="5"/>
      <c r="AA70" s="5"/>
      <c r="AB70" s="5"/>
      <c r="AC70" s="5"/>
      <c r="AD70" s="5"/>
    </row>
    <row r="71" spans="1:30" ht="16.5" x14ac:dyDescent="0.25">
      <c r="A71" s="50" t="s">
        <v>239</v>
      </c>
      <c r="B71" s="64" t="s">
        <v>34</v>
      </c>
      <c r="C71" s="36"/>
      <c r="D71" s="121" t="s">
        <v>361</v>
      </c>
      <c r="E71" s="29">
        <v>1</v>
      </c>
      <c r="F71" s="52" t="s">
        <v>318</v>
      </c>
      <c r="G71" s="140">
        <v>0</v>
      </c>
      <c r="H71" s="80">
        <v>1079.06</v>
      </c>
      <c r="I71" s="80">
        <v>4316.21</v>
      </c>
      <c r="J71" s="28">
        <f t="shared" si="0"/>
        <v>5395.27</v>
      </c>
      <c r="K71" s="13"/>
      <c r="L71" s="13"/>
      <c r="M71" s="13"/>
      <c r="N71" s="13"/>
      <c r="O71" s="13"/>
      <c r="P71" s="13"/>
      <c r="Q71" s="13"/>
      <c r="R71" s="5"/>
      <c r="S71" s="5"/>
      <c r="T71" s="5"/>
      <c r="U71" s="5"/>
      <c r="V71" s="5"/>
      <c r="W71" s="5"/>
      <c r="X71" s="5"/>
      <c r="Y71" s="5"/>
      <c r="Z71" s="5"/>
      <c r="AA71" s="5"/>
      <c r="AB71" s="5"/>
      <c r="AC71" s="5"/>
      <c r="AD71" s="5"/>
    </row>
    <row r="72" spans="1:30" ht="16.5" x14ac:dyDescent="0.25">
      <c r="A72" s="52" t="s">
        <v>240</v>
      </c>
      <c r="B72" s="64" t="s">
        <v>34</v>
      </c>
      <c r="C72" s="36"/>
      <c r="D72" s="121" t="s">
        <v>361</v>
      </c>
      <c r="E72" s="29">
        <v>1</v>
      </c>
      <c r="F72" s="58" t="s">
        <v>313</v>
      </c>
      <c r="G72" s="140">
        <v>0</v>
      </c>
      <c r="H72" s="80">
        <v>1079.06</v>
      </c>
      <c r="I72" s="80">
        <v>4316.21</v>
      </c>
      <c r="J72" s="28">
        <f t="shared" si="0"/>
        <v>5395.27</v>
      </c>
      <c r="K72" s="13"/>
      <c r="L72" s="13"/>
      <c r="M72" s="13"/>
      <c r="N72" s="13"/>
      <c r="O72" s="13"/>
      <c r="P72" s="13"/>
      <c r="Q72" s="13"/>
      <c r="R72" s="5"/>
      <c r="S72" s="5"/>
      <c r="T72" s="5"/>
      <c r="U72" s="5"/>
      <c r="V72" s="5"/>
      <c r="W72" s="5"/>
      <c r="X72" s="5"/>
      <c r="Y72" s="5"/>
      <c r="Z72" s="5"/>
      <c r="AA72" s="5"/>
      <c r="AB72" s="5"/>
      <c r="AC72" s="5"/>
      <c r="AD72" s="5"/>
    </row>
    <row r="73" spans="1:30" ht="16.5" x14ac:dyDescent="0.25">
      <c r="A73" s="52" t="s">
        <v>374</v>
      </c>
      <c r="B73" s="64" t="s">
        <v>34</v>
      </c>
      <c r="C73" s="36"/>
      <c r="D73" s="121" t="s">
        <v>361</v>
      </c>
      <c r="E73" s="29">
        <v>1</v>
      </c>
      <c r="F73" s="50" t="s">
        <v>316</v>
      </c>
      <c r="G73" s="140">
        <v>0</v>
      </c>
      <c r="H73" s="80">
        <v>1079.06</v>
      </c>
      <c r="I73" s="80">
        <v>4316.21</v>
      </c>
      <c r="J73" s="28">
        <f t="shared" si="0"/>
        <v>5395.27</v>
      </c>
      <c r="K73" s="13"/>
      <c r="L73" s="13"/>
      <c r="M73" s="13"/>
      <c r="N73" s="13"/>
      <c r="O73" s="13"/>
      <c r="P73" s="13"/>
      <c r="Q73" s="13"/>
      <c r="R73" s="5"/>
      <c r="S73" s="5"/>
      <c r="T73" s="5"/>
      <c r="U73" s="5"/>
      <c r="V73" s="5"/>
      <c r="W73" s="5"/>
      <c r="X73" s="5"/>
      <c r="Y73" s="5"/>
      <c r="Z73" s="5"/>
      <c r="AA73" s="5"/>
      <c r="AB73" s="5"/>
      <c r="AC73" s="5"/>
      <c r="AD73" s="5"/>
    </row>
    <row r="74" spans="1:30" ht="16.5" x14ac:dyDescent="0.25">
      <c r="A74" s="52" t="s">
        <v>242</v>
      </c>
      <c r="B74" s="64" t="s">
        <v>34</v>
      </c>
      <c r="C74" s="36"/>
      <c r="D74" s="121" t="s">
        <v>361</v>
      </c>
      <c r="E74" s="29">
        <v>1</v>
      </c>
      <c r="F74" s="52" t="s">
        <v>315</v>
      </c>
      <c r="G74" s="140">
        <v>0</v>
      </c>
      <c r="H74" s="80">
        <v>1079.06</v>
      </c>
      <c r="I74" s="80">
        <v>4316.21</v>
      </c>
      <c r="J74" s="28">
        <f t="shared" si="0"/>
        <v>5395.27</v>
      </c>
      <c r="K74" s="13"/>
      <c r="L74" s="13"/>
      <c r="M74" s="13"/>
      <c r="N74" s="13"/>
      <c r="O74" s="13"/>
      <c r="P74" s="13"/>
      <c r="Q74" s="13"/>
      <c r="R74" s="5"/>
      <c r="S74" s="5"/>
      <c r="T74" s="5"/>
      <c r="U74" s="5"/>
      <c r="V74" s="5"/>
      <c r="W74" s="5"/>
      <c r="X74" s="5"/>
      <c r="Y74" s="5"/>
      <c r="Z74" s="5"/>
      <c r="AA74" s="5"/>
      <c r="AB74" s="5"/>
      <c r="AC74" s="5"/>
      <c r="AD74" s="5"/>
    </row>
    <row r="75" spans="1:30" ht="16.5" x14ac:dyDescent="0.25">
      <c r="A75" s="52" t="s">
        <v>243</v>
      </c>
      <c r="B75" s="64" t="s">
        <v>38</v>
      </c>
      <c r="C75" s="36"/>
      <c r="D75" s="121" t="s">
        <v>361</v>
      </c>
      <c r="E75" s="29">
        <v>1</v>
      </c>
      <c r="F75" s="52" t="s">
        <v>395</v>
      </c>
      <c r="G75" s="140">
        <v>0</v>
      </c>
      <c r="H75" s="80">
        <v>770.75</v>
      </c>
      <c r="I75" s="80">
        <v>3083.01</v>
      </c>
      <c r="J75" s="28">
        <f t="shared" si="0"/>
        <v>3853.76</v>
      </c>
      <c r="K75" s="13"/>
      <c r="L75" s="13"/>
      <c r="M75" s="13"/>
      <c r="N75" s="13"/>
      <c r="O75" s="13"/>
      <c r="P75" s="13"/>
      <c r="Q75" s="13"/>
      <c r="R75" s="5"/>
      <c r="S75" s="5"/>
      <c r="T75" s="5"/>
      <c r="U75" s="5"/>
      <c r="V75" s="5"/>
      <c r="W75" s="5"/>
      <c r="X75" s="5"/>
      <c r="Y75" s="5"/>
      <c r="Z75" s="5"/>
      <c r="AA75" s="5"/>
      <c r="AB75" s="5"/>
      <c r="AC75" s="5"/>
      <c r="AD75" s="5"/>
    </row>
    <row r="76" spans="1:30" ht="16.5" x14ac:dyDescent="0.25">
      <c r="A76" s="52" t="s">
        <v>244</v>
      </c>
      <c r="B76" s="64" t="s">
        <v>38</v>
      </c>
      <c r="C76" s="36"/>
      <c r="D76" s="121" t="s">
        <v>361</v>
      </c>
      <c r="E76" s="29">
        <v>1</v>
      </c>
      <c r="F76" s="52" t="s">
        <v>317</v>
      </c>
      <c r="G76" s="140">
        <v>0</v>
      </c>
      <c r="H76" s="80">
        <v>770.75</v>
      </c>
      <c r="I76" s="80">
        <v>3083.01</v>
      </c>
      <c r="J76" s="28">
        <f t="shared" si="0"/>
        <v>3853.76</v>
      </c>
      <c r="K76" s="13"/>
      <c r="L76" s="13"/>
      <c r="M76" s="13"/>
      <c r="N76" s="13"/>
      <c r="O76" s="13"/>
      <c r="P76" s="13"/>
      <c r="Q76" s="13"/>
      <c r="R76" s="5"/>
      <c r="S76" s="5"/>
      <c r="T76" s="5"/>
      <c r="U76" s="5"/>
      <c r="V76" s="5"/>
      <c r="W76" s="5"/>
      <c r="X76" s="5"/>
      <c r="Y76" s="5"/>
      <c r="Z76" s="5"/>
      <c r="AA76" s="5"/>
      <c r="AB76" s="5"/>
      <c r="AC76" s="5"/>
      <c r="AD76" s="5"/>
    </row>
    <row r="77" spans="1:30" ht="16.5" x14ac:dyDescent="0.25">
      <c r="A77" s="52" t="s">
        <v>245</v>
      </c>
      <c r="B77" s="64" t="s">
        <v>38</v>
      </c>
      <c r="C77" s="36"/>
      <c r="D77" s="121" t="s">
        <v>361</v>
      </c>
      <c r="E77" s="29">
        <v>1</v>
      </c>
      <c r="F77" s="52" t="s">
        <v>326</v>
      </c>
      <c r="G77" s="141">
        <v>0</v>
      </c>
      <c r="H77" s="80">
        <v>770.75</v>
      </c>
      <c r="I77" s="80">
        <v>3083.01</v>
      </c>
      <c r="J77" s="28">
        <f t="shared" si="0"/>
        <v>3853.76</v>
      </c>
      <c r="K77" s="13"/>
      <c r="L77" s="13"/>
      <c r="M77" s="13"/>
      <c r="N77" s="13"/>
      <c r="O77" s="13"/>
      <c r="P77" s="13"/>
      <c r="Q77" s="13"/>
      <c r="R77" s="5"/>
      <c r="S77" s="5"/>
      <c r="T77" s="5"/>
      <c r="U77" s="5"/>
      <c r="V77" s="5"/>
      <c r="W77" s="5"/>
      <c r="X77" s="5"/>
      <c r="Y77" s="5"/>
      <c r="Z77" s="5"/>
      <c r="AA77" s="5"/>
      <c r="AB77" s="5"/>
      <c r="AC77" s="5"/>
      <c r="AD77" s="5"/>
    </row>
    <row r="78" spans="1:30" ht="16.5" x14ac:dyDescent="0.25">
      <c r="A78" s="50" t="s">
        <v>246</v>
      </c>
      <c r="B78" s="64" t="s">
        <v>40</v>
      </c>
      <c r="C78" s="36"/>
      <c r="D78" s="121" t="s">
        <v>361</v>
      </c>
      <c r="E78" s="29">
        <v>1</v>
      </c>
      <c r="F78" s="52" t="s">
        <v>297</v>
      </c>
      <c r="G78" s="140">
        <v>0</v>
      </c>
      <c r="H78" s="80">
        <v>500.99</v>
      </c>
      <c r="I78" s="80">
        <v>2003.96</v>
      </c>
      <c r="J78" s="28">
        <f t="shared" si="0"/>
        <v>2504.9499999999998</v>
      </c>
      <c r="K78" s="13"/>
      <c r="L78" s="13"/>
      <c r="M78" s="13"/>
      <c r="N78" s="13"/>
      <c r="O78" s="13"/>
      <c r="P78" s="13"/>
      <c r="Q78" s="13"/>
      <c r="R78" s="5"/>
      <c r="S78" s="5"/>
      <c r="T78" s="5"/>
      <c r="U78" s="5"/>
      <c r="V78" s="5"/>
      <c r="W78" s="5"/>
      <c r="X78" s="5"/>
      <c r="Y78" s="5"/>
      <c r="Z78" s="5"/>
      <c r="AA78" s="5"/>
      <c r="AB78" s="5"/>
      <c r="AC78" s="5"/>
      <c r="AD78" s="5"/>
    </row>
    <row r="79" spans="1:30" ht="16.5" x14ac:dyDescent="0.25">
      <c r="A79" s="54" t="s">
        <v>247</v>
      </c>
      <c r="B79" s="65" t="s">
        <v>30</v>
      </c>
      <c r="C79" s="36"/>
      <c r="D79" s="121" t="s">
        <v>361</v>
      </c>
      <c r="E79" s="29">
        <v>1</v>
      </c>
      <c r="F79" s="52" t="s">
        <v>388</v>
      </c>
      <c r="G79" s="140">
        <v>0</v>
      </c>
      <c r="H79" s="82">
        <v>1229.22</v>
      </c>
      <c r="I79" s="89">
        <v>4916.8599999999997</v>
      </c>
      <c r="J79" s="28">
        <f t="shared" si="0"/>
        <v>6146.08</v>
      </c>
      <c r="K79" s="13"/>
      <c r="L79" s="13"/>
      <c r="M79" s="13"/>
      <c r="N79" s="13"/>
      <c r="O79" s="13"/>
      <c r="P79" s="13"/>
      <c r="Q79" s="13"/>
      <c r="R79" s="5"/>
      <c r="S79" s="5"/>
      <c r="T79" s="5"/>
      <c r="U79" s="5"/>
      <c r="V79" s="5"/>
      <c r="W79" s="5"/>
      <c r="X79" s="5"/>
      <c r="Y79" s="5"/>
      <c r="Z79" s="5"/>
      <c r="AA79" s="5"/>
      <c r="AB79" s="5"/>
      <c r="AC79" s="5"/>
      <c r="AD79" s="5"/>
    </row>
    <row r="80" spans="1:30" ht="16.5" x14ac:dyDescent="0.25">
      <c r="A80" s="58" t="s">
        <v>248</v>
      </c>
      <c r="B80" s="65" t="s">
        <v>30</v>
      </c>
      <c r="C80" s="36"/>
      <c r="D80" s="121" t="s">
        <v>361</v>
      </c>
      <c r="E80" s="29">
        <v>1</v>
      </c>
      <c r="F80" s="52" t="s">
        <v>321</v>
      </c>
      <c r="G80" s="140">
        <v>0</v>
      </c>
      <c r="H80" s="82">
        <v>1229.22</v>
      </c>
      <c r="I80" s="89">
        <v>4916.8599999999997</v>
      </c>
      <c r="J80" s="28">
        <f t="shared" si="0"/>
        <v>6146.08</v>
      </c>
      <c r="K80" s="13"/>
      <c r="L80" s="13"/>
      <c r="M80" s="13"/>
      <c r="N80" s="13"/>
      <c r="O80" s="13"/>
      <c r="P80" s="13"/>
      <c r="Q80" s="13"/>
      <c r="R80" s="5"/>
      <c r="S80" s="5"/>
      <c r="T80" s="5"/>
      <c r="U80" s="5"/>
      <c r="V80" s="5"/>
      <c r="W80" s="5"/>
      <c r="X80" s="5"/>
      <c r="Y80" s="5"/>
      <c r="Z80" s="5"/>
      <c r="AA80" s="5"/>
      <c r="AB80" s="5"/>
      <c r="AC80" s="5"/>
      <c r="AD80" s="5"/>
    </row>
    <row r="81" spans="1:30" ht="16.5" x14ac:dyDescent="0.25">
      <c r="A81" s="50" t="s">
        <v>249</v>
      </c>
      <c r="B81" s="65" t="s">
        <v>30</v>
      </c>
      <c r="C81" s="36"/>
      <c r="D81" s="121" t="s">
        <v>361</v>
      </c>
      <c r="E81" s="29">
        <v>1</v>
      </c>
      <c r="F81" s="71" t="s">
        <v>322</v>
      </c>
      <c r="G81" s="140">
        <v>0</v>
      </c>
      <c r="H81" s="82">
        <v>1229.22</v>
      </c>
      <c r="I81" s="89">
        <v>4916.8599999999997</v>
      </c>
      <c r="J81" s="28">
        <f t="shared" si="0"/>
        <v>6146.08</v>
      </c>
      <c r="K81" s="13"/>
      <c r="L81" s="13"/>
      <c r="M81" s="13"/>
      <c r="N81" s="13"/>
      <c r="O81" s="13"/>
      <c r="P81" s="13"/>
      <c r="Q81" s="13"/>
      <c r="R81" s="5"/>
      <c r="S81" s="5"/>
      <c r="T81" s="5"/>
      <c r="U81" s="5"/>
      <c r="V81" s="5"/>
      <c r="W81" s="5"/>
      <c r="X81" s="5"/>
      <c r="Y81" s="5"/>
      <c r="Z81" s="5"/>
      <c r="AA81" s="5"/>
      <c r="AB81" s="5"/>
      <c r="AC81" s="5"/>
      <c r="AD81" s="5"/>
    </row>
    <row r="82" spans="1:30" ht="16.5" x14ac:dyDescent="0.25">
      <c r="A82" s="50" t="s">
        <v>250</v>
      </c>
      <c r="B82" s="64" t="s">
        <v>38</v>
      </c>
      <c r="C82" s="36"/>
      <c r="D82" s="121" t="s">
        <v>361</v>
      </c>
      <c r="E82" s="29">
        <v>1</v>
      </c>
      <c r="F82" s="174" t="s">
        <v>402</v>
      </c>
      <c r="G82" s="140">
        <v>0</v>
      </c>
      <c r="H82" s="80">
        <v>770.75</v>
      </c>
      <c r="I82" s="80">
        <v>3083.01</v>
      </c>
      <c r="J82" s="28">
        <f t="shared" si="0"/>
        <v>3853.76</v>
      </c>
      <c r="K82" s="13"/>
      <c r="L82" s="13"/>
      <c r="M82" s="13"/>
      <c r="N82" s="13"/>
      <c r="O82" s="13"/>
      <c r="P82" s="13"/>
      <c r="Q82" s="13"/>
      <c r="R82" s="5"/>
      <c r="S82" s="5"/>
      <c r="T82" s="5"/>
      <c r="U82" s="5"/>
      <c r="V82" s="5"/>
      <c r="W82" s="5"/>
      <c r="X82" s="5"/>
      <c r="Y82" s="5"/>
      <c r="Z82" s="5"/>
      <c r="AA82" s="5"/>
      <c r="AB82" s="5"/>
      <c r="AC82" s="5"/>
      <c r="AD82" s="5"/>
    </row>
    <row r="83" spans="1:30" ht="16.5" x14ac:dyDescent="0.25">
      <c r="A83" s="50" t="s">
        <v>251</v>
      </c>
      <c r="B83" s="64" t="s">
        <v>38</v>
      </c>
      <c r="C83" s="36"/>
      <c r="D83" s="121" t="s">
        <v>361</v>
      </c>
      <c r="E83" s="29">
        <v>1</v>
      </c>
      <c r="F83" s="71" t="s">
        <v>324</v>
      </c>
      <c r="G83" s="140">
        <v>0</v>
      </c>
      <c r="H83" s="80">
        <v>770.75</v>
      </c>
      <c r="I83" s="80">
        <v>3083.01</v>
      </c>
      <c r="J83" s="28">
        <f t="shared" si="0"/>
        <v>3853.76</v>
      </c>
      <c r="K83" s="13"/>
      <c r="L83" s="13"/>
      <c r="M83" s="13"/>
      <c r="N83" s="13"/>
      <c r="O83" s="13"/>
      <c r="P83" s="13"/>
      <c r="Q83" s="13"/>
      <c r="R83" s="5"/>
      <c r="S83" s="5"/>
      <c r="T83" s="5"/>
      <c r="U83" s="5"/>
      <c r="V83" s="5"/>
      <c r="W83" s="5"/>
      <c r="X83" s="5"/>
      <c r="Y83" s="5"/>
      <c r="Z83" s="5"/>
      <c r="AA83" s="5"/>
      <c r="AB83" s="5"/>
      <c r="AC83" s="5"/>
      <c r="AD83" s="5"/>
    </row>
    <row r="84" spans="1:30" ht="16.5" x14ac:dyDescent="0.25">
      <c r="A84" s="50" t="s">
        <v>252</v>
      </c>
      <c r="B84" s="64" t="s">
        <v>40</v>
      </c>
      <c r="C84" s="36"/>
      <c r="D84" s="121" t="s">
        <v>361</v>
      </c>
      <c r="E84" s="29">
        <v>1</v>
      </c>
      <c r="F84" s="71" t="s">
        <v>325</v>
      </c>
      <c r="G84" s="140">
        <v>0</v>
      </c>
      <c r="H84" s="80">
        <v>500.99</v>
      </c>
      <c r="I84" s="80">
        <v>2003.96</v>
      </c>
      <c r="J84" s="28">
        <f t="shared" si="0"/>
        <v>2504.9499999999998</v>
      </c>
      <c r="K84" s="13"/>
      <c r="L84" s="13"/>
      <c r="M84" s="13"/>
      <c r="N84" s="13"/>
      <c r="O84" s="13"/>
      <c r="P84" s="13"/>
      <c r="Q84" s="13"/>
      <c r="R84" s="5"/>
      <c r="S84" s="5"/>
      <c r="T84" s="5"/>
      <c r="U84" s="5"/>
      <c r="V84" s="5"/>
      <c r="W84" s="5"/>
      <c r="X84" s="5"/>
      <c r="Y84" s="5"/>
      <c r="Z84" s="5"/>
      <c r="AA84" s="5"/>
      <c r="AB84" s="5"/>
      <c r="AC84" s="5"/>
      <c r="AD84" s="5"/>
    </row>
    <row r="85" spans="1:30" ht="16.5" x14ac:dyDescent="0.25">
      <c r="A85" s="50" t="s">
        <v>253</v>
      </c>
      <c r="B85" s="64" t="s">
        <v>40</v>
      </c>
      <c r="C85" s="36"/>
      <c r="D85" s="121" t="s">
        <v>361</v>
      </c>
      <c r="E85" s="29">
        <v>1</v>
      </c>
      <c r="F85" s="52" t="s">
        <v>389</v>
      </c>
      <c r="G85" s="140">
        <v>0</v>
      </c>
      <c r="H85" s="80">
        <v>500.99</v>
      </c>
      <c r="I85" s="80">
        <v>2003.96</v>
      </c>
      <c r="J85" s="28">
        <f t="shared" si="0"/>
        <v>2504.9499999999998</v>
      </c>
      <c r="K85" s="13"/>
      <c r="L85" s="13"/>
      <c r="M85" s="13"/>
      <c r="N85" s="13"/>
      <c r="O85" s="13"/>
      <c r="P85" s="13"/>
      <c r="Q85" s="13"/>
      <c r="R85" s="5"/>
      <c r="S85" s="5"/>
      <c r="T85" s="5"/>
      <c r="U85" s="5"/>
      <c r="V85" s="5"/>
      <c r="W85" s="5"/>
      <c r="X85" s="5"/>
      <c r="Y85" s="5"/>
      <c r="Z85" s="5"/>
      <c r="AA85" s="5"/>
      <c r="AB85" s="5"/>
      <c r="AC85" s="5"/>
      <c r="AD85" s="5"/>
    </row>
    <row r="86" spans="1:30" ht="16.5" x14ac:dyDescent="0.25">
      <c r="A86" s="50" t="s">
        <v>222</v>
      </c>
      <c r="B86" s="64" t="s">
        <v>40</v>
      </c>
      <c r="C86" s="36"/>
      <c r="D86" s="121" t="s">
        <v>361</v>
      </c>
      <c r="E86" s="29">
        <v>1</v>
      </c>
      <c r="F86" s="71" t="s">
        <v>327</v>
      </c>
      <c r="G86" s="140">
        <v>0</v>
      </c>
      <c r="H86" s="80">
        <v>500.99</v>
      </c>
      <c r="I86" s="80">
        <v>2003.96</v>
      </c>
      <c r="J86" s="28">
        <f t="shared" si="0"/>
        <v>2504.9499999999998</v>
      </c>
      <c r="K86" s="13"/>
      <c r="L86" s="13"/>
      <c r="M86" s="13"/>
      <c r="N86" s="13"/>
      <c r="O86" s="13"/>
      <c r="P86" s="13"/>
      <c r="Q86" s="13"/>
      <c r="R86" s="5"/>
      <c r="S86" s="5"/>
      <c r="T86" s="5"/>
      <c r="U86" s="5"/>
      <c r="V86" s="5"/>
      <c r="W86" s="5"/>
      <c r="X86" s="5"/>
      <c r="Y86" s="5"/>
      <c r="Z86" s="5"/>
      <c r="AA86" s="5"/>
      <c r="AB86" s="5"/>
      <c r="AC86" s="5"/>
      <c r="AD86" s="5"/>
    </row>
    <row r="87" spans="1:30" ht="17.25" thickBot="1" x14ac:dyDescent="0.3">
      <c r="A87" s="59" t="s">
        <v>252</v>
      </c>
      <c r="B87" s="64" t="s">
        <v>40</v>
      </c>
      <c r="C87" s="36"/>
      <c r="D87" s="121" t="s">
        <v>361</v>
      </c>
      <c r="E87" s="29">
        <v>1</v>
      </c>
      <c r="F87" s="75" t="s">
        <v>328</v>
      </c>
      <c r="G87" s="140">
        <v>0</v>
      </c>
      <c r="H87" s="80">
        <v>500.99</v>
      </c>
      <c r="I87" s="80">
        <v>2003.96</v>
      </c>
      <c r="J87" s="28">
        <f t="shared" si="0"/>
        <v>2504.9499999999998</v>
      </c>
      <c r="K87" s="13"/>
      <c r="L87" s="13"/>
      <c r="M87" s="13"/>
      <c r="N87" s="13"/>
      <c r="O87" s="13"/>
      <c r="P87" s="13"/>
      <c r="Q87" s="13"/>
      <c r="R87" s="5"/>
      <c r="S87" s="5"/>
      <c r="T87" s="5"/>
      <c r="U87" s="5"/>
      <c r="V87" s="5"/>
      <c r="W87" s="5"/>
      <c r="X87" s="5"/>
      <c r="Y87" s="5"/>
      <c r="Z87" s="5"/>
      <c r="AA87" s="5"/>
      <c r="AB87" s="5"/>
      <c r="AC87" s="5"/>
      <c r="AD87" s="5"/>
    </row>
    <row r="88" spans="1:30" ht="45" x14ac:dyDescent="0.2">
      <c r="A88" s="42" t="s">
        <v>14</v>
      </c>
      <c r="B88" s="42" t="s">
        <v>15</v>
      </c>
      <c r="C88" s="21" t="s">
        <v>16</v>
      </c>
      <c r="D88" s="21" t="s">
        <v>17</v>
      </c>
      <c r="E88" s="21" t="s">
        <v>18</v>
      </c>
      <c r="F88" s="15"/>
      <c r="G88" s="149" t="s">
        <v>19</v>
      </c>
      <c r="H88" s="149" t="s">
        <v>20</v>
      </c>
      <c r="I88" s="149" t="s">
        <v>21</v>
      </c>
      <c r="J88" s="149" t="s">
        <v>22</v>
      </c>
      <c r="K88" s="13"/>
      <c r="L88" s="13"/>
      <c r="M88" s="13"/>
      <c r="N88" s="13"/>
      <c r="O88" s="13"/>
      <c r="P88" s="13"/>
      <c r="Q88" s="13"/>
      <c r="R88" s="5"/>
      <c r="S88" s="5"/>
      <c r="T88" s="5"/>
      <c r="U88" s="5"/>
      <c r="V88" s="5"/>
      <c r="W88" s="5"/>
      <c r="X88" s="5"/>
      <c r="Y88" s="5"/>
      <c r="Z88" s="5"/>
      <c r="AA88" s="5"/>
      <c r="AB88" s="5"/>
      <c r="AC88" s="5"/>
      <c r="AD88" s="5"/>
    </row>
    <row r="89" spans="1:30" x14ac:dyDescent="0.2">
      <c r="A89" s="37" t="s">
        <v>23</v>
      </c>
      <c r="B89" s="29" t="s">
        <v>24</v>
      </c>
      <c r="C89" s="16">
        <f>SUMIFS($E$7:$E$87,$B$7:$B$87,"DAS",$D$7:$D$87,"&lt;&gt;VAGO")</f>
        <v>1</v>
      </c>
      <c r="D89" s="16">
        <f>SUMIFS($E$7:$E$87,$B$7:$B$87,"DAS",$D$7:$D$87,"VAGO")</f>
        <v>0</v>
      </c>
      <c r="E89" s="16">
        <f t="shared" ref="E89:E99" si="1">C89+D89</f>
        <v>1</v>
      </c>
      <c r="F89" s="17"/>
      <c r="G89" s="18">
        <f>SUMIF($B$7:$B$87,"DAS",$G$7:$G$87)</f>
        <v>0</v>
      </c>
      <c r="H89" s="18">
        <f>SUMIF($B$7:$B$87,"DAS",$H$7:$H$87)</f>
        <v>0</v>
      </c>
      <c r="I89" s="18">
        <f>SUMIF($B$7:$B$87,"DAS",$I$7:$I$87)</f>
        <v>12261.2</v>
      </c>
      <c r="J89" s="18">
        <f>SUMIF($B$7:$B$87,"DAS",$J$7:$J$87)</f>
        <v>12261.2</v>
      </c>
      <c r="K89" s="23"/>
      <c r="L89" s="23"/>
      <c r="M89" s="23"/>
      <c r="N89" s="23"/>
      <c r="O89" s="23"/>
      <c r="P89" s="23"/>
      <c r="Q89" s="23"/>
    </row>
    <row r="90" spans="1:30" x14ac:dyDescent="0.2">
      <c r="A90" s="37" t="s">
        <v>25</v>
      </c>
      <c r="B90" s="29" t="s">
        <v>26</v>
      </c>
      <c r="C90" s="16">
        <f>SUMIFS($E$7:$E$87,$B$7:$B$87,"DAS-1",$D$7:$D$87,"&lt;&gt;VAGO")</f>
        <v>3</v>
      </c>
      <c r="D90" s="16">
        <f>SUMIFS($E$7:$E$87,$B$7:$B$87,"DAS-1",$D$7:$D$87,"VAGO")</f>
        <v>0</v>
      </c>
      <c r="E90" s="16">
        <f t="shared" si="1"/>
        <v>3</v>
      </c>
      <c r="F90" s="19"/>
      <c r="G90" s="18">
        <f>SUMIF($B$7:$B$87,"DAS-1",$G$7:$G$87)</f>
        <v>0</v>
      </c>
      <c r="H90" s="18">
        <f>SUMIF($B$7:$B$87,"DAS-1",$H$7:$H$87)</f>
        <v>4624.5</v>
      </c>
      <c r="I90" s="18">
        <f>SUMIF($B$7:$B$87,"DAS-1",$I$7:$I$87)</f>
        <v>27747.090000000004</v>
      </c>
      <c r="J90" s="18">
        <f>SUMIF($B$7:$B$87,"DAS-1",$J$7:$J$87)</f>
        <v>32371.590000000004</v>
      </c>
      <c r="K90" s="23"/>
      <c r="L90" s="23"/>
      <c r="M90" s="23"/>
      <c r="N90" s="23"/>
      <c r="O90" s="23"/>
      <c r="P90" s="23"/>
      <c r="Q90" s="23"/>
    </row>
    <row r="91" spans="1:30" x14ac:dyDescent="0.2">
      <c r="A91" s="37" t="s">
        <v>27</v>
      </c>
      <c r="B91" s="29" t="s">
        <v>28</v>
      </c>
      <c r="C91" s="16">
        <f>SUMIFS($E$7:$E$87,$B$7:$B$87,"DAS-2",$D$7:$D$87,"&lt;&gt;VAGO")</f>
        <v>7</v>
      </c>
      <c r="D91" s="16">
        <f>SUMIFS($E$7:$E$87,$B$7:$B$87,"DAS-2",$D$7:$D$87,"VAGO")</f>
        <v>0</v>
      </c>
      <c r="E91" s="16">
        <f t="shared" si="1"/>
        <v>7</v>
      </c>
      <c r="F91" s="19"/>
      <c r="G91" s="18">
        <f>SUMIF($B$7:$B$87,"DAS-2",$G$7:$G$87)</f>
        <v>0</v>
      </c>
      <c r="H91" s="18">
        <f>SUMIF($B$7:$B$87,"DAS-2",$H$7:$H$87)</f>
        <v>10173.9</v>
      </c>
      <c r="I91" s="18">
        <f>SUMIF($B$7:$B$87,"DAS-2",$I$7:$I$87)</f>
        <v>47478.27</v>
      </c>
      <c r="J91" s="18">
        <f>SUMIF($B$7:$B$87,"DAS-2",$J$7:$J$87)</f>
        <v>57652.170000000006</v>
      </c>
      <c r="K91" s="23"/>
      <c r="L91" s="23"/>
      <c r="M91" s="23"/>
      <c r="N91" s="23"/>
      <c r="O91" s="23"/>
      <c r="P91" s="23"/>
      <c r="Q91" s="23"/>
    </row>
    <row r="92" spans="1:30" x14ac:dyDescent="0.2">
      <c r="A92" s="37" t="s">
        <v>29</v>
      </c>
      <c r="B92" s="29" t="s">
        <v>30</v>
      </c>
      <c r="C92" s="16">
        <f>SUMIFS($E$7:$E$87,$B$7:$B$87,"DAS-3",$D$7:$D$87,"&lt;&gt;VAGO")</f>
        <v>4</v>
      </c>
      <c r="D92" s="16">
        <f>SUMIFS($E$7:$E$87,$B$7:$B$87,"DAS-3",$D$7:$D$87,"VAGO")</f>
        <v>0</v>
      </c>
      <c r="E92" s="16">
        <f t="shared" si="1"/>
        <v>4</v>
      </c>
      <c r="F92" s="19"/>
      <c r="G92" s="18">
        <f>SUMIF($B$7:$B$87,"DAS-3",$G$7:$G$87)</f>
        <v>0</v>
      </c>
      <c r="H92" s="18">
        <f>SUMIF($B$7:$B$87,"DAS-3",$H$7:$H$87)</f>
        <v>4916.88</v>
      </c>
      <c r="I92" s="18">
        <f>SUMIF($B$7:$B$87,"DAS-3",$I$7:$I$87)</f>
        <v>19667.439999999999</v>
      </c>
      <c r="J92" s="18">
        <f>SUMIF($B$7:$B$87,"DAS-3",$J$7:$J$87)</f>
        <v>24584.32</v>
      </c>
      <c r="K92" s="23"/>
      <c r="L92" s="23"/>
      <c r="M92" s="23"/>
      <c r="N92" s="23"/>
      <c r="O92" s="23"/>
      <c r="P92" s="23"/>
      <c r="Q92" s="23"/>
    </row>
    <row r="93" spans="1:30" x14ac:dyDescent="0.2">
      <c r="A93" s="39" t="s">
        <v>31</v>
      </c>
      <c r="B93" s="29" t="s">
        <v>32</v>
      </c>
      <c r="C93" s="16">
        <f>SUMIFS($E$7:$E$87,$B$7:$B$87,"DAS-4",$D$7:$D$87,"&lt;&gt;VAGO")</f>
        <v>15</v>
      </c>
      <c r="D93" s="16">
        <f>SUMIFS($E$7:$E$87,$B$7:$B$87,"DAS-4",$D$7:$D$87,"VAGO")</f>
        <v>0</v>
      </c>
      <c r="E93" s="16">
        <f t="shared" si="1"/>
        <v>15</v>
      </c>
      <c r="F93" s="20"/>
      <c r="G93" s="18">
        <f>SUMIF($B$7:$B$87,"DAS-4",$G$7:$G$87)</f>
        <v>0</v>
      </c>
      <c r="H93" s="18">
        <f>SUMIF($B$7:$B$87,"DAS-4",$H$7:$H$87)</f>
        <v>19654.2</v>
      </c>
      <c r="I93" s="18">
        <f>SUMIF($B$7:$B$87,"DAS-4",$I$7:$I$87)</f>
        <v>78616.649999999994</v>
      </c>
      <c r="J93" s="18">
        <f>SUMIF($B$7:$B$87,"DAS-4",$J$7:$J$87)</f>
        <v>98270.849999999991</v>
      </c>
      <c r="K93" s="23"/>
      <c r="L93" s="23"/>
      <c r="M93" s="23"/>
      <c r="N93" s="23"/>
      <c r="O93" s="23"/>
      <c r="P93" s="23"/>
      <c r="Q93" s="23"/>
    </row>
    <row r="94" spans="1:30" x14ac:dyDescent="0.2">
      <c r="A94" s="39" t="s">
        <v>33</v>
      </c>
      <c r="B94" s="29" t="s">
        <v>34</v>
      </c>
      <c r="C94" s="16">
        <f>SUMIFS($E$7:$E$87,$B$7:$B$87,"DAS-5",$D$7:$D$87,"&lt;&gt;VAGO")</f>
        <v>10</v>
      </c>
      <c r="D94" s="16">
        <f>SUMIFS($E$7:$E$87,$B$7:$B$87,"DAS-5",$D$7:$D$87,"VAGO")</f>
        <v>0</v>
      </c>
      <c r="E94" s="16">
        <f t="shared" si="1"/>
        <v>10</v>
      </c>
      <c r="F94" s="20"/>
      <c r="G94" s="18">
        <f>SUMIF($B$7:$B$87,"DAS-5",$G$7:$G$87)</f>
        <v>0</v>
      </c>
      <c r="H94" s="18">
        <f>SUMIF($B$7:$B$87,"DAS-5",$H$7:$H$87)</f>
        <v>10790.599999999997</v>
      </c>
      <c r="I94" s="18">
        <f>SUMIF($B$7:$B$87,"DAS-5",$I$7:$I$87)</f>
        <v>43162.1</v>
      </c>
      <c r="J94" s="18">
        <f>SUMIF($B$7:$B$87,"DAS-5",$J$7:$J$87)</f>
        <v>53952.700000000012</v>
      </c>
      <c r="K94" s="23"/>
      <c r="L94" s="23"/>
      <c r="M94" s="23"/>
      <c r="N94" s="23"/>
      <c r="O94" s="23"/>
      <c r="P94" s="23"/>
      <c r="Q94" s="23"/>
    </row>
    <row r="95" spans="1:30" x14ac:dyDescent="0.2">
      <c r="A95" s="39" t="s">
        <v>35</v>
      </c>
      <c r="B95" s="29" t="s">
        <v>36</v>
      </c>
      <c r="C95" s="16">
        <f>SUMIFS($E$7:$E$87,$B$7:$B$87,"CAA-1",$D$7:$D$87,"&lt;&gt;VAGO")</f>
        <v>1</v>
      </c>
      <c r="D95" s="16">
        <f>SUMIFS($E$7:$E$87,$B$7:$B$87,"CAA-1",$D$7:$D$87,"VAGO")</f>
        <v>0</v>
      </c>
      <c r="E95" s="16">
        <f t="shared" si="1"/>
        <v>1</v>
      </c>
      <c r="F95" s="20"/>
      <c r="G95" s="18">
        <f>SUMIF($B$7:$B$87,"CAA-1",$G$7:$G$87)</f>
        <v>0</v>
      </c>
      <c r="H95" s="18">
        <f>SUMIF($B$7:$B$87,"CAA-1",$H$7:$H$87)</f>
        <v>936.46</v>
      </c>
      <c r="I95" s="18">
        <f>SUMIF($B$7:$B$87,"CAA-1",$I$7:$I$87)</f>
        <v>3745.85</v>
      </c>
      <c r="J95" s="18">
        <f>SUMIF($B$7:$B$87,"CAA-1",$J$7:$J$87)</f>
        <v>4682.3099999999995</v>
      </c>
      <c r="K95" s="23"/>
      <c r="L95" s="23"/>
      <c r="M95" s="23"/>
      <c r="N95" s="23"/>
      <c r="O95" s="23"/>
      <c r="P95" s="23"/>
      <c r="Q95" s="23"/>
    </row>
    <row r="96" spans="1:30" x14ac:dyDescent="0.2">
      <c r="A96" s="39" t="s">
        <v>37</v>
      </c>
      <c r="B96" s="29" t="s">
        <v>38</v>
      </c>
      <c r="C96" s="16">
        <f>SUMIFS($E$7:$E$87,$B$7:$B$87,"CAA-2",$D$7:$D$87,"&lt;&gt;VAGO")</f>
        <v>16</v>
      </c>
      <c r="D96" s="16">
        <f>SUMIFS($E$7:$E$87,$B$7:$B$87,"CAA-2",$D$7:$D$87,"VAGO")</f>
        <v>1</v>
      </c>
      <c r="E96" s="16">
        <f t="shared" si="1"/>
        <v>17</v>
      </c>
      <c r="F96" s="20"/>
      <c r="G96" s="18">
        <f>SUMIF($B$7:$B$87,"CAA-2",$G$7:$G$87)</f>
        <v>0</v>
      </c>
      <c r="H96" s="18">
        <f>SUMIF($B$7:$B$87,"CAA-2",$H$7:$H$87)</f>
        <v>13102.75</v>
      </c>
      <c r="I96" s="18">
        <f>SUMIF($B$7:$B$87,"CAA-2",$I$7:$I$87)</f>
        <v>52411.17000000002</v>
      </c>
      <c r="J96" s="18">
        <f>SUMIF($B$7:$B$87,"CAA-2",$J$7:$J$87)</f>
        <v>65513.920000000027</v>
      </c>
      <c r="K96" s="23"/>
      <c r="L96" s="23"/>
      <c r="M96" s="23"/>
      <c r="N96" s="23"/>
      <c r="O96" s="23"/>
      <c r="P96" s="23"/>
      <c r="Q96" s="23"/>
    </row>
    <row r="97" spans="1:30" x14ac:dyDescent="0.2">
      <c r="A97" s="39" t="s">
        <v>39</v>
      </c>
      <c r="B97" s="29" t="s">
        <v>40</v>
      </c>
      <c r="C97" s="16">
        <f>SUMIFS($E$7:$E$87,$B$7:$B$87,"CAA-3",$D$7:$D$87,"&lt;&gt;VAGO")</f>
        <v>13</v>
      </c>
      <c r="D97" s="16">
        <f>SUMIFS($E$7:$E$87,$B$7:$B$87,"CAA-3",$D$7:$D$87,"VAGO")</f>
        <v>0</v>
      </c>
      <c r="E97" s="16">
        <f t="shared" si="1"/>
        <v>13</v>
      </c>
      <c r="F97" s="19"/>
      <c r="G97" s="18">
        <f>SUMIF($B$7:$B$87,"CAA-3",$G$7:$G$87)</f>
        <v>0</v>
      </c>
      <c r="H97" s="18">
        <f>SUMIF($B$7:$B$87,"CAA-3",$H$7:$H$87)</f>
        <v>6512.8699999999981</v>
      </c>
      <c r="I97" s="18">
        <f>SUMIF($B$7:$B$87,"CAA-3",$I$7:$I$87)</f>
        <v>26051.479999999992</v>
      </c>
      <c r="J97" s="18">
        <f>SUMIF($B$7:$B$87,"CAA-3",$J$7:$J$87)</f>
        <v>32564.350000000006</v>
      </c>
      <c r="K97" s="23"/>
      <c r="L97" s="23"/>
      <c r="M97" s="23"/>
      <c r="N97" s="23"/>
      <c r="O97" s="23"/>
      <c r="P97" s="23"/>
      <c r="Q97" s="23"/>
    </row>
    <row r="98" spans="1:30" x14ac:dyDescent="0.2">
      <c r="A98" s="39" t="s">
        <v>41</v>
      </c>
      <c r="B98" s="29" t="s">
        <v>42</v>
      </c>
      <c r="C98" s="16">
        <f>SUMIFS($E$7:$E$87,$B$7:$B$87,"CAA-4",$D$7:$D$87,"&lt;&gt;VAGO")</f>
        <v>1</v>
      </c>
      <c r="D98" s="16">
        <f>SUMIFS($E$7:$E$87,$B$7:$B$87,"CAA-4",$D$7:$D$87,"VAGO")</f>
        <v>1</v>
      </c>
      <c r="E98" s="16">
        <f t="shared" si="1"/>
        <v>2</v>
      </c>
      <c r="F98" s="19"/>
      <c r="G98" s="18">
        <f>SUMIF($B$7:$B$87,"CAA-4",$G$7:$G$87)</f>
        <v>0</v>
      </c>
      <c r="H98" s="18">
        <f>SUMIF($B$7:$B$87,"CAA-4",$H$7:$H$87)</f>
        <v>616.6</v>
      </c>
      <c r="I98" s="18">
        <f>SUMIF($B$7:$B$87,"CAA-4",$I$7:$I$87)</f>
        <v>2466.42</v>
      </c>
      <c r="J98" s="18">
        <f>SUMIF($B$7:$B$87,"CAA-4",$J$7:$J$87)</f>
        <v>3083.02</v>
      </c>
      <c r="K98" s="23"/>
      <c r="L98" s="23"/>
      <c r="M98" s="23"/>
      <c r="N98" s="23"/>
      <c r="O98" s="23"/>
      <c r="P98" s="23"/>
      <c r="Q98" s="23"/>
    </row>
    <row r="99" spans="1:30" x14ac:dyDescent="0.2">
      <c r="A99" s="39" t="s">
        <v>43</v>
      </c>
      <c r="B99" s="29" t="s">
        <v>44</v>
      </c>
      <c r="C99" s="16">
        <f>SUMIFS($E$7:$E$87,$B$7:$B$87,"CAA-5",$D$7:$D$87,"&lt;&gt;VAGO")</f>
        <v>2</v>
      </c>
      <c r="D99" s="16">
        <f>SUMIFS($E$7:$E$87,$B$7:$B$87,"CAA-5",$D$7:$D$87,"VAGO")</f>
        <v>1</v>
      </c>
      <c r="E99" s="16">
        <f t="shared" si="1"/>
        <v>3</v>
      </c>
      <c r="F99" s="19"/>
      <c r="G99" s="18">
        <f>SUMIF($B$7:$B$87,"CAA-5",$G$7:$G$87)</f>
        <v>0</v>
      </c>
      <c r="H99" s="18">
        <f>SUMIF($B$7:$B$87,"CAA-5",$H$7:$H$87)</f>
        <v>809.28</v>
      </c>
      <c r="I99" s="18">
        <f>SUMIF($B$7:$B$87,"CAA-5",$I$7:$I$87)</f>
        <v>3699.63</v>
      </c>
      <c r="J99" s="18">
        <f>SUMIF($B$7:$B$87,"CAA-5",$J$7:$J$87)</f>
        <v>4508.91</v>
      </c>
      <c r="K99" s="23"/>
      <c r="L99" s="23"/>
      <c r="M99" s="23"/>
      <c r="N99" s="23"/>
      <c r="O99" s="23"/>
      <c r="P99" s="23"/>
      <c r="Q99" s="23"/>
    </row>
    <row r="100" spans="1:30" ht="30" x14ac:dyDescent="0.2">
      <c r="A100" s="42" t="s">
        <v>45</v>
      </c>
      <c r="B100" s="166"/>
      <c r="C100" s="21">
        <f>SUM(C89:C99)</f>
        <v>73</v>
      </c>
      <c r="D100" s="21">
        <f>SUM(D89:D99)</f>
        <v>3</v>
      </c>
      <c r="E100" s="21">
        <f>SUM(E89:E99)</f>
        <v>76</v>
      </c>
      <c r="F100" s="15"/>
      <c r="G100" s="22">
        <f t="shared" ref="G100:J100" si="2">SUM(G89:G99)</f>
        <v>0</v>
      </c>
      <c r="H100" s="22">
        <f>SUM(H89:H99)</f>
        <v>72138.039999999994</v>
      </c>
      <c r="I100" s="22">
        <f>SUM(I89:I99)</f>
        <v>317307.3</v>
      </c>
      <c r="J100" s="22">
        <f t="shared" si="2"/>
        <v>389445.34</v>
      </c>
      <c r="K100" s="23"/>
      <c r="L100" s="23"/>
      <c r="M100" s="23"/>
      <c r="N100" s="23"/>
      <c r="O100" s="23"/>
      <c r="P100" s="23"/>
      <c r="Q100" s="23"/>
    </row>
    <row r="101" spans="1:30" ht="45.75" customHeight="1" x14ac:dyDescent="0.2">
      <c r="A101" s="23"/>
      <c r="B101" s="144"/>
      <c r="C101" s="144"/>
      <c r="D101" s="144"/>
      <c r="E101" s="144"/>
      <c r="F101" s="23"/>
      <c r="G101" s="159"/>
      <c r="H101" s="150"/>
      <c r="I101" s="150"/>
      <c r="J101" s="151"/>
      <c r="K101" s="138"/>
      <c r="L101" s="138"/>
      <c r="M101" s="138"/>
      <c r="N101" s="138"/>
      <c r="O101" s="138"/>
      <c r="P101" s="23"/>
      <c r="Q101" s="23"/>
    </row>
    <row r="102" spans="1:30" x14ac:dyDescent="0.2">
      <c r="A102" s="178" t="s">
        <v>46</v>
      </c>
      <c r="B102" s="179"/>
      <c r="C102" s="179"/>
      <c r="D102" s="179"/>
      <c r="E102" s="179"/>
      <c r="F102" s="179"/>
      <c r="G102" s="179"/>
      <c r="H102" s="179"/>
      <c r="I102" s="180"/>
      <c r="J102" s="159"/>
      <c r="K102" s="139"/>
      <c r="L102" s="138"/>
      <c r="M102" s="138"/>
      <c r="N102" s="138"/>
      <c r="O102" s="138"/>
      <c r="P102" s="23"/>
      <c r="Q102" s="23"/>
    </row>
    <row r="103" spans="1:30" ht="30" x14ac:dyDescent="0.2">
      <c r="A103" s="9" t="s">
        <v>47</v>
      </c>
      <c r="B103" s="9" t="s">
        <v>48</v>
      </c>
      <c r="C103" s="9" t="s">
        <v>49</v>
      </c>
      <c r="D103" s="9" t="s">
        <v>50</v>
      </c>
      <c r="E103" s="9" t="s">
        <v>51</v>
      </c>
      <c r="F103" s="9" t="s">
        <v>52</v>
      </c>
      <c r="G103" s="147" t="s">
        <v>53</v>
      </c>
      <c r="H103" s="147" t="s">
        <v>54</v>
      </c>
      <c r="I103" s="147" t="s">
        <v>55</v>
      </c>
      <c r="J103" s="168"/>
      <c r="K103" s="139"/>
      <c r="L103" s="138"/>
      <c r="M103" s="138"/>
      <c r="N103" s="138"/>
      <c r="O103" s="138"/>
      <c r="P103" s="41"/>
      <c r="Q103" s="41"/>
      <c r="R103" s="25"/>
      <c r="S103" s="12"/>
      <c r="T103" s="12"/>
      <c r="U103" s="12"/>
      <c r="V103" s="12"/>
      <c r="W103" s="12"/>
      <c r="X103" s="12"/>
      <c r="Y103" s="12"/>
      <c r="Z103" s="12"/>
      <c r="AA103" s="12"/>
      <c r="AB103" s="12"/>
      <c r="AC103" s="12"/>
      <c r="AD103" s="12"/>
    </row>
    <row r="104" spans="1:30" ht="16.5" x14ac:dyDescent="0.25">
      <c r="A104" s="50" t="s">
        <v>185</v>
      </c>
      <c r="B104" s="93" t="s">
        <v>65</v>
      </c>
      <c r="C104" s="36"/>
      <c r="D104" s="121" t="s">
        <v>360</v>
      </c>
      <c r="E104" s="29">
        <v>1</v>
      </c>
      <c r="F104" s="51" t="s">
        <v>257</v>
      </c>
      <c r="G104" s="79" t="s">
        <v>331</v>
      </c>
      <c r="H104" s="130">
        <v>6782.61</v>
      </c>
      <c r="I104" s="28">
        <f t="shared" ref="I104:I109" si="3">SUM(G104:H104)</f>
        <v>6782.61</v>
      </c>
      <c r="J104" s="159"/>
      <c r="K104" s="139"/>
      <c r="L104" s="139"/>
      <c r="M104" s="139"/>
      <c r="N104" s="139"/>
      <c r="O104" s="139"/>
      <c r="P104" s="13"/>
      <c r="Q104" s="13"/>
      <c r="R104" s="5"/>
      <c r="S104" s="5"/>
      <c r="T104" s="5"/>
      <c r="U104" s="5"/>
      <c r="V104" s="5"/>
      <c r="W104" s="5"/>
      <c r="X104" s="5"/>
      <c r="Y104" s="5"/>
      <c r="Z104" s="5"/>
      <c r="AA104" s="5"/>
      <c r="AB104" s="5"/>
      <c r="AC104" s="5"/>
      <c r="AD104" s="5"/>
    </row>
    <row r="105" spans="1:30" ht="16.5" x14ac:dyDescent="0.25">
      <c r="A105" s="50" t="s">
        <v>189</v>
      </c>
      <c r="B105" s="93" t="s">
        <v>67</v>
      </c>
      <c r="C105" s="36"/>
      <c r="D105" s="121" t="s">
        <v>360</v>
      </c>
      <c r="E105" s="29">
        <v>1</v>
      </c>
      <c r="F105" s="52" t="s">
        <v>261</v>
      </c>
      <c r="G105" s="81" t="s">
        <v>332</v>
      </c>
      <c r="H105" s="130">
        <v>5703.56</v>
      </c>
      <c r="I105" s="28">
        <f t="shared" si="3"/>
        <v>5703.56</v>
      </c>
      <c r="J105" s="159"/>
      <c r="K105" s="13"/>
      <c r="L105" s="13"/>
      <c r="M105" s="13"/>
      <c r="N105" s="13"/>
      <c r="O105" s="13"/>
      <c r="P105" s="13"/>
      <c r="Q105" s="13"/>
      <c r="R105" s="5"/>
      <c r="S105" s="5"/>
      <c r="T105" s="5"/>
      <c r="U105" s="5"/>
      <c r="V105" s="5"/>
      <c r="W105" s="5"/>
      <c r="X105" s="5"/>
      <c r="Y105" s="5"/>
      <c r="Z105" s="5"/>
      <c r="AA105" s="5"/>
      <c r="AB105" s="5"/>
      <c r="AC105" s="5"/>
      <c r="AD105" s="5"/>
    </row>
    <row r="106" spans="1:30" ht="16.5" x14ac:dyDescent="0.2">
      <c r="A106" s="56" t="s">
        <v>191</v>
      </c>
      <c r="B106" s="93" t="s">
        <v>69</v>
      </c>
      <c r="C106" s="36"/>
      <c r="D106" s="121" t="s">
        <v>360</v>
      </c>
      <c r="E106" s="29">
        <v>1</v>
      </c>
      <c r="F106" s="72" t="s">
        <v>299</v>
      </c>
      <c r="G106" s="83" t="s">
        <v>334</v>
      </c>
      <c r="H106" s="142">
        <v>5241.1099999999997</v>
      </c>
      <c r="I106" s="28">
        <f t="shared" si="3"/>
        <v>5241.1099999999997</v>
      </c>
      <c r="J106" s="159"/>
      <c r="K106" s="13"/>
      <c r="L106" s="13"/>
      <c r="M106" s="13"/>
      <c r="N106" s="13"/>
      <c r="O106" s="13"/>
      <c r="P106" s="13"/>
      <c r="Q106" s="13"/>
      <c r="R106" s="5"/>
      <c r="S106" s="5"/>
      <c r="T106" s="5"/>
      <c r="U106" s="5"/>
      <c r="V106" s="5"/>
      <c r="W106" s="5"/>
      <c r="X106" s="5"/>
      <c r="Y106" s="5"/>
      <c r="Z106" s="5"/>
      <c r="AA106" s="5"/>
      <c r="AB106" s="5"/>
      <c r="AC106" s="5"/>
      <c r="AD106" s="5"/>
    </row>
    <row r="107" spans="1:30" ht="16.5" x14ac:dyDescent="0.2">
      <c r="A107" s="53" t="s">
        <v>192</v>
      </c>
      <c r="B107" s="93" t="s">
        <v>69</v>
      </c>
      <c r="C107" s="36"/>
      <c r="D107" s="121" t="s">
        <v>360</v>
      </c>
      <c r="E107" s="29">
        <v>1</v>
      </c>
      <c r="F107" s="69" t="s">
        <v>363</v>
      </c>
      <c r="G107" s="83" t="s">
        <v>331</v>
      </c>
      <c r="H107" s="142">
        <v>5241.1099999999997</v>
      </c>
      <c r="I107" s="28">
        <f t="shared" si="3"/>
        <v>5241.1099999999997</v>
      </c>
      <c r="J107" s="159"/>
      <c r="K107" s="13"/>
      <c r="L107" s="13"/>
      <c r="M107" s="13"/>
      <c r="N107" s="13"/>
      <c r="O107" s="13"/>
      <c r="P107" s="13"/>
      <c r="Q107" s="13"/>
      <c r="R107" s="5"/>
      <c r="S107" s="5"/>
      <c r="T107" s="5"/>
      <c r="U107" s="5"/>
      <c r="V107" s="5"/>
      <c r="W107" s="5"/>
      <c r="X107" s="5"/>
      <c r="Y107" s="5"/>
      <c r="Z107" s="5"/>
      <c r="AA107" s="5"/>
      <c r="AB107" s="5"/>
      <c r="AC107" s="5"/>
      <c r="AD107" s="5"/>
    </row>
    <row r="108" spans="1:30" ht="16.5" x14ac:dyDescent="0.25">
      <c r="A108" s="52" t="s">
        <v>368</v>
      </c>
      <c r="B108" s="93" t="s">
        <v>71</v>
      </c>
      <c r="C108" s="36"/>
      <c r="D108" s="121" t="s">
        <v>360</v>
      </c>
      <c r="E108" s="29">
        <v>1</v>
      </c>
      <c r="F108" s="52" t="s">
        <v>271</v>
      </c>
      <c r="G108" s="81" t="s">
        <v>334</v>
      </c>
      <c r="H108" s="130">
        <v>4316.21</v>
      </c>
      <c r="I108" s="28">
        <f t="shared" si="3"/>
        <v>4316.21</v>
      </c>
      <c r="J108" s="159"/>
      <c r="K108" s="13"/>
      <c r="L108" s="13"/>
      <c r="M108" s="13"/>
      <c r="N108" s="13"/>
      <c r="O108" s="13"/>
      <c r="P108" s="13"/>
      <c r="Q108" s="13"/>
      <c r="R108" s="5"/>
      <c r="S108" s="5"/>
      <c r="T108" s="5"/>
      <c r="U108" s="5"/>
      <c r="V108" s="5"/>
      <c r="W108" s="5"/>
      <c r="X108" s="5"/>
      <c r="Y108" s="5"/>
      <c r="Z108" s="5"/>
      <c r="AA108" s="5"/>
      <c r="AB108" s="5"/>
      <c r="AC108" s="5"/>
      <c r="AD108" s="5"/>
    </row>
    <row r="109" spans="1:30" x14ac:dyDescent="0.2">
      <c r="A109" s="30"/>
      <c r="B109" s="26"/>
      <c r="C109" s="36"/>
      <c r="D109" s="36"/>
      <c r="E109" s="29"/>
      <c r="F109" s="30"/>
      <c r="G109" s="27">
        <v>0</v>
      </c>
      <c r="H109" s="27">
        <v>0</v>
      </c>
      <c r="I109" s="28">
        <f t="shared" si="3"/>
        <v>0</v>
      </c>
      <c r="J109" s="159"/>
      <c r="K109" s="13"/>
      <c r="L109" s="13"/>
      <c r="M109" s="13"/>
      <c r="N109" s="13"/>
      <c r="O109" s="13"/>
      <c r="P109" s="13"/>
      <c r="Q109" s="13"/>
      <c r="R109" s="5"/>
      <c r="S109" s="5"/>
      <c r="T109" s="5"/>
      <c r="U109" s="5"/>
      <c r="V109" s="5"/>
      <c r="W109" s="5"/>
      <c r="X109" s="5"/>
      <c r="Y109" s="5"/>
      <c r="Z109" s="5"/>
      <c r="AA109" s="5"/>
      <c r="AB109" s="5"/>
      <c r="AC109" s="5"/>
      <c r="AD109" s="5"/>
    </row>
    <row r="110" spans="1:30" ht="45" x14ac:dyDescent="0.2">
      <c r="A110" s="42" t="s">
        <v>56</v>
      </c>
      <c r="B110" s="42" t="s">
        <v>57</v>
      </c>
      <c r="C110" s="21" t="s">
        <v>58</v>
      </c>
      <c r="D110" s="21" t="s">
        <v>59</v>
      </c>
      <c r="E110" s="21" t="s">
        <v>60</v>
      </c>
      <c r="F110" s="31"/>
      <c r="G110" s="149" t="s">
        <v>61</v>
      </c>
      <c r="H110" s="149" t="s">
        <v>62</v>
      </c>
      <c r="I110" s="149" t="s">
        <v>63</v>
      </c>
      <c r="J110" s="159"/>
      <c r="K110" s="6"/>
      <c r="L110" s="6"/>
      <c r="M110" s="6"/>
      <c r="N110" s="6"/>
      <c r="O110" s="6"/>
      <c r="P110" s="6"/>
      <c r="Q110" s="6"/>
      <c r="R110" s="32"/>
      <c r="S110" s="14"/>
      <c r="T110" s="14"/>
      <c r="U110" s="14"/>
      <c r="V110" s="14"/>
      <c r="W110" s="14"/>
      <c r="X110" s="14"/>
      <c r="Y110" s="14"/>
      <c r="Z110" s="14"/>
      <c r="AA110" s="14"/>
      <c r="AB110" s="14"/>
      <c r="AC110" s="14"/>
      <c r="AD110" s="14"/>
    </row>
    <row r="111" spans="1:30" x14ac:dyDescent="0.2">
      <c r="A111" s="37" t="s">
        <v>64</v>
      </c>
      <c r="B111" s="38" t="s">
        <v>65</v>
      </c>
      <c r="C111" s="16">
        <f>SUMIFS($E$104:$E$109,$B$104:$B$109,"FDA",$D$104:$D$109,"&lt;&gt;VAGO")</f>
        <v>1</v>
      </c>
      <c r="D111" s="16">
        <f>SUMIFS($E$104:$E$109,$B$104:$B$109,"FDA",$D$104:$D$109,"VAGO")</f>
        <v>0</v>
      </c>
      <c r="E111" s="16">
        <f t="shared" ref="E111:E115" si="4">C111+D111</f>
        <v>1</v>
      </c>
      <c r="F111" s="17"/>
      <c r="G111" s="28">
        <f>SUMIF($B$104:$B$109,"FDA",$G$104:$G$109)</f>
        <v>0</v>
      </c>
      <c r="H111" s="28">
        <f>SUMIF($B$104:$B$109,"FDA",$H$104:$H$109)</f>
        <v>6782.61</v>
      </c>
      <c r="I111" s="28">
        <f>SUMIF($B$104:$B$109,"FDA",$I$104:$I$109)</f>
        <v>6782.61</v>
      </c>
      <c r="J111" s="150"/>
      <c r="K111" s="6"/>
      <c r="L111" s="13"/>
      <c r="M111" s="13"/>
      <c r="N111" s="13"/>
      <c r="O111" s="13"/>
      <c r="P111" s="13"/>
      <c r="Q111" s="13"/>
      <c r="R111" s="5"/>
      <c r="S111" s="5"/>
      <c r="T111" s="5"/>
      <c r="U111" s="5"/>
      <c r="V111" s="5"/>
      <c r="W111" s="5"/>
      <c r="X111" s="5"/>
      <c r="Y111" s="5"/>
      <c r="Z111" s="5"/>
      <c r="AA111" s="5"/>
      <c r="AB111" s="5"/>
      <c r="AC111" s="5"/>
      <c r="AD111" s="5"/>
    </row>
    <row r="112" spans="1:30" x14ac:dyDescent="0.2">
      <c r="A112" s="37" t="s">
        <v>66</v>
      </c>
      <c r="B112" s="38" t="s">
        <v>67</v>
      </c>
      <c r="C112" s="16">
        <f>SUMIFS($E$104:$E$109,$B$104:$B$109,"FDA-1",$D$104:$D$109,"&lt;&gt;VAGO")</f>
        <v>1</v>
      </c>
      <c r="D112" s="16">
        <f>SUMIFS($E$104:$E$109,$B$104:$B$109,"FDA-1",$D$104:$D$109,"VAGO")</f>
        <v>0</v>
      </c>
      <c r="E112" s="16">
        <f t="shared" si="4"/>
        <v>1</v>
      </c>
      <c r="F112" s="17"/>
      <c r="G112" s="28">
        <f>SUMIF($B$104:$B$109,"FDA-1",$G$104:$G$109)</f>
        <v>0</v>
      </c>
      <c r="H112" s="28">
        <f>SUMIF($B$104:$B$109,"FDA-1",$H$104:$H$109)</f>
        <v>5703.56</v>
      </c>
      <c r="I112" s="28">
        <f>SUMIF($B$104:$B$109,"FDA-1",$I$104:$I$109)</f>
        <v>5703.56</v>
      </c>
      <c r="J112" s="150"/>
      <c r="K112" s="6"/>
      <c r="L112" s="13"/>
      <c r="M112" s="13"/>
      <c r="N112" s="13"/>
      <c r="O112" s="13"/>
      <c r="P112" s="13"/>
      <c r="Q112" s="13"/>
      <c r="R112" s="5"/>
      <c r="S112" s="5"/>
      <c r="T112" s="5"/>
      <c r="U112" s="5"/>
      <c r="V112" s="5"/>
      <c r="W112" s="5"/>
      <c r="X112" s="5"/>
      <c r="Y112" s="5"/>
      <c r="Z112" s="5"/>
      <c r="AA112" s="5"/>
      <c r="AB112" s="5"/>
      <c r="AC112" s="5"/>
      <c r="AD112" s="5"/>
    </row>
    <row r="113" spans="1:30" x14ac:dyDescent="0.2">
      <c r="A113" s="37" t="s">
        <v>68</v>
      </c>
      <c r="B113" s="38" t="s">
        <v>69</v>
      </c>
      <c r="C113" s="16">
        <f>SUMIFS($E$104:$E$109,$B$104:$B$109,"FDA-2",$D$104:$D$109,"&lt;&gt;VAGO")</f>
        <v>2</v>
      </c>
      <c r="D113" s="16">
        <f>SUMIFS($E$104:$E$109,$B$104:$B$109,"FDA-2",$D$104:$D$109,"VAGO")</f>
        <v>0</v>
      </c>
      <c r="E113" s="16">
        <f t="shared" si="4"/>
        <v>2</v>
      </c>
      <c r="F113" s="19"/>
      <c r="G113" s="28">
        <f>SUMIF($B$104:$B$109,"FDA-2",$G$104:$G$109)</f>
        <v>0</v>
      </c>
      <c r="H113" s="28">
        <f>SUMIF($B$104:$B$109,"FDA-2",$H$104:$H$109)</f>
        <v>10482.219999999999</v>
      </c>
      <c r="I113" s="28">
        <f>SUMIF($B$104:$B$109,"FDA-2",$I$104:$I$109)</f>
        <v>10482.219999999999</v>
      </c>
      <c r="J113" s="150"/>
      <c r="K113" s="6"/>
      <c r="L113" s="13"/>
      <c r="M113" s="13"/>
      <c r="N113" s="13"/>
      <c r="O113" s="13"/>
      <c r="P113" s="13"/>
      <c r="Q113" s="13"/>
      <c r="R113" s="5"/>
      <c r="S113" s="5"/>
      <c r="T113" s="5"/>
      <c r="U113" s="5"/>
      <c r="V113" s="5"/>
      <c r="W113" s="5"/>
      <c r="X113" s="5"/>
      <c r="Y113" s="5"/>
      <c r="Z113" s="5"/>
      <c r="AA113" s="5"/>
      <c r="AB113" s="5"/>
      <c r="AC113" s="5"/>
      <c r="AD113" s="5"/>
    </row>
    <row r="114" spans="1:30" x14ac:dyDescent="0.2">
      <c r="A114" s="37" t="s">
        <v>70</v>
      </c>
      <c r="B114" s="38" t="s">
        <v>71</v>
      </c>
      <c r="C114" s="16">
        <f>SUMIFS($E$104:$E$109,$B$104:$B$109,"FDA-3",$D$104:$D$109,"&lt;&gt;VAGO")</f>
        <v>1</v>
      </c>
      <c r="D114" s="16">
        <f>SUMIFS($E$104:$E$109,$B$104:$B$109,"FDA-3",$D$104:$D$109,"VAGO")</f>
        <v>0</v>
      </c>
      <c r="E114" s="16">
        <f t="shared" si="4"/>
        <v>1</v>
      </c>
      <c r="F114" s="20"/>
      <c r="G114" s="28">
        <f>SUMIF($B$104:$B$109,"FDA-3",$G$104:$G$109)</f>
        <v>0</v>
      </c>
      <c r="H114" s="28">
        <f>SUMIF($B$104:$B$109,"FDA-3",$H$104:$H$109)</f>
        <v>4316.21</v>
      </c>
      <c r="I114" s="28">
        <f>SUMIF($B$104:$B$109,"FDA-3",$I$104:$I$109)</f>
        <v>4316.21</v>
      </c>
      <c r="J114" s="150"/>
      <c r="K114" s="6"/>
      <c r="L114" s="13"/>
      <c r="M114" s="13"/>
      <c r="N114" s="13"/>
      <c r="O114" s="13"/>
      <c r="P114" s="13"/>
      <c r="Q114" s="13"/>
      <c r="R114" s="5"/>
      <c r="S114" s="5"/>
      <c r="T114" s="5"/>
      <c r="U114" s="5"/>
      <c r="V114" s="5"/>
      <c r="W114" s="5"/>
      <c r="X114" s="5"/>
      <c r="Y114" s="5"/>
      <c r="Z114" s="5"/>
      <c r="AA114" s="5"/>
      <c r="AB114" s="5"/>
      <c r="AC114" s="5"/>
      <c r="AD114" s="5"/>
    </row>
    <row r="115" spans="1:30" x14ac:dyDescent="0.2">
      <c r="A115" s="37" t="s">
        <v>72</v>
      </c>
      <c r="B115" s="38" t="s">
        <v>73</v>
      </c>
      <c r="C115" s="16">
        <f>SUMIFS($E$104:$E$109,$B$104:$B$109,"FDA-4",$D$104:$D$109,"&lt;&gt;VAGO")</f>
        <v>0</v>
      </c>
      <c r="D115" s="16">
        <f>SUMIFS($E$104:$E$109,$B$104:$B$109,"FDA-4",$D$104:$D$109,"VAGO")</f>
        <v>0</v>
      </c>
      <c r="E115" s="16">
        <f t="shared" si="4"/>
        <v>0</v>
      </c>
      <c r="F115" s="19"/>
      <c r="G115" s="28">
        <f>SUMIF($B$104:$B$109,"FDA-4",$G$104:$G$109)</f>
        <v>0</v>
      </c>
      <c r="H115" s="28">
        <f>SUMIF($B$104:$B$109,"FDA-4",$H$104:$H$109)</f>
        <v>0</v>
      </c>
      <c r="I115" s="28">
        <f>SUMIF($B$104:$B$109,"FDA-4",$I$104:$I$109)</f>
        <v>0</v>
      </c>
      <c r="J115" s="150"/>
      <c r="K115" s="6"/>
      <c r="L115" s="13"/>
      <c r="M115" s="13"/>
      <c r="N115" s="13"/>
      <c r="O115" s="13"/>
      <c r="P115" s="13"/>
      <c r="Q115" s="13"/>
      <c r="R115" s="5"/>
      <c r="S115" s="5"/>
      <c r="T115" s="5"/>
      <c r="U115" s="5"/>
      <c r="V115" s="5"/>
      <c r="W115" s="5"/>
      <c r="X115" s="5"/>
      <c r="Y115" s="5"/>
      <c r="Z115" s="5"/>
      <c r="AA115" s="5"/>
      <c r="AB115" s="5"/>
      <c r="AC115" s="5"/>
      <c r="AD115" s="5"/>
    </row>
    <row r="116" spans="1:30" ht="30" x14ac:dyDescent="0.2">
      <c r="A116" s="42" t="s">
        <v>74</v>
      </c>
      <c r="B116" s="167"/>
      <c r="C116" s="21">
        <f>SUM(C111:C115)</f>
        <v>5</v>
      </c>
      <c r="D116" s="21">
        <f t="shared" ref="D116" si="5">SUM(D112:D115)</f>
        <v>0</v>
      </c>
      <c r="E116" s="21">
        <f>SUM(E111:E115)</f>
        <v>5</v>
      </c>
      <c r="F116" s="31"/>
      <c r="G116" s="33">
        <f t="shared" ref="G116:I116" si="6">SUM(G111:G115)</f>
        <v>0</v>
      </c>
      <c r="H116" s="33">
        <f>SUM(H111:H115)</f>
        <v>27284.6</v>
      </c>
      <c r="I116" s="33">
        <f t="shared" si="6"/>
        <v>27284.6</v>
      </c>
      <c r="J116" s="150"/>
      <c r="K116" s="6"/>
      <c r="L116" s="13"/>
      <c r="M116" s="13"/>
      <c r="N116" s="13"/>
      <c r="O116" s="13"/>
      <c r="P116" s="13"/>
      <c r="Q116" s="13"/>
      <c r="R116" s="5"/>
      <c r="S116" s="5"/>
      <c r="T116" s="5"/>
      <c r="U116" s="5"/>
      <c r="V116" s="5"/>
      <c r="W116" s="5"/>
      <c r="X116" s="5"/>
      <c r="Y116" s="5"/>
      <c r="Z116" s="5"/>
      <c r="AA116" s="5"/>
      <c r="AB116" s="5"/>
      <c r="AC116" s="5"/>
      <c r="AD116" s="5"/>
    </row>
    <row r="117" spans="1:30" ht="45" customHeight="1" x14ac:dyDescent="0.2">
      <c r="A117" s="24"/>
      <c r="B117" s="143"/>
      <c r="C117" s="143"/>
      <c r="D117" s="143"/>
      <c r="E117" s="143"/>
      <c r="F117" s="24"/>
      <c r="G117" s="151"/>
      <c r="H117" s="151"/>
      <c r="I117" s="169"/>
      <c r="J117" s="150"/>
      <c r="K117" s="6"/>
      <c r="L117" s="13"/>
      <c r="M117" s="13"/>
      <c r="N117" s="13"/>
      <c r="O117" s="13"/>
      <c r="P117" s="13"/>
      <c r="Q117" s="13"/>
      <c r="R117" s="5"/>
      <c r="S117" s="5"/>
      <c r="T117" s="5"/>
      <c r="U117" s="5"/>
      <c r="V117" s="5"/>
      <c r="W117" s="5"/>
      <c r="X117" s="5"/>
      <c r="Y117" s="5"/>
      <c r="Z117" s="5"/>
      <c r="AA117" s="5"/>
      <c r="AB117" s="5"/>
      <c r="AC117" s="5"/>
      <c r="AD117" s="5"/>
    </row>
    <row r="118" spans="1:30" x14ac:dyDescent="0.2">
      <c r="A118" s="178" t="s">
        <v>75</v>
      </c>
      <c r="B118" s="179"/>
      <c r="C118" s="179"/>
      <c r="D118" s="179"/>
      <c r="E118" s="179"/>
      <c r="F118" s="179"/>
      <c r="G118" s="179"/>
      <c r="H118" s="179"/>
      <c r="I118" s="180"/>
      <c r="J118" s="150"/>
      <c r="K118" s="6"/>
      <c r="L118" s="13"/>
      <c r="M118" s="13"/>
      <c r="N118" s="13"/>
      <c r="O118" s="13"/>
      <c r="P118" s="13"/>
      <c r="Q118" s="13"/>
      <c r="R118" s="5"/>
      <c r="S118" s="5"/>
      <c r="T118" s="5"/>
      <c r="U118" s="5"/>
      <c r="V118" s="5"/>
      <c r="W118" s="5"/>
      <c r="X118" s="5"/>
      <c r="Y118" s="5"/>
      <c r="Z118" s="5"/>
      <c r="AA118" s="5"/>
      <c r="AB118" s="5"/>
      <c r="AC118" s="5"/>
      <c r="AD118" s="5"/>
    </row>
    <row r="119" spans="1:30" ht="30" x14ac:dyDescent="0.2">
      <c r="A119" s="34" t="s">
        <v>76</v>
      </c>
      <c r="B119" s="9" t="s">
        <v>77</v>
      </c>
      <c r="C119" s="9" t="s">
        <v>78</v>
      </c>
      <c r="D119" s="9" t="s">
        <v>79</v>
      </c>
      <c r="E119" s="9" t="s">
        <v>80</v>
      </c>
      <c r="F119" s="9" t="s">
        <v>81</v>
      </c>
      <c r="G119" s="147" t="s">
        <v>82</v>
      </c>
      <c r="H119" s="152" t="s">
        <v>83</v>
      </c>
      <c r="I119" s="147" t="s">
        <v>84</v>
      </c>
      <c r="J119" s="169"/>
      <c r="K119" s="6"/>
      <c r="L119" s="6"/>
      <c r="M119" s="6"/>
      <c r="N119" s="6"/>
      <c r="O119" s="6"/>
      <c r="P119" s="6"/>
      <c r="Q119" s="6"/>
      <c r="R119" s="25"/>
      <c r="S119" s="12"/>
      <c r="T119" s="12"/>
      <c r="U119" s="12"/>
      <c r="V119" s="12"/>
      <c r="W119" s="12"/>
      <c r="X119" s="12"/>
      <c r="Y119" s="12"/>
      <c r="Z119" s="12"/>
      <c r="AA119" s="12"/>
      <c r="AB119" s="12"/>
      <c r="AC119" s="12"/>
      <c r="AD119" s="12"/>
    </row>
    <row r="120" spans="1:30" ht="16.5" x14ac:dyDescent="0.25">
      <c r="A120" s="49" t="s">
        <v>341</v>
      </c>
      <c r="B120" s="105" t="s">
        <v>94</v>
      </c>
      <c r="C120" s="35"/>
      <c r="D120" s="121" t="s">
        <v>360</v>
      </c>
      <c r="E120" s="29">
        <v>1</v>
      </c>
      <c r="F120" s="52" t="s">
        <v>335</v>
      </c>
      <c r="G120" s="124">
        <v>0</v>
      </c>
      <c r="H120" s="153">
        <v>1392.8</v>
      </c>
      <c r="I120" s="127">
        <f t="shared" ref="I120:I128" si="7">SUM(G120:H120)</f>
        <v>1392.8</v>
      </c>
      <c r="J120" s="150"/>
      <c r="K120" s="13"/>
      <c r="L120" s="13"/>
      <c r="M120" s="13"/>
      <c r="N120" s="13"/>
      <c r="O120" s="13"/>
      <c r="P120" s="13"/>
      <c r="Q120" s="13"/>
      <c r="R120" s="5"/>
      <c r="S120" s="5"/>
      <c r="T120" s="5"/>
      <c r="U120" s="5"/>
      <c r="V120" s="5"/>
      <c r="W120" s="5"/>
      <c r="X120" s="5"/>
      <c r="Y120" s="5"/>
      <c r="Z120" s="5"/>
      <c r="AA120" s="5"/>
      <c r="AB120" s="5"/>
      <c r="AC120" s="5"/>
      <c r="AD120" s="5"/>
    </row>
    <row r="121" spans="1:30" ht="16.5" x14ac:dyDescent="0.25">
      <c r="A121" s="49" t="s">
        <v>341</v>
      </c>
      <c r="B121" s="105" t="s">
        <v>94</v>
      </c>
      <c r="C121" s="36"/>
      <c r="D121" s="121" t="s">
        <v>360</v>
      </c>
      <c r="E121" s="29">
        <v>1</v>
      </c>
      <c r="F121" s="52" t="s">
        <v>336</v>
      </c>
      <c r="G121" s="124">
        <v>0</v>
      </c>
      <c r="H121" s="154">
        <v>1392.8</v>
      </c>
      <c r="I121" s="127">
        <f t="shared" si="7"/>
        <v>1392.8</v>
      </c>
      <c r="J121" s="150"/>
      <c r="K121" s="13"/>
      <c r="L121" s="13"/>
      <c r="M121" s="13"/>
      <c r="N121" s="13"/>
      <c r="O121" s="13"/>
      <c r="P121" s="13"/>
      <c r="Q121" s="13"/>
      <c r="R121" s="5"/>
      <c r="S121" s="5"/>
      <c r="T121" s="5"/>
      <c r="U121" s="5"/>
      <c r="V121" s="5"/>
      <c r="W121" s="5"/>
      <c r="X121" s="5"/>
      <c r="Y121" s="5"/>
      <c r="Z121" s="5"/>
      <c r="AA121" s="5"/>
      <c r="AB121" s="5"/>
      <c r="AC121" s="5"/>
      <c r="AD121" s="5"/>
    </row>
    <row r="122" spans="1:30" ht="16.5" x14ac:dyDescent="0.25">
      <c r="A122" s="49" t="s">
        <v>341</v>
      </c>
      <c r="B122" s="105" t="s">
        <v>94</v>
      </c>
      <c r="C122" s="36"/>
      <c r="D122" s="121" t="s">
        <v>360</v>
      </c>
      <c r="E122" s="29">
        <v>1</v>
      </c>
      <c r="F122" s="94" t="s">
        <v>337</v>
      </c>
      <c r="G122" s="124">
        <v>0</v>
      </c>
      <c r="H122" s="154">
        <v>1392.8</v>
      </c>
      <c r="I122" s="127">
        <f t="shared" si="7"/>
        <v>1392.8</v>
      </c>
      <c r="J122" s="150"/>
      <c r="K122" s="13"/>
      <c r="L122" s="13"/>
      <c r="M122" s="13"/>
      <c r="N122" s="13"/>
      <c r="O122" s="13"/>
      <c r="P122" s="13"/>
      <c r="Q122" s="13"/>
      <c r="R122" s="5"/>
      <c r="S122" s="5"/>
      <c r="T122" s="5"/>
      <c r="U122" s="5"/>
      <c r="V122" s="5"/>
      <c r="W122" s="5"/>
      <c r="X122" s="5"/>
      <c r="Y122" s="5"/>
      <c r="Z122" s="5"/>
      <c r="AA122" s="5"/>
      <c r="AB122" s="5"/>
      <c r="AC122" s="5"/>
      <c r="AD122" s="5"/>
    </row>
    <row r="123" spans="1:30" ht="16.5" x14ac:dyDescent="0.25">
      <c r="A123" s="49" t="s">
        <v>341</v>
      </c>
      <c r="B123" s="105" t="s">
        <v>94</v>
      </c>
      <c r="C123" s="36"/>
      <c r="D123" s="121" t="s">
        <v>360</v>
      </c>
      <c r="E123" s="29">
        <v>1</v>
      </c>
      <c r="F123" s="69" t="s">
        <v>338</v>
      </c>
      <c r="G123" s="124">
        <v>0</v>
      </c>
      <c r="H123" s="154">
        <v>1392.8</v>
      </c>
      <c r="I123" s="127">
        <f t="shared" si="7"/>
        <v>1392.8</v>
      </c>
      <c r="J123" s="150"/>
      <c r="K123" s="13"/>
      <c r="L123" s="13"/>
      <c r="M123" s="13"/>
      <c r="N123" s="13"/>
      <c r="O123" s="13"/>
      <c r="P123" s="13"/>
      <c r="Q123" s="13"/>
      <c r="R123" s="5"/>
      <c r="S123" s="5"/>
      <c r="T123" s="5"/>
      <c r="U123" s="5"/>
      <c r="V123" s="5"/>
      <c r="W123" s="5"/>
      <c r="X123" s="5"/>
      <c r="Y123" s="5"/>
      <c r="Z123" s="5"/>
      <c r="AA123" s="5"/>
      <c r="AB123" s="5"/>
      <c r="AC123" s="5"/>
      <c r="AD123" s="5"/>
    </row>
    <row r="124" spans="1:30" ht="16.5" x14ac:dyDescent="0.25">
      <c r="A124" s="49" t="s">
        <v>341</v>
      </c>
      <c r="B124" s="105" t="s">
        <v>94</v>
      </c>
      <c r="C124" s="35"/>
      <c r="D124" s="121" t="s">
        <v>360</v>
      </c>
      <c r="E124" s="29">
        <v>1</v>
      </c>
      <c r="F124" s="50" t="s">
        <v>339</v>
      </c>
      <c r="G124" s="124">
        <v>0</v>
      </c>
      <c r="H124" s="154">
        <v>1392.8</v>
      </c>
      <c r="I124" s="127">
        <f t="shared" si="7"/>
        <v>1392.8</v>
      </c>
      <c r="J124" s="150"/>
      <c r="K124" s="13"/>
      <c r="L124" s="13"/>
      <c r="M124" s="13"/>
      <c r="N124" s="13"/>
      <c r="O124" s="13"/>
      <c r="P124" s="13"/>
      <c r="Q124" s="13"/>
      <c r="R124" s="5"/>
      <c r="S124" s="5"/>
      <c r="T124" s="5"/>
      <c r="U124" s="5"/>
      <c r="V124" s="5"/>
      <c r="W124" s="5"/>
      <c r="X124" s="5"/>
      <c r="Y124" s="5"/>
      <c r="Z124" s="5"/>
      <c r="AA124" s="5"/>
      <c r="AB124" s="5"/>
      <c r="AC124" s="5"/>
      <c r="AD124" s="5"/>
    </row>
    <row r="125" spans="1:30" ht="16.5" x14ac:dyDescent="0.25">
      <c r="A125" s="95" t="s">
        <v>341</v>
      </c>
      <c r="B125" s="105" t="s">
        <v>94</v>
      </c>
      <c r="C125" s="96"/>
      <c r="D125" s="121" t="s">
        <v>360</v>
      </c>
      <c r="E125" s="122">
        <v>1</v>
      </c>
      <c r="F125" s="52" t="s">
        <v>340</v>
      </c>
      <c r="G125" s="125">
        <v>0</v>
      </c>
      <c r="H125" s="154">
        <v>1392.8</v>
      </c>
      <c r="I125" s="128">
        <f t="shared" si="7"/>
        <v>1392.8</v>
      </c>
      <c r="J125" s="150"/>
      <c r="K125" s="13"/>
      <c r="L125" s="13"/>
      <c r="M125" s="13"/>
      <c r="N125" s="13"/>
      <c r="O125" s="13"/>
      <c r="P125" s="13"/>
      <c r="Q125" s="13"/>
      <c r="R125" s="5"/>
      <c r="S125" s="5"/>
      <c r="T125" s="5"/>
      <c r="U125" s="5"/>
      <c r="V125" s="5"/>
      <c r="W125" s="5"/>
      <c r="X125" s="5"/>
      <c r="Y125" s="5"/>
      <c r="Z125" s="5"/>
      <c r="AA125" s="5"/>
      <c r="AB125" s="5"/>
      <c r="AC125" s="5"/>
      <c r="AD125" s="5"/>
    </row>
    <row r="126" spans="1:30" ht="16.5" x14ac:dyDescent="0.25">
      <c r="A126" s="95" t="s">
        <v>341</v>
      </c>
      <c r="B126" s="105" t="s">
        <v>94</v>
      </c>
      <c r="C126" s="99"/>
      <c r="D126" s="121" t="s">
        <v>360</v>
      </c>
      <c r="E126" s="101">
        <v>1</v>
      </c>
      <c r="F126" s="123" t="s">
        <v>342</v>
      </c>
      <c r="G126" s="126">
        <v>0</v>
      </c>
      <c r="H126" s="154">
        <v>1392.8</v>
      </c>
      <c r="I126" s="128">
        <f t="shared" si="7"/>
        <v>1392.8</v>
      </c>
      <c r="J126" s="150"/>
      <c r="K126" s="13"/>
      <c r="L126" s="13"/>
      <c r="M126" s="13"/>
      <c r="N126" s="13"/>
      <c r="O126" s="13"/>
      <c r="P126" s="13"/>
      <c r="Q126" s="13"/>
      <c r="R126" s="5"/>
      <c r="S126" s="5"/>
      <c r="T126" s="5"/>
      <c r="U126" s="5"/>
      <c r="V126" s="5"/>
      <c r="W126" s="5"/>
      <c r="X126" s="5"/>
      <c r="Y126" s="5"/>
      <c r="Z126" s="5"/>
      <c r="AA126" s="5"/>
      <c r="AB126" s="5"/>
      <c r="AC126" s="5"/>
      <c r="AD126" s="5"/>
    </row>
    <row r="127" spans="1:30" ht="16.5" x14ac:dyDescent="0.25">
      <c r="A127" s="95" t="s">
        <v>341</v>
      </c>
      <c r="B127" s="105" t="s">
        <v>94</v>
      </c>
      <c r="C127" s="99"/>
      <c r="D127" s="121" t="s">
        <v>360</v>
      </c>
      <c r="E127" s="101">
        <v>1</v>
      </c>
      <c r="F127" s="74" t="s">
        <v>343</v>
      </c>
      <c r="G127" s="126">
        <v>0</v>
      </c>
      <c r="H127" s="154">
        <v>1392.8</v>
      </c>
      <c r="I127" s="128">
        <f t="shared" si="7"/>
        <v>1392.8</v>
      </c>
      <c r="J127" s="150"/>
      <c r="K127" s="13"/>
      <c r="L127" s="13"/>
      <c r="M127" s="13"/>
      <c r="N127" s="13"/>
      <c r="O127" s="13"/>
      <c r="P127" s="13"/>
      <c r="Q127" s="13"/>
      <c r="R127" s="5"/>
      <c r="S127" s="5"/>
      <c r="T127" s="5"/>
      <c r="U127" s="5"/>
      <c r="V127" s="5"/>
      <c r="W127" s="5"/>
      <c r="X127" s="5"/>
      <c r="Y127" s="5"/>
      <c r="Z127" s="5"/>
      <c r="AA127" s="5"/>
      <c r="AB127" s="5"/>
      <c r="AC127" s="5"/>
      <c r="AD127" s="5"/>
    </row>
    <row r="128" spans="1:30" ht="16.5" x14ac:dyDescent="0.25">
      <c r="A128" s="95" t="s">
        <v>341</v>
      </c>
      <c r="B128" s="105" t="s">
        <v>94</v>
      </c>
      <c r="C128" s="99"/>
      <c r="D128" s="121" t="s">
        <v>360</v>
      </c>
      <c r="E128" s="101">
        <v>1</v>
      </c>
      <c r="F128" s="104" t="s">
        <v>344</v>
      </c>
      <c r="G128" s="126">
        <v>0</v>
      </c>
      <c r="H128" s="154">
        <v>1392.8</v>
      </c>
      <c r="I128" s="128">
        <f t="shared" si="7"/>
        <v>1392.8</v>
      </c>
      <c r="J128" s="150"/>
      <c r="K128" s="13"/>
      <c r="L128" s="13"/>
      <c r="M128" s="13"/>
      <c r="N128" s="13"/>
      <c r="O128" s="13"/>
      <c r="P128" s="13"/>
      <c r="Q128" s="13"/>
      <c r="R128" s="5"/>
      <c r="S128" s="5"/>
      <c r="T128" s="5"/>
      <c r="U128" s="5"/>
      <c r="V128" s="5"/>
      <c r="W128" s="5"/>
      <c r="X128" s="5"/>
      <c r="Y128" s="5"/>
      <c r="Z128" s="5"/>
      <c r="AA128" s="5"/>
      <c r="AB128" s="5"/>
      <c r="AC128" s="5"/>
      <c r="AD128" s="5"/>
    </row>
    <row r="129" spans="1:30" ht="16.5" x14ac:dyDescent="0.25">
      <c r="A129" s="49" t="s">
        <v>347</v>
      </c>
      <c r="B129" s="105" t="s">
        <v>372</v>
      </c>
      <c r="C129" s="99"/>
      <c r="D129" s="121" t="s">
        <v>360</v>
      </c>
      <c r="E129" s="101">
        <v>1</v>
      </c>
      <c r="F129" s="52" t="s">
        <v>345</v>
      </c>
      <c r="G129" s="97">
        <v>0</v>
      </c>
      <c r="H129" s="154">
        <v>849.76</v>
      </c>
      <c r="I129" s="98">
        <f>SUM(G129:H129)</f>
        <v>849.76</v>
      </c>
      <c r="J129" s="150"/>
      <c r="K129" s="13"/>
      <c r="L129" s="13"/>
      <c r="M129" s="13"/>
      <c r="N129" s="13"/>
      <c r="O129" s="13"/>
      <c r="P129" s="13"/>
      <c r="Q129" s="13"/>
      <c r="R129" s="5"/>
      <c r="S129" s="5"/>
      <c r="T129" s="5"/>
      <c r="U129" s="5"/>
      <c r="V129" s="5"/>
      <c r="W129" s="5"/>
      <c r="X129" s="5"/>
      <c r="Y129" s="5"/>
      <c r="Z129" s="5"/>
      <c r="AA129" s="5"/>
      <c r="AB129" s="5"/>
      <c r="AC129" s="5"/>
      <c r="AD129" s="5"/>
    </row>
    <row r="130" spans="1:30" ht="16.5" x14ac:dyDescent="0.25">
      <c r="A130" s="49" t="s">
        <v>347</v>
      </c>
      <c r="B130" s="105" t="s">
        <v>372</v>
      </c>
      <c r="C130" s="99"/>
      <c r="D130" s="121" t="s">
        <v>360</v>
      </c>
      <c r="E130" s="101">
        <v>1</v>
      </c>
      <c r="F130" s="52" t="s">
        <v>346</v>
      </c>
      <c r="G130" s="97">
        <v>0</v>
      </c>
      <c r="H130" s="154">
        <v>849.76</v>
      </c>
      <c r="I130" s="98">
        <f>SUM(G130:H130)</f>
        <v>849.76</v>
      </c>
      <c r="J130" s="150"/>
      <c r="K130" s="13"/>
      <c r="L130" s="13"/>
      <c r="M130" s="13"/>
      <c r="N130" s="13"/>
      <c r="O130" s="13"/>
      <c r="P130" s="13"/>
      <c r="Q130" s="13"/>
      <c r="R130" s="5"/>
      <c r="S130" s="5"/>
      <c r="T130" s="5"/>
      <c r="U130" s="5"/>
      <c r="V130" s="5"/>
      <c r="W130" s="5"/>
      <c r="X130" s="5"/>
      <c r="Y130" s="5"/>
      <c r="Z130" s="5"/>
      <c r="AA130" s="5"/>
      <c r="AB130" s="5"/>
      <c r="AC130" s="5"/>
      <c r="AD130" s="5"/>
    </row>
    <row r="131" spans="1:30" ht="16.5" x14ac:dyDescent="0.25">
      <c r="A131" s="49" t="s">
        <v>347</v>
      </c>
      <c r="B131" s="105" t="s">
        <v>372</v>
      </c>
      <c r="C131" s="99"/>
      <c r="D131" s="121" t="s">
        <v>360</v>
      </c>
      <c r="E131" s="101">
        <v>1</v>
      </c>
      <c r="F131" s="106" t="s">
        <v>348</v>
      </c>
      <c r="G131" s="97">
        <v>0</v>
      </c>
      <c r="H131" s="154">
        <v>849.76</v>
      </c>
      <c r="I131" s="98">
        <f>SUM(G131:H131)</f>
        <v>849.76</v>
      </c>
      <c r="J131" s="150"/>
      <c r="K131" s="13"/>
      <c r="L131" s="13"/>
      <c r="M131" s="13"/>
      <c r="N131" s="13"/>
      <c r="O131" s="13"/>
      <c r="P131" s="13"/>
      <c r="Q131" s="13"/>
      <c r="R131" s="5"/>
      <c r="S131" s="5"/>
      <c r="T131" s="5"/>
      <c r="U131" s="5"/>
      <c r="V131" s="5"/>
      <c r="W131" s="5"/>
      <c r="X131" s="5"/>
      <c r="Y131" s="5"/>
      <c r="Z131" s="5"/>
      <c r="AA131" s="5"/>
      <c r="AB131" s="5"/>
      <c r="AC131" s="5"/>
      <c r="AD131" s="5"/>
    </row>
    <row r="132" spans="1:30" ht="16.5" x14ac:dyDescent="0.25">
      <c r="A132" s="49" t="s">
        <v>347</v>
      </c>
      <c r="B132" s="105" t="s">
        <v>372</v>
      </c>
      <c r="C132" s="99"/>
      <c r="D132" s="121" t="s">
        <v>360</v>
      </c>
      <c r="E132" s="101">
        <v>1</v>
      </c>
      <c r="F132" s="58" t="s">
        <v>349</v>
      </c>
      <c r="G132" s="102">
        <v>0</v>
      </c>
      <c r="H132" s="154">
        <v>849.76</v>
      </c>
      <c r="I132" s="103">
        <f>SUM(G132:H132)</f>
        <v>849.76</v>
      </c>
      <c r="J132" s="150"/>
      <c r="K132" s="13"/>
      <c r="L132" s="13"/>
      <c r="M132" s="13"/>
      <c r="N132" s="13"/>
      <c r="O132" s="13"/>
      <c r="P132" s="13"/>
      <c r="Q132" s="13"/>
      <c r="R132" s="5"/>
      <c r="S132" s="5"/>
      <c r="T132" s="5"/>
      <c r="U132" s="5"/>
      <c r="V132" s="5"/>
      <c r="W132" s="5"/>
      <c r="X132" s="5"/>
      <c r="Y132" s="5"/>
      <c r="Z132" s="5"/>
      <c r="AA132" s="5"/>
      <c r="AB132" s="5"/>
      <c r="AC132" s="5"/>
      <c r="AD132" s="5"/>
    </row>
    <row r="133" spans="1:30" ht="16.5" x14ac:dyDescent="0.25">
      <c r="A133" s="49" t="s">
        <v>347</v>
      </c>
      <c r="B133" s="105" t="s">
        <v>372</v>
      </c>
      <c r="C133" s="108"/>
      <c r="D133" s="121" t="s">
        <v>360</v>
      </c>
      <c r="E133" s="109">
        <v>1</v>
      </c>
      <c r="F133" s="94" t="s">
        <v>350</v>
      </c>
      <c r="G133" s="102">
        <v>0</v>
      </c>
      <c r="H133" s="154">
        <v>849.76</v>
      </c>
      <c r="I133" s="103">
        <f>SUM(G133:H133)</f>
        <v>849.76</v>
      </c>
      <c r="J133" s="150"/>
      <c r="K133" s="13"/>
      <c r="L133" s="13"/>
      <c r="M133" s="13"/>
      <c r="N133" s="13"/>
      <c r="O133" s="13"/>
      <c r="P133" s="13"/>
      <c r="Q133" s="13"/>
      <c r="R133" s="5"/>
      <c r="S133" s="5"/>
      <c r="T133" s="5"/>
      <c r="U133" s="5"/>
      <c r="V133" s="5"/>
      <c r="W133" s="5"/>
      <c r="X133" s="5"/>
      <c r="Y133" s="5"/>
      <c r="Z133" s="5"/>
      <c r="AA133" s="5"/>
      <c r="AB133" s="5"/>
      <c r="AC133" s="5"/>
      <c r="AD133" s="5"/>
    </row>
    <row r="134" spans="1:30" ht="16.5" x14ac:dyDescent="0.25">
      <c r="A134" s="49" t="s">
        <v>354</v>
      </c>
      <c r="B134" s="107" t="s">
        <v>98</v>
      </c>
      <c r="C134" s="99"/>
      <c r="D134" s="121" t="s">
        <v>360</v>
      </c>
      <c r="E134" s="101">
        <v>1</v>
      </c>
      <c r="F134" s="52" t="s">
        <v>351</v>
      </c>
      <c r="G134" s="102">
        <v>0</v>
      </c>
      <c r="H134" s="155">
        <v>566.5</v>
      </c>
      <c r="I134" s="103">
        <f t="shared" ref="I134:I140" si="8">SUM(G134:H134)</f>
        <v>566.5</v>
      </c>
      <c r="J134" s="150"/>
      <c r="K134" s="13"/>
      <c r="L134" s="13"/>
      <c r="M134" s="13"/>
      <c r="N134" s="13"/>
      <c r="O134" s="13"/>
      <c r="P134" s="13"/>
      <c r="Q134" s="13"/>
      <c r="R134" s="5"/>
      <c r="S134" s="5"/>
      <c r="T134" s="5"/>
      <c r="U134" s="5"/>
      <c r="V134" s="5"/>
      <c r="W134" s="5"/>
      <c r="X134" s="5"/>
      <c r="Y134" s="5"/>
      <c r="Z134" s="5"/>
      <c r="AA134" s="5"/>
      <c r="AB134" s="5"/>
      <c r="AC134" s="5"/>
      <c r="AD134" s="5"/>
    </row>
    <row r="135" spans="1:30" ht="16.5" x14ac:dyDescent="0.25">
      <c r="A135" s="49" t="s">
        <v>354</v>
      </c>
      <c r="B135" s="107" t="s">
        <v>98</v>
      </c>
      <c r="C135" s="99"/>
      <c r="D135" s="121" t="s">
        <v>362</v>
      </c>
      <c r="E135" s="101">
        <v>1</v>
      </c>
      <c r="F135" s="114"/>
      <c r="G135" s="102">
        <v>0</v>
      </c>
      <c r="H135" s="155">
        <v>566.5</v>
      </c>
      <c r="I135" s="103">
        <f t="shared" si="8"/>
        <v>566.5</v>
      </c>
      <c r="J135" s="150"/>
      <c r="K135" s="13"/>
      <c r="L135" s="13"/>
      <c r="M135" s="13"/>
      <c r="N135" s="13"/>
      <c r="O135" s="13"/>
      <c r="P135" s="13"/>
      <c r="Q135" s="13"/>
      <c r="R135" s="5"/>
      <c r="S135" s="5"/>
      <c r="T135" s="5"/>
      <c r="U135" s="5"/>
      <c r="V135" s="5"/>
      <c r="W135" s="5"/>
      <c r="X135" s="5"/>
      <c r="Y135" s="5"/>
      <c r="Z135" s="5"/>
      <c r="AA135" s="5"/>
      <c r="AB135" s="5"/>
      <c r="AC135" s="5"/>
      <c r="AD135" s="5"/>
    </row>
    <row r="136" spans="1:30" ht="16.5" x14ac:dyDescent="0.25">
      <c r="A136" s="49" t="s">
        <v>354</v>
      </c>
      <c r="B136" s="107" t="s">
        <v>98</v>
      </c>
      <c r="C136" s="99"/>
      <c r="D136" s="121" t="s">
        <v>360</v>
      </c>
      <c r="E136" s="101">
        <v>1</v>
      </c>
      <c r="F136" s="52" t="s">
        <v>353</v>
      </c>
      <c r="G136" s="102">
        <v>0</v>
      </c>
      <c r="H136" s="155">
        <v>566.5</v>
      </c>
      <c r="I136" s="103">
        <f t="shared" si="8"/>
        <v>566.5</v>
      </c>
      <c r="J136" s="150"/>
      <c r="K136" s="13"/>
      <c r="L136" s="13"/>
      <c r="M136" s="13"/>
      <c r="N136" s="13"/>
      <c r="O136" s="13"/>
      <c r="P136" s="13"/>
      <c r="Q136" s="13"/>
      <c r="R136" s="5"/>
      <c r="S136" s="5"/>
      <c r="T136" s="5"/>
      <c r="U136" s="5"/>
      <c r="V136" s="5"/>
      <c r="W136" s="5"/>
      <c r="X136" s="5"/>
      <c r="Y136" s="5"/>
      <c r="Z136" s="5"/>
      <c r="AA136" s="5"/>
      <c r="AB136" s="5"/>
      <c r="AC136" s="5"/>
      <c r="AD136" s="5"/>
    </row>
    <row r="137" spans="1:30" ht="16.5" x14ac:dyDescent="0.25">
      <c r="A137" s="52" t="s">
        <v>355</v>
      </c>
      <c r="B137" s="107" t="s">
        <v>356</v>
      </c>
      <c r="C137" s="99"/>
      <c r="D137" s="100" t="s">
        <v>360</v>
      </c>
      <c r="E137" s="101">
        <v>1</v>
      </c>
      <c r="F137" s="58" t="s">
        <v>358</v>
      </c>
      <c r="G137" s="102">
        <v>0</v>
      </c>
      <c r="H137" s="155">
        <v>505.81</v>
      </c>
      <c r="I137" s="103">
        <f t="shared" si="8"/>
        <v>505.81</v>
      </c>
      <c r="J137" s="150"/>
      <c r="K137" s="13"/>
      <c r="L137" s="13"/>
      <c r="M137" s="13"/>
      <c r="N137" s="13"/>
      <c r="O137" s="13"/>
      <c r="P137" s="13"/>
      <c r="Q137" s="13"/>
      <c r="R137" s="5"/>
      <c r="S137" s="5"/>
      <c r="T137" s="5"/>
      <c r="U137" s="5"/>
      <c r="V137" s="5"/>
      <c r="W137" s="5"/>
      <c r="X137" s="5"/>
      <c r="Y137" s="5"/>
      <c r="Z137" s="5"/>
      <c r="AA137" s="5"/>
      <c r="AB137" s="5"/>
      <c r="AC137" s="5"/>
      <c r="AD137" s="5"/>
    </row>
    <row r="138" spans="1:30" ht="16.5" x14ac:dyDescent="0.25">
      <c r="A138" s="52" t="s">
        <v>357</v>
      </c>
      <c r="B138" s="107" t="s">
        <v>104</v>
      </c>
      <c r="C138" s="110"/>
      <c r="D138" s="111" t="s">
        <v>362</v>
      </c>
      <c r="E138" s="112">
        <v>1</v>
      </c>
      <c r="F138" s="115"/>
      <c r="G138" s="102">
        <v>0</v>
      </c>
      <c r="H138" s="156">
        <v>364.17</v>
      </c>
      <c r="I138" s="103">
        <f t="shared" si="8"/>
        <v>364.17</v>
      </c>
      <c r="J138" s="150"/>
      <c r="K138" s="13"/>
      <c r="L138" s="13"/>
      <c r="M138" s="13"/>
      <c r="N138" s="13"/>
      <c r="O138" s="13"/>
      <c r="P138" s="13"/>
      <c r="Q138" s="13"/>
      <c r="R138" s="5"/>
      <c r="S138" s="5"/>
      <c r="T138" s="5"/>
      <c r="U138" s="5"/>
      <c r="V138" s="5"/>
      <c r="W138" s="5"/>
      <c r="X138" s="5"/>
      <c r="Y138" s="5"/>
      <c r="Z138" s="5"/>
      <c r="AA138" s="5"/>
      <c r="AB138" s="5"/>
      <c r="AC138" s="5"/>
      <c r="AD138" s="5"/>
    </row>
    <row r="139" spans="1:30" ht="16.5" x14ac:dyDescent="0.25">
      <c r="A139" s="52" t="s">
        <v>357</v>
      </c>
      <c r="B139" s="107" t="s">
        <v>104</v>
      </c>
      <c r="C139" s="110"/>
      <c r="D139" s="111" t="s">
        <v>362</v>
      </c>
      <c r="E139" s="112">
        <v>1</v>
      </c>
      <c r="F139" s="115"/>
      <c r="G139" s="102">
        <v>0</v>
      </c>
      <c r="H139" s="156">
        <v>364.17</v>
      </c>
      <c r="I139" s="103">
        <f t="shared" si="8"/>
        <v>364.17</v>
      </c>
      <c r="J139" s="150"/>
      <c r="L139" s="13"/>
      <c r="M139" s="13"/>
      <c r="N139" s="13">
        <v>18689.02</v>
      </c>
      <c r="O139" s="13"/>
      <c r="P139" s="13"/>
      <c r="Q139" s="13"/>
      <c r="R139" s="5"/>
      <c r="S139" s="5"/>
      <c r="T139" s="5"/>
      <c r="U139" s="5"/>
      <c r="V139" s="5"/>
      <c r="W139" s="5"/>
      <c r="X139" s="5"/>
      <c r="Y139" s="5"/>
      <c r="Z139" s="5"/>
      <c r="AA139" s="5"/>
      <c r="AB139" s="5"/>
      <c r="AC139" s="5"/>
      <c r="AD139" s="5"/>
    </row>
    <row r="140" spans="1:30" ht="16.5" x14ac:dyDescent="0.25">
      <c r="A140" s="52" t="s">
        <v>357</v>
      </c>
      <c r="B140" s="107" t="s">
        <v>104</v>
      </c>
      <c r="C140" s="110"/>
      <c r="D140" s="111" t="s">
        <v>362</v>
      </c>
      <c r="E140" s="112">
        <v>1</v>
      </c>
      <c r="F140" s="115"/>
      <c r="G140" s="102">
        <v>0</v>
      </c>
      <c r="H140" s="156">
        <v>364.17</v>
      </c>
      <c r="I140" s="103">
        <f t="shared" si="8"/>
        <v>364.17</v>
      </c>
      <c r="J140" s="150"/>
      <c r="K140" s="13"/>
      <c r="L140" s="13"/>
      <c r="M140" s="13"/>
      <c r="N140" s="13"/>
      <c r="O140" s="13"/>
      <c r="P140" s="13"/>
      <c r="Q140" s="13"/>
      <c r="R140" s="5"/>
      <c r="S140" s="5"/>
      <c r="T140" s="5"/>
      <c r="U140" s="5"/>
      <c r="V140" s="5"/>
      <c r="W140" s="5"/>
      <c r="X140" s="5"/>
      <c r="Y140" s="5"/>
      <c r="Z140" s="5"/>
      <c r="AA140" s="5"/>
      <c r="AB140" s="5"/>
      <c r="AC140" s="5"/>
      <c r="AD140" s="5"/>
    </row>
    <row r="141" spans="1:30" ht="16.5" x14ac:dyDescent="0.25">
      <c r="A141" s="95"/>
      <c r="B141" s="105"/>
      <c r="C141" s="110"/>
      <c r="D141" s="111"/>
      <c r="E141" s="112"/>
      <c r="F141" s="113"/>
      <c r="G141" s="102"/>
      <c r="H141" s="90"/>
      <c r="I141" s="103"/>
      <c r="J141" s="150"/>
      <c r="K141" s="13"/>
      <c r="L141" s="13"/>
      <c r="M141" s="13"/>
      <c r="N141" s="13"/>
      <c r="O141" s="13"/>
      <c r="P141" s="13"/>
      <c r="Q141" s="13"/>
      <c r="R141" s="5"/>
      <c r="S141" s="5"/>
      <c r="T141" s="5"/>
      <c r="U141" s="5"/>
      <c r="V141" s="5"/>
      <c r="W141" s="5"/>
      <c r="X141" s="5"/>
      <c r="Y141" s="5"/>
      <c r="Z141" s="5"/>
      <c r="AA141" s="5"/>
      <c r="AB141" s="5"/>
      <c r="AC141" s="5"/>
      <c r="AD141" s="5"/>
    </row>
    <row r="142" spans="1:30" ht="45" x14ac:dyDescent="0.2">
      <c r="A142" s="42" t="s">
        <v>85</v>
      </c>
      <c r="B142" s="42" t="s">
        <v>86</v>
      </c>
      <c r="C142" s="21" t="s">
        <v>87</v>
      </c>
      <c r="D142" s="21" t="s">
        <v>88</v>
      </c>
      <c r="E142" s="21" t="s">
        <v>89</v>
      </c>
      <c r="F142" s="31"/>
      <c r="G142" s="157" t="s">
        <v>90</v>
      </c>
      <c r="H142" s="157" t="s">
        <v>91</v>
      </c>
      <c r="I142" s="157" t="s">
        <v>92</v>
      </c>
      <c r="J142" s="150"/>
      <c r="K142" s="13"/>
      <c r="L142" s="13"/>
      <c r="M142" s="13"/>
      <c r="N142" s="13">
        <f>N139+N87</f>
        <v>18689.02</v>
      </c>
      <c r="O142" s="13"/>
      <c r="P142" s="13"/>
      <c r="Q142" s="13"/>
      <c r="R142" s="14"/>
      <c r="S142" s="14"/>
      <c r="T142" s="14"/>
      <c r="U142" s="14"/>
      <c r="V142" s="14"/>
      <c r="W142" s="14"/>
      <c r="X142" s="14"/>
      <c r="Y142" s="14"/>
      <c r="Z142" s="14"/>
      <c r="AA142" s="14"/>
      <c r="AB142" s="14"/>
      <c r="AC142" s="14"/>
      <c r="AD142" s="14"/>
    </row>
    <row r="143" spans="1:30" x14ac:dyDescent="0.2">
      <c r="A143" s="37" t="s">
        <v>93</v>
      </c>
      <c r="B143" s="38" t="s">
        <v>94</v>
      </c>
      <c r="C143" s="16">
        <f>SUMIFS($E$120:$E$141,$B$120:$B$141,"FGS-1",$D$120:$D$141,"&lt;&gt;VAGO")</f>
        <v>9</v>
      </c>
      <c r="D143" s="16">
        <f>SUMIFS($E$120:$E$141,$B$120:$B$141,"FGS-1",$D$120:$D$141,"VAGO")</f>
        <v>0</v>
      </c>
      <c r="E143" s="16">
        <f t="shared" ref="E143:E148" si="9">C143+D143</f>
        <v>9</v>
      </c>
      <c r="F143" s="17"/>
      <c r="G143" s="28">
        <f>SUMIF($B$120:$B$141,"FGS-1",$G$120:$G$141)</f>
        <v>0</v>
      </c>
      <c r="H143" s="28">
        <f>SUMIF($B$120:$B$141,"FGS-1",$H$120:$H$141)</f>
        <v>12535.199999999997</v>
      </c>
      <c r="I143" s="28">
        <f>SUMIF($B$120:$B$141,"FGS-1",$I$120:$I$141)</f>
        <v>12535.199999999997</v>
      </c>
      <c r="J143" s="150"/>
      <c r="K143" s="13"/>
      <c r="L143" s="13"/>
      <c r="M143" s="13"/>
      <c r="N143" s="13"/>
      <c r="O143" s="13"/>
      <c r="P143" s="13"/>
      <c r="Q143" s="13"/>
      <c r="R143" s="12"/>
      <c r="S143" s="12"/>
      <c r="T143" s="12"/>
      <c r="U143" s="12"/>
      <c r="V143" s="12"/>
      <c r="W143" s="12"/>
      <c r="X143" s="12"/>
      <c r="Y143" s="12"/>
      <c r="Z143" s="12"/>
      <c r="AA143" s="12"/>
      <c r="AB143" s="12"/>
      <c r="AC143" s="12"/>
      <c r="AD143" s="12"/>
    </row>
    <row r="144" spans="1:30" x14ac:dyDescent="0.2">
      <c r="A144" s="37" t="s">
        <v>95</v>
      </c>
      <c r="B144" s="38" t="s">
        <v>96</v>
      </c>
      <c r="C144" s="16">
        <f>SUMIFS($E$120:$E$141,$B$120:$B$141,"FGS-2",$D$120:$D$141,"&lt;&gt;VAGO")</f>
        <v>5</v>
      </c>
      <c r="D144" s="16">
        <f>SUMIFS($E$120:$E$141,$B$120:$B$141,"FGS-2",$D$120:$D$141,"VAGO")</f>
        <v>0</v>
      </c>
      <c r="E144" s="16">
        <f t="shared" si="9"/>
        <v>5</v>
      </c>
      <c r="F144" s="19"/>
      <c r="G144" s="28">
        <f>SUMIF($B$120:$B$141,"FGS-2",$G$120:$G$141)</f>
        <v>0</v>
      </c>
      <c r="H144" s="28">
        <f>SUMIF($B$120:$B$141,"FGS-2",$H$120:$H$141)</f>
        <v>4248.8</v>
      </c>
      <c r="I144" s="28">
        <f>SUMIF($B$120:$B$141,"FGS-2",$I$120:$I$141)</f>
        <v>4248.8</v>
      </c>
      <c r="J144" s="150"/>
      <c r="K144" s="13"/>
      <c r="L144" s="13"/>
      <c r="M144" s="13"/>
      <c r="N144" s="13"/>
      <c r="O144" s="13"/>
      <c r="P144" s="13"/>
      <c r="Q144" s="13"/>
      <c r="R144" s="12"/>
      <c r="S144" s="12"/>
      <c r="T144" s="12"/>
      <c r="U144" s="12"/>
      <c r="V144" s="12"/>
      <c r="W144" s="12"/>
      <c r="X144" s="12"/>
      <c r="Y144" s="12"/>
      <c r="Z144" s="12"/>
      <c r="AA144" s="12"/>
      <c r="AB144" s="12"/>
      <c r="AC144" s="12"/>
      <c r="AD144" s="12"/>
    </row>
    <row r="145" spans="1:30" x14ac:dyDescent="0.2">
      <c r="A145" s="37" t="s">
        <v>97</v>
      </c>
      <c r="B145" s="38" t="s">
        <v>98</v>
      </c>
      <c r="C145" s="16">
        <f>SUMIFS($E$120:$E$141,$B$120:$B$141,"FGS-3",$D$120:$D$141,"&lt;&gt;VAGO")</f>
        <v>2</v>
      </c>
      <c r="D145" s="16">
        <f>SUMIFS($E$120:$E$141,$B$120:$B$141,"FGS-3",$D$120:$D$141,"VAGO")</f>
        <v>1</v>
      </c>
      <c r="E145" s="16">
        <f t="shared" si="9"/>
        <v>3</v>
      </c>
      <c r="F145" s="19"/>
      <c r="G145" s="28">
        <f>SUMIF($B$120:$B$141,"FGS-3",$G$120:$G$141)</f>
        <v>0</v>
      </c>
      <c r="H145" s="28">
        <f>SUMIF($B$120:$B$141,"FGS-3",$H$120:$H$141)</f>
        <v>1699.5</v>
      </c>
      <c r="I145" s="28">
        <f ca="1">SUMIF($B$120:$B$141,"FGS-3",$I$121:$I$141)</f>
        <v>1638.81</v>
      </c>
      <c r="J145" s="150"/>
      <c r="K145" s="13"/>
      <c r="L145" s="13"/>
      <c r="M145" s="13"/>
      <c r="N145" s="13"/>
      <c r="O145" s="13"/>
      <c r="P145" s="13"/>
      <c r="Q145" s="13"/>
      <c r="R145" s="12"/>
      <c r="S145" s="12"/>
      <c r="T145" s="12"/>
      <c r="U145" s="12"/>
      <c r="V145" s="12"/>
      <c r="W145" s="12"/>
      <c r="X145" s="12"/>
      <c r="Y145" s="12"/>
      <c r="Z145" s="12"/>
      <c r="AA145" s="12"/>
      <c r="AB145" s="12"/>
      <c r="AC145" s="12"/>
      <c r="AD145" s="12"/>
    </row>
    <row r="146" spans="1:30" x14ac:dyDescent="0.2">
      <c r="A146" s="39" t="s">
        <v>99</v>
      </c>
      <c r="B146" s="40" t="s">
        <v>100</v>
      </c>
      <c r="C146" s="16">
        <f>SUMIFS($E$120:$E$141,$B$120:$B$141,"FGA-1",$D$120:$D$141,"&lt;&gt;VAGO")</f>
        <v>1</v>
      </c>
      <c r="D146" s="16">
        <f>SUMIFS($E$120:$E$141,$B$120:$B$141,"FGA-1",$D$120:$D$141,"VAGO")</f>
        <v>0</v>
      </c>
      <c r="E146" s="16">
        <f t="shared" si="9"/>
        <v>1</v>
      </c>
      <c r="F146" s="20"/>
      <c r="G146" s="28">
        <f>SUMIF($B$120:$B$141,"FGA-1",$G$120:$G$141)</f>
        <v>0</v>
      </c>
      <c r="H146" s="28">
        <f>SUMIF($B$120:$B$141,"FGA-1",$H$120:$H$141)</f>
        <v>505.81</v>
      </c>
      <c r="I146" s="28">
        <f>SUMIF($B$120:$B$141,"FGA-1",$I$120:$I$141)</f>
        <v>505.81</v>
      </c>
      <c r="J146" s="150"/>
      <c r="K146" s="13"/>
      <c r="L146" s="13"/>
      <c r="M146" s="13"/>
      <c r="N146" s="13"/>
      <c r="O146" s="13"/>
      <c r="P146" s="13"/>
      <c r="Q146" s="13"/>
      <c r="R146" s="12"/>
      <c r="S146" s="12"/>
      <c r="T146" s="12"/>
      <c r="U146" s="12"/>
      <c r="V146" s="12"/>
      <c r="W146" s="12"/>
      <c r="X146" s="12"/>
      <c r="Y146" s="12"/>
      <c r="Z146" s="12"/>
      <c r="AA146" s="12"/>
      <c r="AB146" s="12"/>
      <c r="AC146" s="12"/>
      <c r="AD146" s="12"/>
    </row>
    <row r="147" spans="1:30" x14ac:dyDescent="0.2">
      <c r="A147" s="37" t="s">
        <v>101</v>
      </c>
      <c r="B147" s="38" t="s">
        <v>102</v>
      </c>
      <c r="C147" s="16">
        <f>SUMIFS($E$120:$E$141,$B$120:$B$141,"FGA-2",$D$120:$D$141,"&lt;&gt;VAGO")</f>
        <v>0</v>
      </c>
      <c r="D147" s="16">
        <f>SUMIFS($E$120:$E$141,$B$120:$B$141,"FGA-2",$D$120:$D$141,"VAGO")</f>
        <v>0</v>
      </c>
      <c r="E147" s="16">
        <f t="shared" si="9"/>
        <v>0</v>
      </c>
      <c r="F147" s="20"/>
      <c r="G147" s="28">
        <f>SUMIF($B$120:$B$141,"FGA-2",$G$120:$G$141)</f>
        <v>0</v>
      </c>
      <c r="H147" s="28">
        <f>SUMIF($B$120:$B$141,"FGA-2",$H$120:$H$141)</f>
        <v>0</v>
      </c>
      <c r="I147" s="28">
        <f>SUMIF($B$120:$B$141,"FGA-2",$I$120:$I$141)</f>
        <v>0</v>
      </c>
      <c r="J147" s="150"/>
      <c r="K147" s="13"/>
      <c r="L147" s="13"/>
      <c r="M147" s="13"/>
      <c r="N147" s="13"/>
      <c r="O147" s="13"/>
      <c r="P147" s="13"/>
      <c r="Q147" s="13"/>
      <c r="R147" s="25"/>
      <c r="S147" s="12"/>
      <c r="T147" s="12"/>
      <c r="U147" s="12"/>
      <c r="V147" s="12"/>
      <c r="W147" s="12"/>
      <c r="X147" s="12"/>
      <c r="Y147" s="12"/>
      <c r="Z147" s="12"/>
      <c r="AA147" s="12"/>
      <c r="AB147" s="12"/>
      <c r="AC147" s="12"/>
      <c r="AD147" s="12"/>
    </row>
    <row r="148" spans="1:30" x14ac:dyDescent="0.2">
      <c r="A148" s="37" t="s">
        <v>103</v>
      </c>
      <c r="B148" s="38" t="s">
        <v>104</v>
      </c>
      <c r="C148" s="16">
        <f>SUMIFS($E$120:$E$141,$B$120:$B$141,"FGA-3",$D$120:$D$141,"&lt;&gt;VAGO")</f>
        <v>0</v>
      </c>
      <c r="D148" s="16">
        <f>SUMIFS($E$120:$E$141,$B$120:$B$141,"FGA-3",$D$120:$D$141,"VAGO")</f>
        <v>3</v>
      </c>
      <c r="E148" s="16">
        <f t="shared" si="9"/>
        <v>3</v>
      </c>
      <c r="F148" s="19"/>
      <c r="G148" s="28">
        <f>SUMIF($B$120:$B$141,"FGA-3",$G$120:$G$141)</f>
        <v>0</v>
      </c>
      <c r="H148" s="28">
        <f>SUMIF($B$120:$B$141,"FGA-3",$H$120:$H$141)</f>
        <v>1092.51</v>
      </c>
      <c r="I148" s="28">
        <f>SUMIF($B$120:$B$141,"FGA-3",$I$120:$I$141)</f>
        <v>1092.51</v>
      </c>
      <c r="J148" s="150"/>
      <c r="K148" s="13"/>
      <c r="L148" s="13"/>
      <c r="M148" s="13"/>
      <c r="N148" s="13"/>
      <c r="O148" s="13"/>
      <c r="P148" s="13"/>
      <c r="Q148" s="13"/>
      <c r="R148" s="32"/>
      <c r="S148" s="14"/>
      <c r="T148" s="14"/>
      <c r="U148" s="14"/>
      <c r="V148" s="14"/>
      <c r="W148" s="14"/>
      <c r="X148" s="14"/>
      <c r="Y148" s="14"/>
      <c r="Z148" s="14"/>
      <c r="AA148" s="14"/>
      <c r="AB148" s="14"/>
      <c r="AC148" s="14"/>
      <c r="AD148" s="14"/>
    </row>
    <row r="149" spans="1:30" ht="30" x14ac:dyDescent="0.2">
      <c r="A149" s="42" t="s">
        <v>105</v>
      </c>
      <c r="B149" s="167"/>
      <c r="C149" s="21">
        <f t="shared" ref="C149:E149" si="10">SUM(C143:C148)</f>
        <v>17</v>
      </c>
      <c r="D149" s="21">
        <f t="shared" si="10"/>
        <v>4</v>
      </c>
      <c r="E149" s="21">
        <f t="shared" si="10"/>
        <v>21</v>
      </c>
      <c r="F149" s="31"/>
      <c r="G149" s="33">
        <f t="shared" ref="G149:I149" si="11">SUM(G143:G148)</f>
        <v>0</v>
      </c>
      <c r="H149" s="33">
        <f>SUM(H143:H148)</f>
        <v>20081.819999999996</v>
      </c>
      <c r="I149" s="33">
        <f t="shared" ca="1" si="11"/>
        <v>20021.129999999997</v>
      </c>
      <c r="J149" s="150"/>
      <c r="K149" s="13"/>
      <c r="L149" s="13"/>
      <c r="M149" s="13"/>
      <c r="N149" s="13"/>
      <c r="O149" s="13"/>
      <c r="P149" s="13"/>
      <c r="Q149" s="13"/>
      <c r="R149" s="32"/>
      <c r="S149" s="14"/>
      <c r="T149" s="14"/>
      <c r="U149" s="14"/>
      <c r="V149" s="14"/>
      <c r="W149" s="14"/>
      <c r="X149" s="14"/>
      <c r="Y149" s="14"/>
      <c r="Z149" s="14"/>
      <c r="AA149" s="14"/>
      <c r="AB149" s="14"/>
      <c r="AC149" s="14"/>
      <c r="AD149" s="14"/>
    </row>
    <row r="150" spans="1:30" ht="33" customHeight="1" x14ac:dyDescent="0.2">
      <c r="A150" s="23"/>
      <c r="B150" s="144"/>
      <c r="C150" s="144"/>
      <c r="D150" s="144"/>
      <c r="E150" s="144"/>
      <c r="F150" s="23"/>
      <c r="G150" s="159"/>
      <c r="H150" s="158"/>
      <c r="I150" s="158"/>
      <c r="J150" s="158"/>
      <c r="K150" s="139"/>
      <c r="L150" s="138"/>
      <c r="M150" s="138"/>
      <c r="N150" s="138"/>
      <c r="O150" s="41"/>
      <c r="P150" s="41"/>
      <c r="Q150" s="41"/>
      <c r="R150" s="25"/>
      <c r="S150" s="12"/>
      <c r="T150" s="12"/>
      <c r="U150" s="12"/>
      <c r="V150" s="12"/>
      <c r="W150" s="12"/>
      <c r="X150" s="12"/>
      <c r="Y150" s="12"/>
      <c r="Z150" s="12"/>
      <c r="AA150" s="12"/>
      <c r="AB150" s="12"/>
      <c r="AC150" s="12"/>
      <c r="AD150" s="12"/>
    </row>
    <row r="151" spans="1:30" ht="45" x14ac:dyDescent="0.2">
      <c r="A151" s="42"/>
      <c r="B151" s="42"/>
      <c r="C151" s="21" t="s">
        <v>106</v>
      </c>
      <c r="D151" s="21" t="s">
        <v>107</v>
      </c>
      <c r="E151" s="21" t="s">
        <v>108</v>
      </c>
      <c r="F151" s="15"/>
      <c r="G151" s="149" t="s">
        <v>109</v>
      </c>
      <c r="H151" s="149" t="s">
        <v>110</v>
      </c>
      <c r="I151" s="149" t="s">
        <v>111</v>
      </c>
      <c r="J151" s="158"/>
      <c r="K151" s="139"/>
      <c r="L151" s="138"/>
      <c r="M151" s="138"/>
      <c r="N151" s="138"/>
      <c r="O151" s="41"/>
      <c r="P151" s="41"/>
      <c r="Q151" s="41"/>
      <c r="R151" s="25"/>
      <c r="S151" s="12"/>
      <c r="T151" s="12"/>
      <c r="U151" s="12"/>
      <c r="V151" s="12"/>
      <c r="W151" s="12"/>
      <c r="X151" s="12"/>
      <c r="Y151" s="12"/>
      <c r="Z151" s="12"/>
      <c r="AA151" s="12"/>
      <c r="AB151" s="12"/>
      <c r="AC151" s="12"/>
      <c r="AD151" s="12"/>
    </row>
    <row r="152" spans="1:30" ht="45" x14ac:dyDescent="0.2">
      <c r="A152" s="42" t="s">
        <v>112</v>
      </c>
      <c r="B152" s="166"/>
      <c r="C152" s="21">
        <f>SUM(C100+C116+C149)</f>
        <v>95</v>
      </c>
      <c r="D152" s="21">
        <f>SUM(D100+D116+D149)</f>
        <v>7</v>
      </c>
      <c r="E152" s="21">
        <f>SUM(E100+E116+E149)</f>
        <v>102</v>
      </c>
      <c r="F152" s="15"/>
      <c r="G152" s="33">
        <f>SUM(H100+G116+G149)</f>
        <v>72138.039999999994</v>
      </c>
      <c r="H152" s="33">
        <f>SUM(I100+H116+H149)</f>
        <v>364673.72</v>
      </c>
      <c r="I152" s="33">
        <f ca="1">SUM(J100+I116+I149)</f>
        <v>436751.07</v>
      </c>
      <c r="J152" s="158"/>
      <c r="K152" s="139"/>
      <c r="L152" s="138"/>
      <c r="M152" s="138"/>
      <c r="N152" s="138"/>
      <c r="O152" s="41"/>
      <c r="P152" s="41"/>
      <c r="Q152" s="41"/>
      <c r="R152" s="25"/>
      <c r="S152" s="12"/>
      <c r="T152" s="12"/>
      <c r="U152" s="12"/>
      <c r="V152" s="12"/>
      <c r="W152" s="12"/>
      <c r="X152" s="12"/>
      <c r="Y152" s="12"/>
      <c r="Z152" s="12"/>
      <c r="AA152" s="12"/>
      <c r="AB152" s="12"/>
      <c r="AC152" s="12"/>
      <c r="AD152" s="12"/>
    </row>
    <row r="153" spans="1:30" ht="30" customHeight="1" x14ac:dyDescent="0.2">
      <c r="A153" s="23"/>
      <c r="B153" s="144"/>
      <c r="C153" s="144"/>
      <c r="D153" s="144"/>
      <c r="E153" s="144"/>
      <c r="F153" s="23"/>
      <c r="G153" s="159"/>
      <c r="H153" s="159"/>
      <c r="I153" s="158"/>
      <c r="J153" s="158"/>
      <c r="K153" s="139"/>
      <c r="L153" s="138"/>
      <c r="M153" s="138"/>
      <c r="N153" s="138"/>
      <c r="O153" s="41"/>
      <c r="P153" s="41"/>
      <c r="Q153" s="41"/>
      <c r="R153" s="25"/>
      <c r="S153" s="12"/>
      <c r="T153" s="12"/>
      <c r="U153" s="12"/>
      <c r="V153" s="12"/>
      <c r="W153" s="12"/>
      <c r="X153" s="12"/>
      <c r="Y153" s="12"/>
      <c r="Z153" s="12"/>
      <c r="AA153" s="12"/>
      <c r="AB153" s="12"/>
      <c r="AC153" s="12"/>
      <c r="AD153" s="12"/>
    </row>
    <row r="154" spans="1:30" x14ac:dyDescent="0.2">
      <c r="A154" s="186" t="s">
        <v>113</v>
      </c>
      <c r="B154" s="179"/>
      <c r="C154" s="179"/>
      <c r="D154" s="179"/>
      <c r="E154" s="179"/>
      <c r="F154" s="180"/>
      <c r="G154" s="150"/>
      <c r="H154" s="159"/>
      <c r="I154" s="158"/>
      <c r="J154" s="158"/>
      <c r="K154" s="139"/>
      <c r="L154" s="138"/>
      <c r="M154" s="138"/>
      <c r="N154" s="138"/>
      <c r="O154" s="41"/>
      <c r="P154" s="41"/>
      <c r="Q154" s="41"/>
      <c r="R154" s="25"/>
      <c r="S154" s="12"/>
      <c r="T154" s="12"/>
      <c r="U154" s="12"/>
      <c r="V154" s="12"/>
      <c r="W154" s="12"/>
      <c r="X154" s="12"/>
      <c r="Y154" s="12"/>
      <c r="Z154" s="12"/>
      <c r="AA154" s="12"/>
      <c r="AB154" s="12"/>
      <c r="AC154" s="12"/>
      <c r="AD154" s="12"/>
    </row>
    <row r="155" spans="1:30" x14ac:dyDescent="0.2">
      <c r="A155" s="187" t="s">
        <v>114</v>
      </c>
      <c r="B155" s="179"/>
      <c r="C155" s="179"/>
      <c r="D155" s="179"/>
      <c r="E155" s="179"/>
      <c r="F155" s="180"/>
      <c r="G155" s="150"/>
      <c r="H155" s="159"/>
      <c r="I155" s="159"/>
      <c r="J155" s="158"/>
      <c r="K155" s="138"/>
      <c r="L155" s="138"/>
      <c r="M155" s="138"/>
      <c r="N155" s="138"/>
      <c r="O155" s="41"/>
      <c r="P155" s="41"/>
      <c r="Q155" s="41"/>
      <c r="R155" s="25"/>
      <c r="S155" s="12"/>
      <c r="T155" s="12"/>
      <c r="U155" s="12"/>
      <c r="V155" s="12"/>
      <c r="W155" s="12"/>
      <c r="X155" s="12"/>
      <c r="Y155" s="12"/>
      <c r="Z155" s="12"/>
      <c r="AA155" s="12"/>
      <c r="AB155" s="12"/>
      <c r="AC155" s="12"/>
      <c r="AD155" s="12"/>
    </row>
    <row r="156" spans="1:30" x14ac:dyDescent="0.2">
      <c r="A156" s="187" t="s">
        <v>115</v>
      </c>
      <c r="B156" s="179"/>
      <c r="C156" s="179"/>
      <c r="D156" s="179"/>
      <c r="E156" s="179"/>
      <c r="F156" s="180"/>
      <c r="G156" s="150"/>
      <c r="H156" s="159"/>
      <c r="I156" s="159"/>
      <c r="J156" s="158"/>
      <c r="K156" s="138"/>
      <c r="L156" s="138"/>
      <c r="M156" s="138"/>
      <c r="N156" s="138"/>
      <c r="O156" s="41"/>
      <c r="P156" s="41"/>
      <c r="Q156" s="41"/>
      <c r="R156" s="25"/>
      <c r="S156" s="12"/>
      <c r="T156" s="12"/>
      <c r="U156" s="12"/>
      <c r="V156" s="12"/>
      <c r="W156" s="12"/>
      <c r="X156" s="12"/>
      <c r="Y156" s="12"/>
      <c r="Z156" s="12"/>
      <c r="AA156" s="12"/>
      <c r="AB156" s="12"/>
      <c r="AC156" s="12"/>
      <c r="AD156" s="12"/>
    </row>
    <row r="157" spans="1:30" x14ac:dyDescent="0.2">
      <c r="A157" s="188" t="s">
        <v>116</v>
      </c>
      <c r="B157" s="179"/>
      <c r="C157" s="179"/>
      <c r="D157" s="179"/>
      <c r="E157" s="179"/>
      <c r="F157" s="180"/>
      <c r="G157" s="150"/>
      <c r="H157" s="159"/>
      <c r="I157" s="159"/>
      <c r="J157" s="158"/>
      <c r="K157" s="138"/>
      <c r="L157" s="138"/>
      <c r="M157" s="138"/>
      <c r="N157" s="138"/>
      <c r="O157" s="41"/>
      <c r="P157" s="41"/>
      <c r="Q157" s="41"/>
      <c r="R157" s="25"/>
      <c r="S157" s="12"/>
      <c r="T157" s="12"/>
      <c r="U157" s="12"/>
      <c r="V157" s="12"/>
      <c r="W157" s="12"/>
      <c r="X157" s="12"/>
      <c r="Y157" s="12"/>
      <c r="Z157" s="12"/>
      <c r="AA157" s="12"/>
      <c r="AB157" s="12"/>
      <c r="AC157" s="12"/>
      <c r="AD157" s="12"/>
    </row>
    <row r="158" spans="1:30" x14ac:dyDescent="0.2">
      <c r="A158" s="188" t="s">
        <v>117</v>
      </c>
      <c r="B158" s="179"/>
      <c r="C158" s="179"/>
      <c r="D158" s="179"/>
      <c r="E158" s="179"/>
      <c r="F158" s="180"/>
      <c r="G158" s="150"/>
      <c r="H158" s="159"/>
      <c r="I158" s="159"/>
      <c r="J158" s="158"/>
      <c r="K158" s="138"/>
      <c r="L158" s="138"/>
      <c r="M158" s="138"/>
      <c r="N158" s="138"/>
      <c r="O158" s="41"/>
      <c r="P158" s="41"/>
      <c r="Q158" s="41"/>
      <c r="R158" s="25"/>
      <c r="S158" s="12"/>
      <c r="T158" s="12"/>
      <c r="U158" s="12"/>
      <c r="V158" s="12"/>
      <c r="W158" s="12"/>
      <c r="X158" s="12"/>
      <c r="Y158" s="12"/>
      <c r="Z158" s="12"/>
      <c r="AA158" s="12"/>
      <c r="AB158" s="12"/>
      <c r="AC158" s="12"/>
      <c r="AD158" s="12"/>
    </row>
    <row r="159" spans="1:30" x14ac:dyDescent="0.2">
      <c r="A159" s="188" t="s">
        <v>118</v>
      </c>
      <c r="B159" s="179"/>
      <c r="C159" s="179"/>
      <c r="D159" s="179"/>
      <c r="E159" s="179"/>
      <c r="F159" s="180"/>
      <c r="G159" s="150"/>
      <c r="H159" s="159"/>
      <c r="I159" s="159"/>
      <c r="J159" s="158"/>
      <c r="K159" s="138"/>
      <c r="L159" s="138"/>
      <c r="M159" s="138"/>
      <c r="N159" s="138"/>
      <c r="O159" s="41"/>
      <c r="P159" s="41"/>
      <c r="Q159" s="41"/>
      <c r="R159" s="25"/>
      <c r="S159" s="12"/>
      <c r="T159" s="12"/>
      <c r="U159" s="12"/>
      <c r="V159" s="12"/>
      <c r="W159" s="12"/>
      <c r="X159" s="12"/>
      <c r="Y159" s="12"/>
      <c r="Z159" s="12"/>
      <c r="AA159" s="12"/>
      <c r="AB159" s="12"/>
      <c r="AC159" s="12"/>
      <c r="AD159" s="12"/>
    </row>
    <row r="160" spans="1:30" ht="32.25" customHeight="1" x14ac:dyDescent="0.2">
      <c r="A160" s="189"/>
      <c r="B160" s="182"/>
      <c r="C160" s="182"/>
      <c r="D160" s="182"/>
      <c r="E160" s="182"/>
      <c r="F160" s="182"/>
      <c r="G160" s="150"/>
      <c r="H160" s="159"/>
      <c r="I160" s="159"/>
      <c r="J160" s="158"/>
      <c r="K160" s="138"/>
      <c r="L160" s="138"/>
      <c r="M160" s="138"/>
      <c r="N160" s="138"/>
      <c r="O160" s="41"/>
      <c r="P160" s="41"/>
      <c r="Q160" s="41"/>
      <c r="R160" s="25"/>
      <c r="S160" s="12"/>
      <c r="T160" s="12"/>
      <c r="U160" s="12"/>
      <c r="V160" s="12"/>
      <c r="W160" s="12"/>
      <c r="X160" s="12"/>
      <c r="Y160" s="12"/>
      <c r="Z160" s="12"/>
      <c r="AA160" s="12"/>
      <c r="AB160" s="12"/>
      <c r="AC160" s="12"/>
      <c r="AD160" s="12"/>
    </row>
    <row r="161" spans="1:30" x14ac:dyDescent="0.2">
      <c r="A161" s="186" t="s">
        <v>119</v>
      </c>
      <c r="B161" s="179"/>
      <c r="C161" s="179"/>
      <c r="D161" s="179"/>
      <c r="E161" s="179"/>
      <c r="F161" s="180"/>
      <c r="G161" s="150"/>
      <c r="H161" s="159"/>
      <c r="I161" s="159"/>
      <c r="J161" s="159"/>
      <c r="K161" s="23"/>
      <c r="L161" s="23"/>
      <c r="M161" s="41"/>
      <c r="N161" s="41"/>
      <c r="O161" s="41"/>
      <c r="P161" s="41"/>
      <c r="Q161" s="41"/>
      <c r="R161" s="25"/>
      <c r="S161" s="12"/>
      <c r="T161" s="12"/>
      <c r="U161" s="12"/>
      <c r="V161" s="12"/>
      <c r="W161" s="12"/>
      <c r="X161" s="12"/>
      <c r="Y161" s="12"/>
      <c r="Z161" s="12"/>
      <c r="AA161" s="12"/>
      <c r="AB161" s="12"/>
      <c r="AC161" s="12"/>
      <c r="AD161" s="12"/>
    </row>
    <row r="162" spans="1:30" x14ac:dyDescent="0.2">
      <c r="A162" s="190" t="s">
        <v>120</v>
      </c>
      <c r="B162" s="179"/>
      <c r="C162" s="179"/>
      <c r="D162" s="179"/>
      <c r="E162" s="179"/>
      <c r="F162" s="180"/>
      <c r="G162" s="150"/>
      <c r="H162" s="159"/>
      <c r="I162" s="159"/>
      <c r="J162" s="159"/>
      <c r="K162" s="23"/>
      <c r="L162" s="23"/>
      <c r="M162" s="41"/>
      <c r="N162" s="41"/>
      <c r="O162" s="41"/>
      <c r="P162" s="41"/>
      <c r="Q162" s="41"/>
      <c r="R162" s="25"/>
      <c r="S162" s="12"/>
      <c r="T162" s="12"/>
      <c r="U162" s="12"/>
      <c r="V162" s="12"/>
      <c r="W162" s="12"/>
      <c r="X162" s="12"/>
      <c r="Y162" s="12"/>
      <c r="Z162" s="12"/>
      <c r="AA162" s="12"/>
      <c r="AB162" s="12"/>
      <c r="AC162" s="12"/>
      <c r="AD162" s="12"/>
    </row>
    <row r="163" spans="1:30" x14ac:dyDescent="0.2">
      <c r="A163" s="185" t="s">
        <v>121</v>
      </c>
      <c r="B163" s="179"/>
      <c r="C163" s="179"/>
      <c r="D163" s="179"/>
      <c r="E163" s="179"/>
      <c r="F163" s="180"/>
      <c r="G163" s="150"/>
      <c r="H163" s="159"/>
      <c r="I163" s="159"/>
      <c r="J163" s="159"/>
      <c r="K163" s="23"/>
      <c r="L163" s="23"/>
      <c r="M163" s="41"/>
      <c r="N163" s="41"/>
      <c r="O163" s="41"/>
      <c r="P163" s="41"/>
      <c r="Q163" s="41"/>
      <c r="R163" s="25"/>
      <c r="S163" s="12"/>
      <c r="T163" s="12"/>
      <c r="U163" s="12"/>
      <c r="V163" s="12"/>
      <c r="W163" s="12"/>
      <c r="X163" s="12"/>
      <c r="Y163" s="12"/>
      <c r="Z163" s="12"/>
      <c r="AA163" s="12"/>
      <c r="AB163" s="12"/>
      <c r="AC163" s="12"/>
      <c r="AD163" s="12"/>
    </row>
    <row r="164" spans="1:30" ht="31.5" customHeight="1" x14ac:dyDescent="0.2">
      <c r="A164" s="185" t="s">
        <v>122</v>
      </c>
      <c r="B164" s="179"/>
      <c r="C164" s="179"/>
      <c r="D164" s="179"/>
      <c r="E164" s="179"/>
      <c r="F164" s="180"/>
      <c r="G164" s="150"/>
      <c r="H164" s="159"/>
      <c r="I164" s="159"/>
      <c r="J164" s="159"/>
      <c r="K164" s="23"/>
      <c r="L164" s="23"/>
      <c r="M164" s="41"/>
      <c r="N164" s="41"/>
      <c r="O164" s="41"/>
      <c r="P164" s="41"/>
      <c r="Q164" s="41"/>
      <c r="R164" s="25"/>
      <c r="S164" s="12"/>
      <c r="T164" s="12"/>
      <c r="U164" s="12"/>
      <c r="V164" s="12"/>
      <c r="W164" s="12"/>
      <c r="X164" s="12"/>
      <c r="Y164" s="12"/>
      <c r="Z164" s="12"/>
      <c r="AA164" s="12"/>
      <c r="AB164" s="12"/>
      <c r="AC164" s="12"/>
      <c r="AD164" s="12"/>
    </row>
    <row r="165" spans="1:30" ht="29.25" customHeight="1" x14ac:dyDescent="0.2">
      <c r="A165" s="185" t="s">
        <v>123</v>
      </c>
      <c r="B165" s="179"/>
      <c r="C165" s="179"/>
      <c r="D165" s="179"/>
      <c r="E165" s="179"/>
      <c r="F165" s="180"/>
      <c r="G165" s="150"/>
      <c r="H165" s="159"/>
      <c r="I165" s="159"/>
      <c r="J165" s="159"/>
      <c r="K165" s="23"/>
      <c r="L165" s="23"/>
      <c r="M165" s="41"/>
      <c r="N165" s="41"/>
      <c r="O165" s="41"/>
      <c r="P165" s="41"/>
      <c r="Q165" s="41"/>
      <c r="R165" s="25"/>
      <c r="S165" s="12"/>
      <c r="T165" s="12"/>
      <c r="U165" s="12"/>
      <c r="V165" s="12"/>
      <c r="W165" s="12"/>
      <c r="X165" s="12"/>
      <c r="Y165" s="12"/>
      <c r="Z165" s="12"/>
      <c r="AA165" s="12"/>
      <c r="AB165" s="12"/>
      <c r="AC165" s="12"/>
      <c r="AD165" s="12"/>
    </row>
    <row r="166" spans="1:30" x14ac:dyDescent="0.2">
      <c r="A166" s="185" t="s">
        <v>124</v>
      </c>
      <c r="B166" s="179"/>
      <c r="C166" s="179"/>
      <c r="D166" s="179"/>
      <c r="E166" s="179"/>
      <c r="F166" s="180"/>
      <c r="G166" s="150"/>
      <c r="H166" s="159"/>
      <c r="I166" s="159"/>
      <c r="J166" s="159"/>
      <c r="K166" s="23"/>
      <c r="L166" s="23"/>
      <c r="M166" s="41"/>
      <c r="N166" s="41"/>
      <c r="O166" s="41"/>
      <c r="P166" s="41"/>
      <c r="Q166" s="41"/>
      <c r="R166" s="25"/>
      <c r="S166" s="12"/>
      <c r="T166" s="12"/>
      <c r="U166" s="12"/>
      <c r="V166" s="12"/>
      <c r="W166" s="12"/>
      <c r="X166" s="12"/>
      <c r="Y166" s="12"/>
      <c r="Z166" s="12"/>
      <c r="AA166" s="12"/>
      <c r="AB166" s="12"/>
      <c r="AC166" s="12"/>
      <c r="AD166" s="12"/>
    </row>
    <row r="167" spans="1:30" ht="58.5" customHeight="1" x14ac:dyDescent="0.2">
      <c r="A167" s="185" t="s">
        <v>125</v>
      </c>
      <c r="B167" s="179"/>
      <c r="C167" s="179"/>
      <c r="D167" s="179"/>
      <c r="E167" s="179"/>
      <c r="F167" s="180"/>
      <c r="G167" s="150"/>
      <c r="H167" s="159"/>
      <c r="I167" s="159"/>
      <c r="J167" s="159"/>
      <c r="K167" s="23"/>
      <c r="L167" s="23"/>
      <c r="M167" s="41"/>
      <c r="N167" s="41"/>
      <c r="O167" s="41"/>
      <c r="P167" s="41"/>
      <c r="Q167" s="41"/>
      <c r="R167" s="25"/>
      <c r="S167" s="12"/>
      <c r="T167" s="12"/>
      <c r="U167" s="12"/>
      <c r="V167" s="12"/>
      <c r="W167" s="12"/>
      <c r="X167" s="12"/>
      <c r="Y167" s="12"/>
      <c r="Z167" s="12"/>
      <c r="AA167" s="12"/>
      <c r="AB167" s="12"/>
      <c r="AC167" s="12"/>
      <c r="AD167" s="12"/>
    </row>
    <row r="168" spans="1:30" ht="29.25" customHeight="1" x14ac:dyDescent="0.2">
      <c r="A168" s="185" t="s">
        <v>126</v>
      </c>
      <c r="B168" s="179"/>
      <c r="C168" s="179"/>
      <c r="D168" s="179"/>
      <c r="E168" s="179"/>
      <c r="F168" s="180"/>
      <c r="G168" s="150"/>
      <c r="H168" s="159"/>
      <c r="I168" s="159"/>
      <c r="J168" s="159"/>
      <c r="K168" s="23"/>
      <c r="L168" s="23"/>
      <c r="M168" s="41"/>
      <c r="N168" s="41"/>
      <c r="O168" s="41"/>
      <c r="P168" s="41"/>
      <c r="Q168" s="41"/>
      <c r="R168" s="25"/>
      <c r="S168" s="12"/>
      <c r="T168" s="12"/>
      <c r="U168" s="12"/>
      <c r="V168" s="12"/>
      <c r="W168" s="12"/>
      <c r="X168" s="12"/>
      <c r="Y168" s="12"/>
      <c r="Z168" s="12"/>
      <c r="AA168" s="12"/>
      <c r="AB168" s="12"/>
      <c r="AC168" s="12"/>
      <c r="AD168" s="12"/>
    </row>
    <row r="169" spans="1:30" x14ac:dyDescent="0.2">
      <c r="A169" s="185" t="s">
        <v>127</v>
      </c>
      <c r="B169" s="179"/>
      <c r="C169" s="179"/>
      <c r="D169" s="179"/>
      <c r="E169" s="179"/>
      <c r="F169" s="180"/>
      <c r="G169" s="150"/>
      <c r="H169" s="159"/>
      <c r="I169" s="159"/>
      <c r="J169" s="159"/>
      <c r="K169" s="23"/>
      <c r="L169" s="23"/>
      <c r="M169" s="41"/>
      <c r="N169" s="41"/>
      <c r="O169" s="41"/>
      <c r="P169" s="41"/>
      <c r="Q169" s="41"/>
      <c r="R169" s="25"/>
      <c r="S169" s="12"/>
      <c r="T169" s="12"/>
      <c r="U169" s="12"/>
      <c r="V169" s="12"/>
      <c r="W169" s="12"/>
      <c r="X169" s="12"/>
      <c r="Y169" s="12"/>
      <c r="Z169" s="12"/>
      <c r="AA169" s="12"/>
      <c r="AB169" s="12"/>
      <c r="AC169" s="12"/>
      <c r="AD169" s="12"/>
    </row>
    <row r="170" spans="1:30" x14ac:dyDescent="0.2">
      <c r="A170" s="185" t="s">
        <v>128</v>
      </c>
      <c r="B170" s="179"/>
      <c r="C170" s="179"/>
      <c r="D170" s="179"/>
      <c r="E170" s="179"/>
      <c r="F170" s="180"/>
      <c r="G170" s="150"/>
      <c r="H170" s="159"/>
      <c r="I170" s="159"/>
      <c r="J170" s="159"/>
      <c r="K170" s="23"/>
      <c r="L170" s="23"/>
      <c r="M170" s="41"/>
      <c r="N170" s="41"/>
      <c r="O170" s="41"/>
      <c r="P170" s="41"/>
      <c r="Q170" s="41"/>
      <c r="R170" s="25"/>
      <c r="S170" s="12"/>
      <c r="T170" s="12"/>
      <c r="U170" s="12"/>
      <c r="V170" s="12"/>
      <c r="W170" s="12"/>
      <c r="X170" s="12"/>
      <c r="Y170" s="12"/>
      <c r="Z170" s="12"/>
      <c r="AA170" s="12"/>
      <c r="AB170" s="12"/>
      <c r="AC170" s="12"/>
      <c r="AD170" s="12"/>
    </row>
    <row r="171" spans="1:30" x14ac:dyDescent="0.2">
      <c r="A171" s="185" t="s">
        <v>129</v>
      </c>
      <c r="B171" s="179"/>
      <c r="C171" s="179"/>
      <c r="D171" s="179"/>
      <c r="E171" s="179"/>
      <c r="F171" s="180"/>
      <c r="G171" s="150"/>
      <c r="H171" s="159"/>
      <c r="I171" s="159"/>
      <c r="J171" s="159"/>
      <c r="K171" s="23"/>
      <c r="L171" s="23"/>
      <c r="M171" s="41"/>
      <c r="N171" s="41"/>
      <c r="O171" s="41"/>
      <c r="P171" s="41"/>
      <c r="Q171" s="41"/>
      <c r="R171" s="25"/>
      <c r="S171" s="12"/>
      <c r="T171" s="12"/>
      <c r="U171" s="12"/>
      <c r="V171" s="12"/>
      <c r="W171" s="12"/>
      <c r="X171" s="12"/>
      <c r="Y171" s="12"/>
      <c r="Z171" s="12"/>
      <c r="AA171" s="12"/>
      <c r="AB171" s="12"/>
      <c r="AC171" s="12"/>
      <c r="AD171" s="12"/>
    </row>
    <row r="172" spans="1:30" x14ac:dyDescent="0.2">
      <c r="A172" s="185" t="s">
        <v>130</v>
      </c>
      <c r="B172" s="179"/>
      <c r="C172" s="179"/>
      <c r="D172" s="179"/>
      <c r="E172" s="179"/>
      <c r="F172" s="180"/>
      <c r="G172" s="150"/>
      <c r="H172" s="159"/>
      <c r="I172" s="159"/>
      <c r="J172" s="159"/>
      <c r="K172" s="23"/>
      <c r="L172" s="23"/>
      <c r="M172" s="41"/>
      <c r="N172" s="41"/>
      <c r="O172" s="41"/>
      <c r="P172" s="41"/>
      <c r="Q172" s="41"/>
      <c r="R172" s="25"/>
      <c r="S172" s="12"/>
      <c r="T172" s="12"/>
      <c r="U172" s="12"/>
      <c r="V172" s="12"/>
      <c r="W172" s="12"/>
      <c r="X172" s="12"/>
      <c r="Y172" s="12"/>
      <c r="Z172" s="12"/>
      <c r="AA172" s="12"/>
      <c r="AB172" s="12"/>
      <c r="AC172" s="12"/>
      <c r="AD172" s="12"/>
    </row>
    <row r="173" spans="1:30" x14ac:dyDescent="0.2">
      <c r="A173" s="185" t="s">
        <v>131</v>
      </c>
      <c r="B173" s="179"/>
      <c r="C173" s="179"/>
      <c r="D173" s="179"/>
      <c r="E173" s="179"/>
      <c r="F173" s="180"/>
      <c r="G173" s="150"/>
      <c r="H173" s="159"/>
      <c r="I173" s="159"/>
      <c r="J173" s="159"/>
      <c r="K173" s="23"/>
      <c r="L173" s="23"/>
      <c r="M173" s="41"/>
      <c r="N173" s="41"/>
      <c r="O173" s="41"/>
      <c r="P173" s="41"/>
      <c r="Q173" s="41"/>
      <c r="R173" s="25"/>
      <c r="S173" s="12"/>
      <c r="T173" s="12"/>
      <c r="U173" s="12"/>
      <c r="V173" s="12"/>
      <c r="W173" s="12"/>
      <c r="X173" s="12"/>
      <c r="Y173" s="12"/>
      <c r="Z173" s="12"/>
      <c r="AA173" s="12"/>
      <c r="AB173" s="12"/>
      <c r="AC173" s="12"/>
      <c r="AD173" s="12"/>
    </row>
    <row r="174" spans="1:30" x14ac:dyDescent="0.2">
      <c r="A174" s="185" t="s">
        <v>132</v>
      </c>
      <c r="B174" s="179"/>
      <c r="C174" s="179"/>
      <c r="D174" s="179"/>
      <c r="E174" s="179"/>
      <c r="F174" s="180"/>
      <c r="G174" s="150"/>
      <c r="H174" s="159"/>
      <c r="I174" s="159"/>
      <c r="J174" s="159"/>
      <c r="K174" s="23"/>
      <c r="L174" s="23"/>
      <c r="M174" s="41"/>
      <c r="N174" s="41"/>
      <c r="O174" s="41"/>
      <c r="P174" s="41"/>
      <c r="Q174" s="41"/>
      <c r="R174" s="25"/>
      <c r="S174" s="12"/>
      <c r="T174" s="12"/>
      <c r="U174" s="12"/>
      <c r="V174" s="12"/>
      <c r="W174" s="12"/>
      <c r="X174" s="12"/>
      <c r="Y174" s="12"/>
      <c r="Z174" s="12"/>
      <c r="AA174" s="12"/>
      <c r="AB174" s="12"/>
      <c r="AC174" s="12"/>
      <c r="AD174" s="12"/>
    </row>
    <row r="175" spans="1:30" x14ac:dyDescent="0.2">
      <c r="A175" s="185" t="s">
        <v>133</v>
      </c>
      <c r="B175" s="179"/>
      <c r="C175" s="179"/>
      <c r="D175" s="179"/>
      <c r="E175" s="179"/>
      <c r="F175" s="180"/>
      <c r="G175" s="150"/>
      <c r="H175" s="159"/>
      <c r="I175" s="159"/>
      <c r="J175" s="159"/>
      <c r="K175" s="23"/>
      <c r="L175" s="23"/>
      <c r="M175" s="41"/>
      <c r="N175" s="41"/>
      <c r="O175" s="41"/>
      <c r="P175" s="41"/>
      <c r="Q175" s="41"/>
      <c r="R175" s="25"/>
      <c r="S175" s="12"/>
      <c r="T175" s="12"/>
      <c r="U175" s="12"/>
      <c r="V175" s="12"/>
      <c r="W175" s="12"/>
      <c r="X175" s="12"/>
      <c r="Y175" s="12"/>
      <c r="Z175" s="12"/>
      <c r="AA175" s="12"/>
      <c r="AB175" s="12"/>
      <c r="AC175" s="12"/>
      <c r="AD175" s="12"/>
    </row>
    <row r="176" spans="1:30" x14ac:dyDescent="0.2">
      <c r="A176" s="185" t="s">
        <v>134</v>
      </c>
      <c r="B176" s="179"/>
      <c r="C176" s="179"/>
      <c r="D176" s="179"/>
      <c r="E176" s="179"/>
      <c r="F176" s="180"/>
      <c r="G176" s="150"/>
      <c r="H176" s="159"/>
      <c r="I176" s="159"/>
      <c r="J176" s="159"/>
      <c r="K176" s="23"/>
      <c r="L176" s="23"/>
      <c r="M176" s="41"/>
      <c r="N176" s="41"/>
      <c r="O176" s="41"/>
      <c r="P176" s="41"/>
      <c r="Q176" s="41"/>
      <c r="R176" s="25"/>
      <c r="S176" s="12"/>
      <c r="T176" s="12"/>
      <c r="U176" s="12"/>
      <c r="V176" s="12"/>
      <c r="W176" s="12"/>
      <c r="X176" s="12"/>
      <c r="Y176" s="12"/>
      <c r="Z176" s="12"/>
      <c r="AA176" s="12"/>
      <c r="AB176" s="12"/>
      <c r="AC176" s="12"/>
      <c r="AD176" s="12"/>
    </row>
    <row r="177" spans="1:30" x14ac:dyDescent="0.2">
      <c r="A177" s="185" t="s">
        <v>135</v>
      </c>
      <c r="B177" s="179"/>
      <c r="C177" s="179"/>
      <c r="D177" s="179"/>
      <c r="E177" s="179"/>
      <c r="F177" s="180"/>
      <c r="G177" s="150"/>
      <c r="H177" s="159"/>
      <c r="I177" s="159"/>
      <c r="J177" s="159"/>
      <c r="K177" s="23"/>
      <c r="L177" s="23"/>
      <c r="M177" s="41"/>
      <c r="N177" s="41"/>
      <c r="O177" s="41"/>
      <c r="P177" s="41"/>
      <c r="Q177" s="41"/>
      <c r="R177" s="25"/>
      <c r="S177" s="12"/>
      <c r="T177" s="12"/>
      <c r="U177" s="12"/>
      <c r="V177" s="12"/>
      <c r="W177" s="12"/>
      <c r="X177" s="12"/>
      <c r="Y177" s="12"/>
      <c r="Z177" s="12"/>
      <c r="AA177" s="12"/>
      <c r="AB177" s="12"/>
      <c r="AC177" s="12"/>
      <c r="AD177" s="12"/>
    </row>
    <row r="178" spans="1:30" x14ac:dyDescent="0.2">
      <c r="A178" s="185" t="s">
        <v>136</v>
      </c>
      <c r="B178" s="179"/>
      <c r="C178" s="179"/>
      <c r="D178" s="179"/>
      <c r="E178" s="179"/>
      <c r="F178" s="180"/>
      <c r="G178" s="150"/>
      <c r="H178" s="159"/>
      <c r="I178" s="159"/>
      <c r="J178" s="159"/>
      <c r="K178" s="23"/>
      <c r="L178" s="23"/>
      <c r="M178" s="41"/>
      <c r="N178" s="41"/>
      <c r="O178" s="41"/>
      <c r="P178" s="41"/>
      <c r="Q178" s="41"/>
      <c r="R178" s="25"/>
      <c r="S178" s="12"/>
      <c r="T178" s="12"/>
      <c r="U178" s="12"/>
      <c r="V178" s="12"/>
      <c r="W178" s="12"/>
      <c r="X178" s="12"/>
      <c r="Y178" s="12"/>
      <c r="Z178" s="12"/>
      <c r="AA178" s="12"/>
      <c r="AB178" s="12"/>
      <c r="AC178" s="12"/>
      <c r="AD178" s="12"/>
    </row>
    <row r="179" spans="1:30" x14ac:dyDescent="0.2">
      <c r="A179" s="185" t="s">
        <v>137</v>
      </c>
      <c r="B179" s="179"/>
      <c r="C179" s="179"/>
      <c r="D179" s="179"/>
      <c r="E179" s="179"/>
      <c r="F179" s="180"/>
      <c r="G179" s="150"/>
      <c r="H179" s="159"/>
      <c r="I179" s="159"/>
      <c r="J179" s="159"/>
      <c r="K179" s="23"/>
      <c r="L179" s="23"/>
      <c r="M179" s="41"/>
      <c r="N179" s="41"/>
      <c r="O179" s="41"/>
      <c r="P179" s="41"/>
      <c r="Q179" s="41"/>
      <c r="R179" s="25"/>
      <c r="S179" s="12"/>
      <c r="T179" s="12"/>
      <c r="U179" s="12"/>
      <c r="V179" s="12"/>
      <c r="W179" s="12"/>
      <c r="X179" s="12"/>
      <c r="Y179" s="12"/>
      <c r="Z179" s="12"/>
      <c r="AA179" s="12"/>
      <c r="AB179" s="12"/>
      <c r="AC179" s="12"/>
      <c r="AD179" s="12"/>
    </row>
    <row r="180" spans="1:30" x14ac:dyDescent="0.2">
      <c r="A180" s="185" t="s">
        <v>138</v>
      </c>
      <c r="B180" s="179"/>
      <c r="C180" s="179"/>
      <c r="D180" s="179"/>
      <c r="E180" s="179"/>
      <c r="F180" s="180"/>
      <c r="G180" s="150"/>
      <c r="H180" s="159"/>
      <c r="I180" s="159"/>
      <c r="J180" s="159"/>
      <c r="K180" s="23"/>
      <c r="L180" s="23"/>
      <c r="M180" s="41"/>
      <c r="N180" s="41"/>
      <c r="O180" s="41"/>
      <c r="P180" s="41"/>
      <c r="Q180" s="41"/>
      <c r="R180" s="25"/>
      <c r="S180" s="12"/>
      <c r="T180" s="12"/>
      <c r="U180" s="12"/>
      <c r="V180" s="12"/>
      <c r="W180" s="12"/>
      <c r="X180" s="12"/>
      <c r="Y180" s="12"/>
      <c r="Z180" s="12"/>
      <c r="AA180" s="12"/>
      <c r="AB180" s="12"/>
      <c r="AC180" s="12"/>
      <c r="AD180" s="12"/>
    </row>
    <row r="181" spans="1:30" x14ac:dyDescent="0.2">
      <c r="A181" s="185" t="s">
        <v>139</v>
      </c>
      <c r="B181" s="179"/>
      <c r="C181" s="179"/>
      <c r="D181" s="179"/>
      <c r="E181" s="179"/>
      <c r="F181" s="180"/>
      <c r="G181" s="150"/>
      <c r="H181" s="159"/>
      <c r="I181" s="159"/>
      <c r="J181" s="159"/>
      <c r="K181" s="23"/>
      <c r="L181" s="23"/>
      <c r="M181" s="41"/>
      <c r="N181" s="41"/>
      <c r="O181" s="41"/>
      <c r="P181" s="41"/>
      <c r="Q181" s="41"/>
      <c r="R181" s="25"/>
      <c r="S181" s="12"/>
      <c r="T181" s="12"/>
      <c r="U181" s="12"/>
      <c r="V181" s="12"/>
      <c r="W181" s="12"/>
      <c r="X181" s="12"/>
      <c r="Y181" s="12"/>
      <c r="Z181" s="12"/>
      <c r="AA181" s="12"/>
      <c r="AB181" s="12"/>
      <c r="AC181" s="12"/>
      <c r="AD181" s="12"/>
    </row>
    <row r="182" spans="1:30" x14ac:dyDescent="0.2">
      <c r="A182" s="185" t="s">
        <v>140</v>
      </c>
      <c r="B182" s="179"/>
      <c r="C182" s="179"/>
      <c r="D182" s="179"/>
      <c r="E182" s="179"/>
      <c r="F182" s="180"/>
      <c r="G182" s="150"/>
      <c r="H182" s="159"/>
      <c r="I182" s="159"/>
      <c r="J182" s="159"/>
      <c r="K182" s="23"/>
      <c r="L182" s="23"/>
      <c r="M182" s="41"/>
      <c r="N182" s="41"/>
      <c r="O182" s="41"/>
      <c r="P182" s="41"/>
      <c r="Q182" s="41"/>
      <c r="R182" s="25"/>
      <c r="S182" s="12"/>
      <c r="T182" s="12"/>
      <c r="U182" s="12"/>
      <c r="V182" s="12"/>
      <c r="W182" s="12"/>
      <c r="X182" s="12"/>
      <c r="Y182" s="12"/>
      <c r="Z182" s="12"/>
      <c r="AA182" s="12"/>
      <c r="AB182" s="12"/>
      <c r="AC182" s="12"/>
      <c r="AD182" s="12"/>
    </row>
    <row r="183" spans="1:30" ht="30.75" customHeight="1" x14ac:dyDescent="0.2">
      <c r="A183" s="185" t="s">
        <v>141</v>
      </c>
      <c r="B183" s="179"/>
      <c r="C183" s="179"/>
      <c r="D183" s="179"/>
      <c r="E183" s="179"/>
      <c r="F183" s="180"/>
      <c r="G183" s="150"/>
      <c r="H183" s="159"/>
      <c r="I183" s="159"/>
      <c r="J183" s="159"/>
      <c r="K183" s="23"/>
      <c r="L183" s="23"/>
      <c r="M183" s="41"/>
      <c r="N183" s="41"/>
      <c r="O183" s="41"/>
      <c r="P183" s="41"/>
      <c r="Q183" s="41"/>
      <c r="R183" s="25"/>
      <c r="S183" s="12"/>
      <c r="T183" s="12"/>
      <c r="U183" s="12"/>
      <c r="V183" s="12"/>
      <c r="W183" s="12"/>
      <c r="X183" s="12"/>
      <c r="Y183" s="12"/>
      <c r="Z183" s="12"/>
      <c r="AA183" s="12"/>
      <c r="AB183" s="12"/>
      <c r="AC183" s="12"/>
      <c r="AD183" s="12"/>
    </row>
    <row r="184" spans="1:30" ht="33.75" customHeight="1" x14ac:dyDescent="0.2">
      <c r="A184" s="185" t="s">
        <v>142</v>
      </c>
      <c r="B184" s="179"/>
      <c r="C184" s="179"/>
      <c r="D184" s="179"/>
      <c r="E184" s="179"/>
      <c r="F184" s="180"/>
      <c r="G184" s="150"/>
      <c r="H184" s="159"/>
      <c r="I184" s="159"/>
      <c r="J184" s="159"/>
      <c r="K184" s="23"/>
      <c r="L184" s="23"/>
      <c r="M184" s="41"/>
      <c r="N184" s="41"/>
      <c r="O184" s="41"/>
      <c r="P184" s="41"/>
      <c r="Q184" s="41"/>
      <c r="R184" s="25"/>
      <c r="S184" s="12"/>
      <c r="T184" s="12"/>
      <c r="U184" s="12"/>
      <c r="V184" s="12"/>
      <c r="W184" s="12"/>
      <c r="X184" s="12"/>
      <c r="Y184" s="12"/>
      <c r="Z184" s="12"/>
      <c r="AA184" s="12"/>
      <c r="AB184" s="12"/>
      <c r="AC184" s="12"/>
      <c r="AD184" s="12"/>
    </row>
    <row r="185" spans="1:30" x14ac:dyDescent="0.2">
      <c r="A185" s="185" t="s">
        <v>143</v>
      </c>
      <c r="B185" s="179"/>
      <c r="C185" s="179"/>
      <c r="D185" s="179"/>
      <c r="E185" s="179"/>
      <c r="F185" s="180"/>
      <c r="G185" s="150"/>
      <c r="H185" s="159"/>
      <c r="I185" s="159"/>
      <c r="J185" s="159"/>
      <c r="K185" s="23"/>
      <c r="L185" s="23"/>
      <c r="M185" s="41"/>
      <c r="N185" s="41"/>
      <c r="O185" s="41"/>
      <c r="P185" s="41"/>
      <c r="Q185" s="41"/>
      <c r="R185" s="43"/>
      <c r="S185" s="44"/>
      <c r="T185" s="44"/>
      <c r="U185" s="44"/>
      <c r="V185" s="44"/>
      <c r="W185" s="44"/>
      <c r="X185" s="44"/>
      <c r="Y185" s="44"/>
      <c r="Z185" s="44"/>
      <c r="AA185" s="44"/>
      <c r="AB185" s="44"/>
      <c r="AC185" s="44"/>
      <c r="AD185" s="44"/>
    </row>
    <row r="186" spans="1:30" ht="61.5" customHeight="1" x14ac:dyDescent="0.2">
      <c r="A186" s="185" t="s">
        <v>144</v>
      </c>
      <c r="B186" s="179"/>
      <c r="C186" s="179"/>
      <c r="D186" s="179"/>
      <c r="E186" s="179"/>
      <c r="F186" s="180"/>
      <c r="G186" s="150"/>
      <c r="H186" s="159"/>
      <c r="I186" s="159"/>
      <c r="J186" s="159"/>
      <c r="K186" s="23"/>
      <c r="L186" s="23"/>
      <c r="M186" s="41"/>
      <c r="N186" s="41"/>
      <c r="O186" s="41"/>
      <c r="P186" s="41"/>
      <c r="Q186" s="41"/>
      <c r="R186" s="43"/>
      <c r="S186" s="44"/>
      <c r="T186" s="44"/>
      <c r="U186" s="44"/>
      <c r="V186" s="44"/>
      <c r="W186" s="44"/>
      <c r="X186" s="44"/>
      <c r="Y186" s="44"/>
      <c r="Z186" s="44"/>
      <c r="AA186" s="44"/>
      <c r="AB186" s="44"/>
      <c r="AC186" s="44"/>
      <c r="AD186" s="44"/>
    </row>
    <row r="187" spans="1:30" ht="29.25" customHeight="1" x14ac:dyDescent="0.2">
      <c r="A187" s="185" t="s">
        <v>145</v>
      </c>
      <c r="B187" s="179"/>
      <c r="C187" s="179"/>
      <c r="D187" s="179"/>
      <c r="E187" s="179"/>
      <c r="F187" s="180"/>
      <c r="G187" s="150"/>
      <c r="H187" s="159"/>
      <c r="I187" s="159"/>
      <c r="J187" s="159"/>
      <c r="K187" s="23"/>
      <c r="L187" s="23"/>
      <c r="M187" s="41"/>
      <c r="N187" s="41"/>
      <c r="O187" s="41"/>
      <c r="P187" s="41"/>
      <c r="Q187" s="41"/>
      <c r="R187" s="43"/>
      <c r="S187" s="44"/>
      <c r="T187" s="44"/>
      <c r="U187" s="44"/>
      <c r="V187" s="44"/>
      <c r="W187" s="44"/>
      <c r="X187" s="44"/>
      <c r="Y187" s="44"/>
      <c r="Z187" s="44"/>
      <c r="AA187" s="44"/>
      <c r="AB187" s="44"/>
      <c r="AC187" s="44"/>
      <c r="AD187" s="44"/>
    </row>
    <row r="188" spans="1:30" ht="31.5" customHeight="1" x14ac:dyDescent="0.2">
      <c r="A188" s="185" t="s">
        <v>146</v>
      </c>
      <c r="B188" s="179"/>
      <c r="C188" s="179"/>
      <c r="D188" s="179"/>
      <c r="E188" s="179"/>
      <c r="F188" s="180"/>
      <c r="G188" s="150"/>
      <c r="H188" s="159"/>
      <c r="I188" s="159"/>
      <c r="J188" s="159"/>
      <c r="K188" s="23"/>
      <c r="L188" s="23"/>
      <c r="M188" s="41"/>
      <c r="N188" s="41"/>
      <c r="O188" s="41"/>
      <c r="P188" s="41"/>
      <c r="Q188" s="41"/>
      <c r="R188" s="43"/>
      <c r="S188" s="44"/>
      <c r="T188" s="44"/>
      <c r="U188" s="44"/>
      <c r="V188" s="44"/>
      <c r="W188" s="44"/>
      <c r="X188" s="44"/>
      <c r="Y188" s="44"/>
      <c r="Z188" s="44"/>
      <c r="AA188" s="44"/>
      <c r="AB188" s="44"/>
      <c r="AC188" s="44"/>
      <c r="AD188" s="44"/>
    </row>
    <row r="189" spans="1:30" x14ac:dyDescent="0.2">
      <c r="A189" s="185" t="s">
        <v>147</v>
      </c>
      <c r="B189" s="179"/>
      <c r="C189" s="179"/>
      <c r="D189" s="179"/>
      <c r="E189" s="179"/>
      <c r="F189" s="180"/>
      <c r="G189" s="150"/>
      <c r="H189" s="159"/>
      <c r="I189" s="159"/>
      <c r="J189" s="159"/>
      <c r="K189" s="23"/>
      <c r="L189" s="23"/>
      <c r="M189" s="41"/>
      <c r="N189" s="41"/>
      <c r="O189" s="41"/>
      <c r="P189" s="41"/>
      <c r="Q189" s="41"/>
      <c r="R189" s="43"/>
      <c r="S189" s="44"/>
      <c r="T189" s="44"/>
      <c r="U189" s="44"/>
      <c r="V189" s="44"/>
      <c r="W189" s="44"/>
      <c r="X189" s="44"/>
      <c r="Y189" s="44"/>
      <c r="Z189" s="44"/>
      <c r="AA189" s="44"/>
      <c r="AB189" s="44"/>
      <c r="AC189" s="44"/>
      <c r="AD189" s="44"/>
    </row>
    <row r="190" spans="1:30" x14ac:dyDescent="0.2">
      <c r="A190" s="185" t="s">
        <v>148</v>
      </c>
      <c r="B190" s="179"/>
      <c r="C190" s="179"/>
      <c r="D190" s="179"/>
      <c r="E190" s="179"/>
      <c r="F190" s="180"/>
      <c r="G190" s="150"/>
      <c r="H190" s="159"/>
      <c r="I190" s="159"/>
      <c r="J190" s="159"/>
      <c r="K190" s="23"/>
      <c r="L190" s="23"/>
      <c r="M190" s="41"/>
      <c r="N190" s="41"/>
      <c r="O190" s="41"/>
      <c r="P190" s="41"/>
      <c r="Q190" s="41"/>
      <c r="R190" s="43"/>
      <c r="S190" s="44"/>
      <c r="T190" s="44"/>
      <c r="U190" s="44"/>
      <c r="V190" s="44"/>
      <c r="W190" s="44"/>
      <c r="X190" s="44"/>
      <c r="Y190" s="44"/>
      <c r="Z190" s="44"/>
      <c r="AA190" s="44"/>
      <c r="AB190" s="44"/>
      <c r="AC190" s="44"/>
      <c r="AD190" s="44"/>
    </row>
    <row r="191" spans="1:30" x14ac:dyDescent="0.2">
      <c r="A191" s="185" t="s">
        <v>149</v>
      </c>
      <c r="B191" s="179"/>
      <c r="C191" s="179"/>
      <c r="D191" s="179"/>
      <c r="E191" s="179"/>
      <c r="F191" s="180"/>
      <c r="G191" s="150"/>
      <c r="H191" s="159"/>
      <c r="I191" s="159"/>
      <c r="J191" s="159"/>
      <c r="K191" s="23"/>
      <c r="L191" s="23"/>
      <c r="M191" s="41"/>
      <c r="N191" s="41"/>
      <c r="O191" s="41"/>
      <c r="P191" s="41"/>
      <c r="Q191" s="41"/>
      <c r="R191" s="43"/>
      <c r="S191" s="44"/>
      <c r="T191" s="44"/>
      <c r="U191" s="44"/>
      <c r="V191" s="44"/>
      <c r="W191" s="44"/>
      <c r="X191" s="44"/>
      <c r="Y191" s="44"/>
      <c r="Z191" s="44"/>
      <c r="AA191" s="44"/>
      <c r="AB191" s="44"/>
      <c r="AC191" s="44"/>
      <c r="AD191" s="44"/>
    </row>
    <row r="192" spans="1:30" x14ac:dyDescent="0.2">
      <c r="A192" s="185" t="s">
        <v>150</v>
      </c>
      <c r="B192" s="179"/>
      <c r="C192" s="179"/>
      <c r="D192" s="179"/>
      <c r="E192" s="179"/>
      <c r="F192" s="180"/>
      <c r="G192" s="150"/>
      <c r="H192" s="159"/>
      <c r="I192" s="159"/>
      <c r="J192" s="159"/>
      <c r="K192" s="23"/>
      <c r="L192" s="23"/>
      <c r="M192" s="41"/>
      <c r="N192" s="41"/>
      <c r="O192" s="41"/>
      <c r="P192" s="41"/>
      <c r="Q192" s="41"/>
      <c r="R192" s="43"/>
      <c r="S192" s="44"/>
      <c r="T192" s="44"/>
      <c r="U192" s="44"/>
      <c r="V192" s="44"/>
      <c r="W192" s="44"/>
      <c r="X192" s="44"/>
      <c r="Y192" s="44"/>
      <c r="Z192" s="44"/>
      <c r="AA192" s="44"/>
      <c r="AB192" s="44"/>
      <c r="AC192" s="44"/>
      <c r="AD192" s="44"/>
    </row>
    <row r="193" spans="1:30" x14ac:dyDescent="0.2">
      <c r="A193" s="185" t="s">
        <v>151</v>
      </c>
      <c r="B193" s="179"/>
      <c r="C193" s="179"/>
      <c r="D193" s="179"/>
      <c r="E193" s="179"/>
      <c r="F193" s="180"/>
      <c r="G193" s="150"/>
      <c r="H193" s="159"/>
      <c r="I193" s="159"/>
      <c r="J193" s="159"/>
      <c r="K193" s="23"/>
      <c r="L193" s="23"/>
      <c r="M193" s="41"/>
      <c r="N193" s="41"/>
      <c r="O193" s="41"/>
      <c r="P193" s="41"/>
      <c r="Q193" s="41"/>
      <c r="R193" s="43"/>
      <c r="S193" s="44"/>
      <c r="T193" s="44"/>
      <c r="U193" s="44"/>
      <c r="V193" s="44"/>
      <c r="W193" s="44"/>
      <c r="X193" s="44"/>
      <c r="Y193" s="44"/>
      <c r="Z193" s="44"/>
      <c r="AA193" s="44"/>
      <c r="AB193" s="44"/>
      <c r="AC193" s="44"/>
      <c r="AD193" s="44"/>
    </row>
    <row r="194" spans="1:30" x14ac:dyDescent="0.2">
      <c r="A194" s="185" t="s">
        <v>152</v>
      </c>
      <c r="B194" s="179"/>
      <c r="C194" s="179"/>
      <c r="D194" s="179"/>
      <c r="E194" s="179"/>
      <c r="F194" s="180"/>
      <c r="G194" s="150"/>
      <c r="H194" s="159"/>
      <c r="I194" s="159"/>
      <c r="J194" s="159"/>
      <c r="K194" s="23"/>
      <c r="L194" s="23"/>
      <c r="M194" s="41"/>
      <c r="N194" s="41"/>
      <c r="O194" s="41"/>
      <c r="P194" s="41"/>
      <c r="Q194" s="41"/>
      <c r="R194" s="43"/>
      <c r="S194" s="44"/>
      <c r="T194" s="44"/>
      <c r="U194" s="44"/>
      <c r="V194" s="44"/>
      <c r="W194" s="44"/>
      <c r="X194" s="44"/>
      <c r="Y194" s="44"/>
      <c r="Z194" s="44"/>
      <c r="AA194" s="44"/>
      <c r="AB194" s="44"/>
      <c r="AC194" s="44"/>
      <c r="AD194" s="44"/>
    </row>
    <row r="195" spans="1:30" x14ac:dyDescent="0.2">
      <c r="A195" s="185" t="s">
        <v>153</v>
      </c>
      <c r="B195" s="179"/>
      <c r="C195" s="179"/>
      <c r="D195" s="179"/>
      <c r="E195" s="179"/>
      <c r="F195" s="180"/>
      <c r="G195" s="150"/>
      <c r="H195" s="159"/>
      <c r="I195" s="159"/>
      <c r="J195" s="159"/>
      <c r="K195" s="23"/>
      <c r="L195" s="23"/>
      <c r="M195" s="41"/>
      <c r="N195" s="41"/>
      <c r="O195" s="41"/>
      <c r="P195" s="41"/>
      <c r="Q195" s="41"/>
      <c r="R195" s="43"/>
      <c r="S195" s="44"/>
      <c r="T195" s="44"/>
      <c r="U195" s="44"/>
      <c r="V195" s="44"/>
      <c r="W195" s="44"/>
      <c r="X195" s="44"/>
      <c r="Y195" s="44"/>
      <c r="Z195" s="44"/>
      <c r="AA195" s="44"/>
      <c r="AB195" s="44"/>
      <c r="AC195" s="44"/>
      <c r="AD195" s="44"/>
    </row>
    <row r="196" spans="1:30" x14ac:dyDescent="0.2">
      <c r="A196" s="185" t="s">
        <v>154</v>
      </c>
      <c r="B196" s="179"/>
      <c r="C196" s="179"/>
      <c r="D196" s="179"/>
      <c r="E196" s="179"/>
      <c r="F196" s="180"/>
      <c r="G196" s="150"/>
      <c r="H196" s="159"/>
      <c r="I196" s="159"/>
      <c r="J196" s="159"/>
      <c r="K196" s="23"/>
      <c r="L196" s="23"/>
      <c r="M196" s="41"/>
      <c r="N196" s="41"/>
      <c r="O196" s="41"/>
      <c r="P196" s="41"/>
      <c r="Q196" s="41"/>
      <c r="R196" s="43"/>
      <c r="S196" s="44"/>
      <c r="T196" s="44"/>
      <c r="U196" s="44"/>
      <c r="V196" s="44"/>
      <c r="W196" s="44"/>
      <c r="X196" s="44"/>
      <c r="Y196" s="44"/>
      <c r="Z196" s="44"/>
      <c r="AA196" s="44"/>
      <c r="AB196" s="44"/>
      <c r="AC196" s="44"/>
      <c r="AD196" s="44"/>
    </row>
    <row r="197" spans="1:30" x14ac:dyDescent="0.2">
      <c r="A197" s="185" t="s">
        <v>155</v>
      </c>
      <c r="B197" s="179"/>
      <c r="C197" s="179"/>
      <c r="D197" s="179"/>
      <c r="E197" s="179"/>
      <c r="F197" s="180"/>
      <c r="G197" s="150"/>
      <c r="H197" s="159"/>
      <c r="I197" s="159"/>
      <c r="J197" s="159"/>
      <c r="K197" s="23"/>
      <c r="L197" s="23"/>
      <c r="M197" s="41"/>
      <c r="N197" s="41"/>
      <c r="O197" s="41"/>
      <c r="P197" s="41"/>
      <c r="Q197" s="41"/>
      <c r="R197" s="43"/>
      <c r="S197" s="44"/>
      <c r="T197" s="44"/>
      <c r="U197" s="44"/>
      <c r="V197" s="44"/>
      <c r="W197" s="44"/>
      <c r="X197" s="44"/>
      <c r="Y197" s="44"/>
      <c r="Z197" s="44"/>
      <c r="AA197" s="44"/>
      <c r="AB197" s="44"/>
      <c r="AC197" s="44"/>
      <c r="AD197" s="44"/>
    </row>
    <row r="198" spans="1:30" x14ac:dyDescent="0.2">
      <c r="A198" s="185" t="s">
        <v>156</v>
      </c>
      <c r="B198" s="179"/>
      <c r="C198" s="179"/>
      <c r="D198" s="179"/>
      <c r="E198" s="179"/>
      <c r="F198" s="180"/>
      <c r="G198" s="150"/>
      <c r="H198" s="159"/>
      <c r="I198" s="159"/>
      <c r="J198" s="159"/>
      <c r="K198" s="23"/>
      <c r="L198" s="23"/>
      <c r="M198" s="41"/>
      <c r="N198" s="41"/>
      <c r="O198" s="41"/>
      <c r="P198" s="41"/>
      <c r="Q198" s="41"/>
      <c r="R198" s="43"/>
      <c r="S198" s="44"/>
      <c r="T198" s="44"/>
      <c r="U198" s="44"/>
      <c r="V198" s="44"/>
      <c r="W198" s="44"/>
      <c r="X198" s="44"/>
      <c r="Y198" s="44"/>
      <c r="Z198" s="44"/>
      <c r="AA198" s="44"/>
      <c r="AB198" s="44"/>
      <c r="AC198" s="44"/>
      <c r="AD198" s="44"/>
    </row>
    <row r="199" spans="1:30" x14ac:dyDescent="0.2">
      <c r="A199" s="185" t="s">
        <v>157</v>
      </c>
      <c r="B199" s="179"/>
      <c r="C199" s="179"/>
      <c r="D199" s="179"/>
      <c r="E199" s="179"/>
      <c r="F199" s="180"/>
      <c r="G199" s="150"/>
      <c r="H199" s="159"/>
      <c r="I199" s="159"/>
      <c r="J199" s="159"/>
      <c r="K199" s="23"/>
      <c r="L199" s="23"/>
      <c r="M199" s="41"/>
      <c r="N199" s="41"/>
      <c r="O199" s="41"/>
      <c r="P199" s="41"/>
      <c r="Q199" s="41"/>
      <c r="R199" s="43"/>
      <c r="S199" s="44"/>
      <c r="T199" s="44"/>
      <c r="U199" s="44"/>
      <c r="V199" s="44"/>
      <c r="W199" s="44"/>
      <c r="X199" s="44"/>
      <c r="Y199" s="44"/>
      <c r="Z199" s="44"/>
      <c r="AA199" s="44"/>
      <c r="AB199" s="44"/>
      <c r="AC199" s="44"/>
      <c r="AD199" s="44"/>
    </row>
    <row r="200" spans="1:30" ht="30.75" customHeight="1" x14ac:dyDescent="0.2">
      <c r="A200" s="185" t="s">
        <v>158</v>
      </c>
      <c r="B200" s="179"/>
      <c r="C200" s="179"/>
      <c r="D200" s="179"/>
      <c r="E200" s="179"/>
      <c r="F200" s="180"/>
      <c r="G200" s="150"/>
      <c r="H200" s="159"/>
      <c r="I200" s="159"/>
      <c r="J200" s="159"/>
      <c r="K200" s="23"/>
      <c r="L200" s="23"/>
      <c r="M200" s="41"/>
      <c r="N200" s="41"/>
      <c r="O200" s="41"/>
      <c r="P200" s="41"/>
      <c r="Q200" s="41"/>
      <c r="R200" s="43"/>
      <c r="S200" s="44"/>
      <c r="T200" s="44"/>
      <c r="U200" s="44"/>
      <c r="V200" s="44"/>
      <c r="W200" s="44"/>
      <c r="X200" s="44"/>
      <c r="Y200" s="44"/>
      <c r="Z200" s="44"/>
      <c r="AA200" s="44"/>
      <c r="AB200" s="44"/>
      <c r="AC200" s="44"/>
      <c r="AD200" s="44"/>
    </row>
    <row r="201" spans="1:30" ht="30" customHeight="1" x14ac:dyDescent="0.2">
      <c r="A201" s="185" t="s">
        <v>159</v>
      </c>
      <c r="B201" s="179"/>
      <c r="C201" s="179"/>
      <c r="D201" s="179"/>
      <c r="E201" s="179"/>
      <c r="F201" s="180"/>
      <c r="G201" s="150"/>
      <c r="H201" s="159"/>
      <c r="I201" s="159"/>
      <c r="J201" s="159"/>
      <c r="K201" s="23"/>
      <c r="L201" s="23"/>
      <c r="M201" s="41"/>
      <c r="N201" s="41"/>
      <c r="O201" s="41"/>
      <c r="P201" s="41"/>
      <c r="Q201" s="41"/>
      <c r="R201" s="43"/>
      <c r="S201" s="44"/>
      <c r="T201" s="44"/>
      <c r="U201" s="44"/>
      <c r="V201" s="44"/>
      <c r="W201" s="44"/>
      <c r="X201" s="44"/>
      <c r="Y201" s="44"/>
      <c r="Z201" s="44"/>
      <c r="AA201" s="44"/>
      <c r="AB201" s="44"/>
      <c r="AC201" s="44"/>
      <c r="AD201" s="44"/>
    </row>
    <row r="202" spans="1:30" x14ac:dyDescent="0.2">
      <c r="A202" s="185" t="s">
        <v>160</v>
      </c>
      <c r="B202" s="179"/>
      <c r="C202" s="179"/>
      <c r="D202" s="179"/>
      <c r="E202" s="179"/>
      <c r="F202" s="180"/>
      <c r="G202" s="150"/>
      <c r="H202" s="159"/>
      <c r="I202" s="159"/>
      <c r="J202" s="159"/>
      <c r="K202" s="23"/>
      <c r="L202" s="23"/>
      <c r="M202" s="41"/>
      <c r="N202" s="41"/>
      <c r="O202" s="41"/>
      <c r="P202" s="41"/>
      <c r="Q202" s="41"/>
      <c r="R202" s="43"/>
      <c r="S202" s="44"/>
      <c r="T202" s="44"/>
      <c r="U202" s="44"/>
      <c r="V202" s="44"/>
      <c r="W202" s="44"/>
      <c r="X202" s="44"/>
      <c r="Y202" s="44"/>
      <c r="Z202" s="44"/>
      <c r="AA202" s="44"/>
      <c r="AB202" s="44"/>
      <c r="AC202" s="44"/>
      <c r="AD202" s="44"/>
    </row>
    <row r="203" spans="1:30" ht="60" customHeight="1" x14ac:dyDescent="0.2">
      <c r="A203" s="185" t="s">
        <v>161</v>
      </c>
      <c r="B203" s="179"/>
      <c r="C203" s="179"/>
      <c r="D203" s="179"/>
      <c r="E203" s="179"/>
      <c r="F203" s="180"/>
      <c r="G203" s="160"/>
      <c r="H203" s="160"/>
      <c r="I203" s="160"/>
      <c r="J203" s="160"/>
      <c r="K203" s="45"/>
      <c r="L203" s="45"/>
      <c r="M203" s="45"/>
      <c r="N203" s="45"/>
      <c r="O203" s="45"/>
      <c r="P203" s="45"/>
      <c r="Q203" s="45"/>
      <c r="R203" s="44"/>
      <c r="S203" s="44"/>
      <c r="T203" s="44"/>
      <c r="U203" s="44"/>
      <c r="V203" s="44"/>
      <c r="W203" s="44"/>
      <c r="X203" s="44"/>
      <c r="Y203" s="44"/>
      <c r="Z203" s="44"/>
      <c r="AA203" s="44"/>
      <c r="AB203" s="44"/>
      <c r="AC203" s="44"/>
      <c r="AD203" s="44"/>
    </row>
    <row r="204" spans="1:30" ht="28.5" customHeight="1" x14ac:dyDescent="0.2">
      <c r="A204" s="185" t="s">
        <v>162</v>
      </c>
      <c r="B204" s="179"/>
      <c r="C204" s="179"/>
      <c r="D204" s="179"/>
      <c r="E204" s="179"/>
      <c r="F204" s="180"/>
      <c r="G204" s="161"/>
      <c r="H204" s="161"/>
      <c r="I204" s="161"/>
      <c r="J204" s="161"/>
      <c r="K204" s="46"/>
      <c r="L204" s="46"/>
      <c r="M204" s="46"/>
      <c r="N204" s="46"/>
      <c r="O204" s="46"/>
      <c r="P204" s="46"/>
      <c r="Q204" s="46"/>
      <c r="R204" s="44"/>
      <c r="S204" s="44"/>
      <c r="T204" s="44"/>
      <c r="U204" s="44"/>
      <c r="V204" s="44"/>
      <c r="W204" s="44"/>
      <c r="X204" s="44"/>
      <c r="Y204" s="44"/>
      <c r="Z204" s="44"/>
      <c r="AA204" s="44"/>
      <c r="AB204" s="44"/>
      <c r="AC204" s="44"/>
      <c r="AD204" s="44"/>
    </row>
    <row r="205" spans="1:30" ht="30" customHeight="1" x14ac:dyDescent="0.2">
      <c r="A205" s="185" t="s">
        <v>163</v>
      </c>
      <c r="B205" s="179"/>
      <c r="C205" s="179"/>
      <c r="D205" s="179"/>
      <c r="E205" s="179"/>
      <c r="F205" s="180"/>
      <c r="G205" s="161"/>
      <c r="H205" s="161"/>
      <c r="I205" s="161"/>
      <c r="J205" s="161"/>
      <c r="K205" s="46"/>
      <c r="L205" s="46"/>
      <c r="M205" s="46"/>
      <c r="N205" s="46"/>
      <c r="O205" s="46"/>
      <c r="P205" s="46"/>
      <c r="Q205" s="46"/>
      <c r="R205" s="44"/>
      <c r="S205" s="44"/>
      <c r="T205" s="44"/>
      <c r="U205" s="44"/>
      <c r="V205" s="44"/>
      <c r="W205" s="44"/>
      <c r="X205" s="44"/>
      <c r="Y205" s="44"/>
      <c r="Z205" s="44"/>
      <c r="AA205" s="44"/>
      <c r="AB205" s="44"/>
      <c r="AC205" s="44"/>
      <c r="AD205" s="44"/>
    </row>
    <row r="206" spans="1:30" ht="14.25" x14ac:dyDescent="0.2">
      <c r="A206" s="185" t="s">
        <v>164</v>
      </c>
      <c r="B206" s="179"/>
      <c r="C206" s="179"/>
      <c r="D206" s="179"/>
      <c r="E206" s="179"/>
      <c r="F206" s="180"/>
      <c r="G206" s="161"/>
      <c r="H206" s="161"/>
      <c r="I206" s="161"/>
      <c r="J206" s="161"/>
      <c r="K206" s="46"/>
      <c r="L206" s="46"/>
      <c r="M206" s="46"/>
      <c r="N206" s="46"/>
      <c r="O206" s="46"/>
      <c r="P206" s="46"/>
      <c r="Q206" s="46"/>
      <c r="R206" s="44"/>
      <c r="S206" s="44"/>
      <c r="T206" s="44"/>
      <c r="U206" s="44"/>
      <c r="V206" s="44"/>
      <c r="W206" s="44"/>
      <c r="X206" s="44"/>
      <c r="Y206" s="44"/>
      <c r="Z206" s="44"/>
      <c r="AA206" s="44"/>
      <c r="AB206" s="44"/>
      <c r="AC206" s="44"/>
      <c r="AD206" s="44"/>
    </row>
    <row r="207" spans="1:30" ht="14.25" x14ac:dyDescent="0.2">
      <c r="A207" s="185" t="s">
        <v>165</v>
      </c>
      <c r="B207" s="179"/>
      <c r="C207" s="179"/>
      <c r="D207" s="179"/>
      <c r="E207" s="179"/>
      <c r="F207" s="180"/>
      <c r="G207" s="161"/>
      <c r="H207" s="161"/>
      <c r="I207" s="161"/>
      <c r="J207" s="161"/>
      <c r="K207" s="46"/>
      <c r="L207" s="46"/>
      <c r="M207" s="46"/>
      <c r="N207" s="46"/>
      <c r="O207" s="46"/>
      <c r="P207" s="46"/>
      <c r="Q207" s="46"/>
      <c r="R207" s="44"/>
      <c r="S207" s="44"/>
      <c r="T207" s="44"/>
      <c r="U207" s="44"/>
      <c r="V207" s="44"/>
      <c r="W207" s="44"/>
      <c r="X207" s="44"/>
      <c r="Y207" s="44"/>
      <c r="Z207" s="44"/>
      <c r="AA207" s="44"/>
      <c r="AB207" s="44"/>
      <c r="AC207" s="44"/>
      <c r="AD207" s="44"/>
    </row>
    <row r="208" spans="1:30" ht="14.25" x14ac:dyDescent="0.2">
      <c r="A208" s="185" t="s">
        <v>166</v>
      </c>
      <c r="B208" s="179"/>
      <c r="C208" s="179"/>
      <c r="D208" s="179"/>
      <c r="E208" s="179"/>
      <c r="F208" s="180"/>
      <c r="G208" s="161"/>
      <c r="H208" s="161"/>
      <c r="I208" s="161"/>
      <c r="J208" s="161"/>
      <c r="K208" s="46"/>
      <c r="L208" s="46"/>
      <c r="M208" s="46"/>
      <c r="N208" s="46"/>
      <c r="O208" s="46"/>
      <c r="P208" s="46"/>
      <c r="Q208" s="46"/>
      <c r="R208" s="44"/>
      <c r="S208" s="44"/>
      <c r="T208" s="44"/>
      <c r="U208" s="44"/>
      <c r="V208" s="44"/>
      <c r="W208" s="44"/>
      <c r="X208" s="44"/>
      <c r="Y208" s="44"/>
      <c r="Z208" s="44"/>
      <c r="AA208" s="44"/>
      <c r="AB208" s="44"/>
      <c r="AC208" s="44"/>
      <c r="AD208" s="44"/>
    </row>
    <row r="209" spans="1:30" ht="14.25" x14ac:dyDescent="0.2">
      <c r="A209" s="185" t="s">
        <v>167</v>
      </c>
      <c r="B209" s="179"/>
      <c r="C209" s="179"/>
      <c r="D209" s="179"/>
      <c r="E209" s="179"/>
      <c r="F209" s="180"/>
      <c r="G209" s="161"/>
      <c r="H209" s="161"/>
      <c r="I209" s="161"/>
      <c r="J209" s="161"/>
      <c r="K209" s="46"/>
      <c r="L209" s="46"/>
      <c r="M209" s="46"/>
      <c r="N209" s="46"/>
      <c r="O209" s="46"/>
      <c r="P209" s="46"/>
      <c r="Q209" s="46"/>
      <c r="R209" s="44"/>
      <c r="S209" s="44"/>
      <c r="T209" s="44"/>
      <c r="U209" s="44"/>
      <c r="V209" s="44"/>
      <c r="W209" s="44"/>
      <c r="X209" s="44"/>
      <c r="Y209" s="44"/>
      <c r="Z209" s="44"/>
      <c r="AA209" s="44"/>
      <c r="AB209" s="44"/>
      <c r="AC209" s="44"/>
      <c r="AD209" s="44"/>
    </row>
    <row r="210" spans="1:30" ht="14.25" x14ac:dyDescent="0.2">
      <c r="A210" s="185" t="s">
        <v>168</v>
      </c>
      <c r="B210" s="179"/>
      <c r="C210" s="179"/>
      <c r="D210" s="179"/>
      <c r="E210" s="179"/>
      <c r="F210" s="180"/>
      <c r="G210" s="161"/>
      <c r="H210" s="161"/>
      <c r="I210" s="161"/>
      <c r="J210" s="161"/>
      <c r="K210" s="46"/>
      <c r="L210" s="46"/>
      <c r="M210" s="46"/>
      <c r="N210" s="46"/>
      <c r="O210" s="46"/>
      <c r="P210" s="46"/>
      <c r="Q210" s="46"/>
      <c r="R210" s="44"/>
      <c r="S210" s="44"/>
      <c r="T210" s="44"/>
      <c r="U210" s="44"/>
      <c r="V210" s="44"/>
      <c r="W210" s="44"/>
      <c r="X210" s="44"/>
      <c r="Y210" s="44"/>
      <c r="Z210" s="44"/>
      <c r="AA210" s="44"/>
      <c r="AB210" s="44"/>
      <c r="AC210" s="44"/>
      <c r="AD210" s="44"/>
    </row>
    <row r="211" spans="1:30" ht="14.25" x14ac:dyDescent="0.2">
      <c r="A211" s="185" t="s">
        <v>169</v>
      </c>
      <c r="B211" s="179"/>
      <c r="C211" s="179"/>
      <c r="D211" s="179"/>
      <c r="E211" s="179"/>
      <c r="F211" s="180"/>
      <c r="G211" s="161"/>
      <c r="H211" s="161"/>
      <c r="I211" s="161"/>
      <c r="J211" s="161"/>
      <c r="K211" s="46"/>
      <c r="L211" s="46"/>
      <c r="M211" s="46"/>
      <c r="N211" s="46"/>
      <c r="O211" s="46"/>
      <c r="P211" s="46"/>
      <c r="Q211" s="46"/>
      <c r="R211" s="44"/>
      <c r="S211" s="44"/>
      <c r="T211" s="44"/>
      <c r="U211" s="44"/>
      <c r="V211" s="44"/>
      <c r="W211" s="44"/>
      <c r="X211" s="44"/>
      <c r="Y211" s="44"/>
      <c r="Z211" s="44"/>
      <c r="AA211" s="44"/>
      <c r="AB211" s="44"/>
      <c r="AC211" s="44"/>
      <c r="AD211" s="44"/>
    </row>
    <row r="212" spans="1:30" ht="14.25" x14ac:dyDescent="0.2">
      <c r="A212" s="185" t="s">
        <v>170</v>
      </c>
      <c r="B212" s="179"/>
      <c r="C212" s="179"/>
      <c r="D212" s="179"/>
      <c r="E212" s="179"/>
      <c r="F212" s="180"/>
      <c r="G212" s="161"/>
      <c r="H212" s="161"/>
      <c r="I212" s="161"/>
      <c r="J212" s="161"/>
      <c r="K212" s="46"/>
      <c r="L212" s="46"/>
      <c r="M212" s="46"/>
      <c r="N212" s="46"/>
      <c r="O212" s="46"/>
      <c r="P212" s="46"/>
      <c r="Q212" s="46"/>
      <c r="R212" s="44"/>
      <c r="S212" s="44"/>
      <c r="T212" s="44"/>
      <c r="U212" s="44"/>
      <c r="V212" s="44"/>
      <c r="W212" s="44"/>
      <c r="X212" s="44"/>
      <c r="Y212" s="44"/>
      <c r="Z212" s="44"/>
      <c r="AA212" s="44"/>
      <c r="AB212" s="44"/>
      <c r="AC212" s="44"/>
      <c r="AD212" s="44"/>
    </row>
    <row r="213" spans="1:30" ht="14.25" x14ac:dyDescent="0.2">
      <c r="A213" s="185" t="s">
        <v>171</v>
      </c>
      <c r="B213" s="179"/>
      <c r="C213" s="179"/>
      <c r="D213" s="179"/>
      <c r="E213" s="179"/>
      <c r="F213" s="180"/>
      <c r="G213" s="161"/>
      <c r="H213" s="161"/>
      <c r="I213" s="161"/>
      <c r="J213" s="161"/>
      <c r="K213" s="46"/>
      <c r="L213" s="46"/>
      <c r="M213" s="46"/>
      <c r="N213" s="46"/>
      <c r="O213" s="46"/>
      <c r="P213" s="46"/>
      <c r="Q213" s="46"/>
      <c r="R213" s="44"/>
      <c r="S213" s="44"/>
      <c r="T213" s="44"/>
      <c r="U213" s="44"/>
      <c r="V213" s="44"/>
      <c r="W213" s="44"/>
      <c r="X213" s="44"/>
      <c r="Y213" s="44"/>
      <c r="Z213" s="44"/>
      <c r="AA213" s="44"/>
      <c r="AB213" s="44"/>
      <c r="AC213" s="44"/>
      <c r="AD213" s="44"/>
    </row>
    <row r="214" spans="1:30" ht="14.25" x14ac:dyDescent="0.2">
      <c r="A214" s="185" t="s">
        <v>172</v>
      </c>
      <c r="B214" s="179"/>
      <c r="C214" s="179"/>
      <c r="D214" s="179"/>
      <c r="E214" s="179"/>
      <c r="F214" s="180"/>
      <c r="G214" s="161"/>
      <c r="H214" s="161"/>
      <c r="I214" s="161"/>
      <c r="J214" s="161"/>
      <c r="K214" s="46"/>
      <c r="L214" s="46"/>
      <c r="M214" s="46"/>
      <c r="N214" s="46"/>
      <c r="O214" s="46"/>
      <c r="P214" s="46"/>
      <c r="Q214" s="46"/>
      <c r="R214" s="44"/>
      <c r="S214" s="44"/>
      <c r="T214" s="44"/>
      <c r="U214" s="44"/>
      <c r="V214" s="44"/>
      <c r="W214" s="44"/>
      <c r="X214" s="44"/>
      <c r="Y214" s="44"/>
      <c r="Z214" s="44"/>
      <c r="AA214" s="44"/>
      <c r="AB214" s="44"/>
      <c r="AC214" s="44"/>
      <c r="AD214" s="44"/>
    </row>
    <row r="215" spans="1:30" ht="14.25" x14ac:dyDescent="0.2">
      <c r="A215" s="185" t="s">
        <v>173</v>
      </c>
      <c r="B215" s="179"/>
      <c r="C215" s="179"/>
      <c r="D215" s="179"/>
      <c r="E215" s="179"/>
      <c r="F215" s="180"/>
      <c r="G215" s="161"/>
      <c r="H215" s="161"/>
      <c r="I215" s="161"/>
      <c r="J215" s="161"/>
      <c r="K215" s="46"/>
      <c r="L215" s="46"/>
      <c r="M215" s="46"/>
      <c r="N215" s="46"/>
      <c r="O215" s="46"/>
      <c r="P215" s="46"/>
      <c r="Q215" s="46"/>
      <c r="R215" s="44"/>
      <c r="S215" s="44"/>
      <c r="T215" s="44"/>
      <c r="U215" s="44"/>
      <c r="V215" s="44"/>
      <c r="W215" s="44"/>
      <c r="X215" s="44"/>
      <c r="Y215" s="44"/>
      <c r="Z215" s="44"/>
      <c r="AA215" s="44"/>
      <c r="AB215" s="44"/>
      <c r="AC215" s="44"/>
      <c r="AD215" s="44"/>
    </row>
    <row r="216" spans="1:30" ht="14.25" x14ac:dyDescent="0.2">
      <c r="A216" s="185" t="s">
        <v>174</v>
      </c>
      <c r="B216" s="179"/>
      <c r="C216" s="179"/>
      <c r="D216" s="179"/>
      <c r="E216" s="179"/>
      <c r="F216" s="180"/>
      <c r="G216" s="161"/>
      <c r="H216" s="161"/>
      <c r="I216" s="161"/>
      <c r="J216" s="161"/>
      <c r="K216" s="46"/>
      <c r="L216" s="46"/>
      <c r="M216" s="46"/>
      <c r="N216" s="46"/>
      <c r="O216" s="46"/>
      <c r="P216" s="46"/>
      <c r="Q216" s="46"/>
      <c r="R216" s="44"/>
      <c r="S216" s="44"/>
      <c r="T216" s="44"/>
      <c r="U216" s="44"/>
      <c r="V216" s="44"/>
      <c r="W216" s="44"/>
      <c r="X216" s="44"/>
      <c r="Y216" s="44"/>
      <c r="Z216" s="44"/>
      <c r="AA216" s="44"/>
      <c r="AB216" s="44"/>
      <c r="AC216" s="44"/>
      <c r="AD216" s="44"/>
    </row>
    <row r="217" spans="1:30" ht="14.25" x14ac:dyDescent="0.2">
      <c r="A217" s="185" t="s">
        <v>175</v>
      </c>
      <c r="B217" s="179"/>
      <c r="C217" s="179"/>
      <c r="D217" s="179"/>
      <c r="E217" s="179"/>
      <c r="F217" s="180"/>
      <c r="G217" s="161"/>
      <c r="H217" s="161"/>
      <c r="I217" s="161"/>
      <c r="J217" s="161"/>
      <c r="K217" s="46"/>
      <c r="L217" s="46"/>
      <c r="M217" s="46"/>
      <c r="N217" s="46"/>
      <c r="O217" s="46"/>
      <c r="P217" s="46"/>
      <c r="Q217" s="46"/>
      <c r="R217" s="44"/>
      <c r="S217" s="44"/>
      <c r="T217" s="44"/>
      <c r="U217" s="44"/>
      <c r="V217" s="44"/>
      <c r="W217" s="44"/>
      <c r="X217" s="44"/>
      <c r="Y217" s="44"/>
      <c r="Z217" s="44"/>
      <c r="AA217" s="44"/>
      <c r="AB217" s="44"/>
      <c r="AC217" s="44"/>
      <c r="AD217" s="44"/>
    </row>
    <row r="218" spans="1:30" ht="14.25" x14ac:dyDescent="0.2">
      <c r="A218" s="185" t="s">
        <v>176</v>
      </c>
      <c r="B218" s="179"/>
      <c r="C218" s="179"/>
      <c r="D218" s="179"/>
      <c r="E218" s="179"/>
      <c r="F218" s="180"/>
      <c r="G218" s="161"/>
      <c r="H218" s="161"/>
      <c r="I218" s="161"/>
      <c r="J218" s="161"/>
      <c r="K218" s="46"/>
      <c r="L218" s="46"/>
      <c r="M218" s="46"/>
      <c r="N218" s="46"/>
      <c r="O218" s="46"/>
      <c r="P218" s="46"/>
      <c r="Q218" s="46"/>
      <c r="R218" s="44"/>
      <c r="S218" s="44"/>
      <c r="T218" s="44"/>
      <c r="U218" s="44"/>
      <c r="V218" s="44"/>
      <c r="W218" s="44"/>
      <c r="X218" s="44"/>
      <c r="Y218" s="44"/>
      <c r="Z218" s="44"/>
      <c r="AA218" s="44"/>
      <c r="AB218" s="44"/>
      <c r="AC218" s="44"/>
      <c r="AD218" s="44"/>
    </row>
    <row r="219" spans="1:30" ht="14.25" x14ac:dyDescent="0.2">
      <c r="A219" s="185" t="s">
        <v>177</v>
      </c>
      <c r="B219" s="179"/>
      <c r="C219" s="179"/>
      <c r="D219" s="179"/>
      <c r="E219" s="179"/>
      <c r="F219" s="180"/>
      <c r="G219" s="161"/>
      <c r="H219" s="161"/>
      <c r="I219" s="161"/>
      <c r="J219" s="161"/>
      <c r="K219" s="46"/>
      <c r="L219" s="46"/>
      <c r="M219" s="46"/>
      <c r="N219" s="46"/>
      <c r="O219" s="46"/>
      <c r="P219" s="46"/>
      <c r="Q219" s="46"/>
      <c r="R219" s="44"/>
      <c r="S219" s="44"/>
      <c r="T219" s="44"/>
      <c r="U219" s="44"/>
      <c r="V219" s="44"/>
      <c r="W219" s="44"/>
      <c r="X219" s="44"/>
      <c r="Y219" s="44"/>
      <c r="Z219" s="44"/>
      <c r="AA219" s="44"/>
      <c r="AB219" s="44"/>
      <c r="AC219" s="44"/>
      <c r="AD219" s="44"/>
    </row>
    <row r="220" spans="1:30" ht="14.25" x14ac:dyDescent="0.2">
      <c r="A220" s="185" t="s">
        <v>178</v>
      </c>
      <c r="B220" s="179"/>
      <c r="C220" s="179"/>
      <c r="D220" s="179"/>
      <c r="E220" s="179"/>
      <c r="F220" s="180"/>
      <c r="G220" s="161"/>
      <c r="H220" s="161"/>
      <c r="I220" s="161"/>
      <c r="J220" s="161"/>
      <c r="K220" s="46"/>
      <c r="L220" s="46"/>
      <c r="M220" s="46"/>
      <c r="N220" s="46"/>
      <c r="O220" s="46"/>
      <c r="P220" s="46"/>
      <c r="Q220" s="46"/>
      <c r="R220" s="44"/>
      <c r="S220" s="44"/>
      <c r="T220" s="44"/>
      <c r="U220" s="44"/>
      <c r="V220" s="44"/>
      <c r="W220" s="44"/>
      <c r="X220" s="44"/>
      <c r="Y220" s="44"/>
      <c r="Z220" s="44"/>
      <c r="AA220" s="44"/>
      <c r="AB220" s="44"/>
      <c r="AC220" s="44"/>
      <c r="AD220" s="44"/>
    </row>
    <row r="221" spans="1:30" ht="14.25" x14ac:dyDescent="0.2">
      <c r="A221" s="185" t="s">
        <v>179</v>
      </c>
      <c r="B221" s="179"/>
      <c r="C221" s="179"/>
      <c r="D221" s="179"/>
      <c r="E221" s="179"/>
      <c r="F221" s="180"/>
      <c r="G221" s="161"/>
      <c r="H221" s="161"/>
      <c r="I221" s="161"/>
      <c r="J221" s="161"/>
      <c r="K221" s="46"/>
      <c r="L221" s="46"/>
      <c r="M221" s="46"/>
      <c r="N221" s="46"/>
      <c r="O221" s="46"/>
      <c r="P221" s="46"/>
      <c r="Q221" s="46"/>
      <c r="R221" s="44"/>
      <c r="S221" s="44"/>
      <c r="T221" s="44"/>
      <c r="U221" s="44"/>
      <c r="V221" s="44"/>
      <c r="W221" s="44"/>
      <c r="X221" s="44"/>
      <c r="Y221" s="44"/>
      <c r="Z221" s="44"/>
      <c r="AA221" s="44"/>
      <c r="AB221" s="44"/>
      <c r="AC221" s="44"/>
      <c r="AD221" s="44"/>
    </row>
    <row r="222" spans="1:30" ht="27.75" customHeight="1" x14ac:dyDescent="0.2">
      <c r="A222" s="185" t="s">
        <v>180</v>
      </c>
      <c r="B222" s="179"/>
      <c r="C222" s="179"/>
      <c r="D222" s="179"/>
      <c r="E222" s="179"/>
      <c r="F222" s="180"/>
      <c r="G222" s="170"/>
      <c r="H222" s="161"/>
      <c r="I222" s="161"/>
      <c r="J222" s="161"/>
      <c r="K222" s="46"/>
      <c r="L222" s="46"/>
      <c r="M222" s="46"/>
      <c r="N222" s="46"/>
      <c r="O222" s="46"/>
      <c r="P222" s="46"/>
      <c r="Q222" s="46"/>
      <c r="R222" s="44"/>
      <c r="S222" s="44"/>
      <c r="T222" s="44"/>
      <c r="U222" s="44"/>
      <c r="V222" s="44"/>
      <c r="W222" s="44"/>
      <c r="X222" s="44"/>
      <c r="Y222" s="44"/>
      <c r="Z222" s="44"/>
      <c r="AA222" s="44"/>
      <c r="AB222" s="44"/>
      <c r="AC222" s="44"/>
      <c r="AD222" s="44"/>
    </row>
    <row r="223" spans="1:30" ht="14.25" x14ac:dyDescent="0.2">
      <c r="A223" s="48"/>
      <c r="B223" s="145"/>
      <c r="C223" s="145"/>
      <c r="D223" s="145"/>
      <c r="E223" s="145"/>
      <c r="F223" s="48"/>
      <c r="G223" s="162"/>
      <c r="H223" s="162"/>
      <c r="I223" s="162"/>
      <c r="J223" s="162"/>
      <c r="K223" s="48"/>
      <c r="L223" s="48"/>
      <c r="M223" s="48"/>
      <c r="N223" s="48"/>
      <c r="O223" s="48"/>
      <c r="P223" s="48"/>
      <c r="Q223" s="48"/>
    </row>
    <row r="224" spans="1:30" ht="14.25" x14ac:dyDescent="0.2">
      <c r="A224" s="48"/>
      <c r="B224" s="145"/>
      <c r="C224" s="145"/>
      <c r="D224" s="145"/>
      <c r="E224" s="145"/>
      <c r="F224" s="48"/>
      <c r="G224" s="162"/>
      <c r="H224" s="162"/>
      <c r="I224" s="162"/>
      <c r="J224" s="162"/>
      <c r="K224" s="48"/>
      <c r="L224" s="48"/>
      <c r="M224" s="48"/>
      <c r="N224" s="48"/>
      <c r="O224" s="48"/>
      <c r="P224" s="48"/>
      <c r="Q224" s="48"/>
    </row>
    <row r="225" spans="1:17" ht="14.25" x14ac:dyDescent="0.2">
      <c r="A225" s="48"/>
      <c r="B225" s="145"/>
      <c r="C225" s="145"/>
      <c r="D225" s="145"/>
      <c r="E225" s="145"/>
      <c r="F225" s="48"/>
      <c r="G225" s="162"/>
      <c r="H225" s="162"/>
      <c r="I225" s="162"/>
      <c r="J225" s="162"/>
      <c r="K225" s="48"/>
      <c r="L225" s="48"/>
      <c r="M225" s="48"/>
      <c r="N225" s="48"/>
      <c r="O225" s="48"/>
      <c r="P225" s="48"/>
      <c r="Q225" s="48"/>
    </row>
    <row r="226" spans="1:17" ht="14.25" x14ac:dyDescent="0.2">
      <c r="A226" s="48"/>
      <c r="B226" s="145"/>
      <c r="C226" s="145"/>
      <c r="D226" s="145"/>
      <c r="E226" s="145"/>
      <c r="F226" s="48"/>
      <c r="G226" s="162"/>
      <c r="H226" s="162"/>
      <c r="I226" s="162"/>
      <c r="J226" s="162"/>
      <c r="K226" s="48"/>
      <c r="L226" s="48"/>
      <c r="M226" s="48"/>
      <c r="N226" s="48"/>
      <c r="O226" s="48"/>
      <c r="P226" s="48"/>
      <c r="Q226" s="48"/>
    </row>
    <row r="227" spans="1:17" ht="14.25" x14ac:dyDescent="0.2"/>
    <row r="228" spans="1:17" ht="14.25" x14ac:dyDescent="0.2"/>
    <row r="229" spans="1:17" ht="14.25" x14ac:dyDescent="0.2"/>
    <row r="230" spans="1:17" ht="14.25" x14ac:dyDescent="0.2"/>
    <row r="231" spans="1:17" ht="14.25" x14ac:dyDescent="0.2"/>
    <row r="232" spans="1:17" ht="14.25" x14ac:dyDescent="0.2"/>
    <row r="233" spans="1:17" ht="14.25" x14ac:dyDescent="0.2"/>
    <row r="234" spans="1:17" ht="14.25" x14ac:dyDescent="0.2"/>
    <row r="235" spans="1:17" ht="14.25" x14ac:dyDescent="0.2"/>
    <row r="236" spans="1:17" ht="14.25" x14ac:dyDescent="0.2"/>
    <row r="237" spans="1:17" ht="14.25" x14ac:dyDescent="0.2"/>
    <row r="238" spans="1:17" ht="14.25" x14ac:dyDescent="0.2"/>
    <row r="239" spans="1:17" ht="14.25" x14ac:dyDescent="0.2"/>
    <row r="240" spans="1:17" ht="14.25" x14ac:dyDescent="0.2"/>
    <row r="241" ht="14.25" x14ac:dyDescent="0.2"/>
    <row r="242" ht="14.25" x14ac:dyDescent="0.2"/>
    <row r="243" ht="14.25" x14ac:dyDescent="0.2"/>
    <row r="244" ht="14.25" x14ac:dyDescent="0.2"/>
    <row r="245" ht="14.25" x14ac:dyDescent="0.2"/>
    <row r="246" ht="14.25" x14ac:dyDescent="0.2"/>
    <row r="247" ht="14.25" x14ac:dyDescent="0.2"/>
    <row r="248" ht="14.25" x14ac:dyDescent="0.2"/>
    <row r="249" ht="14.25" x14ac:dyDescent="0.2"/>
    <row r="250" ht="14.25" x14ac:dyDescent="0.2"/>
    <row r="251" ht="14.25" x14ac:dyDescent="0.2"/>
    <row r="252" ht="14.25" x14ac:dyDescent="0.2"/>
    <row r="253" ht="14.25" x14ac:dyDescent="0.2"/>
    <row r="254" ht="14.25" x14ac:dyDescent="0.2"/>
    <row r="255" ht="14.25" x14ac:dyDescent="0.2"/>
    <row r="256" ht="14.25" x14ac:dyDescent="0.2"/>
    <row r="257" ht="14.25" x14ac:dyDescent="0.2"/>
    <row r="258" ht="14.25" x14ac:dyDescent="0.2"/>
    <row r="259" ht="14.25" x14ac:dyDescent="0.2"/>
    <row r="260" ht="14.25" x14ac:dyDescent="0.2"/>
    <row r="261" ht="14.25" x14ac:dyDescent="0.2"/>
    <row r="262" ht="14.25" x14ac:dyDescent="0.2"/>
    <row r="263" ht="14.25" x14ac:dyDescent="0.2"/>
    <row r="264" ht="14.25" x14ac:dyDescent="0.2"/>
    <row r="265" ht="14.25" x14ac:dyDescent="0.2"/>
    <row r="266" ht="14.25" x14ac:dyDescent="0.2"/>
    <row r="267" ht="14.25" x14ac:dyDescent="0.2"/>
    <row r="268" ht="14.25" x14ac:dyDescent="0.2"/>
    <row r="269" ht="14.25" x14ac:dyDescent="0.2"/>
    <row r="270" ht="14.25" x14ac:dyDescent="0.2"/>
    <row r="271" ht="14.25" x14ac:dyDescent="0.2"/>
    <row r="272" ht="14.25" x14ac:dyDescent="0.2"/>
    <row r="273" ht="14.25" x14ac:dyDescent="0.2"/>
    <row r="274" ht="14.25" x14ac:dyDescent="0.2"/>
    <row r="275" ht="14.25" x14ac:dyDescent="0.2"/>
    <row r="276" ht="14.25" x14ac:dyDescent="0.2"/>
    <row r="277" ht="14.25" x14ac:dyDescent="0.2"/>
    <row r="278" ht="14.25" x14ac:dyDescent="0.2"/>
    <row r="279" ht="14.25" x14ac:dyDescent="0.2"/>
    <row r="280" ht="14.25" x14ac:dyDescent="0.2"/>
    <row r="281" ht="14.25" x14ac:dyDescent="0.2"/>
    <row r="282" ht="14.25" x14ac:dyDescent="0.2"/>
    <row r="283" ht="14.25" x14ac:dyDescent="0.2"/>
    <row r="284" ht="14.25" x14ac:dyDescent="0.2"/>
    <row r="285" ht="14.25" x14ac:dyDescent="0.2"/>
    <row r="286" ht="14.25" x14ac:dyDescent="0.2"/>
    <row r="287" ht="14.25" x14ac:dyDescent="0.2"/>
    <row r="288" ht="14.25" x14ac:dyDescent="0.2"/>
    <row r="289" ht="14.25" x14ac:dyDescent="0.2"/>
    <row r="290" ht="14.25" x14ac:dyDescent="0.2"/>
    <row r="291" ht="14.25" x14ac:dyDescent="0.2"/>
    <row r="292" ht="14.25" x14ac:dyDescent="0.2"/>
    <row r="293" ht="14.25" x14ac:dyDescent="0.2"/>
    <row r="294" ht="14.25" x14ac:dyDescent="0.2"/>
    <row r="295" ht="14.25" x14ac:dyDescent="0.2"/>
    <row r="296" ht="14.25" x14ac:dyDescent="0.2"/>
    <row r="297" ht="14.25" x14ac:dyDescent="0.2"/>
    <row r="298" ht="14.25" x14ac:dyDescent="0.2"/>
    <row r="299" ht="14.25" x14ac:dyDescent="0.2"/>
    <row r="300" ht="14.25" x14ac:dyDescent="0.2"/>
    <row r="301" ht="14.25" x14ac:dyDescent="0.2"/>
    <row r="302" ht="14.25" x14ac:dyDescent="0.2"/>
    <row r="303" ht="14.25" x14ac:dyDescent="0.2"/>
    <row r="304" ht="14.25" x14ac:dyDescent="0.2"/>
    <row r="305" ht="14.25" x14ac:dyDescent="0.2"/>
    <row r="306" ht="14.25" x14ac:dyDescent="0.2"/>
    <row r="307" ht="14.25" x14ac:dyDescent="0.2"/>
    <row r="308" ht="14.25" x14ac:dyDescent="0.2"/>
    <row r="309" ht="14.25" x14ac:dyDescent="0.2"/>
    <row r="310" ht="14.25" x14ac:dyDescent="0.2"/>
    <row r="311" ht="14.25" x14ac:dyDescent="0.2"/>
    <row r="312" ht="14.25" x14ac:dyDescent="0.2"/>
    <row r="313" ht="14.25" x14ac:dyDescent="0.2"/>
    <row r="314" ht="14.25" x14ac:dyDescent="0.2"/>
    <row r="315" ht="14.25" x14ac:dyDescent="0.2"/>
    <row r="316" ht="14.25" x14ac:dyDescent="0.2"/>
    <row r="317" ht="14.25" x14ac:dyDescent="0.2"/>
    <row r="318" ht="14.25" x14ac:dyDescent="0.2"/>
    <row r="319" ht="14.25" x14ac:dyDescent="0.2"/>
    <row r="320" ht="14.25" x14ac:dyDescent="0.2"/>
    <row r="321" ht="14.25" x14ac:dyDescent="0.2"/>
    <row r="322" ht="14.25" x14ac:dyDescent="0.2"/>
    <row r="323" ht="14.25" x14ac:dyDescent="0.2"/>
    <row r="324" ht="14.25" x14ac:dyDescent="0.2"/>
    <row r="325" ht="14.25" x14ac:dyDescent="0.2"/>
    <row r="326" ht="14.25" x14ac:dyDescent="0.2"/>
    <row r="327" ht="14.25" x14ac:dyDescent="0.2"/>
    <row r="328" ht="14.25" x14ac:dyDescent="0.2"/>
    <row r="329" ht="14.25" x14ac:dyDescent="0.2"/>
    <row r="330" ht="14.25" x14ac:dyDescent="0.2"/>
    <row r="331" ht="14.25" x14ac:dyDescent="0.2"/>
    <row r="332" ht="14.25" x14ac:dyDescent="0.2"/>
    <row r="333" ht="14.25" x14ac:dyDescent="0.2"/>
    <row r="334" ht="14.25" x14ac:dyDescent="0.2"/>
    <row r="335" ht="14.25" x14ac:dyDescent="0.2"/>
    <row r="336" ht="14.25" x14ac:dyDescent="0.2"/>
    <row r="337" ht="14.25" x14ac:dyDescent="0.2"/>
    <row r="338" ht="14.25" x14ac:dyDescent="0.2"/>
    <row r="339" ht="14.25" x14ac:dyDescent="0.2"/>
    <row r="340" ht="14.25" x14ac:dyDescent="0.2"/>
    <row r="341" ht="14.25" x14ac:dyDescent="0.2"/>
    <row r="342" ht="14.25" x14ac:dyDescent="0.2"/>
    <row r="343" ht="14.25" x14ac:dyDescent="0.2"/>
    <row r="344" ht="14.25" x14ac:dyDescent="0.2"/>
    <row r="345" ht="14.25" x14ac:dyDescent="0.2"/>
    <row r="346" ht="14.25" x14ac:dyDescent="0.2"/>
    <row r="347" ht="14.25" x14ac:dyDescent="0.2"/>
    <row r="348" ht="14.25" x14ac:dyDescent="0.2"/>
    <row r="349" ht="14.25" x14ac:dyDescent="0.2"/>
    <row r="350" ht="14.25" x14ac:dyDescent="0.2"/>
    <row r="351" ht="14.25" x14ac:dyDescent="0.2"/>
    <row r="352" ht="14.25" x14ac:dyDescent="0.2"/>
    <row r="353" ht="14.25" x14ac:dyDescent="0.2"/>
    <row r="354" ht="14.25" x14ac:dyDescent="0.2"/>
    <row r="355" ht="14.25" x14ac:dyDescent="0.2"/>
    <row r="356" ht="14.25" x14ac:dyDescent="0.2"/>
    <row r="357" ht="14.25" x14ac:dyDescent="0.2"/>
    <row r="358" ht="14.25" x14ac:dyDescent="0.2"/>
    <row r="359" ht="14.25" x14ac:dyDescent="0.2"/>
    <row r="360" ht="14.25" x14ac:dyDescent="0.2"/>
    <row r="361" ht="14.25" x14ac:dyDescent="0.2"/>
    <row r="362" ht="14.25" x14ac:dyDescent="0.2"/>
    <row r="363" ht="14.25" x14ac:dyDescent="0.2"/>
    <row r="364" ht="14.25" x14ac:dyDescent="0.2"/>
    <row r="365" ht="14.25" x14ac:dyDescent="0.2"/>
    <row r="366" ht="14.25" x14ac:dyDescent="0.2"/>
    <row r="367" ht="14.25" x14ac:dyDescent="0.2"/>
    <row r="368" ht="14.25" x14ac:dyDescent="0.2"/>
    <row r="369" ht="14.25" x14ac:dyDescent="0.2"/>
    <row r="370" ht="14.25" x14ac:dyDescent="0.2"/>
    <row r="371" ht="14.25" x14ac:dyDescent="0.2"/>
    <row r="372" ht="14.25" x14ac:dyDescent="0.2"/>
    <row r="373" ht="14.25" x14ac:dyDescent="0.2"/>
    <row r="374" ht="14.25" x14ac:dyDescent="0.2"/>
    <row r="375" ht="14.25" x14ac:dyDescent="0.2"/>
    <row r="376" ht="14.25" x14ac:dyDescent="0.2"/>
    <row r="377" ht="14.25" x14ac:dyDescent="0.2"/>
    <row r="378" ht="14.25" x14ac:dyDescent="0.2"/>
    <row r="379" ht="14.25" x14ac:dyDescent="0.2"/>
    <row r="380" ht="14.25" x14ac:dyDescent="0.2"/>
    <row r="381" ht="14.25" x14ac:dyDescent="0.2"/>
    <row r="382" ht="14.25" x14ac:dyDescent="0.2"/>
    <row r="383" ht="14.25" x14ac:dyDescent="0.2"/>
    <row r="384" ht="14.25" x14ac:dyDescent="0.2"/>
    <row r="385" ht="14.25" x14ac:dyDescent="0.2"/>
    <row r="386" ht="14.25" x14ac:dyDescent="0.2"/>
    <row r="387" ht="14.25" x14ac:dyDescent="0.2"/>
    <row r="388" ht="14.25" x14ac:dyDescent="0.2"/>
    <row r="389" ht="14.25" x14ac:dyDescent="0.2"/>
    <row r="390" ht="14.25" x14ac:dyDescent="0.2"/>
    <row r="391" ht="14.25" x14ac:dyDescent="0.2"/>
    <row r="392" ht="14.25" x14ac:dyDescent="0.2"/>
    <row r="393" ht="14.25" x14ac:dyDescent="0.2"/>
    <row r="394" ht="14.25" x14ac:dyDescent="0.2"/>
    <row r="395" ht="14.25" x14ac:dyDescent="0.2"/>
    <row r="396" ht="14.25" x14ac:dyDescent="0.2"/>
    <row r="397" ht="14.25" x14ac:dyDescent="0.2"/>
    <row r="398" ht="14.25" x14ac:dyDescent="0.2"/>
    <row r="399" ht="14.25" x14ac:dyDescent="0.2"/>
    <row r="400" ht="14.25" x14ac:dyDescent="0.2"/>
    <row r="401" ht="14.25" x14ac:dyDescent="0.2"/>
    <row r="402" ht="14.25" x14ac:dyDescent="0.2"/>
    <row r="403" ht="14.25" x14ac:dyDescent="0.2"/>
    <row r="404" ht="14.25" x14ac:dyDescent="0.2"/>
    <row r="405" ht="14.25" x14ac:dyDescent="0.2"/>
    <row r="406" ht="14.25" x14ac:dyDescent="0.2"/>
    <row r="407" ht="14.25" x14ac:dyDescent="0.2"/>
    <row r="408" ht="14.25" x14ac:dyDescent="0.2"/>
    <row r="409" ht="14.25" x14ac:dyDescent="0.2"/>
    <row r="410" ht="14.25" x14ac:dyDescent="0.2"/>
    <row r="411" ht="14.25" x14ac:dyDescent="0.2"/>
    <row r="412" ht="14.25" x14ac:dyDescent="0.2"/>
    <row r="413" ht="14.25" x14ac:dyDescent="0.2"/>
    <row r="414" ht="14.25" x14ac:dyDescent="0.2"/>
    <row r="415" ht="14.25" x14ac:dyDescent="0.2"/>
    <row r="416" ht="14.25" x14ac:dyDescent="0.2"/>
    <row r="417" ht="14.25" x14ac:dyDescent="0.2"/>
    <row r="418" ht="14.25" x14ac:dyDescent="0.2"/>
    <row r="419" ht="14.25" x14ac:dyDescent="0.2"/>
    <row r="420" ht="14.25" x14ac:dyDescent="0.2"/>
    <row r="421" ht="14.25" x14ac:dyDescent="0.2"/>
    <row r="422" ht="14.25" x14ac:dyDescent="0.2"/>
    <row r="423" ht="14.25" x14ac:dyDescent="0.2"/>
    <row r="424" ht="14.25" x14ac:dyDescent="0.2"/>
    <row r="425" ht="14.25" x14ac:dyDescent="0.2"/>
    <row r="426" ht="14.25" x14ac:dyDescent="0.2"/>
    <row r="427" ht="14.25" x14ac:dyDescent="0.2"/>
    <row r="428" ht="14.25" x14ac:dyDescent="0.2"/>
    <row r="429" ht="14.25" x14ac:dyDescent="0.2"/>
    <row r="430" ht="14.25" x14ac:dyDescent="0.2"/>
    <row r="431" ht="14.25" x14ac:dyDescent="0.2"/>
    <row r="432" ht="14.25" x14ac:dyDescent="0.2"/>
    <row r="433" ht="14.25" x14ac:dyDescent="0.2"/>
    <row r="434" ht="14.25" x14ac:dyDescent="0.2"/>
    <row r="435" ht="14.25" x14ac:dyDescent="0.2"/>
    <row r="436" ht="14.25" x14ac:dyDescent="0.2"/>
    <row r="437" ht="14.25" x14ac:dyDescent="0.2"/>
    <row r="438" ht="14.25" x14ac:dyDescent="0.2"/>
    <row r="439" ht="14.25" x14ac:dyDescent="0.2"/>
    <row r="440" ht="14.25" x14ac:dyDescent="0.2"/>
    <row r="441" ht="14.25" x14ac:dyDescent="0.2"/>
    <row r="442" ht="14.25" x14ac:dyDescent="0.2"/>
    <row r="443" ht="14.25" x14ac:dyDescent="0.2"/>
    <row r="444" ht="14.25" x14ac:dyDescent="0.2"/>
    <row r="445" ht="14.25" x14ac:dyDescent="0.2"/>
    <row r="446" ht="14.25" x14ac:dyDescent="0.2"/>
    <row r="447" ht="14.25" x14ac:dyDescent="0.2"/>
    <row r="448" ht="14.25" x14ac:dyDescent="0.2"/>
    <row r="449" ht="14.25" x14ac:dyDescent="0.2"/>
    <row r="450" ht="14.25" x14ac:dyDescent="0.2"/>
    <row r="451" ht="14.25" x14ac:dyDescent="0.2"/>
    <row r="452" ht="14.25" x14ac:dyDescent="0.2"/>
    <row r="453" ht="14.25" x14ac:dyDescent="0.2"/>
    <row r="454" ht="14.25" x14ac:dyDescent="0.2"/>
    <row r="455" ht="14.25" x14ac:dyDescent="0.2"/>
    <row r="456" ht="14.25" x14ac:dyDescent="0.2"/>
    <row r="457" ht="14.25" x14ac:dyDescent="0.2"/>
    <row r="458" ht="14.25" x14ac:dyDescent="0.2"/>
    <row r="459" ht="14.25" x14ac:dyDescent="0.2"/>
    <row r="460" ht="14.25" x14ac:dyDescent="0.2"/>
    <row r="461" ht="14.25" x14ac:dyDescent="0.2"/>
    <row r="462" ht="14.25" x14ac:dyDescent="0.2"/>
    <row r="463" ht="14.25" x14ac:dyDescent="0.2"/>
    <row r="464" ht="14.25" x14ac:dyDescent="0.2"/>
    <row r="465" ht="14.25" x14ac:dyDescent="0.2"/>
    <row r="466" ht="14.25" x14ac:dyDescent="0.2"/>
    <row r="467" ht="14.25" x14ac:dyDescent="0.2"/>
    <row r="468" ht="14.25" x14ac:dyDescent="0.2"/>
    <row r="469" ht="14.25" x14ac:dyDescent="0.2"/>
    <row r="470" ht="14.25" x14ac:dyDescent="0.2"/>
    <row r="471" ht="14.25" x14ac:dyDescent="0.2"/>
    <row r="472" ht="14.25" x14ac:dyDescent="0.2"/>
    <row r="473" ht="14.25" x14ac:dyDescent="0.2"/>
    <row r="474" ht="14.25" x14ac:dyDescent="0.2"/>
    <row r="475" ht="14.25" x14ac:dyDescent="0.2"/>
    <row r="476" ht="14.25" x14ac:dyDescent="0.2"/>
    <row r="477" ht="14.25" x14ac:dyDescent="0.2"/>
    <row r="478" ht="14.25" x14ac:dyDescent="0.2"/>
    <row r="479" ht="14.25" x14ac:dyDescent="0.2"/>
    <row r="480" ht="14.25" x14ac:dyDescent="0.2"/>
    <row r="481" ht="14.25" x14ac:dyDescent="0.2"/>
    <row r="482" ht="14.25" x14ac:dyDescent="0.2"/>
    <row r="483" ht="14.25" x14ac:dyDescent="0.2"/>
    <row r="484" ht="14.25" x14ac:dyDescent="0.2"/>
    <row r="485" ht="14.25" x14ac:dyDescent="0.2"/>
    <row r="486" ht="14.25" x14ac:dyDescent="0.2"/>
    <row r="487" ht="14.25" x14ac:dyDescent="0.2"/>
    <row r="488" ht="14.25" x14ac:dyDescent="0.2"/>
    <row r="489" ht="14.25" x14ac:dyDescent="0.2"/>
    <row r="490" ht="14.25" x14ac:dyDescent="0.2"/>
    <row r="491" ht="14.25" x14ac:dyDescent="0.2"/>
    <row r="492" ht="14.25" x14ac:dyDescent="0.2"/>
    <row r="493" ht="14.25" x14ac:dyDescent="0.2"/>
    <row r="494" ht="14.25" x14ac:dyDescent="0.2"/>
    <row r="495" ht="14.25" x14ac:dyDescent="0.2"/>
    <row r="496" ht="14.25" x14ac:dyDescent="0.2"/>
    <row r="497" ht="14.25" x14ac:dyDescent="0.2"/>
    <row r="498" ht="14.25" x14ac:dyDescent="0.2"/>
    <row r="499" ht="14.25" x14ac:dyDescent="0.2"/>
    <row r="500" ht="14.25" x14ac:dyDescent="0.2"/>
    <row r="501" ht="14.25" x14ac:dyDescent="0.2"/>
    <row r="502" ht="14.25" x14ac:dyDescent="0.2"/>
    <row r="503" ht="14.25" x14ac:dyDescent="0.2"/>
    <row r="504" ht="14.25" x14ac:dyDescent="0.2"/>
    <row r="505" ht="14.25" x14ac:dyDescent="0.2"/>
    <row r="506" ht="14.25" x14ac:dyDescent="0.2"/>
    <row r="507" ht="14.25" x14ac:dyDescent="0.2"/>
    <row r="508" ht="14.25" x14ac:dyDescent="0.2"/>
    <row r="509" ht="14.25" x14ac:dyDescent="0.2"/>
    <row r="510" ht="14.25" x14ac:dyDescent="0.2"/>
    <row r="511" ht="14.25" x14ac:dyDescent="0.2"/>
    <row r="512" ht="14.25" x14ac:dyDescent="0.2"/>
    <row r="513" ht="14.25" x14ac:dyDescent="0.2"/>
    <row r="514" ht="14.25" x14ac:dyDescent="0.2"/>
    <row r="515" ht="14.25" x14ac:dyDescent="0.2"/>
    <row r="516" ht="14.25" x14ac:dyDescent="0.2"/>
    <row r="517" ht="14.25" x14ac:dyDescent="0.2"/>
    <row r="518" ht="14.25" x14ac:dyDescent="0.2"/>
    <row r="519" ht="14.25" x14ac:dyDescent="0.2"/>
    <row r="520" ht="14.25" x14ac:dyDescent="0.2"/>
    <row r="521" ht="14.25" x14ac:dyDescent="0.2"/>
    <row r="522" ht="14.25" x14ac:dyDescent="0.2"/>
    <row r="523" ht="14.25" x14ac:dyDescent="0.2"/>
    <row r="524" ht="14.25" x14ac:dyDescent="0.2"/>
    <row r="525" ht="14.25" x14ac:dyDescent="0.2"/>
    <row r="526" ht="14.25" x14ac:dyDescent="0.2"/>
    <row r="527" ht="14.25" x14ac:dyDescent="0.2"/>
    <row r="528" ht="14.25" x14ac:dyDescent="0.2"/>
    <row r="529" ht="14.25" x14ac:dyDescent="0.2"/>
    <row r="530" ht="14.25" x14ac:dyDescent="0.2"/>
    <row r="531" ht="14.25" x14ac:dyDescent="0.2"/>
    <row r="532" ht="14.25" x14ac:dyDescent="0.2"/>
    <row r="533" ht="14.25" x14ac:dyDescent="0.2"/>
    <row r="534" ht="14.25" x14ac:dyDescent="0.2"/>
    <row r="535" ht="14.25" x14ac:dyDescent="0.2"/>
    <row r="536" ht="14.25" x14ac:dyDescent="0.2"/>
    <row r="537" ht="14.25" x14ac:dyDescent="0.2"/>
    <row r="538" ht="14.25" x14ac:dyDescent="0.2"/>
    <row r="539" ht="14.25" x14ac:dyDescent="0.2"/>
    <row r="540" ht="14.25" x14ac:dyDescent="0.2"/>
    <row r="541" ht="14.25" x14ac:dyDescent="0.2"/>
    <row r="542" ht="14.25" x14ac:dyDescent="0.2"/>
    <row r="543" ht="14.25" x14ac:dyDescent="0.2"/>
    <row r="544" ht="14.25" x14ac:dyDescent="0.2"/>
    <row r="545" ht="14.25" x14ac:dyDescent="0.2"/>
    <row r="546" ht="14.25" x14ac:dyDescent="0.2"/>
    <row r="547" ht="14.25" x14ac:dyDescent="0.2"/>
    <row r="548" ht="14.25" x14ac:dyDescent="0.2"/>
    <row r="549" ht="14.25" x14ac:dyDescent="0.2"/>
    <row r="550" ht="14.25" x14ac:dyDescent="0.2"/>
    <row r="551" ht="14.25" x14ac:dyDescent="0.2"/>
    <row r="552" ht="14.25" x14ac:dyDescent="0.2"/>
    <row r="553" ht="14.25" x14ac:dyDescent="0.2"/>
    <row r="554" ht="14.25" x14ac:dyDescent="0.2"/>
    <row r="555" ht="14.25" x14ac:dyDescent="0.2"/>
    <row r="556" ht="14.25" x14ac:dyDescent="0.2"/>
    <row r="557" ht="14.25" x14ac:dyDescent="0.2"/>
    <row r="558" ht="14.25" x14ac:dyDescent="0.2"/>
    <row r="559" ht="14.25" x14ac:dyDescent="0.2"/>
    <row r="560" ht="14.25" x14ac:dyDescent="0.2"/>
    <row r="561" ht="14.25" x14ac:dyDescent="0.2"/>
    <row r="562" ht="14.25" x14ac:dyDescent="0.2"/>
    <row r="563" ht="14.25" x14ac:dyDescent="0.2"/>
    <row r="564" ht="14.25" x14ac:dyDescent="0.2"/>
    <row r="565" ht="14.25" x14ac:dyDescent="0.2"/>
    <row r="566" ht="14.25" x14ac:dyDescent="0.2"/>
    <row r="567" ht="14.25" x14ac:dyDescent="0.2"/>
    <row r="568" ht="14.25" x14ac:dyDescent="0.2"/>
    <row r="569" ht="14.25" x14ac:dyDescent="0.2"/>
    <row r="570" ht="14.25" x14ac:dyDescent="0.2"/>
    <row r="571" ht="14.25" x14ac:dyDescent="0.2"/>
    <row r="572" ht="14.25" x14ac:dyDescent="0.2"/>
    <row r="573" ht="14.25" x14ac:dyDescent="0.2"/>
    <row r="574" ht="14.25" x14ac:dyDescent="0.2"/>
    <row r="575" ht="14.25" x14ac:dyDescent="0.2"/>
    <row r="576" ht="14.25" x14ac:dyDescent="0.2"/>
    <row r="577" ht="14.25" x14ac:dyDescent="0.2"/>
    <row r="578" ht="14.25" x14ac:dyDescent="0.2"/>
    <row r="579" ht="14.25" x14ac:dyDescent="0.2"/>
    <row r="580" ht="14.25" x14ac:dyDescent="0.2"/>
    <row r="581" ht="14.25" x14ac:dyDescent="0.2"/>
    <row r="582" ht="14.25" x14ac:dyDescent="0.2"/>
    <row r="583" ht="14.25" x14ac:dyDescent="0.2"/>
    <row r="584" ht="14.25" x14ac:dyDescent="0.2"/>
    <row r="585" ht="14.25" x14ac:dyDescent="0.2"/>
    <row r="586" ht="14.25" x14ac:dyDescent="0.2"/>
    <row r="587" ht="14.25" x14ac:dyDescent="0.2"/>
    <row r="588" ht="14.25" x14ac:dyDescent="0.2"/>
    <row r="589" ht="14.25" x14ac:dyDescent="0.2"/>
    <row r="590" ht="14.25" x14ac:dyDescent="0.2"/>
    <row r="591" ht="14.25" x14ac:dyDescent="0.2"/>
    <row r="592" ht="14.25" x14ac:dyDescent="0.2"/>
    <row r="593" ht="14.25" x14ac:dyDescent="0.2"/>
    <row r="594" ht="14.25" x14ac:dyDescent="0.2"/>
    <row r="595" ht="14.25" x14ac:dyDescent="0.2"/>
    <row r="596" ht="14.25" x14ac:dyDescent="0.2"/>
    <row r="597" ht="14.25" x14ac:dyDescent="0.2"/>
    <row r="598" ht="14.25" x14ac:dyDescent="0.2"/>
    <row r="599" ht="14.25" x14ac:dyDescent="0.2"/>
    <row r="600" ht="14.25" x14ac:dyDescent="0.2"/>
    <row r="601" ht="14.25" x14ac:dyDescent="0.2"/>
    <row r="602" ht="14.25" x14ac:dyDescent="0.2"/>
    <row r="603" ht="14.25" x14ac:dyDescent="0.2"/>
    <row r="604" ht="14.25" x14ac:dyDescent="0.2"/>
    <row r="605" ht="14.25" x14ac:dyDescent="0.2"/>
    <row r="606" ht="14.25" x14ac:dyDescent="0.2"/>
    <row r="607" ht="14.25" x14ac:dyDescent="0.2"/>
    <row r="608" ht="14.25" x14ac:dyDescent="0.2"/>
    <row r="609" ht="14.25" x14ac:dyDescent="0.2"/>
    <row r="610" ht="14.25" x14ac:dyDescent="0.2"/>
    <row r="611" ht="14.25" x14ac:dyDescent="0.2"/>
    <row r="612" ht="14.25" x14ac:dyDescent="0.2"/>
    <row r="613" ht="14.25" x14ac:dyDescent="0.2"/>
    <row r="614" ht="14.25" x14ac:dyDescent="0.2"/>
    <row r="615" ht="14.25" x14ac:dyDescent="0.2"/>
    <row r="616" ht="14.25" x14ac:dyDescent="0.2"/>
    <row r="617" ht="14.25" x14ac:dyDescent="0.2"/>
    <row r="618" ht="14.25" x14ac:dyDescent="0.2"/>
    <row r="619" ht="14.25" x14ac:dyDescent="0.2"/>
    <row r="620" ht="14.25" x14ac:dyDescent="0.2"/>
    <row r="621" ht="14.25" x14ac:dyDescent="0.2"/>
    <row r="622" ht="14.25" x14ac:dyDescent="0.2"/>
    <row r="623" ht="14.25" x14ac:dyDescent="0.2"/>
    <row r="624" ht="14.25" x14ac:dyDescent="0.2"/>
    <row r="625" ht="14.25" x14ac:dyDescent="0.2"/>
    <row r="626" ht="14.25" x14ac:dyDescent="0.2"/>
    <row r="627" ht="14.25" x14ac:dyDescent="0.2"/>
    <row r="628" ht="14.25" x14ac:dyDescent="0.2"/>
    <row r="629" ht="14.25" x14ac:dyDescent="0.2"/>
    <row r="630" ht="14.25" x14ac:dyDescent="0.2"/>
    <row r="631" ht="14.25" x14ac:dyDescent="0.2"/>
    <row r="632" ht="14.25" x14ac:dyDescent="0.2"/>
    <row r="633" ht="14.25" x14ac:dyDescent="0.2"/>
    <row r="634" ht="14.25" x14ac:dyDescent="0.2"/>
    <row r="635" ht="14.25" x14ac:dyDescent="0.2"/>
    <row r="636" ht="14.25" x14ac:dyDescent="0.2"/>
    <row r="637" ht="14.25" x14ac:dyDescent="0.2"/>
    <row r="638" ht="14.25" x14ac:dyDescent="0.2"/>
    <row r="639" ht="14.25" x14ac:dyDescent="0.2"/>
    <row r="640" ht="14.25" x14ac:dyDescent="0.2"/>
    <row r="641" ht="14.25" x14ac:dyDescent="0.2"/>
    <row r="642" ht="14.25" x14ac:dyDescent="0.2"/>
    <row r="643" ht="14.25" x14ac:dyDescent="0.2"/>
    <row r="644" ht="14.25" x14ac:dyDescent="0.2"/>
    <row r="645" ht="14.25" x14ac:dyDescent="0.2"/>
    <row r="646" ht="14.25" x14ac:dyDescent="0.2"/>
    <row r="647" ht="14.25" x14ac:dyDescent="0.2"/>
    <row r="648" ht="14.25" x14ac:dyDescent="0.2"/>
    <row r="649" ht="14.25" x14ac:dyDescent="0.2"/>
    <row r="650" ht="14.25" x14ac:dyDescent="0.2"/>
    <row r="651" ht="14.25" x14ac:dyDescent="0.2"/>
    <row r="652" ht="14.25" x14ac:dyDescent="0.2"/>
    <row r="653" ht="14.25" x14ac:dyDescent="0.2"/>
    <row r="654" ht="14.25" x14ac:dyDescent="0.2"/>
    <row r="655" ht="14.25" x14ac:dyDescent="0.2"/>
    <row r="656" ht="14.25" x14ac:dyDescent="0.2"/>
    <row r="657" ht="14.25" x14ac:dyDescent="0.2"/>
    <row r="658" ht="14.25" x14ac:dyDescent="0.2"/>
    <row r="659" ht="14.25" x14ac:dyDescent="0.2"/>
    <row r="660" ht="14.25" x14ac:dyDescent="0.2"/>
    <row r="661" ht="14.25" x14ac:dyDescent="0.2"/>
    <row r="662" ht="14.25" x14ac:dyDescent="0.2"/>
    <row r="663" ht="14.25" x14ac:dyDescent="0.2"/>
    <row r="664" ht="14.25" x14ac:dyDescent="0.2"/>
    <row r="665" ht="14.25" x14ac:dyDescent="0.2"/>
    <row r="666" ht="14.25" x14ac:dyDescent="0.2"/>
    <row r="667" ht="14.25" x14ac:dyDescent="0.2"/>
    <row r="668" ht="14.25" x14ac:dyDescent="0.2"/>
    <row r="669" ht="14.25" x14ac:dyDescent="0.2"/>
    <row r="670" ht="14.25" x14ac:dyDescent="0.2"/>
    <row r="671" ht="14.25" x14ac:dyDescent="0.2"/>
    <row r="672" ht="14.25" x14ac:dyDescent="0.2"/>
    <row r="673" ht="14.25" x14ac:dyDescent="0.2"/>
    <row r="674" ht="14.25" x14ac:dyDescent="0.2"/>
    <row r="675" ht="14.25" x14ac:dyDescent="0.2"/>
    <row r="676" ht="14.25" x14ac:dyDescent="0.2"/>
    <row r="677" ht="14.25" x14ac:dyDescent="0.2"/>
    <row r="678" ht="14.25" x14ac:dyDescent="0.2"/>
    <row r="679" ht="14.25" x14ac:dyDescent="0.2"/>
    <row r="680" ht="14.25" x14ac:dyDescent="0.2"/>
    <row r="681" ht="14.25" x14ac:dyDescent="0.2"/>
    <row r="682" ht="14.25" x14ac:dyDescent="0.2"/>
    <row r="683" ht="14.25" x14ac:dyDescent="0.2"/>
    <row r="684" ht="14.25" x14ac:dyDescent="0.2"/>
    <row r="685" ht="14.25" x14ac:dyDescent="0.2"/>
    <row r="686" ht="14.25" x14ac:dyDescent="0.2"/>
    <row r="687" ht="14.25" x14ac:dyDescent="0.2"/>
    <row r="688" ht="14.25" x14ac:dyDescent="0.2"/>
    <row r="689" ht="14.25" x14ac:dyDescent="0.2"/>
    <row r="690" ht="14.25" x14ac:dyDescent="0.2"/>
    <row r="691" ht="14.25" x14ac:dyDescent="0.2"/>
    <row r="692" ht="14.25" x14ac:dyDescent="0.2"/>
    <row r="693" ht="14.25" x14ac:dyDescent="0.2"/>
    <row r="694" ht="14.25" x14ac:dyDescent="0.2"/>
    <row r="695" ht="14.25" x14ac:dyDescent="0.2"/>
    <row r="696" ht="14.25" x14ac:dyDescent="0.2"/>
    <row r="697" ht="14.25" x14ac:dyDescent="0.2"/>
    <row r="698" ht="14.25" x14ac:dyDescent="0.2"/>
    <row r="699" ht="14.25" x14ac:dyDescent="0.2"/>
    <row r="700" ht="14.25" x14ac:dyDescent="0.2"/>
    <row r="701" ht="14.25" x14ac:dyDescent="0.2"/>
    <row r="702" ht="14.25" x14ac:dyDescent="0.2"/>
    <row r="703" ht="14.25" x14ac:dyDescent="0.2"/>
    <row r="704" ht="14.25" x14ac:dyDescent="0.2"/>
    <row r="705" ht="14.25" x14ac:dyDescent="0.2"/>
    <row r="706" ht="14.25" x14ac:dyDescent="0.2"/>
    <row r="707" ht="14.25" x14ac:dyDescent="0.2"/>
    <row r="708" ht="14.25" x14ac:dyDescent="0.2"/>
    <row r="709" ht="14.25" x14ac:dyDescent="0.2"/>
    <row r="710" ht="14.25" x14ac:dyDescent="0.2"/>
    <row r="711" ht="14.25" x14ac:dyDescent="0.2"/>
    <row r="712" ht="14.25" x14ac:dyDescent="0.2"/>
    <row r="713" ht="14.25" x14ac:dyDescent="0.2"/>
    <row r="714" ht="14.25" x14ac:dyDescent="0.2"/>
    <row r="715" ht="14.25" x14ac:dyDescent="0.2"/>
    <row r="716" ht="14.25" x14ac:dyDescent="0.2"/>
    <row r="717" ht="14.25" x14ac:dyDescent="0.2"/>
    <row r="718" ht="14.25" x14ac:dyDescent="0.2"/>
    <row r="719" ht="14.25" x14ac:dyDescent="0.2"/>
    <row r="720" ht="14.25" x14ac:dyDescent="0.2"/>
    <row r="721" ht="14.25" x14ac:dyDescent="0.2"/>
    <row r="722" ht="14.25" x14ac:dyDescent="0.2"/>
    <row r="723" ht="14.25" x14ac:dyDescent="0.2"/>
    <row r="724" ht="14.25" x14ac:dyDescent="0.2"/>
    <row r="725" ht="14.25" x14ac:dyDescent="0.2"/>
    <row r="726" ht="14.25" x14ac:dyDescent="0.2"/>
    <row r="727" ht="14.25" x14ac:dyDescent="0.2"/>
    <row r="728" ht="14.25" x14ac:dyDescent="0.2"/>
    <row r="729" ht="14.25" x14ac:dyDescent="0.2"/>
    <row r="730" ht="14.25" x14ac:dyDescent="0.2"/>
    <row r="731" ht="14.25" x14ac:dyDescent="0.2"/>
    <row r="732" ht="14.25" x14ac:dyDescent="0.2"/>
    <row r="733" ht="14.25" x14ac:dyDescent="0.2"/>
    <row r="734" ht="14.25" x14ac:dyDescent="0.2"/>
    <row r="735" ht="14.25" x14ac:dyDescent="0.2"/>
    <row r="736" ht="14.25" x14ac:dyDescent="0.2"/>
    <row r="737" ht="14.25" x14ac:dyDescent="0.2"/>
    <row r="738" ht="14.25" x14ac:dyDescent="0.2"/>
    <row r="739" ht="14.25" x14ac:dyDescent="0.2"/>
    <row r="740" ht="14.25" x14ac:dyDescent="0.2"/>
    <row r="741" ht="14.25" x14ac:dyDescent="0.2"/>
    <row r="742" ht="14.25" x14ac:dyDescent="0.2"/>
    <row r="743" ht="14.25" x14ac:dyDescent="0.2"/>
    <row r="744" ht="14.25" x14ac:dyDescent="0.2"/>
    <row r="745" ht="14.25" x14ac:dyDescent="0.2"/>
    <row r="746" ht="14.25" x14ac:dyDescent="0.2"/>
    <row r="747" ht="14.25" x14ac:dyDescent="0.2"/>
    <row r="748" ht="14.25" x14ac:dyDescent="0.2"/>
    <row r="749" ht="14.25" x14ac:dyDescent="0.2"/>
    <row r="750" ht="14.25" x14ac:dyDescent="0.2"/>
    <row r="751" ht="14.25" x14ac:dyDescent="0.2"/>
    <row r="752" ht="14.25" x14ac:dyDescent="0.2"/>
    <row r="753" ht="14.25" x14ac:dyDescent="0.2"/>
    <row r="754" ht="14.25" x14ac:dyDescent="0.2"/>
    <row r="755" ht="14.25" x14ac:dyDescent="0.2"/>
    <row r="756" ht="14.25" x14ac:dyDescent="0.2"/>
    <row r="757" ht="14.25" x14ac:dyDescent="0.2"/>
    <row r="758" ht="14.25" x14ac:dyDescent="0.2"/>
    <row r="759" ht="14.25" x14ac:dyDescent="0.2"/>
    <row r="760" ht="14.25" x14ac:dyDescent="0.2"/>
    <row r="761" ht="14.25" x14ac:dyDescent="0.2"/>
    <row r="762" ht="14.25" x14ac:dyDescent="0.2"/>
    <row r="763" ht="14.25" x14ac:dyDescent="0.2"/>
    <row r="764" ht="14.25" x14ac:dyDescent="0.2"/>
    <row r="765" ht="14.25" x14ac:dyDescent="0.2"/>
    <row r="766" ht="14.25" x14ac:dyDescent="0.2"/>
    <row r="767" ht="14.25" x14ac:dyDescent="0.2"/>
    <row r="768" ht="14.25" x14ac:dyDescent="0.2"/>
    <row r="769" ht="14.25" x14ac:dyDescent="0.2"/>
    <row r="770" ht="14.25" x14ac:dyDescent="0.2"/>
    <row r="771" ht="14.25" x14ac:dyDescent="0.2"/>
    <row r="772" ht="14.25" x14ac:dyDescent="0.2"/>
    <row r="773" ht="14.25" x14ac:dyDescent="0.2"/>
    <row r="774" ht="14.25" x14ac:dyDescent="0.2"/>
    <row r="775" ht="14.25" x14ac:dyDescent="0.2"/>
    <row r="776" ht="14.25" x14ac:dyDescent="0.2"/>
    <row r="777" ht="14.25" x14ac:dyDescent="0.2"/>
    <row r="778" ht="14.25" x14ac:dyDescent="0.2"/>
    <row r="779" ht="14.25" x14ac:dyDescent="0.2"/>
    <row r="780" ht="14.25" x14ac:dyDescent="0.2"/>
    <row r="781" ht="14.25" x14ac:dyDescent="0.2"/>
    <row r="782" ht="14.25" x14ac:dyDescent="0.2"/>
    <row r="783" ht="14.25" x14ac:dyDescent="0.2"/>
    <row r="784" ht="14.25" x14ac:dyDescent="0.2"/>
    <row r="785" ht="14.25" x14ac:dyDescent="0.2"/>
    <row r="786" ht="14.25" x14ac:dyDescent="0.2"/>
    <row r="787" ht="14.25" x14ac:dyDescent="0.2"/>
    <row r="788" ht="14.25" x14ac:dyDescent="0.2"/>
    <row r="789" ht="14.25" x14ac:dyDescent="0.2"/>
    <row r="790" ht="14.25" x14ac:dyDescent="0.2"/>
    <row r="791" ht="14.25" x14ac:dyDescent="0.2"/>
    <row r="792" ht="14.25" x14ac:dyDescent="0.2"/>
    <row r="793" ht="14.25" x14ac:dyDescent="0.2"/>
    <row r="794" ht="14.25" x14ac:dyDescent="0.2"/>
    <row r="795" ht="14.25" x14ac:dyDescent="0.2"/>
    <row r="796" ht="14.25" x14ac:dyDescent="0.2"/>
    <row r="797" ht="14.25" x14ac:dyDescent="0.2"/>
    <row r="798" ht="14.25" x14ac:dyDescent="0.2"/>
    <row r="799" ht="14.25" x14ac:dyDescent="0.2"/>
    <row r="800" ht="14.25" x14ac:dyDescent="0.2"/>
    <row r="801" ht="14.25" x14ac:dyDescent="0.2"/>
    <row r="802" ht="14.25" x14ac:dyDescent="0.2"/>
    <row r="803" ht="14.25" x14ac:dyDescent="0.2"/>
    <row r="804" ht="14.25" x14ac:dyDescent="0.2"/>
    <row r="805" ht="14.25" x14ac:dyDescent="0.2"/>
    <row r="806" ht="14.25" x14ac:dyDescent="0.2"/>
    <row r="807" ht="14.25" x14ac:dyDescent="0.2"/>
    <row r="808" ht="14.25" x14ac:dyDescent="0.2"/>
    <row r="809" ht="14.25" x14ac:dyDescent="0.2"/>
    <row r="810" ht="14.25" x14ac:dyDescent="0.2"/>
    <row r="811" ht="14.25" x14ac:dyDescent="0.2"/>
    <row r="812" ht="14.25" x14ac:dyDescent="0.2"/>
    <row r="813" ht="14.25" x14ac:dyDescent="0.2"/>
    <row r="814" ht="14.25" x14ac:dyDescent="0.2"/>
    <row r="815" ht="14.25" x14ac:dyDescent="0.2"/>
    <row r="816" ht="14.25" x14ac:dyDescent="0.2"/>
    <row r="817" ht="14.25" x14ac:dyDescent="0.2"/>
    <row r="818" ht="14.25" x14ac:dyDescent="0.2"/>
    <row r="819" ht="14.25" x14ac:dyDescent="0.2"/>
    <row r="820" ht="14.25" x14ac:dyDescent="0.2"/>
    <row r="821" ht="14.25" x14ac:dyDescent="0.2"/>
    <row r="822" ht="14.25" x14ac:dyDescent="0.2"/>
    <row r="823" ht="14.25" x14ac:dyDescent="0.2"/>
    <row r="824" ht="14.25" x14ac:dyDescent="0.2"/>
    <row r="825" ht="14.25" x14ac:dyDescent="0.2"/>
    <row r="826" ht="14.25" x14ac:dyDescent="0.2"/>
    <row r="827" ht="14.25" x14ac:dyDescent="0.2"/>
    <row r="828" ht="14.25" x14ac:dyDescent="0.2"/>
    <row r="829" ht="14.25" x14ac:dyDescent="0.2"/>
    <row r="830" ht="14.25" x14ac:dyDescent="0.2"/>
    <row r="831" ht="14.25" x14ac:dyDescent="0.2"/>
    <row r="832" ht="14.25" x14ac:dyDescent="0.2"/>
    <row r="833" ht="14.25" x14ac:dyDescent="0.2"/>
    <row r="834" ht="14.25" x14ac:dyDescent="0.2"/>
    <row r="835" ht="14.25" x14ac:dyDescent="0.2"/>
    <row r="836" ht="14.25" x14ac:dyDescent="0.2"/>
    <row r="837" ht="14.25" x14ac:dyDescent="0.2"/>
    <row r="838" ht="14.25" x14ac:dyDescent="0.2"/>
    <row r="839" ht="14.25" x14ac:dyDescent="0.2"/>
    <row r="840" ht="14.25" x14ac:dyDescent="0.2"/>
    <row r="841" ht="14.25" x14ac:dyDescent="0.2"/>
    <row r="842" ht="14.25" x14ac:dyDescent="0.2"/>
    <row r="843" ht="14.25" x14ac:dyDescent="0.2"/>
    <row r="844" ht="14.25" x14ac:dyDescent="0.2"/>
    <row r="845" ht="14.25" x14ac:dyDescent="0.2"/>
    <row r="846" ht="14.25" x14ac:dyDescent="0.2"/>
    <row r="847" ht="14.25" x14ac:dyDescent="0.2"/>
    <row r="848" ht="14.25" x14ac:dyDescent="0.2"/>
    <row r="849" ht="14.25" x14ac:dyDescent="0.2"/>
    <row r="850" ht="14.25" x14ac:dyDescent="0.2"/>
    <row r="851" ht="14.25" x14ac:dyDescent="0.2"/>
    <row r="852" ht="14.25" x14ac:dyDescent="0.2"/>
    <row r="853" ht="14.25" x14ac:dyDescent="0.2"/>
    <row r="854" ht="14.25" x14ac:dyDescent="0.2"/>
    <row r="855" ht="14.25" x14ac:dyDescent="0.2"/>
    <row r="856" ht="14.25" x14ac:dyDescent="0.2"/>
    <row r="857" ht="14.25" x14ac:dyDescent="0.2"/>
    <row r="858" ht="14.25" x14ac:dyDescent="0.2"/>
    <row r="859" ht="14.25" x14ac:dyDescent="0.2"/>
    <row r="860" ht="14.25" x14ac:dyDescent="0.2"/>
    <row r="861" ht="14.25" x14ac:dyDescent="0.2"/>
    <row r="862" ht="14.25" x14ac:dyDescent="0.2"/>
    <row r="863" ht="14.25" x14ac:dyDescent="0.2"/>
    <row r="864" ht="14.25" x14ac:dyDescent="0.2"/>
    <row r="865" ht="14.25" x14ac:dyDescent="0.2"/>
    <row r="866" ht="14.25" x14ac:dyDescent="0.2"/>
    <row r="867" ht="14.25" x14ac:dyDescent="0.2"/>
    <row r="868" ht="14.25" x14ac:dyDescent="0.2"/>
    <row r="869" ht="14.25" x14ac:dyDescent="0.2"/>
    <row r="870" ht="14.25" x14ac:dyDescent="0.2"/>
    <row r="871" ht="14.25" x14ac:dyDescent="0.2"/>
    <row r="872" ht="14.25" x14ac:dyDescent="0.2"/>
    <row r="873" ht="14.25" x14ac:dyDescent="0.2"/>
    <row r="874" ht="14.25" x14ac:dyDescent="0.2"/>
    <row r="875" ht="14.25" x14ac:dyDescent="0.2"/>
    <row r="876" ht="14.25" x14ac:dyDescent="0.2"/>
    <row r="877" ht="14.25" x14ac:dyDescent="0.2"/>
    <row r="878" ht="14.25" x14ac:dyDescent="0.2"/>
    <row r="879" ht="14.25" x14ac:dyDescent="0.2"/>
    <row r="880" ht="14.25" x14ac:dyDescent="0.2"/>
    <row r="881" ht="14.25" x14ac:dyDescent="0.2"/>
    <row r="882" ht="14.25" x14ac:dyDescent="0.2"/>
    <row r="883" ht="14.25" x14ac:dyDescent="0.2"/>
    <row r="884" ht="14.25" x14ac:dyDescent="0.2"/>
    <row r="885" ht="14.25" x14ac:dyDescent="0.2"/>
    <row r="886" ht="14.25" x14ac:dyDescent="0.2"/>
    <row r="887" ht="14.25" x14ac:dyDescent="0.2"/>
    <row r="888" ht="14.25" x14ac:dyDescent="0.2"/>
    <row r="889" ht="14.25" x14ac:dyDescent="0.2"/>
    <row r="890" ht="14.25" x14ac:dyDescent="0.2"/>
    <row r="891" ht="14.25" x14ac:dyDescent="0.2"/>
    <row r="892" ht="14.25" x14ac:dyDescent="0.2"/>
    <row r="893" ht="14.25" x14ac:dyDescent="0.2"/>
    <row r="894" ht="14.25" x14ac:dyDescent="0.2"/>
    <row r="895" ht="14.25" x14ac:dyDescent="0.2"/>
    <row r="896" ht="14.25" x14ac:dyDescent="0.2"/>
    <row r="897" ht="14.25" x14ac:dyDescent="0.2"/>
    <row r="898" ht="14.25" x14ac:dyDescent="0.2"/>
    <row r="899" ht="14.25" x14ac:dyDescent="0.2"/>
    <row r="900" ht="14.25" x14ac:dyDescent="0.2"/>
    <row r="901" ht="14.25" x14ac:dyDescent="0.2"/>
    <row r="902" ht="14.25" x14ac:dyDescent="0.2"/>
    <row r="903" ht="14.25" x14ac:dyDescent="0.2"/>
    <row r="904" ht="14.25" x14ac:dyDescent="0.2"/>
    <row r="905" ht="14.25" x14ac:dyDescent="0.2"/>
    <row r="906" ht="14.25" x14ac:dyDescent="0.2"/>
    <row r="907" ht="14.25" x14ac:dyDescent="0.2"/>
    <row r="908" ht="14.25" x14ac:dyDescent="0.2"/>
    <row r="909" ht="14.25" x14ac:dyDescent="0.2"/>
    <row r="910" ht="14.25" x14ac:dyDescent="0.2"/>
    <row r="911" ht="14.25" x14ac:dyDescent="0.2"/>
    <row r="912" ht="14.25" x14ac:dyDescent="0.2"/>
    <row r="913" ht="14.25" x14ac:dyDescent="0.2"/>
    <row r="914" ht="14.25" x14ac:dyDescent="0.2"/>
    <row r="915" ht="14.25" x14ac:dyDescent="0.2"/>
    <row r="916" ht="14.25" x14ac:dyDescent="0.2"/>
    <row r="917" ht="14.25" x14ac:dyDescent="0.2"/>
    <row r="918" ht="14.25" x14ac:dyDescent="0.2"/>
    <row r="919" ht="14.25" x14ac:dyDescent="0.2"/>
    <row r="920" ht="14.25" x14ac:dyDescent="0.2"/>
    <row r="921" ht="14.25" x14ac:dyDescent="0.2"/>
    <row r="922" ht="14.25" x14ac:dyDescent="0.2"/>
    <row r="923" ht="14.25" x14ac:dyDescent="0.2"/>
    <row r="924" ht="14.25" x14ac:dyDescent="0.2"/>
    <row r="925" ht="14.25" x14ac:dyDescent="0.2"/>
    <row r="926" ht="14.25" x14ac:dyDescent="0.2"/>
    <row r="927" ht="14.25" x14ac:dyDescent="0.2"/>
    <row r="928" ht="14.25" x14ac:dyDescent="0.2"/>
    <row r="929" ht="14.25" x14ac:dyDescent="0.2"/>
    <row r="930" ht="14.25" x14ac:dyDescent="0.2"/>
    <row r="931" ht="14.25" x14ac:dyDescent="0.2"/>
    <row r="932" ht="14.25" x14ac:dyDescent="0.2"/>
    <row r="933" ht="14.25" x14ac:dyDescent="0.2"/>
    <row r="934" ht="14.25" x14ac:dyDescent="0.2"/>
    <row r="935" ht="14.25" x14ac:dyDescent="0.2"/>
    <row r="936" ht="14.25" x14ac:dyDescent="0.2"/>
    <row r="937" ht="14.25" x14ac:dyDescent="0.2"/>
    <row r="938" ht="14.25" x14ac:dyDescent="0.2"/>
    <row r="939" ht="14.25" x14ac:dyDescent="0.2"/>
    <row r="940" ht="14.25" x14ac:dyDescent="0.2"/>
    <row r="941" ht="14.25" x14ac:dyDescent="0.2"/>
    <row r="942" ht="14.25" x14ac:dyDescent="0.2"/>
    <row r="943" ht="14.25" x14ac:dyDescent="0.2"/>
    <row r="944" ht="14.25" x14ac:dyDescent="0.2"/>
    <row r="945" ht="14.25" x14ac:dyDescent="0.2"/>
    <row r="946" ht="14.25" x14ac:dyDescent="0.2"/>
    <row r="947" ht="14.25" x14ac:dyDescent="0.2"/>
    <row r="948" ht="14.25" x14ac:dyDescent="0.2"/>
    <row r="949" ht="14.25" x14ac:dyDescent="0.2"/>
    <row r="950" ht="14.25" x14ac:dyDescent="0.2"/>
    <row r="951" ht="14.25" x14ac:dyDescent="0.2"/>
    <row r="952" ht="14.25" x14ac:dyDescent="0.2"/>
    <row r="953" ht="14.25" x14ac:dyDescent="0.2"/>
    <row r="954" ht="14.25" x14ac:dyDescent="0.2"/>
    <row r="955" ht="14.25" x14ac:dyDescent="0.2"/>
    <row r="956" ht="14.25" x14ac:dyDescent="0.2"/>
    <row r="957" ht="14.25" x14ac:dyDescent="0.2"/>
    <row r="958" ht="14.25" x14ac:dyDescent="0.2"/>
    <row r="959" ht="14.25" x14ac:dyDescent="0.2"/>
    <row r="960" ht="14.25" x14ac:dyDescent="0.2"/>
    <row r="961" ht="14.25" x14ac:dyDescent="0.2"/>
    <row r="962" ht="14.25" x14ac:dyDescent="0.2"/>
    <row r="963" ht="14.25" x14ac:dyDescent="0.2"/>
    <row r="964" ht="14.25" x14ac:dyDescent="0.2"/>
    <row r="965" ht="14.25" x14ac:dyDescent="0.2"/>
    <row r="966" ht="14.25" x14ac:dyDescent="0.2"/>
    <row r="967" ht="14.25" x14ac:dyDescent="0.2"/>
    <row r="968" ht="14.25" x14ac:dyDescent="0.2"/>
    <row r="969" ht="14.25" x14ac:dyDescent="0.2"/>
    <row r="970" ht="14.25" x14ac:dyDescent="0.2"/>
    <row r="971" ht="14.25" x14ac:dyDescent="0.2"/>
    <row r="972" ht="14.25" x14ac:dyDescent="0.2"/>
    <row r="973" ht="14.25" x14ac:dyDescent="0.2"/>
    <row r="974" ht="14.25" x14ac:dyDescent="0.2"/>
    <row r="975" ht="14.25" x14ac:dyDescent="0.2"/>
    <row r="976" ht="14.25" x14ac:dyDescent="0.2"/>
    <row r="977" ht="14.25" x14ac:dyDescent="0.2"/>
    <row r="978" ht="14.25" x14ac:dyDescent="0.2"/>
    <row r="979" ht="14.25" x14ac:dyDescent="0.2"/>
    <row r="980" ht="14.25" x14ac:dyDescent="0.2"/>
    <row r="981" ht="14.25" x14ac:dyDescent="0.2"/>
    <row r="982" ht="14.25" x14ac:dyDescent="0.2"/>
    <row r="983" ht="14.25" x14ac:dyDescent="0.2"/>
    <row r="984" ht="14.25" x14ac:dyDescent="0.2"/>
    <row r="985" ht="14.25" x14ac:dyDescent="0.2"/>
    <row r="986" ht="14.25" x14ac:dyDescent="0.2"/>
    <row r="987" ht="14.25" x14ac:dyDescent="0.2"/>
    <row r="988" ht="14.25" x14ac:dyDescent="0.2"/>
    <row r="989" ht="14.25" x14ac:dyDescent="0.2"/>
    <row r="990" ht="14.25" x14ac:dyDescent="0.2"/>
    <row r="991" ht="14.25" x14ac:dyDescent="0.2"/>
    <row r="992" ht="14.25" x14ac:dyDescent="0.2"/>
    <row r="993" ht="14.25" x14ac:dyDescent="0.2"/>
    <row r="994" ht="14.25" x14ac:dyDescent="0.2"/>
    <row r="995" ht="14.25" x14ac:dyDescent="0.2"/>
    <row r="996" ht="14.25" x14ac:dyDescent="0.2"/>
    <row r="997" ht="14.25" x14ac:dyDescent="0.2"/>
    <row r="998" ht="14.25" x14ac:dyDescent="0.2"/>
    <row r="999" ht="14.25" x14ac:dyDescent="0.2"/>
    <row r="1000" ht="14.25" x14ac:dyDescent="0.2"/>
    <row r="1001" ht="14.25" x14ac:dyDescent="0.2"/>
    <row r="1002" ht="14.25" x14ac:dyDescent="0.2"/>
    <row r="1003" ht="14.25" x14ac:dyDescent="0.2"/>
    <row r="1004" ht="14.25" x14ac:dyDescent="0.2"/>
    <row r="1005" ht="14.25" x14ac:dyDescent="0.2"/>
    <row r="1006" ht="14.25" x14ac:dyDescent="0.2"/>
    <row r="1007" ht="14.25" x14ac:dyDescent="0.2"/>
    <row r="1008" ht="14.25" x14ac:dyDescent="0.2"/>
    <row r="1009" ht="14.25" x14ac:dyDescent="0.2"/>
    <row r="1010" ht="14.25" x14ac:dyDescent="0.2"/>
    <row r="1011" ht="14.25" x14ac:dyDescent="0.2"/>
    <row r="1012" ht="14.25" x14ac:dyDescent="0.2"/>
    <row r="1013" ht="14.25" x14ac:dyDescent="0.2"/>
    <row r="1014" ht="14.25" x14ac:dyDescent="0.2"/>
    <row r="1015" ht="14.25" x14ac:dyDescent="0.2"/>
    <row r="1016" ht="14.25" x14ac:dyDescent="0.2"/>
    <row r="1017" ht="14.25" x14ac:dyDescent="0.2"/>
    <row r="1018" ht="14.25" x14ac:dyDescent="0.2"/>
    <row r="1019" ht="14.25" x14ac:dyDescent="0.2"/>
    <row r="1020" ht="14.25" x14ac:dyDescent="0.2"/>
    <row r="1021" ht="14.25" x14ac:dyDescent="0.2"/>
    <row r="1022" ht="14.25" x14ac:dyDescent="0.2"/>
    <row r="1023" ht="14.25" x14ac:dyDescent="0.2"/>
    <row r="1024" ht="14.25" x14ac:dyDescent="0.2"/>
    <row r="1025" ht="14.25" x14ac:dyDescent="0.2"/>
    <row r="1026" ht="14.25" x14ac:dyDescent="0.2"/>
    <row r="1027" ht="14.25" x14ac:dyDescent="0.2"/>
    <row r="1028" ht="14.25" x14ac:dyDescent="0.2"/>
    <row r="1029" ht="14.25" x14ac:dyDescent="0.2"/>
    <row r="1030" ht="14.25" x14ac:dyDescent="0.2"/>
    <row r="1031" ht="14.25" x14ac:dyDescent="0.2"/>
    <row r="1032" ht="14.25" x14ac:dyDescent="0.2"/>
    <row r="1033" ht="14.25" x14ac:dyDescent="0.2"/>
    <row r="1034" ht="14.25" x14ac:dyDescent="0.2"/>
    <row r="1035" ht="14.25" x14ac:dyDescent="0.2"/>
    <row r="1036" ht="14.25" x14ac:dyDescent="0.2"/>
    <row r="1037" ht="14.25" x14ac:dyDescent="0.2"/>
    <row r="1038" ht="14.25" x14ac:dyDescent="0.2"/>
    <row r="1039" ht="14.25" x14ac:dyDescent="0.2"/>
    <row r="1040" ht="14.25" x14ac:dyDescent="0.2"/>
    <row r="1041" ht="14.25" x14ac:dyDescent="0.2"/>
    <row r="1042" ht="14.25" x14ac:dyDescent="0.2"/>
  </sheetData>
  <mergeCells count="76">
    <mergeCell ref="A219:F219"/>
    <mergeCell ref="A220:F220"/>
    <mergeCell ref="A221:F221"/>
    <mergeCell ref="A222:F222"/>
    <mergeCell ref="A213:F213"/>
    <mergeCell ref="A214:F214"/>
    <mergeCell ref="A215:F215"/>
    <mergeCell ref="A216:F216"/>
    <mergeCell ref="A217:F217"/>
    <mergeCell ref="A218:F218"/>
    <mergeCell ref="A212:F212"/>
    <mergeCell ref="A201:F201"/>
    <mergeCell ref="A202:F202"/>
    <mergeCell ref="A203:F203"/>
    <mergeCell ref="A204:F204"/>
    <mergeCell ref="A205:F205"/>
    <mergeCell ref="A206:F206"/>
    <mergeCell ref="A207:F207"/>
    <mergeCell ref="A208:F208"/>
    <mergeCell ref="A209:F209"/>
    <mergeCell ref="A210:F210"/>
    <mergeCell ref="A211:F211"/>
    <mergeCell ref="A200:F200"/>
    <mergeCell ref="A189:F189"/>
    <mergeCell ref="A190:F190"/>
    <mergeCell ref="A191:F191"/>
    <mergeCell ref="A192:F192"/>
    <mergeCell ref="A193:F193"/>
    <mergeCell ref="A194:F194"/>
    <mergeCell ref="A195:F195"/>
    <mergeCell ref="A196:F196"/>
    <mergeCell ref="A197:F197"/>
    <mergeCell ref="A198:F198"/>
    <mergeCell ref="A199:F199"/>
    <mergeCell ref="A188:F188"/>
    <mergeCell ref="A177:F177"/>
    <mergeCell ref="A178:F178"/>
    <mergeCell ref="A179:F179"/>
    <mergeCell ref="A180:F180"/>
    <mergeCell ref="A181:F181"/>
    <mergeCell ref="A182:F182"/>
    <mergeCell ref="A183:F183"/>
    <mergeCell ref="A184:F184"/>
    <mergeCell ref="A185:F185"/>
    <mergeCell ref="A186:F186"/>
    <mergeCell ref="A187:F187"/>
    <mergeCell ref="A176:F176"/>
    <mergeCell ref="A165:F165"/>
    <mergeCell ref="A166:F166"/>
    <mergeCell ref="A167:F167"/>
    <mergeCell ref="A168:F168"/>
    <mergeCell ref="A169:F169"/>
    <mergeCell ref="A170:F170"/>
    <mergeCell ref="A171:F171"/>
    <mergeCell ref="A172:F172"/>
    <mergeCell ref="A173:F173"/>
    <mergeCell ref="A174:F174"/>
    <mergeCell ref="A175:F175"/>
    <mergeCell ref="A164:F164"/>
    <mergeCell ref="A118:I118"/>
    <mergeCell ref="A154:F154"/>
    <mergeCell ref="A155:F155"/>
    <mergeCell ref="A156:F156"/>
    <mergeCell ref="A157:F157"/>
    <mergeCell ref="A158:F158"/>
    <mergeCell ref="A159:F159"/>
    <mergeCell ref="A160:F160"/>
    <mergeCell ref="A161:F161"/>
    <mergeCell ref="A162:F162"/>
    <mergeCell ref="A163:F163"/>
    <mergeCell ref="A102:I102"/>
    <mergeCell ref="A1:J1"/>
    <mergeCell ref="A2:J2"/>
    <mergeCell ref="A3:J3"/>
    <mergeCell ref="B4:J4"/>
    <mergeCell ref="A5:J5"/>
  </mergeCells>
  <dataValidations count="4">
    <dataValidation type="list" allowBlank="1" sqref="B104:B109">
      <formula1>"FDA,FDA-1,FDA-2,FDA-3,FDA-4"</formula1>
    </dataValidation>
    <dataValidation type="list" allowBlank="1" sqref="B120:B141">
      <formula1>"FGS-1,FGS-2,FGS-3,FGA-1,FGA-2,FGA-3"</formula1>
    </dataValidation>
    <dataValidation type="list" allowBlank="1" sqref="B7:B87">
      <formula1>"DAS,DAS-1,DAS-2,DAS-3,DAS-4,DAS-5,CAA-1,CAA-2,CAA-3,CAA-4,CAA-5"</formula1>
    </dataValidation>
    <dataValidation type="list" allowBlank="1" sqref="D104:D109 D120:D141 D7:D87">
      <formula1>"AGP,CLH,CLT,COM,CTD,CTI,DES,DISP,ELE,ESG,EST,EXM,EXQ,EXR,FRQ,REV,VAGO"</formula1>
    </dataValidation>
  </dataValidations>
  <pageMargins left="0.15748031496062992" right="0.15748031496062992" top="0" bottom="0" header="0" footer="0"/>
  <pageSetup paperSize="9"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042"/>
  <sheetViews>
    <sheetView topLeftCell="A145" zoomScale="80" zoomScaleNormal="80" workbookViewId="0">
      <selection activeCell="A4" sqref="A4"/>
    </sheetView>
  </sheetViews>
  <sheetFormatPr defaultColWidth="12.625" defaultRowHeight="15" customHeight="1" x14ac:dyDescent="0.2"/>
  <cols>
    <col min="1" max="1" width="60.25" style="176" customWidth="1"/>
    <col min="2" max="2" width="12" style="146" customWidth="1"/>
    <col min="3" max="3" width="17.375" style="146" customWidth="1"/>
    <col min="4" max="4" width="14.5" style="146" customWidth="1"/>
    <col min="5" max="5" width="9.875" style="146" customWidth="1"/>
    <col min="6" max="6" width="52.875" style="176" customWidth="1"/>
    <col min="7" max="7" width="19.875" style="163" customWidth="1"/>
    <col min="8" max="8" width="18.25" style="163" customWidth="1"/>
    <col min="9" max="9" width="17.875" style="163" customWidth="1"/>
    <col min="10" max="10" width="15" style="163" customWidth="1"/>
    <col min="11" max="13" width="8" style="176" customWidth="1"/>
    <col min="14" max="14" width="12" style="176" customWidth="1"/>
    <col min="15" max="16" width="8" style="176" customWidth="1"/>
    <col min="17" max="17" width="43.875" style="176" customWidth="1"/>
    <col min="18" max="30" width="8" style="176" customWidth="1"/>
    <col min="31" max="16384" width="12.625" style="176"/>
  </cols>
  <sheetData>
    <row r="1" spans="1:30" ht="21" x14ac:dyDescent="0.35">
      <c r="A1" s="181" t="s">
        <v>0</v>
      </c>
      <c r="B1" s="182"/>
      <c r="C1" s="182"/>
      <c r="D1" s="182"/>
      <c r="E1" s="182"/>
      <c r="F1" s="182"/>
      <c r="G1" s="182"/>
      <c r="H1" s="182"/>
      <c r="I1" s="182"/>
      <c r="J1" s="182"/>
      <c r="K1" s="1"/>
      <c r="L1" s="1"/>
      <c r="M1" s="1"/>
      <c r="N1" s="1"/>
      <c r="O1" s="1"/>
      <c r="P1" s="1"/>
      <c r="Q1" s="1"/>
      <c r="R1" s="1"/>
      <c r="S1" s="1"/>
      <c r="T1" s="1"/>
      <c r="U1" s="1"/>
      <c r="V1" s="1"/>
      <c r="W1" s="1"/>
      <c r="X1" s="1"/>
      <c r="Y1" s="1"/>
      <c r="Z1" s="1"/>
      <c r="AA1" s="1"/>
    </row>
    <row r="2" spans="1:30" ht="21" x14ac:dyDescent="0.35">
      <c r="A2" s="183" t="s">
        <v>181</v>
      </c>
      <c r="B2" s="179"/>
      <c r="C2" s="179"/>
      <c r="D2" s="179"/>
      <c r="E2" s="179"/>
      <c r="F2" s="179"/>
      <c r="G2" s="179"/>
      <c r="H2" s="179"/>
      <c r="I2" s="179"/>
      <c r="J2" s="179"/>
      <c r="K2" s="1"/>
      <c r="L2" s="1"/>
      <c r="M2" s="1"/>
      <c r="N2" s="1"/>
      <c r="O2" s="1"/>
      <c r="P2" s="1"/>
      <c r="Q2" s="1"/>
      <c r="R2" s="1"/>
      <c r="S2" s="1"/>
      <c r="T2" s="1"/>
      <c r="U2" s="1"/>
      <c r="V2" s="1"/>
      <c r="W2" s="1"/>
      <c r="X2" s="1"/>
      <c r="Y2" s="1"/>
      <c r="Z2" s="1"/>
      <c r="AA2" s="1"/>
    </row>
    <row r="3" spans="1:30" ht="21" x14ac:dyDescent="0.3">
      <c r="A3" s="183" t="s">
        <v>1</v>
      </c>
      <c r="B3" s="179"/>
      <c r="C3" s="179"/>
      <c r="D3" s="179"/>
      <c r="E3" s="179"/>
      <c r="F3" s="179"/>
      <c r="G3" s="179"/>
      <c r="H3" s="179"/>
      <c r="I3" s="179"/>
      <c r="J3" s="179"/>
      <c r="K3" s="2"/>
      <c r="L3" s="2"/>
      <c r="M3" s="2"/>
      <c r="N3" s="2"/>
      <c r="O3" s="2"/>
      <c r="P3" s="2"/>
      <c r="Q3" s="2"/>
      <c r="R3" s="2"/>
      <c r="S3" s="2"/>
      <c r="T3" s="2"/>
      <c r="U3" s="2"/>
      <c r="V3" s="2"/>
      <c r="W3" s="2"/>
      <c r="X3" s="2"/>
      <c r="Y3" s="2"/>
      <c r="Z3" s="3"/>
      <c r="AA3" s="3"/>
    </row>
    <row r="4" spans="1:30" x14ac:dyDescent="0.2">
      <c r="A4" s="4" t="s">
        <v>407</v>
      </c>
      <c r="B4" s="184" t="s">
        <v>2</v>
      </c>
      <c r="C4" s="179"/>
      <c r="D4" s="179"/>
      <c r="E4" s="179"/>
      <c r="F4" s="179"/>
      <c r="G4" s="179"/>
      <c r="H4" s="179"/>
      <c r="I4" s="179"/>
      <c r="J4" s="180"/>
      <c r="K4" s="5"/>
    </row>
    <row r="5" spans="1:30" x14ac:dyDescent="0.2">
      <c r="A5" s="178" t="s">
        <v>3</v>
      </c>
      <c r="B5" s="179"/>
      <c r="C5" s="179"/>
      <c r="D5" s="179"/>
      <c r="E5" s="179"/>
      <c r="F5" s="179"/>
      <c r="G5" s="179"/>
      <c r="H5" s="179"/>
      <c r="I5" s="179"/>
      <c r="J5" s="180"/>
      <c r="K5" s="6"/>
      <c r="L5" s="7"/>
      <c r="M5" s="8"/>
      <c r="N5" s="8"/>
      <c r="O5" s="8"/>
      <c r="P5" s="8"/>
      <c r="Q5" s="8"/>
    </row>
    <row r="6" spans="1:30" ht="30" x14ac:dyDescent="0.2">
      <c r="A6" s="9" t="s">
        <v>4</v>
      </c>
      <c r="B6" s="9" t="s">
        <v>5</v>
      </c>
      <c r="C6" s="9" t="s">
        <v>6</v>
      </c>
      <c r="D6" s="9" t="s">
        <v>7</v>
      </c>
      <c r="E6" s="9" t="s">
        <v>8</v>
      </c>
      <c r="F6" s="9" t="s">
        <v>9</v>
      </c>
      <c r="G6" s="147" t="s">
        <v>10</v>
      </c>
      <c r="H6" s="147" t="s">
        <v>11</v>
      </c>
      <c r="I6" s="147" t="s">
        <v>12</v>
      </c>
      <c r="J6" s="147" t="s">
        <v>13</v>
      </c>
      <c r="K6" s="10"/>
      <c r="L6" s="11"/>
      <c r="M6" s="11"/>
      <c r="N6" s="11"/>
      <c r="O6" s="11"/>
      <c r="P6" s="11"/>
      <c r="Q6" s="11"/>
      <c r="R6" s="12"/>
      <c r="S6" s="12"/>
      <c r="T6" s="12"/>
      <c r="U6" s="12"/>
      <c r="V6" s="12"/>
      <c r="W6" s="12"/>
      <c r="X6" s="12"/>
      <c r="Y6" s="12"/>
      <c r="Z6" s="12"/>
      <c r="AA6" s="12"/>
      <c r="AB6" s="12"/>
      <c r="AC6" s="12"/>
      <c r="AD6" s="12"/>
    </row>
    <row r="7" spans="1:30" ht="16.5" x14ac:dyDescent="0.25">
      <c r="A7" s="49" t="s">
        <v>378</v>
      </c>
      <c r="B7" s="64" t="s">
        <v>24</v>
      </c>
      <c r="C7" s="36"/>
      <c r="D7" s="121" t="s">
        <v>359</v>
      </c>
      <c r="E7" s="29">
        <v>1</v>
      </c>
      <c r="F7" s="68" t="s">
        <v>379</v>
      </c>
      <c r="G7" s="140">
        <v>0</v>
      </c>
      <c r="H7" s="80">
        <v>0</v>
      </c>
      <c r="I7" s="80">
        <v>12261.2</v>
      </c>
      <c r="J7" s="28">
        <f>SUM(G7:I7)</f>
        <v>12261.2</v>
      </c>
      <c r="K7" s="13"/>
      <c r="L7" s="13"/>
      <c r="M7" s="13"/>
      <c r="N7" s="13"/>
      <c r="O7" s="13"/>
      <c r="P7" s="13"/>
      <c r="Q7" s="13"/>
      <c r="R7" s="14"/>
      <c r="S7" s="14"/>
      <c r="T7" s="14"/>
      <c r="U7" s="14"/>
      <c r="V7" s="14"/>
      <c r="W7" s="14"/>
      <c r="X7" s="14"/>
      <c r="Y7" s="14"/>
      <c r="Z7" s="14"/>
      <c r="AA7" s="5"/>
      <c r="AB7" s="5"/>
      <c r="AC7" s="5"/>
      <c r="AD7" s="5"/>
    </row>
    <row r="8" spans="1:30" ht="16.5" x14ac:dyDescent="0.25">
      <c r="A8" s="50" t="s">
        <v>183</v>
      </c>
      <c r="B8" s="65" t="s">
        <v>26</v>
      </c>
      <c r="C8" s="36"/>
      <c r="D8" s="121" t="s">
        <v>360</v>
      </c>
      <c r="E8" s="29">
        <v>1</v>
      </c>
      <c r="F8" s="50" t="s">
        <v>255</v>
      </c>
      <c r="G8" s="140">
        <v>0</v>
      </c>
      <c r="H8" s="81" t="s">
        <v>330</v>
      </c>
      <c r="I8" s="80">
        <v>9249.0300000000007</v>
      </c>
      <c r="J8" s="28">
        <f t="shared" ref="J8:J87" si="0">SUM(G8:I8)</f>
        <v>9249.0300000000007</v>
      </c>
      <c r="K8" s="13"/>
      <c r="L8" s="13"/>
      <c r="M8" s="13"/>
      <c r="N8" s="13"/>
      <c r="O8" s="13"/>
      <c r="P8" s="13"/>
      <c r="Q8" s="13"/>
      <c r="R8" s="5"/>
      <c r="S8" s="5"/>
      <c r="T8" s="5"/>
      <c r="U8" s="5"/>
      <c r="V8" s="5"/>
      <c r="W8" s="5"/>
      <c r="X8" s="5"/>
      <c r="Y8" s="5"/>
      <c r="Z8" s="5"/>
      <c r="AA8" s="5"/>
      <c r="AB8" s="5"/>
      <c r="AC8" s="5"/>
      <c r="AD8" s="5"/>
    </row>
    <row r="9" spans="1:30" ht="16.5" x14ac:dyDescent="0.25">
      <c r="A9" s="50" t="s">
        <v>184</v>
      </c>
      <c r="B9" s="64" t="s">
        <v>26</v>
      </c>
      <c r="C9" s="36"/>
      <c r="D9" s="121" t="s">
        <v>361</v>
      </c>
      <c r="E9" s="29">
        <v>1</v>
      </c>
      <c r="F9" s="51" t="s">
        <v>256</v>
      </c>
      <c r="G9" s="140">
        <v>0</v>
      </c>
      <c r="H9" s="148">
        <v>2312.25</v>
      </c>
      <c r="I9" s="80">
        <v>9249.0300000000007</v>
      </c>
      <c r="J9" s="28">
        <f t="shared" si="0"/>
        <v>11561.28</v>
      </c>
      <c r="K9" s="13"/>
      <c r="L9" s="13"/>
      <c r="M9" s="13"/>
      <c r="N9" s="13"/>
      <c r="O9" s="13"/>
      <c r="P9" s="13"/>
      <c r="Q9" s="13"/>
      <c r="R9" s="5"/>
      <c r="S9" s="5"/>
      <c r="T9" s="5"/>
      <c r="U9" s="5"/>
      <c r="V9" s="5"/>
      <c r="W9" s="5"/>
      <c r="X9" s="5"/>
      <c r="Y9" s="5"/>
      <c r="Z9" s="5"/>
      <c r="AA9" s="5"/>
      <c r="AB9" s="5"/>
      <c r="AC9" s="5"/>
      <c r="AD9" s="5"/>
    </row>
    <row r="10" spans="1:30" ht="16.5" x14ac:dyDescent="0.25">
      <c r="A10" s="50" t="s">
        <v>185</v>
      </c>
      <c r="B10" s="64" t="s">
        <v>65</v>
      </c>
      <c r="C10" s="36"/>
      <c r="D10" s="121" t="s">
        <v>360</v>
      </c>
      <c r="E10" s="29">
        <v>1</v>
      </c>
      <c r="F10" s="51" t="s">
        <v>257</v>
      </c>
      <c r="G10" s="140">
        <v>0</v>
      </c>
      <c r="H10" s="79" t="s">
        <v>331</v>
      </c>
      <c r="I10" s="80">
        <v>6782.61</v>
      </c>
      <c r="J10" s="28">
        <f t="shared" si="0"/>
        <v>6782.61</v>
      </c>
      <c r="K10" s="13"/>
      <c r="L10" s="13"/>
      <c r="M10" s="13"/>
      <c r="N10" s="13"/>
      <c r="O10" s="13"/>
      <c r="P10" s="13"/>
      <c r="Q10" s="13"/>
      <c r="R10" s="5"/>
      <c r="S10" s="5"/>
      <c r="T10" s="5"/>
      <c r="U10" s="5"/>
      <c r="V10" s="5"/>
      <c r="W10" s="5"/>
      <c r="X10" s="5"/>
      <c r="Y10" s="5"/>
      <c r="Z10" s="5"/>
      <c r="AA10" s="5"/>
      <c r="AB10" s="5"/>
      <c r="AC10" s="5"/>
      <c r="AD10" s="5"/>
    </row>
    <row r="11" spans="1:30" ht="16.5" x14ac:dyDescent="0.25">
      <c r="A11" s="51" t="s">
        <v>186</v>
      </c>
      <c r="B11" s="64" t="s">
        <v>28</v>
      </c>
      <c r="C11" s="36"/>
      <c r="D11" s="121" t="s">
        <v>361</v>
      </c>
      <c r="E11" s="29">
        <v>1</v>
      </c>
      <c r="F11" s="58" t="s">
        <v>258</v>
      </c>
      <c r="G11" s="140">
        <v>0</v>
      </c>
      <c r="H11" s="80">
        <v>1695.65</v>
      </c>
      <c r="I11" s="80">
        <v>6782.61</v>
      </c>
      <c r="J11" s="28">
        <f t="shared" si="0"/>
        <v>8478.26</v>
      </c>
      <c r="K11" s="13"/>
      <c r="L11" s="13"/>
      <c r="M11" s="13"/>
      <c r="N11" s="13"/>
      <c r="O11" s="13"/>
      <c r="P11" s="13"/>
      <c r="Q11" s="13"/>
      <c r="R11" s="5"/>
      <c r="S11" s="5"/>
      <c r="T11" s="5"/>
      <c r="U11" s="5"/>
      <c r="V11" s="5"/>
      <c r="W11" s="5"/>
      <c r="X11" s="5"/>
      <c r="Y11" s="5"/>
      <c r="Z11" s="5"/>
      <c r="AA11" s="5"/>
      <c r="AB11" s="5"/>
      <c r="AC11" s="5"/>
      <c r="AD11" s="5"/>
    </row>
    <row r="12" spans="1:30" ht="16.5" x14ac:dyDescent="0.25">
      <c r="A12" s="51" t="s">
        <v>187</v>
      </c>
      <c r="B12" s="64" t="s">
        <v>28</v>
      </c>
      <c r="C12" s="36"/>
      <c r="D12" s="121" t="s">
        <v>361</v>
      </c>
      <c r="E12" s="29">
        <v>1</v>
      </c>
      <c r="F12" s="58" t="s">
        <v>381</v>
      </c>
      <c r="G12" s="140">
        <v>0</v>
      </c>
      <c r="H12" s="80">
        <v>1695.65</v>
      </c>
      <c r="I12" s="80">
        <v>6782.61</v>
      </c>
      <c r="J12" s="28">
        <f t="shared" si="0"/>
        <v>8478.26</v>
      </c>
      <c r="K12" s="13"/>
      <c r="L12" s="13"/>
      <c r="M12" s="13"/>
      <c r="N12" s="13"/>
      <c r="O12" s="13"/>
      <c r="P12" s="13"/>
      <c r="Q12" s="13"/>
      <c r="R12" s="5"/>
      <c r="S12" s="5"/>
      <c r="T12" s="5"/>
      <c r="U12" s="5"/>
      <c r="V12" s="5"/>
      <c r="W12" s="5"/>
      <c r="X12" s="5"/>
      <c r="Y12" s="5"/>
      <c r="Z12" s="5"/>
      <c r="AA12" s="5"/>
      <c r="AB12" s="5"/>
      <c r="AC12" s="5"/>
      <c r="AD12" s="5"/>
    </row>
    <row r="13" spans="1:30" ht="16.5" x14ac:dyDescent="0.25">
      <c r="A13" s="50" t="s">
        <v>188</v>
      </c>
      <c r="B13" s="64" t="s">
        <v>28</v>
      </c>
      <c r="C13" s="36"/>
      <c r="D13" s="121" t="s">
        <v>361</v>
      </c>
      <c r="E13" s="29">
        <v>1</v>
      </c>
      <c r="F13" s="52" t="s">
        <v>260</v>
      </c>
      <c r="G13" s="140">
        <v>0</v>
      </c>
      <c r="H13" s="80">
        <v>1695.65</v>
      </c>
      <c r="I13" s="80">
        <v>6782.61</v>
      </c>
      <c r="J13" s="28">
        <f t="shared" si="0"/>
        <v>8478.26</v>
      </c>
      <c r="K13" s="13"/>
      <c r="L13" s="13"/>
      <c r="M13" s="13"/>
      <c r="N13" s="13"/>
      <c r="O13" s="13"/>
      <c r="P13" s="13"/>
      <c r="Q13" s="13"/>
      <c r="R13" s="5"/>
      <c r="S13" s="5"/>
      <c r="T13" s="5"/>
      <c r="U13" s="5"/>
      <c r="V13" s="5"/>
      <c r="W13" s="5"/>
      <c r="X13" s="5"/>
      <c r="Y13" s="5"/>
      <c r="Z13" s="5"/>
      <c r="AA13" s="5"/>
      <c r="AB13" s="5"/>
      <c r="AC13" s="5"/>
      <c r="AD13" s="5"/>
    </row>
    <row r="14" spans="1:30" ht="16.5" x14ac:dyDescent="0.25">
      <c r="A14" s="53" t="s">
        <v>370</v>
      </c>
      <c r="B14" s="64" t="s">
        <v>28</v>
      </c>
      <c r="C14" s="36"/>
      <c r="D14" s="121" t="s">
        <v>360</v>
      </c>
      <c r="E14" s="29">
        <v>1</v>
      </c>
      <c r="F14" s="69" t="s">
        <v>263</v>
      </c>
      <c r="G14" s="140">
        <v>0</v>
      </c>
      <c r="H14" s="81" t="s">
        <v>330</v>
      </c>
      <c r="I14" s="80">
        <v>6782.61</v>
      </c>
      <c r="J14" s="28">
        <f>SUM(G14:I14)</f>
        <v>6782.61</v>
      </c>
      <c r="K14" s="13"/>
      <c r="L14" s="13"/>
      <c r="M14" s="13"/>
      <c r="N14" s="13"/>
      <c r="O14" s="13"/>
      <c r="P14" s="13"/>
      <c r="Q14" s="13"/>
      <c r="R14" s="5"/>
      <c r="S14" s="5"/>
      <c r="T14" s="5"/>
      <c r="U14" s="5"/>
      <c r="V14" s="5"/>
      <c r="W14" s="5"/>
      <c r="X14" s="5"/>
      <c r="Y14" s="5"/>
      <c r="Z14" s="5"/>
      <c r="AA14" s="5"/>
      <c r="AB14" s="5"/>
      <c r="AC14" s="5"/>
      <c r="AD14" s="5"/>
    </row>
    <row r="15" spans="1:30" ht="16.5" x14ac:dyDescent="0.25">
      <c r="A15" s="50" t="s">
        <v>189</v>
      </c>
      <c r="B15" s="64" t="s">
        <v>67</v>
      </c>
      <c r="C15" s="36"/>
      <c r="D15" s="121" t="s">
        <v>360</v>
      </c>
      <c r="E15" s="29">
        <v>1</v>
      </c>
      <c r="F15" s="52" t="s">
        <v>261</v>
      </c>
      <c r="G15" s="140">
        <v>0</v>
      </c>
      <c r="H15" s="81" t="s">
        <v>332</v>
      </c>
      <c r="I15" s="80">
        <v>5703.56</v>
      </c>
      <c r="J15" s="28">
        <f t="shared" si="0"/>
        <v>5703.56</v>
      </c>
      <c r="K15" s="13"/>
      <c r="L15" s="13"/>
      <c r="M15" s="13"/>
      <c r="N15" s="13"/>
      <c r="O15" s="13"/>
      <c r="P15" s="13"/>
      <c r="Q15" s="13"/>
      <c r="R15" s="5"/>
      <c r="S15" s="5"/>
      <c r="T15" s="5"/>
      <c r="U15" s="5"/>
      <c r="V15" s="5"/>
      <c r="W15" s="5"/>
      <c r="X15" s="5"/>
      <c r="Y15" s="5"/>
      <c r="Z15" s="5"/>
      <c r="AA15" s="5"/>
      <c r="AB15" s="5"/>
      <c r="AC15" s="5"/>
      <c r="AD15" s="5"/>
    </row>
    <row r="16" spans="1:30" ht="16.5" x14ac:dyDescent="0.25">
      <c r="A16" s="52" t="s">
        <v>190</v>
      </c>
      <c r="B16" s="65" t="s">
        <v>30</v>
      </c>
      <c r="C16" s="36"/>
      <c r="D16" s="121" t="s">
        <v>361</v>
      </c>
      <c r="E16" s="29">
        <v>1</v>
      </c>
      <c r="F16" s="50" t="s">
        <v>262</v>
      </c>
      <c r="G16" s="140">
        <v>0</v>
      </c>
      <c r="H16" s="82">
        <v>1229.22</v>
      </c>
      <c r="I16" s="89">
        <v>4916.8599999999997</v>
      </c>
      <c r="J16" s="28">
        <f t="shared" si="0"/>
        <v>6146.08</v>
      </c>
      <c r="K16" s="13"/>
      <c r="L16" s="13"/>
      <c r="M16" s="13"/>
      <c r="N16" s="13"/>
      <c r="O16" s="13"/>
      <c r="P16" s="13"/>
      <c r="Q16" s="13"/>
      <c r="R16" s="5"/>
      <c r="S16" s="5"/>
      <c r="T16" s="5"/>
      <c r="U16" s="5"/>
      <c r="V16" s="5"/>
      <c r="W16" s="5"/>
      <c r="X16" s="5"/>
      <c r="Y16" s="5"/>
      <c r="Z16" s="5"/>
      <c r="AA16" s="5"/>
      <c r="AB16" s="5"/>
      <c r="AC16" s="5"/>
      <c r="AD16" s="5"/>
    </row>
    <row r="17" spans="1:30" ht="16.5" x14ac:dyDescent="0.25">
      <c r="A17" s="56" t="s">
        <v>191</v>
      </c>
      <c r="B17" s="164" t="s">
        <v>69</v>
      </c>
      <c r="C17" s="36"/>
      <c r="D17" s="121" t="s">
        <v>360</v>
      </c>
      <c r="E17" s="29">
        <v>1</v>
      </c>
      <c r="F17" s="72" t="s">
        <v>299</v>
      </c>
      <c r="G17" s="140">
        <v>0</v>
      </c>
      <c r="H17" s="87" t="s">
        <v>334</v>
      </c>
      <c r="I17" s="91">
        <v>5241.1099999999997</v>
      </c>
      <c r="J17" s="28">
        <f t="shared" si="0"/>
        <v>5241.1099999999997</v>
      </c>
      <c r="K17" s="13"/>
      <c r="L17" s="13"/>
      <c r="M17" s="13"/>
      <c r="N17" s="13"/>
      <c r="O17" s="13"/>
      <c r="P17" s="13"/>
      <c r="Q17" s="13"/>
      <c r="R17" s="5"/>
      <c r="S17" s="5"/>
      <c r="T17" s="5"/>
      <c r="U17" s="5"/>
      <c r="V17" s="5"/>
      <c r="W17" s="5"/>
      <c r="X17" s="5"/>
      <c r="Y17" s="5"/>
      <c r="Z17" s="5"/>
      <c r="AA17" s="5"/>
      <c r="AB17" s="5"/>
      <c r="AC17" s="5"/>
      <c r="AD17" s="5"/>
    </row>
    <row r="18" spans="1:30" ht="16.5" x14ac:dyDescent="0.25">
      <c r="A18" s="53" t="s">
        <v>192</v>
      </c>
      <c r="B18" s="65" t="s">
        <v>69</v>
      </c>
      <c r="C18" s="36"/>
      <c r="D18" s="121" t="s">
        <v>360</v>
      </c>
      <c r="E18" s="29">
        <v>1</v>
      </c>
      <c r="F18" s="69" t="s">
        <v>363</v>
      </c>
      <c r="G18" s="140">
        <v>0</v>
      </c>
      <c r="H18" s="83" t="s">
        <v>331</v>
      </c>
      <c r="I18" s="89">
        <v>5241.1099999999997</v>
      </c>
      <c r="J18" s="28">
        <f t="shared" si="0"/>
        <v>5241.1099999999997</v>
      </c>
      <c r="K18" s="13"/>
      <c r="L18" s="13"/>
      <c r="M18" s="13"/>
      <c r="N18" s="13"/>
      <c r="O18" s="13"/>
      <c r="P18" s="13"/>
      <c r="Q18" s="13"/>
      <c r="R18" s="5"/>
      <c r="S18" s="5"/>
      <c r="T18" s="5"/>
      <c r="U18" s="5"/>
      <c r="V18" s="5"/>
      <c r="W18" s="5"/>
      <c r="X18" s="5"/>
      <c r="Y18" s="5"/>
      <c r="Z18" s="5"/>
      <c r="AA18" s="5"/>
      <c r="AB18" s="5"/>
      <c r="AC18" s="5"/>
      <c r="AD18" s="5"/>
    </row>
    <row r="19" spans="1:30" ht="16.5" x14ac:dyDescent="0.25">
      <c r="A19" s="50" t="s">
        <v>193</v>
      </c>
      <c r="B19" s="64" t="s">
        <v>32</v>
      </c>
      <c r="C19" s="36"/>
      <c r="D19" s="121" t="s">
        <v>361</v>
      </c>
      <c r="E19" s="29">
        <v>1</v>
      </c>
      <c r="F19" s="69" t="s">
        <v>264</v>
      </c>
      <c r="G19" s="140">
        <v>0</v>
      </c>
      <c r="H19" s="80">
        <v>1310.28</v>
      </c>
      <c r="I19" s="80">
        <v>5241.1099999999997</v>
      </c>
      <c r="J19" s="28">
        <f t="shared" si="0"/>
        <v>6551.3899999999994</v>
      </c>
      <c r="K19" s="13"/>
      <c r="L19" s="13"/>
      <c r="M19" s="13"/>
      <c r="N19" s="13"/>
      <c r="O19" s="13"/>
      <c r="P19" s="13"/>
      <c r="Q19" s="13"/>
      <c r="R19" s="5"/>
      <c r="S19" s="5"/>
      <c r="T19" s="5"/>
      <c r="U19" s="5"/>
      <c r="V19" s="5"/>
      <c r="W19" s="5"/>
      <c r="X19" s="5"/>
      <c r="Y19" s="5"/>
      <c r="Z19" s="5"/>
      <c r="AA19" s="5"/>
      <c r="AB19" s="5"/>
      <c r="AC19" s="5"/>
      <c r="AD19" s="5"/>
    </row>
    <row r="20" spans="1:30" ht="16.5" x14ac:dyDescent="0.25">
      <c r="A20" s="52" t="s">
        <v>194</v>
      </c>
      <c r="B20" s="64" t="s">
        <v>32</v>
      </c>
      <c r="C20" s="36"/>
      <c r="D20" s="121" t="s">
        <v>361</v>
      </c>
      <c r="E20" s="29">
        <v>1</v>
      </c>
      <c r="F20" s="50" t="s">
        <v>265</v>
      </c>
      <c r="G20" s="140">
        <v>0</v>
      </c>
      <c r="H20" s="80">
        <v>1310.28</v>
      </c>
      <c r="I20" s="80">
        <v>5241.1099999999997</v>
      </c>
      <c r="J20" s="28">
        <f t="shared" si="0"/>
        <v>6551.3899999999994</v>
      </c>
      <c r="K20" s="13"/>
      <c r="L20" s="13"/>
      <c r="M20" s="13"/>
      <c r="N20" s="13"/>
      <c r="O20" s="13"/>
      <c r="P20" s="13"/>
      <c r="Q20" s="13"/>
      <c r="R20" s="5"/>
      <c r="S20" s="5"/>
      <c r="T20" s="5"/>
      <c r="U20" s="5"/>
      <c r="V20" s="5"/>
      <c r="W20" s="5"/>
      <c r="X20" s="5"/>
      <c r="Y20" s="5"/>
      <c r="Z20" s="5"/>
      <c r="AA20" s="5"/>
      <c r="AB20" s="5"/>
      <c r="AC20" s="5"/>
      <c r="AD20" s="5"/>
    </row>
    <row r="21" spans="1:30" ht="16.5" x14ac:dyDescent="0.25">
      <c r="A21" s="50" t="s">
        <v>195</v>
      </c>
      <c r="B21" s="64" t="s">
        <v>32</v>
      </c>
      <c r="C21" s="36"/>
      <c r="D21" s="121" t="s">
        <v>361</v>
      </c>
      <c r="E21" s="29">
        <v>1</v>
      </c>
      <c r="F21" s="70" t="s">
        <v>287</v>
      </c>
      <c r="G21" s="140">
        <v>0</v>
      </c>
      <c r="H21" s="80">
        <v>1310.28</v>
      </c>
      <c r="I21" s="80">
        <v>5241.1099999999997</v>
      </c>
      <c r="J21" s="28">
        <f t="shared" si="0"/>
        <v>6551.3899999999994</v>
      </c>
      <c r="K21" s="13"/>
      <c r="L21" s="13"/>
      <c r="M21" s="13"/>
      <c r="N21" s="13"/>
      <c r="O21" s="13"/>
      <c r="P21" s="13"/>
      <c r="Q21" s="13"/>
      <c r="R21" s="5"/>
      <c r="S21" s="5"/>
      <c r="T21" s="5"/>
      <c r="U21" s="5"/>
      <c r="V21" s="5"/>
      <c r="W21" s="5"/>
      <c r="X21" s="5"/>
      <c r="Y21" s="5"/>
      <c r="Z21" s="5"/>
      <c r="AA21" s="5"/>
      <c r="AB21" s="5"/>
      <c r="AC21" s="5"/>
      <c r="AD21" s="5"/>
    </row>
    <row r="22" spans="1:30" ht="16.5" x14ac:dyDescent="0.25">
      <c r="A22" s="52" t="s">
        <v>196</v>
      </c>
      <c r="B22" s="64" t="s">
        <v>32</v>
      </c>
      <c r="C22" s="36"/>
      <c r="D22" s="121" t="s">
        <v>361</v>
      </c>
      <c r="E22" s="29">
        <v>1</v>
      </c>
      <c r="F22" s="70" t="s">
        <v>266</v>
      </c>
      <c r="G22" s="140">
        <v>0</v>
      </c>
      <c r="H22" s="80">
        <v>1310.28</v>
      </c>
      <c r="I22" s="80">
        <v>5241.1099999999997</v>
      </c>
      <c r="J22" s="28">
        <f t="shared" si="0"/>
        <v>6551.3899999999994</v>
      </c>
      <c r="K22" s="13"/>
      <c r="L22" s="13"/>
      <c r="M22" s="13"/>
      <c r="N22" s="13"/>
      <c r="O22" s="13"/>
      <c r="P22" s="13"/>
      <c r="Q22" s="13"/>
      <c r="R22" s="5"/>
      <c r="S22" s="5"/>
      <c r="T22" s="5"/>
      <c r="U22" s="5"/>
      <c r="V22" s="5"/>
      <c r="W22" s="5"/>
      <c r="X22" s="5"/>
      <c r="Y22" s="5"/>
      <c r="Z22" s="5"/>
      <c r="AA22" s="5"/>
      <c r="AB22" s="5"/>
      <c r="AC22" s="5"/>
      <c r="AD22" s="5"/>
    </row>
    <row r="23" spans="1:30" ht="16.5" x14ac:dyDescent="0.25">
      <c r="A23" s="52" t="s">
        <v>197</v>
      </c>
      <c r="B23" s="64" t="s">
        <v>32</v>
      </c>
      <c r="C23" s="36"/>
      <c r="D23" s="121" t="s">
        <v>361</v>
      </c>
      <c r="E23" s="29">
        <v>1</v>
      </c>
      <c r="F23" s="50" t="s">
        <v>267</v>
      </c>
      <c r="G23" s="140">
        <v>0</v>
      </c>
      <c r="H23" s="80">
        <v>1310.28</v>
      </c>
      <c r="I23" s="80">
        <v>5241.1099999999997</v>
      </c>
      <c r="J23" s="28">
        <f t="shared" si="0"/>
        <v>6551.3899999999994</v>
      </c>
      <c r="K23" s="13"/>
      <c r="L23" s="13"/>
      <c r="M23" s="13"/>
      <c r="N23" s="13"/>
      <c r="O23" s="13"/>
      <c r="P23" s="13"/>
      <c r="Q23" s="13"/>
      <c r="R23" s="5"/>
      <c r="S23" s="5"/>
      <c r="T23" s="5"/>
      <c r="U23" s="5"/>
      <c r="V23" s="5"/>
      <c r="W23" s="5"/>
      <c r="X23" s="5"/>
      <c r="Y23" s="5"/>
      <c r="Z23" s="5"/>
      <c r="AA23" s="5"/>
      <c r="AB23" s="5"/>
      <c r="AC23" s="5"/>
      <c r="AD23" s="5"/>
    </row>
    <row r="24" spans="1:30" ht="16.5" x14ac:dyDescent="0.25">
      <c r="A24" s="50" t="s">
        <v>198</v>
      </c>
      <c r="B24" s="64" t="s">
        <v>32</v>
      </c>
      <c r="C24" s="36"/>
      <c r="D24" s="121" t="s">
        <v>361</v>
      </c>
      <c r="E24" s="29">
        <v>1</v>
      </c>
      <c r="F24" s="50" t="s">
        <v>268</v>
      </c>
      <c r="G24" s="140">
        <v>0</v>
      </c>
      <c r="H24" s="80">
        <v>1310.28</v>
      </c>
      <c r="I24" s="80">
        <v>5241.1099999999997</v>
      </c>
      <c r="J24" s="28">
        <f t="shared" si="0"/>
        <v>6551.3899999999994</v>
      </c>
      <c r="K24" s="13"/>
      <c r="L24" s="13"/>
      <c r="M24" s="13"/>
      <c r="N24" s="13"/>
      <c r="O24" s="13"/>
      <c r="P24" s="13"/>
      <c r="Q24" s="13"/>
      <c r="R24" s="5"/>
      <c r="S24" s="5"/>
      <c r="T24" s="5"/>
      <c r="U24" s="5"/>
      <c r="V24" s="5"/>
      <c r="W24" s="5"/>
      <c r="X24" s="5"/>
      <c r="Y24" s="5"/>
      <c r="Z24" s="5"/>
      <c r="AA24" s="5"/>
      <c r="AB24" s="5"/>
      <c r="AC24" s="5"/>
      <c r="AD24" s="5"/>
    </row>
    <row r="25" spans="1:30" ht="16.5" x14ac:dyDescent="0.25">
      <c r="A25" s="52" t="s">
        <v>199</v>
      </c>
      <c r="B25" s="64" t="s">
        <v>32</v>
      </c>
      <c r="C25" s="36"/>
      <c r="D25" s="121" t="s">
        <v>361</v>
      </c>
      <c r="E25" s="29">
        <v>1</v>
      </c>
      <c r="F25" s="52" t="s">
        <v>269</v>
      </c>
      <c r="G25" s="140">
        <v>0</v>
      </c>
      <c r="H25" s="80">
        <v>1310.28</v>
      </c>
      <c r="I25" s="80">
        <v>5241.1099999999997</v>
      </c>
      <c r="J25" s="28">
        <f t="shared" si="0"/>
        <v>6551.3899999999994</v>
      </c>
      <c r="K25" s="13"/>
      <c r="L25" s="13"/>
      <c r="M25" s="13"/>
      <c r="N25" s="13"/>
      <c r="O25" s="13"/>
      <c r="P25" s="13"/>
      <c r="Q25" s="13"/>
      <c r="R25" s="5"/>
      <c r="S25" s="5"/>
      <c r="T25" s="5"/>
      <c r="U25" s="5"/>
      <c r="V25" s="5"/>
      <c r="W25" s="5"/>
      <c r="X25" s="5"/>
      <c r="Y25" s="5"/>
      <c r="Z25" s="5"/>
      <c r="AA25" s="5"/>
      <c r="AB25" s="5"/>
      <c r="AC25" s="5"/>
      <c r="AD25" s="5"/>
    </row>
    <row r="26" spans="1:30" ht="16.5" x14ac:dyDescent="0.25">
      <c r="A26" s="52" t="s">
        <v>200</v>
      </c>
      <c r="B26" s="64" t="s">
        <v>34</v>
      </c>
      <c r="C26" s="36"/>
      <c r="D26" s="121" t="s">
        <v>361</v>
      </c>
      <c r="E26" s="29">
        <v>1</v>
      </c>
      <c r="F26" s="52" t="s">
        <v>270</v>
      </c>
      <c r="G26" s="140">
        <v>0</v>
      </c>
      <c r="H26" s="80">
        <v>1079.06</v>
      </c>
      <c r="I26" s="80">
        <v>4316.21</v>
      </c>
      <c r="J26" s="28">
        <f t="shared" si="0"/>
        <v>5395.27</v>
      </c>
      <c r="K26" s="13"/>
      <c r="L26" s="13"/>
      <c r="M26" s="13"/>
      <c r="N26" s="13"/>
      <c r="O26" s="13"/>
      <c r="P26" s="13"/>
      <c r="Q26" s="13"/>
      <c r="R26" s="5"/>
      <c r="S26" s="5"/>
      <c r="T26" s="5"/>
      <c r="U26" s="5"/>
      <c r="V26" s="5"/>
      <c r="W26" s="5"/>
      <c r="X26" s="5"/>
      <c r="Y26" s="5"/>
      <c r="Z26" s="5"/>
      <c r="AA26" s="5"/>
      <c r="AB26" s="5"/>
      <c r="AC26" s="5"/>
      <c r="AD26" s="5"/>
    </row>
    <row r="27" spans="1:30" ht="16.5" x14ac:dyDescent="0.25">
      <c r="A27" s="50" t="s">
        <v>201</v>
      </c>
      <c r="B27" s="165" t="s">
        <v>71</v>
      </c>
      <c r="C27" s="36"/>
      <c r="D27" s="121" t="s">
        <v>360</v>
      </c>
      <c r="E27" s="29">
        <v>1</v>
      </c>
      <c r="F27" s="57" t="s">
        <v>271</v>
      </c>
      <c r="G27" s="140">
        <v>0</v>
      </c>
      <c r="H27" s="81" t="s">
        <v>334</v>
      </c>
      <c r="I27" s="80">
        <v>4316.21</v>
      </c>
      <c r="J27" s="28">
        <f t="shared" si="0"/>
        <v>4316.21</v>
      </c>
      <c r="K27" s="13"/>
      <c r="L27" s="13"/>
      <c r="M27" s="13"/>
      <c r="N27" s="13"/>
      <c r="O27" s="13"/>
      <c r="P27" s="13"/>
      <c r="Q27" s="13"/>
      <c r="R27" s="5"/>
      <c r="S27" s="5"/>
      <c r="T27" s="5"/>
      <c r="U27" s="5"/>
      <c r="V27" s="5"/>
      <c r="W27" s="5"/>
      <c r="X27" s="5"/>
      <c r="Y27" s="5"/>
      <c r="Z27" s="5"/>
      <c r="AA27" s="5"/>
      <c r="AB27" s="5"/>
      <c r="AC27" s="5"/>
      <c r="AD27" s="5"/>
    </row>
    <row r="28" spans="1:30" ht="16.5" x14ac:dyDescent="0.25">
      <c r="A28" s="50" t="s">
        <v>202</v>
      </c>
      <c r="B28" s="64" t="s">
        <v>34</v>
      </c>
      <c r="C28" s="36"/>
      <c r="D28" s="121" t="s">
        <v>361</v>
      </c>
      <c r="E28" s="29">
        <v>1</v>
      </c>
      <c r="F28" s="52" t="s">
        <v>384</v>
      </c>
      <c r="G28" s="140">
        <v>0</v>
      </c>
      <c r="H28" s="80">
        <v>1079.06</v>
      </c>
      <c r="I28" s="80">
        <v>4316.21</v>
      </c>
      <c r="J28" s="28">
        <f t="shared" si="0"/>
        <v>5395.27</v>
      </c>
      <c r="K28" s="13"/>
      <c r="L28" s="13"/>
      <c r="M28" s="13"/>
      <c r="N28" s="13"/>
      <c r="O28" s="13"/>
      <c r="P28" s="13"/>
      <c r="Q28" s="13"/>
      <c r="R28" s="5"/>
      <c r="S28" s="5"/>
      <c r="T28" s="5"/>
      <c r="U28" s="5"/>
      <c r="V28" s="5"/>
      <c r="W28" s="5"/>
      <c r="X28" s="5"/>
      <c r="Y28" s="5"/>
      <c r="Z28" s="5"/>
      <c r="AA28" s="5"/>
      <c r="AB28" s="5"/>
      <c r="AC28" s="5"/>
      <c r="AD28" s="5"/>
    </row>
    <row r="29" spans="1:30" ht="16.5" x14ac:dyDescent="0.25">
      <c r="A29" s="52" t="s">
        <v>203</v>
      </c>
      <c r="B29" s="64" t="s">
        <v>34</v>
      </c>
      <c r="C29" s="36"/>
      <c r="D29" s="121" t="s">
        <v>361</v>
      </c>
      <c r="E29" s="29">
        <v>1</v>
      </c>
      <c r="F29" s="52" t="s">
        <v>319</v>
      </c>
      <c r="G29" s="140">
        <v>0</v>
      </c>
      <c r="H29" s="80">
        <v>1079.06</v>
      </c>
      <c r="I29" s="80">
        <v>4316.21</v>
      </c>
      <c r="J29" s="28">
        <f t="shared" si="0"/>
        <v>5395.27</v>
      </c>
      <c r="K29" s="13"/>
      <c r="L29" s="13"/>
      <c r="M29" s="13"/>
      <c r="N29" s="13"/>
      <c r="O29" s="13"/>
      <c r="P29" s="13"/>
      <c r="Q29" s="13"/>
      <c r="R29" s="5"/>
      <c r="S29" s="5"/>
      <c r="T29" s="5"/>
      <c r="U29" s="5"/>
      <c r="V29" s="5"/>
      <c r="W29" s="5"/>
      <c r="X29" s="5"/>
      <c r="Y29" s="5"/>
      <c r="Z29" s="5"/>
      <c r="AA29" s="5"/>
      <c r="AB29" s="5"/>
      <c r="AC29" s="5"/>
      <c r="AD29" s="5"/>
    </row>
    <row r="30" spans="1:30" ht="16.5" x14ac:dyDescent="0.25">
      <c r="A30" s="54" t="s">
        <v>203</v>
      </c>
      <c r="B30" s="64" t="s">
        <v>34</v>
      </c>
      <c r="C30" s="36"/>
      <c r="D30" s="121" t="s">
        <v>361</v>
      </c>
      <c r="E30" s="29">
        <v>1</v>
      </c>
      <c r="F30" s="50" t="s">
        <v>385</v>
      </c>
      <c r="G30" s="140">
        <v>0</v>
      </c>
      <c r="H30" s="80">
        <v>1079.06</v>
      </c>
      <c r="I30" s="80">
        <v>4316.21</v>
      </c>
      <c r="J30" s="28">
        <f t="shared" si="0"/>
        <v>5395.27</v>
      </c>
      <c r="K30" s="13"/>
      <c r="L30" s="13"/>
      <c r="M30" s="13"/>
      <c r="N30" s="13"/>
      <c r="O30" s="13"/>
      <c r="P30" s="13"/>
      <c r="Q30" s="13"/>
      <c r="R30" s="5"/>
      <c r="S30" s="5"/>
      <c r="T30" s="5"/>
      <c r="U30" s="5"/>
      <c r="V30" s="5"/>
      <c r="W30" s="5"/>
      <c r="X30" s="5"/>
      <c r="Y30" s="5"/>
      <c r="Z30" s="5"/>
      <c r="AA30" s="5"/>
      <c r="AB30" s="5"/>
      <c r="AC30" s="5"/>
      <c r="AD30" s="5"/>
    </row>
    <row r="31" spans="1:30" ht="16.5" x14ac:dyDescent="0.25">
      <c r="A31" s="54" t="s">
        <v>204</v>
      </c>
      <c r="B31" s="64" t="s">
        <v>34</v>
      </c>
      <c r="C31" s="36"/>
      <c r="D31" s="121" t="s">
        <v>361</v>
      </c>
      <c r="E31" s="29">
        <v>1</v>
      </c>
      <c r="F31" s="52" t="s">
        <v>275</v>
      </c>
      <c r="G31" s="140">
        <v>0</v>
      </c>
      <c r="H31" s="80">
        <v>1079.06</v>
      </c>
      <c r="I31" s="80">
        <v>4316.21</v>
      </c>
      <c r="J31" s="28">
        <f t="shared" si="0"/>
        <v>5395.27</v>
      </c>
      <c r="K31" s="13"/>
      <c r="L31" s="13"/>
      <c r="M31" s="13"/>
      <c r="N31" s="13"/>
      <c r="O31" s="13"/>
      <c r="P31" s="13"/>
      <c r="Q31" s="13"/>
      <c r="R31" s="5"/>
      <c r="S31" s="5"/>
      <c r="T31" s="5"/>
      <c r="U31" s="5"/>
      <c r="V31" s="5"/>
      <c r="W31" s="5"/>
      <c r="X31" s="5"/>
      <c r="Y31" s="5"/>
      <c r="Z31" s="5"/>
      <c r="AA31" s="5"/>
      <c r="AB31" s="5"/>
      <c r="AC31" s="5"/>
      <c r="AD31" s="5"/>
    </row>
    <row r="32" spans="1:30" ht="16.5" x14ac:dyDescent="0.25">
      <c r="A32" s="50" t="s">
        <v>205</v>
      </c>
      <c r="B32" s="65" t="s">
        <v>36</v>
      </c>
      <c r="C32" s="36"/>
      <c r="D32" s="121" t="s">
        <v>361</v>
      </c>
      <c r="E32" s="29">
        <v>1</v>
      </c>
      <c r="F32" s="51" t="s">
        <v>276</v>
      </c>
      <c r="G32" s="140">
        <v>0</v>
      </c>
      <c r="H32" s="85">
        <v>936.46</v>
      </c>
      <c r="I32" s="90">
        <v>3745.85</v>
      </c>
      <c r="J32" s="28">
        <f t="shared" si="0"/>
        <v>4682.3099999999995</v>
      </c>
      <c r="K32" s="13"/>
      <c r="L32" s="13"/>
      <c r="M32" s="13"/>
      <c r="N32" s="13"/>
      <c r="O32" s="13"/>
      <c r="P32" s="13"/>
      <c r="Q32" s="13"/>
      <c r="R32" s="5"/>
      <c r="S32" s="5"/>
      <c r="T32" s="5"/>
      <c r="U32" s="5"/>
      <c r="V32" s="5"/>
      <c r="W32" s="5"/>
      <c r="X32" s="5"/>
      <c r="Y32" s="5"/>
      <c r="Z32" s="5"/>
      <c r="AA32" s="5"/>
      <c r="AB32" s="5"/>
      <c r="AC32" s="5"/>
      <c r="AD32" s="5"/>
    </row>
    <row r="33" spans="1:30" ht="16.5" x14ac:dyDescent="0.25">
      <c r="A33" s="50" t="s">
        <v>206</v>
      </c>
      <c r="B33" s="64" t="s">
        <v>38</v>
      </c>
      <c r="C33" s="36"/>
      <c r="D33" s="121" t="s">
        <v>361</v>
      </c>
      <c r="E33" s="29">
        <v>1</v>
      </c>
      <c r="F33" s="52" t="s">
        <v>277</v>
      </c>
      <c r="G33" s="140">
        <v>0</v>
      </c>
      <c r="H33" s="80">
        <v>770.75</v>
      </c>
      <c r="I33" s="80">
        <v>3083.01</v>
      </c>
      <c r="J33" s="28">
        <f t="shared" si="0"/>
        <v>3853.76</v>
      </c>
      <c r="K33" s="13"/>
      <c r="L33" s="13"/>
      <c r="M33" s="13"/>
      <c r="N33" s="13"/>
      <c r="O33" s="13"/>
      <c r="P33" s="13"/>
      <c r="Q33" s="13"/>
      <c r="R33" s="5"/>
      <c r="S33" s="5"/>
      <c r="T33" s="5"/>
      <c r="U33" s="5"/>
      <c r="V33" s="5"/>
      <c r="W33" s="5"/>
      <c r="X33" s="5"/>
      <c r="Y33" s="5"/>
      <c r="Z33" s="5"/>
      <c r="AA33" s="5"/>
      <c r="AB33" s="5"/>
      <c r="AC33" s="5"/>
      <c r="AD33" s="5"/>
    </row>
    <row r="34" spans="1:30" ht="16.5" x14ac:dyDescent="0.25">
      <c r="A34" s="53" t="s">
        <v>207</v>
      </c>
      <c r="B34" s="64" t="s">
        <v>38</v>
      </c>
      <c r="C34" s="36"/>
      <c r="D34" s="121" t="s">
        <v>361</v>
      </c>
      <c r="E34" s="29">
        <v>1</v>
      </c>
      <c r="F34" s="53" t="s">
        <v>278</v>
      </c>
      <c r="G34" s="140">
        <v>0</v>
      </c>
      <c r="H34" s="80">
        <v>770.75</v>
      </c>
      <c r="I34" s="80">
        <v>3083.01</v>
      </c>
      <c r="J34" s="28">
        <f t="shared" si="0"/>
        <v>3853.76</v>
      </c>
      <c r="K34" s="13"/>
      <c r="L34" s="13"/>
      <c r="M34" s="13"/>
      <c r="N34" s="13"/>
      <c r="O34" s="13"/>
      <c r="P34" s="13"/>
      <c r="Q34" s="13"/>
      <c r="R34" s="5"/>
      <c r="S34" s="5"/>
      <c r="T34" s="5"/>
      <c r="U34" s="5"/>
      <c r="V34" s="5"/>
      <c r="W34" s="5"/>
      <c r="X34" s="5"/>
      <c r="Y34" s="5"/>
      <c r="Z34" s="5"/>
      <c r="AA34" s="5"/>
      <c r="AB34" s="5"/>
      <c r="AC34" s="5"/>
      <c r="AD34" s="5"/>
    </row>
    <row r="35" spans="1:30" ht="16.5" x14ac:dyDescent="0.25">
      <c r="A35" s="53" t="s">
        <v>208</v>
      </c>
      <c r="B35" s="64" t="s">
        <v>38</v>
      </c>
      <c r="C35" s="36"/>
      <c r="D35" s="121" t="s">
        <v>361</v>
      </c>
      <c r="E35" s="29">
        <v>1</v>
      </c>
      <c r="F35" s="51" t="s">
        <v>279</v>
      </c>
      <c r="G35" s="140">
        <v>0</v>
      </c>
      <c r="H35" s="80">
        <v>770.75</v>
      </c>
      <c r="I35" s="80">
        <v>3083.01</v>
      </c>
      <c r="J35" s="28">
        <f t="shared" si="0"/>
        <v>3853.76</v>
      </c>
      <c r="K35" s="13"/>
      <c r="L35" s="13"/>
      <c r="M35" s="13"/>
      <c r="N35" s="13"/>
      <c r="O35" s="13"/>
      <c r="P35" s="13"/>
      <c r="Q35" s="13"/>
      <c r="R35" s="5"/>
      <c r="S35" s="5"/>
      <c r="T35" s="5"/>
      <c r="U35" s="5"/>
      <c r="V35" s="5"/>
      <c r="W35" s="5"/>
      <c r="X35" s="5"/>
      <c r="Y35" s="5"/>
      <c r="Z35" s="5"/>
      <c r="AA35" s="5"/>
      <c r="AB35" s="5"/>
      <c r="AC35" s="5"/>
      <c r="AD35" s="5"/>
    </row>
    <row r="36" spans="1:30" ht="16.5" x14ac:dyDescent="0.25">
      <c r="A36" s="52" t="s">
        <v>208</v>
      </c>
      <c r="B36" s="64" t="s">
        <v>38</v>
      </c>
      <c r="C36" s="36"/>
      <c r="D36" s="121" t="s">
        <v>361</v>
      </c>
      <c r="E36" s="29">
        <v>1</v>
      </c>
      <c r="F36" s="58" t="s">
        <v>280</v>
      </c>
      <c r="G36" s="140">
        <v>0</v>
      </c>
      <c r="H36" s="80">
        <v>770.75</v>
      </c>
      <c r="I36" s="80">
        <v>3083.01</v>
      </c>
      <c r="J36" s="28">
        <f t="shared" si="0"/>
        <v>3853.76</v>
      </c>
      <c r="K36" s="13"/>
      <c r="L36" s="13"/>
      <c r="M36" s="13"/>
      <c r="N36" s="13"/>
      <c r="O36" s="13"/>
      <c r="P36" s="13"/>
      <c r="Q36" s="13"/>
      <c r="R36" s="5"/>
      <c r="S36" s="5"/>
      <c r="T36" s="5"/>
      <c r="U36" s="5"/>
      <c r="V36" s="5"/>
      <c r="W36" s="5"/>
      <c r="X36" s="5"/>
      <c r="Y36" s="5"/>
      <c r="Z36" s="5"/>
      <c r="AA36" s="5"/>
      <c r="AB36" s="5"/>
      <c r="AC36" s="5"/>
      <c r="AD36" s="5"/>
    </row>
    <row r="37" spans="1:30" ht="16.5" x14ac:dyDescent="0.25">
      <c r="A37" s="50" t="s">
        <v>209</v>
      </c>
      <c r="B37" s="64" t="s">
        <v>38</v>
      </c>
      <c r="C37" s="36"/>
      <c r="D37" s="121" t="s">
        <v>361</v>
      </c>
      <c r="E37" s="29">
        <v>1</v>
      </c>
      <c r="F37" s="52" t="s">
        <v>281</v>
      </c>
      <c r="G37" s="140">
        <v>0</v>
      </c>
      <c r="H37" s="80">
        <v>770.75</v>
      </c>
      <c r="I37" s="80">
        <v>3083.01</v>
      </c>
      <c r="J37" s="28">
        <f t="shared" si="0"/>
        <v>3853.76</v>
      </c>
      <c r="K37" s="13"/>
      <c r="L37" s="13"/>
      <c r="M37" s="13"/>
      <c r="N37" s="13"/>
      <c r="O37" s="13"/>
      <c r="P37" s="13"/>
      <c r="Q37" s="13"/>
      <c r="R37" s="5"/>
      <c r="S37" s="5"/>
      <c r="T37" s="5"/>
      <c r="U37" s="5"/>
      <c r="V37" s="5"/>
      <c r="W37" s="5"/>
      <c r="X37" s="5"/>
      <c r="Y37" s="5"/>
      <c r="Z37" s="5"/>
      <c r="AA37" s="5"/>
      <c r="AB37" s="5"/>
      <c r="AC37" s="5"/>
      <c r="AD37" s="5"/>
    </row>
    <row r="38" spans="1:30" ht="16.5" x14ac:dyDescent="0.25">
      <c r="A38" s="53" t="s">
        <v>365</v>
      </c>
      <c r="B38" s="64" t="s">
        <v>38</v>
      </c>
      <c r="C38" s="36"/>
      <c r="D38" s="121" t="s">
        <v>361</v>
      </c>
      <c r="E38" s="29">
        <v>1</v>
      </c>
      <c r="F38" s="52" t="s">
        <v>400</v>
      </c>
      <c r="G38" s="140">
        <v>0</v>
      </c>
      <c r="H38" s="80">
        <v>770.75</v>
      </c>
      <c r="I38" s="80">
        <v>3083.01</v>
      </c>
      <c r="J38" s="28">
        <f t="shared" si="0"/>
        <v>3853.76</v>
      </c>
      <c r="K38" s="13"/>
      <c r="L38" s="13"/>
      <c r="M38" s="13"/>
      <c r="N38" s="13"/>
      <c r="O38" s="13"/>
      <c r="P38" s="13"/>
      <c r="Q38" s="13"/>
      <c r="R38" s="5"/>
      <c r="S38" s="5"/>
      <c r="T38" s="5"/>
      <c r="U38" s="5"/>
      <c r="V38" s="5"/>
      <c r="W38" s="5"/>
      <c r="X38" s="5"/>
      <c r="Y38" s="5"/>
      <c r="Z38" s="5"/>
      <c r="AA38" s="5"/>
      <c r="AB38" s="5"/>
      <c r="AC38" s="5"/>
      <c r="AD38" s="5"/>
    </row>
    <row r="39" spans="1:30" ht="16.5" x14ac:dyDescent="0.25">
      <c r="A39" s="55" t="s">
        <v>409</v>
      </c>
      <c r="B39" s="64" t="s">
        <v>38</v>
      </c>
      <c r="C39" s="36"/>
      <c r="D39" s="121" t="s">
        <v>361</v>
      </c>
      <c r="E39" s="29">
        <v>1</v>
      </c>
      <c r="F39" s="50" t="s">
        <v>401</v>
      </c>
      <c r="G39" s="140">
        <v>0</v>
      </c>
      <c r="H39" s="80">
        <v>770.75</v>
      </c>
      <c r="I39" s="80">
        <v>3083.01</v>
      </c>
      <c r="J39" s="28">
        <f t="shared" si="0"/>
        <v>3853.76</v>
      </c>
      <c r="K39" s="13"/>
      <c r="L39" s="13"/>
      <c r="M39" s="13"/>
      <c r="N39" s="13"/>
      <c r="O39" s="13"/>
      <c r="P39" s="13"/>
      <c r="Q39" s="13"/>
      <c r="R39" s="5"/>
      <c r="S39" s="5"/>
      <c r="T39" s="5"/>
      <c r="U39" s="5"/>
      <c r="V39" s="5"/>
      <c r="W39" s="5"/>
      <c r="X39" s="5"/>
      <c r="Y39" s="5"/>
      <c r="Z39" s="5"/>
      <c r="AA39" s="5"/>
      <c r="AB39" s="5"/>
      <c r="AC39" s="5"/>
      <c r="AD39" s="5"/>
    </row>
    <row r="40" spans="1:30" ht="16.5" x14ac:dyDescent="0.25">
      <c r="A40" s="55" t="s">
        <v>408</v>
      </c>
      <c r="B40" s="64" t="s">
        <v>38</v>
      </c>
      <c r="C40" s="36"/>
      <c r="D40" s="121" t="s">
        <v>361</v>
      </c>
      <c r="E40" s="29">
        <v>1</v>
      </c>
      <c r="F40" s="50" t="s">
        <v>406</v>
      </c>
      <c r="G40" s="140">
        <v>0</v>
      </c>
      <c r="H40" s="80">
        <v>770.75</v>
      </c>
      <c r="I40" s="80">
        <v>3083.01</v>
      </c>
      <c r="J40" s="28">
        <f t="shared" si="0"/>
        <v>3853.76</v>
      </c>
      <c r="K40" s="13"/>
      <c r="L40" s="13"/>
      <c r="M40" s="13"/>
      <c r="N40" s="13"/>
      <c r="O40" s="13"/>
      <c r="P40" s="13"/>
      <c r="Q40" s="13"/>
      <c r="R40" s="5"/>
      <c r="S40" s="5"/>
      <c r="T40" s="5"/>
      <c r="U40" s="5"/>
      <c r="V40" s="5"/>
      <c r="W40" s="5"/>
      <c r="X40" s="5"/>
      <c r="Y40" s="5"/>
      <c r="Z40" s="5"/>
      <c r="AA40" s="5"/>
      <c r="AB40" s="5"/>
      <c r="AC40" s="5"/>
      <c r="AD40" s="5"/>
    </row>
    <row r="41" spans="1:30" ht="16.5" x14ac:dyDescent="0.25">
      <c r="A41" s="50" t="s">
        <v>212</v>
      </c>
      <c r="B41" s="64" t="s">
        <v>38</v>
      </c>
      <c r="C41" s="36"/>
      <c r="D41" s="121" t="s">
        <v>361</v>
      </c>
      <c r="E41" s="29">
        <v>1</v>
      </c>
      <c r="F41" s="52" t="s">
        <v>285</v>
      </c>
      <c r="G41" s="140">
        <v>0</v>
      </c>
      <c r="H41" s="80">
        <v>770.75</v>
      </c>
      <c r="I41" s="80">
        <v>3083.01</v>
      </c>
      <c r="J41" s="28">
        <f t="shared" si="0"/>
        <v>3853.76</v>
      </c>
      <c r="K41" s="13"/>
      <c r="L41" s="13"/>
      <c r="M41" s="13"/>
      <c r="N41" s="13"/>
      <c r="O41" s="13"/>
      <c r="P41" s="13"/>
      <c r="Q41" s="13"/>
      <c r="R41" s="5"/>
      <c r="S41" s="5"/>
      <c r="T41" s="5"/>
      <c r="U41" s="5"/>
      <c r="V41" s="5"/>
      <c r="W41" s="5"/>
      <c r="X41" s="5"/>
      <c r="Y41" s="5"/>
      <c r="Z41" s="5"/>
      <c r="AA41" s="5"/>
      <c r="AB41" s="5"/>
      <c r="AC41" s="5"/>
      <c r="AD41" s="5"/>
    </row>
    <row r="42" spans="1:30" ht="16.5" x14ac:dyDescent="0.25">
      <c r="A42" s="50" t="s">
        <v>410</v>
      </c>
      <c r="B42" s="64" t="s">
        <v>38</v>
      </c>
      <c r="C42" s="36"/>
      <c r="D42" s="121" t="s">
        <v>361</v>
      </c>
      <c r="E42" s="29">
        <v>1</v>
      </c>
      <c r="F42" s="50" t="s">
        <v>286</v>
      </c>
      <c r="G42" s="140">
        <v>0</v>
      </c>
      <c r="H42" s="80">
        <v>770.75</v>
      </c>
      <c r="I42" s="80">
        <v>3083.01</v>
      </c>
      <c r="J42" s="28">
        <f t="shared" si="0"/>
        <v>3853.76</v>
      </c>
      <c r="K42" s="13"/>
      <c r="L42" s="13"/>
      <c r="M42" s="13"/>
      <c r="N42" s="13"/>
      <c r="O42" s="13"/>
      <c r="P42" s="13"/>
      <c r="Q42" s="13"/>
      <c r="R42" s="5"/>
      <c r="S42" s="5"/>
      <c r="T42" s="5"/>
      <c r="U42" s="5"/>
      <c r="V42" s="5"/>
      <c r="W42" s="5"/>
      <c r="X42" s="5"/>
      <c r="Y42" s="5"/>
      <c r="Z42" s="5"/>
      <c r="AA42" s="5"/>
      <c r="AB42" s="5"/>
      <c r="AC42" s="5"/>
      <c r="AD42" s="5"/>
    </row>
    <row r="43" spans="1:30" ht="16.5" x14ac:dyDescent="0.25">
      <c r="A43" s="50" t="s">
        <v>404</v>
      </c>
      <c r="B43" s="64" t="s">
        <v>38</v>
      </c>
      <c r="C43" s="36"/>
      <c r="D43" s="121" t="s">
        <v>361</v>
      </c>
      <c r="E43" s="29">
        <v>1</v>
      </c>
      <c r="F43" s="52" t="s">
        <v>371</v>
      </c>
      <c r="G43" s="140">
        <v>0</v>
      </c>
      <c r="H43" s="80">
        <v>770.75</v>
      </c>
      <c r="I43" s="80">
        <v>3083.01</v>
      </c>
      <c r="J43" s="28">
        <f t="shared" si="0"/>
        <v>3853.76</v>
      </c>
      <c r="K43" s="13"/>
      <c r="L43" s="13"/>
      <c r="M43" s="13"/>
      <c r="N43" s="13"/>
      <c r="O43" s="13"/>
      <c r="P43" s="13"/>
      <c r="Q43" s="13"/>
      <c r="R43" s="5"/>
      <c r="S43" s="5"/>
      <c r="T43" s="5"/>
      <c r="U43" s="5"/>
      <c r="V43" s="5"/>
      <c r="W43" s="5"/>
      <c r="X43" s="5"/>
      <c r="Y43" s="5"/>
      <c r="Z43" s="5"/>
      <c r="AA43" s="5"/>
      <c r="AB43" s="5"/>
      <c r="AC43" s="5"/>
      <c r="AD43" s="5"/>
    </row>
    <row r="44" spans="1:30" ht="16.5" x14ac:dyDescent="0.25">
      <c r="A44" s="50" t="s">
        <v>214</v>
      </c>
      <c r="B44" s="64" t="s">
        <v>38</v>
      </c>
      <c r="C44" s="36"/>
      <c r="D44" s="121" t="s">
        <v>361</v>
      </c>
      <c r="E44" s="29">
        <v>1</v>
      </c>
      <c r="F44" s="50" t="s">
        <v>288</v>
      </c>
      <c r="G44" s="140">
        <v>0</v>
      </c>
      <c r="H44" s="80">
        <v>770.75</v>
      </c>
      <c r="I44" s="80">
        <v>3083.01</v>
      </c>
      <c r="J44" s="28">
        <f t="shared" si="0"/>
        <v>3853.76</v>
      </c>
      <c r="K44" s="13"/>
      <c r="L44" s="13"/>
      <c r="M44" s="13"/>
      <c r="N44" s="13"/>
      <c r="O44" s="13"/>
      <c r="P44" s="13"/>
      <c r="Q44" s="13"/>
      <c r="R44" s="5"/>
      <c r="S44" s="5"/>
      <c r="T44" s="5"/>
      <c r="U44" s="5"/>
      <c r="V44" s="5"/>
      <c r="W44" s="5"/>
      <c r="X44" s="5"/>
      <c r="Y44" s="5"/>
      <c r="Z44" s="5"/>
      <c r="AA44" s="5"/>
      <c r="AB44" s="5"/>
      <c r="AC44" s="5"/>
      <c r="AD44" s="5"/>
    </row>
    <row r="45" spans="1:30" ht="16.5" x14ac:dyDescent="0.25">
      <c r="A45" s="50" t="s">
        <v>215</v>
      </c>
      <c r="B45" s="64" t="s">
        <v>40</v>
      </c>
      <c r="C45" s="36"/>
      <c r="D45" s="121" t="s">
        <v>361</v>
      </c>
      <c r="E45" s="29">
        <v>1</v>
      </c>
      <c r="F45" s="52" t="s">
        <v>289</v>
      </c>
      <c r="G45" s="140">
        <v>0</v>
      </c>
      <c r="H45" s="80">
        <v>500.99</v>
      </c>
      <c r="I45" s="80">
        <v>2003.96</v>
      </c>
      <c r="J45" s="28">
        <f t="shared" si="0"/>
        <v>2504.9499999999998</v>
      </c>
      <c r="K45" s="13"/>
      <c r="L45" s="13"/>
      <c r="M45" s="13"/>
      <c r="N45" s="13"/>
      <c r="O45" s="13"/>
      <c r="P45" s="13"/>
      <c r="Q45" s="13"/>
      <c r="R45" s="5"/>
      <c r="S45" s="5"/>
      <c r="T45" s="5"/>
      <c r="U45" s="5"/>
      <c r="V45" s="5"/>
      <c r="W45" s="5"/>
      <c r="X45" s="5"/>
      <c r="Y45" s="5"/>
      <c r="Z45" s="5"/>
      <c r="AA45" s="5"/>
      <c r="AB45" s="5"/>
      <c r="AC45" s="5"/>
      <c r="AD45" s="5"/>
    </row>
    <row r="46" spans="1:30" ht="16.5" x14ac:dyDescent="0.25">
      <c r="A46" s="50" t="s">
        <v>216</v>
      </c>
      <c r="B46" s="64" t="s">
        <v>40</v>
      </c>
      <c r="C46" s="36"/>
      <c r="D46" s="121" t="s">
        <v>362</v>
      </c>
      <c r="E46" s="29">
        <v>1</v>
      </c>
      <c r="F46" s="52"/>
      <c r="G46" s="140">
        <v>0</v>
      </c>
      <c r="H46" s="80">
        <v>500.99</v>
      </c>
      <c r="I46" s="80">
        <v>2003.96</v>
      </c>
      <c r="J46" s="28">
        <f t="shared" si="0"/>
        <v>2504.9499999999998</v>
      </c>
      <c r="K46" s="13"/>
      <c r="L46" s="13"/>
      <c r="M46" s="13"/>
      <c r="N46" s="13"/>
      <c r="O46" s="13"/>
      <c r="P46" s="13"/>
      <c r="Q46" s="13"/>
      <c r="R46" s="5"/>
      <c r="S46" s="5"/>
      <c r="T46" s="5"/>
      <c r="U46" s="5"/>
      <c r="V46" s="5"/>
      <c r="W46" s="5"/>
      <c r="X46" s="5"/>
      <c r="Y46" s="5"/>
      <c r="Z46" s="5"/>
      <c r="AA46" s="5"/>
      <c r="AB46" s="5"/>
      <c r="AC46" s="5"/>
      <c r="AD46" s="5"/>
    </row>
    <row r="47" spans="1:30" ht="16.5" x14ac:dyDescent="0.25">
      <c r="A47" s="50" t="s">
        <v>217</v>
      </c>
      <c r="B47" s="64" t="s">
        <v>40</v>
      </c>
      <c r="C47" s="36"/>
      <c r="D47" s="121" t="s">
        <v>361</v>
      </c>
      <c r="E47" s="29">
        <v>1</v>
      </c>
      <c r="F47" s="52" t="s">
        <v>386</v>
      </c>
      <c r="G47" s="140">
        <v>0</v>
      </c>
      <c r="H47" s="80">
        <v>500.99</v>
      </c>
      <c r="I47" s="80">
        <v>2003.96</v>
      </c>
      <c r="J47" s="28">
        <f t="shared" si="0"/>
        <v>2504.9499999999998</v>
      </c>
      <c r="K47" s="13"/>
      <c r="L47" s="13"/>
      <c r="M47" s="13"/>
      <c r="N47" s="13"/>
      <c r="O47" s="13"/>
      <c r="P47" s="13"/>
      <c r="Q47" s="13"/>
      <c r="R47" s="5"/>
      <c r="S47" s="5"/>
      <c r="T47" s="5"/>
      <c r="U47" s="5"/>
      <c r="V47" s="5"/>
      <c r="W47" s="5"/>
      <c r="X47" s="5"/>
      <c r="Y47" s="5"/>
      <c r="Z47" s="5"/>
      <c r="AA47" s="5"/>
      <c r="AB47" s="5"/>
      <c r="AC47" s="5"/>
      <c r="AD47" s="5"/>
    </row>
    <row r="48" spans="1:30" ht="16.5" x14ac:dyDescent="0.25">
      <c r="A48" s="50" t="s">
        <v>218</v>
      </c>
      <c r="B48" s="64" t="s">
        <v>40</v>
      </c>
      <c r="C48" s="36"/>
      <c r="D48" s="121" t="s">
        <v>361</v>
      </c>
      <c r="E48" s="29">
        <v>1</v>
      </c>
      <c r="F48" s="52" t="s">
        <v>364</v>
      </c>
      <c r="G48" s="140">
        <v>0</v>
      </c>
      <c r="H48" s="80">
        <v>500.99</v>
      </c>
      <c r="I48" s="80">
        <v>2003.96</v>
      </c>
      <c r="J48" s="28">
        <f t="shared" si="0"/>
        <v>2504.9499999999998</v>
      </c>
      <c r="K48" s="13"/>
      <c r="L48" s="13"/>
      <c r="M48" s="13"/>
      <c r="N48" s="13"/>
      <c r="O48" s="13"/>
      <c r="P48" s="13"/>
      <c r="Q48" s="13"/>
      <c r="R48" s="5"/>
      <c r="S48" s="5"/>
      <c r="T48" s="5"/>
      <c r="U48" s="5"/>
      <c r="V48" s="5"/>
      <c r="W48" s="5"/>
      <c r="X48" s="5"/>
      <c r="Y48" s="5"/>
      <c r="Z48" s="5"/>
      <c r="AA48" s="5"/>
      <c r="AB48" s="5"/>
      <c r="AC48" s="5"/>
      <c r="AD48" s="5"/>
    </row>
    <row r="49" spans="1:30" ht="16.5" x14ac:dyDescent="0.25">
      <c r="A49" s="50" t="s">
        <v>219</v>
      </c>
      <c r="B49" s="64" t="s">
        <v>40</v>
      </c>
      <c r="C49" s="36"/>
      <c r="D49" s="121" t="s">
        <v>361</v>
      </c>
      <c r="E49" s="29">
        <v>1</v>
      </c>
      <c r="F49" s="52" t="s">
        <v>292</v>
      </c>
      <c r="G49" s="140">
        <v>0</v>
      </c>
      <c r="H49" s="80">
        <v>500.99</v>
      </c>
      <c r="I49" s="80">
        <v>2003.96</v>
      </c>
      <c r="J49" s="28">
        <f t="shared" si="0"/>
        <v>2504.9499999999998</v>
      </c>
      <c r="K49" s="13"/>
      <c r="L49" s="13"/>
      <c r="M49" s="13"/>
      <c r="N49" s="13"/>
      <c r="O49" s="13"/>
      <c r="P49" s="13"/>
      <c r="Q49" s="13"/>
      <c r="R49" s="5"/>
      <c r="S49" s="5"/>
      <c r="T49" s="5"/>
      <c r="U49" s="5"/>
      <c r="V49" s="5"/>
      <c r="W49" s="5"/>
      <c r="X49" s="5"/>
      <c r="Y49" s="5"/>
      <c r="Z49" s="5"/>
      <c r="AA49" s="5"/>
      <c r="AB49" s="5"/>
      <c r="AC49" s="5"/>
      <c r="AD49" s="5"/>
    </row>
    <row r="50" spans="1:30" ht="16.5" x14ac:dyDescent="0.25">
      <c r="A50" s="50" t="s">
        <v>220</v>
      </c>
      <c r="B50" s="64" t="s">
        <v>40</v>
      </c>
      <c r="C50" s="36"/>
      <c r="D50" s="121" t="s">
        <v>361</v>
      </c>
      <c r="E50" s="29">
        <v>1</v>
      </c>
      <c r="F50" s="52" t="s">
        <v>293</v>
      </c>
      <c r="G50" s="140">
        <v>0</v>
      </c>
      <c r="H50" s="80">
        <v>500.99</v>
      </c>
      <c r="I50" s="80">
        <v>2003.96</v>
      </c>
      <c r="J50" s="28">
        <f t="shared" si="0"/>
        <v>2504.9499999999998</v>
      </c>
      <c r="K50" s="13"/>
      <c r="L50" s="13"/>
      <c r="M50" s="13"/>
      <c r="N50" s="13"/>
      <c r="O50" s="13"/>
      <c r="P50" s="13"/>
      <c r="Q50" s="13"/>
      <c r="R50" s="5"/>
      <c r="S50" s="5"/>
      <c r="T50" s="5"/>
      <c r="U50" s="5"/>
      <c r="V50" s="5"/>
      <c r="W50" s="5"/>
      <c r="X50" s="5"/>
      <c r="Y50" s="5"/>
      <c r="Z50" s="5"/>
      <c r="AA50" s="5"/>
      <c r="AB50" s="5"/>
      <c r="AC50" s="5"/>
      <c r="AD50" s="5"/>
    </row>
    <row r="51" spans="1:30" ht="16.5" x14ac:dyDescent="0.25">
      <c r="A51" s="50" t="s">
        <v>365</v>
      </c>
      <c r="B51" s="64" t="s">
        <v>40</v>
      </c>
      <c r="C51" s="36"/>
      <c r="D51" s="121" t="s">
        <v>361</v>
      </c>
      <c r="E51" s="29">
        <v>1</v>
      </c>
      <c r="F51" s="52" t="s">
        <v>366</v>
      </c>
      <c r="G51" s="140">
        <v>0</v>
      </c>
      <c r="H51" s="80">
        <v>500.99</v>
      </c>
      <c r="I51" s="80">
        <v>2003.96</v>
      </c>
      <c r="J51" s="28">
        <f t="shared" si="0"/>
        <v>2504.9499999999998</v>
      </c>
      <c r="K51" s="13"/>
      <c r="L51" s="13"/>
      <c r="M51" s="13"/>
      <c r="N51" s="13"/>
      <c r="O51" s="13"/>
      <c r="P51" s="13"/>
      <c r="Q51" s="13"/>
      <c r="R51" s="5"/>
      <c r="S51" s="5"/>
      <c r="T51" s="5"/>
      <c r="U51" s="5"/>
      <c r="V51" s="5"/>
      <c r="W51" s="5"/>
      <c r="X51" s="5"/>
      <c r="Y51" s="5"/>
      <c r="Z51" s="5"/>
      <c r="AA51" s="5"/>
      <c r="AB51" s="5"/>
      <c r="AC51" s="5"/>
      <c r="AD51" s="5"/>
    </row>
    <row r="52" spans="1:30" ht="16.5" x14ac:dyDescent="0.25">
      <c r="A52" s="50" t="s">
        <v>221</v>
      </c>
      <c r="B52" s="64" t="s">
        <v>40</v>
      </c>
      <c r="C52" s="36"/>
      <c r="D52" s="121" t="s">
        <v>361</v>
      </c>
      <c r="E52" s="29">
        <v>1</v>
      </c>
      <c r="F52" s="52" t="s">
        <v>367</v>
      </c>
      <c r="G52" s="140">
        <v>0</v>
      </c>
      <c r="H52" s="80">
        <v>500.99</v>
      </c>
      <c r="I52" s="80">
        <v>2003.96</v>
      </c>
      <c r="J52" s="28">
        <f t="shared" si="0"/>
        <v>2504.9499999999998</v>
      </c>
      <c r="K52" s="13"/>
      <c r="L52" s="13"/>
      <c r="M52" s="13"/>
      <c r="N52" s="13"/>
      <c r="O52" s="13"/>
      <c r="P52" s="13"/>
      <c r="Q52" s="13"/>
      <c r="R52" s="5"/>
      <c r="S52" s="5"/>
      <c r="T52" s="5"/>
      <c r="U52" s="5"/>
      <c r="V52" s="5"/>
      <c r="W52" s="5"/>
      <c r="X52" s="5"/>
      <c r="Y52" s="5"/>
      <c r="Z52" s="5"/>
      <c r="AA52" s="5"/>
      <c r="AB52" s="5"/>
      <c r="AC52" s="5"/>
      <c r="AD52" s="5"/>
    </row>
    <row r="53" spans="1:30" ht="16.5" x14ac:dyDescent="0.25">
      <c r="A53" s="50" t="s">
        <v>222</v>
      </c>
      <c r="B53" s="64" t="s">
        <v>42</v>
      </c>
      <c r="C53" s="36"/>
      <c r="D53" s="121" t="s">
        <v>361</v>
      </c>
      <c r="E53" s="29">
        <v>1</v>
      </c>
      <c r="F53" s="71" t="s">
        <v>294</v>
      </c>
      <c r="G53" s="140">
        <v>0</v>
      </c>
      <c r="H53" s="80">
        <v>308.3</v>
      </c>
      <c r="I53" s="80">
        <v>1233.21</v>
      </c>
      <c r="J53" s="28">
        <f t="shared" si="0"/>
        <v>1541.51</v>
      </c>
      <c r="K53" s="13"/>
      <c r="L53" s="13"/>
      <c r="M53" s="13"/>
      <c r="N53" s="13"/>
      <c r="O53" s="13"/>
      <c r="P53" s="13"/>
      <c r="Q53" s="13"/>
      <c r="R53" s="5"/>
      <c r="S53" s="5"/>
      <c r="T53" s="5"/>
      <c r="U53" s="5"/>
      <c r="V53" s="5"/>
      <c r="W53" s="5"/>
      <c r="X53" s="5"/>
      <c r="Y53" s="5"/>
      <c r="Z53" s="5"/>
      <c r="AA53" s="5"/>
      <c r="AB53" s="5"/>
      <c r="AC53" s="5"/>
      <c r="AD53" s="5"/>
    </row>
    <row r="54" spans="1:30" ht="16.5" x14ac:dyDescent="0.25">
      <c r="A54" s="50" t="s">
        <v>223</v>
      </c>
      <c r="B54" s="64" t="s">
        <v>42</v>
      </c>
      <c r="C54" s="36"/>
      <c r="D54" s="121" t="s">
        <v>362</v>
      </c>
      <c r="E54" s="29">
        <v>1</v>
      </c>
      <c r="F54" s="52"/>
      <c r="G54" s="140">
        <v>0</v>
      </c>
      <c r="H54" s="80">
        <v>308.3</v>
      </c>
      <c r="I54" s="80">
        <v>1233.21</v>
      </c>
      <c r="J54" s="28">
        <f t="shared" si="0"/>
        <v>1541.51</v>
      </c>
      <c r="K54" s="13"/>
      <c r="L54" s="13"/>
      <c r="M54" s="13"/>
      <c r="N54" s="13"/>
      <c r="O54" s="13"/>
      <c r="P54" s="13"/>
      <c r="Q54" s="13"/>
      <c r="R54" s="5"/>
      <c r="S54" s="5"/>
      <c r="T54" s="5"/>
      <c r="U54" s="5"/>
      <c r="V54" s="5"/>
      <c r="W54" s="5"/>
      <c r="X54" s="5"/>
      <c r="Y54" s="5"/>
      <c r="Z54" s="5"/>
      <c r="AA54" s="5"/>
      <c r="AB54" s="5"/>
      <c r="AC54" s="5"/>
      <c r="AD54" s="5"/>
    </row>
    <row r="55" spans="1:30" ht="16.5" x14ac:dyDescent="0.25">
      <c r="A55" s="50" t="s">
        <v>224</v>
      </c>
      <c r="B55" s="64" t="s">
        <v>44</v>
      </c>
      <c r="C55" s="36"/>
      <c r="D55" s="121" t="s">
        <v>361</v>
      </c>
      <c r="E55" s="29">
        <v>1</v>
      </c>
      <c r="F55" s="52" t="s">
        <v>296</v>
      </c>
      <c r="G55" s="140">
        <v>0</v>
      </c>
      <c r="H55" s="80">
        <v>269.76</v>
      </c>
      <c r="I55" s="80">
        <v>1233.21</v>
      </c>
      <c r="J55" s="28">
        <f t="shared" si="0"/>
        <v>1502.97</v>
      </c>
      <c r="K55" s="13"/>
      <c r="L55" s="13"/>
      <c r="M55" s="13"/>
      <c r="N55" s="13"/>
      <c r="O55" s="13"/>
      <c r="P55" s="13"/>
      <c r="Q55" s="13"/>
      <c r="R55" s="5"/>
      <c r="S55" s="5"/>
      <c r="T55" s="5"/>
      <c r="U55" s="5"/>
      <c r="V55" s="5"/>
      <c r="W55" s="5"/>
      <c r="X55" s="5"/>
      <c r="Y55" s="5"/>
      <c r="Z55" s="5"/>
      <c r="AA55" s="5"/>
      <c r="AB55" s="5"/>
      <c r="AC55" s="5"/>
      <c r="AD55" s="5"/>
    </row>
    <row r="56" spans="1:30" ht="16.5" x14ac:dyDescent="0.25">
      <c r="A56" s="50" t="s">
        <v>224</v>
      </c>
      <c r="B56" s="64" t="s">
        <v>44</v>
      </c>
      <c r="C56" s="36"/>
      <c r="D56" s="121" t="s">
        <v>362</v>
      </c>
      <c r="E56" s="29">
        <v>1</v>
      </c>
      <c r="F56" s="52"/>
      <c r="G56" s="140">
        <v>0</v>
      </c>
      <c r="H56" s="80">
        <v>269.76</v>
      </c>
      <c r="I56" s="80">
        <v>1233.21</v>
      </c>
      <c r="J56" s="28">
        <f t="shared" si="0"/>
        <v>1502.97</v>
      </c>
      <c r="K56" s="13"/>
      <c r="L56" s="13"/>
      <c r="M56" s="13"/>
      <c r="N56" s="13"/>
      <c r="O56" s="13"/>
      <c r="P56" s="13"/>
      <c r="Q56" s="13"/>
      <c r="R56" s="5"/>
      <c r="S56" s="5"/>
      <c r="T56" s="5"/>
      <c r="U56" s="5"/>
      <c r="V56" s="5"/>
      <c r="W56" s="5"/>
      <c r="X56" s="5"/>
      <c r="Y56" s="5"/>
      <c r="Z56" s="5"/>
      <c r="AA56" s="5"/>
      <c r="AB56" s="5"/>
      <c r="AC56" s="5"/>
      <c r="AD56" s="5"/>
    </row>
    <row r="57" spans="1:30" ht="16.5" x14ac:dyDescent="0.25">
      <c r="A57" s="50" t="s">
        <v>225</v>
      </c>
      <c r="B57" s="64" t="s">
        <v>44</v>
      </c>
      <c r="C57" s="36"/>
      <c r="D57" s="121" t="s">
        <v>361</v>
      </c>
      <c r="E57" s="29">
        <v>1</v>
      </c>
      <c r="F57" s="52" t="s">
        <v>394</v>
      </c>
      <c r="G57" s="140">
        <v>0</v>
      </c>
      <c r="H57" s="80">
        <v>269.76</v>
      </c>
      <c r="I57" s="80">
        <v>1233.21</v>
      </c>
      <c r="J57" s="28">
        <f t="shared" si="0"/>
        <v>1502.97</v>
      </c>
      <c r="K57" s="13"/>
      <c r="L57" s="13"/>
      <c r="M57" s="13"/>
      <c r="N57" s="13"/>
      <c r="O57" s="13"/>
      <c r="P57" s="13"/>
      <c r="Q57" s="13"/>
      <c r="R57" s="5"/>
      <c r="S57" s="5"/>
      <c r="T57" s="5"/>
      <c r="U57" s="5"/>
      <c r="V57" s="5"/>
      <c r="W57" s="5"/>
      <c r="X57" s="5"/>
      <c r="Y57" s="5"/>
      <c r="Z57" s="5"/>
      <c r="AA57" s="5"/>
      <c r="AB57" s="5"/>
      <c r="AC57" s="5"/>
      <c r="AD57" s="5"/>
    </row>
    <row r="58" spans="1:30" ht="16.5" x14ac:dyDescent="0.25">
      <c r="A58" s="49" t="s">
        <v>226</v>
      </c>
      <c r="B58" s="64" t="s">
        <v>26</v>
      </c>
      <c r="C58" s="36"/>
      <c r="D58" s="121" t="s">
        <v>361</v>
      </c>
      <c r="E58" s="29">
        <v>1</v>
      </c>
      <c r="F58" s="50" t="s">
        <v>300</v>
      </c>
      <c r="G58" s="140">
        <v>0</v>
      </c>
      <c r="H58" s="148">
        <v>2312.25</v>
      </c>
      <c r="I58" s="80">
        <v>9249.0300000000007</v>
      </c>
      <c r="J58" s="28">
        <f t="shared" si="0"/>
        <v>11561.28</v>
      </c>
      <c r="K58" s="13"/>
      <c r="L58" s="13"/>
      <c r="M58" s="13"/>
      <c r="N58" s="13"/>
      <c r="O58" s="13"/>
      <c r="P58" s="13"/>
      <c r="Q58" s="13"/>
      <c r="R58" s="5"/>
      <c r="S58" s="5"/>
      <c r="T58" s="5"/>
      <c r="U58" s="5"/>
      <c r="V58" s="5"/>
      <c r="W58" s="5"/>
      <c r="X58" s="5"/>
      <c r="Y58" s="5"/>
      <c r="Z58" s="5"/>
      <c r="AA58" s="5"/>
      <c r="AB58" s="5"/>
      <c r="AC58" s="5"/>
      <c r="AD58" s="5"/>
    </row>
    <row r="59" spans="1:30" ht="16.5" x14ac:dyDescent="0.25">
      <c r="A59" s="50" t="s">
        <v>375</v>
      </c>
      <c r="B59" s="64" t="s">
        <v>28</v>
      </c>
      <c r="C59" s="36"/>
      <c r="D59" s="121" t="s">
        <v>361</v>
      </c>
      <c r="E59" s="29">
        <v>1</v>
      </c>
      <c r="F59" s="73" t="s">
        <v>314</v>
      </c>
      <c r="G59" s="140">
        <v>0</v>
      </c>
      <c r="H59" s="80">
        <v>1695.65</v>
      </c>
      <c r="I59" s="80">
        <v>6782.61</v>
      </c>
      <c r="J59" s="28">
        <f t="shared" si="0"/>
        <v>8478.26</v>
      </c>
      <c r="K59" s="13"/>
      <c r="L59" s="13"/>
      <c r="M59" s="13"/>
      <c r="N59" s="13"/>
      <c r="O59" s="13"/>
      <c r="P59" s="13"/>
      <c r="Q59" s="13"/>
      <c r="R59" s="5"/>
      <c r="S59" s="5"/>
      <c r="T59" s="5"/>
      <c r="U59" s="5"/>
      <c r="V59" s="5"/>
      <c r="W59" s="5"/>
      <c r="X59" s="5"/>
      <c r="Y59" s="5"/>
      <c r="Z59" s="5"/>
      <c r="AA59" s="5"/>
      <c r="AB59" s="5"/>
      <c r="AC59" s="5"/>
      <c r="AD59" s="5"/>
    </row>
    <row r="60" spans="1:30" ht="16.5" x14ac:dyDescent="0.25">
      <c r="A60" s="50" t="s">
        <v>228</v>
      </c>
      <c r="B60" s="64" t="s">
        <v>28</v>
      </c>
      <c r="C60" s="36"/>
      <c r="D60" s="121" t="s">
        <v>361</v>
      </c>
      <c r="E60" s="29">
        <v>1</v>
      </c>
      <c r="F60" s="73" t="s">
        <v>301</v>
      </c>
      <c r="G60" s="140">
        <v>0</v>
      </c>
      <c r="H60" s="80">
        <v>1695.65</v>
      </c>
      <c r="I60" s="80">
        <v>6782.61</v>
      </c>
      <c r="J60" s="28">
        <f t="shared" si="0"/>
        <v>8478.26</v>
      </c>
      <c r="K60" s="13"/>
      <c r="L60" s="13"/>
      <c r="M60" s="13"/>
      <c r="N60" s="13"/>
      <c r="O60" s="13"/>
      <c r="P60" s="13"/>
      <c r="Q60" s="13"/>
      <c r="R60" s="5"/>
      <c r="S60" s="5"/>
      <c r="T60" s="5"/>
      <c r="U60" s="5"/>
      <c r="V60" s="5"/>
      <c r="W60" s="5"/>
      <c r="X60" s="5"/>
      <c r="Y60" s="5"/>
      <c r="Z60" s="5"/>
      <c r="AA60" s="5"/>
      <c r="AB60" s="5"/>
      <c r="AC60" s="5"/>
      <c r="AD60" s="5"/>
    </row>
    <row r="61" spans="1:30" ht="16.5" x14ac:dyDescent="0.25">
      <c r="A61" s="49" t="s">
        <v>229</v>
      </c>
      <c r="B61" s="64" t="s">
        <v>28</v>
      </c>
      <c r="C61" s="36"/>
      <c r="D61" s="121" t="s">
        <v>361</v>
      </c>
      <c r="E61" s="29">
        <v>1</v>
      </c>
      <c r="F61" s="50" t="s">
        <v>302</v>
      </c>
      <c r="G61" s="140">
        <v>0</v>
      </c>
      <c r="H61" s="80">
        <v>1695.65</v>
      </c>
      <c r="I61" s="80">
        <v>6782.61</v>
      </c>
      <c r="J61" s="28">
        <f t="shared" si="0"/>
        <v>8478.26</v>
      </c>
      <c r="K61" s="13"/>
      <c r="L61" s="13"/>
      <c r="M61" s="13"/>
      <c r="N61" s="13"/>
      <c r="O61" s="13"/>
      <c r="P61" s="13"/>
      <c r="Q61" s="13"/>
      <c r="R61" s="5"/>
      <c r="S61" s="5"/>
      <c r="T61" s="5"/>
      <c r="U61" s="5"/>
      <c r="V61" s="5"/>
      <c r="W61" s="5"/>
      <c r="X61" s="5"/>
      <c r="Y61" s="5"/>
      <c r="Z61" s="5"/>
      <c r="AA61" s="5"/>
      <c r="AB61" s="5"/>
      <c r="AC61" s="5"/>
      <c r="AD61" s="5"/>
    </row>
    <row r="62" spans="1:30" ht="16.5" x14ac:dyDescent="0.25">
      <c r="A62" s="51" t="s">
        <v>230</v>
      </c>
      <c r="B62" s="64" t="s">
        <v>32</v>
      </c>
      <c r="C62" s="36"/>
      <c r="D62" s="121" t="s">
        <v>361</v>
      </c>
      <c r="E62" s="29">
        <v>1</v>
      </c>
      <c r="F62" s="50" t="s">
        <v>303</v>
      </c>
      <c r="G62" s="140">
        <v>0</v>
      </c>
      <c r="H62" s="80">
        <v>1310.28</v>
      </c>
      <c r="I62" s="80">
        <v>5241.1099999999997</v>
      </c>
      <c r="J62" s="28">
        <f t="shared" si="0"/>
        <v>6551.3899999999994</v>
      </c>
      <c r="K62" s="13"/>
      <c r="L62" s="13"/>
      <c r="M62" s="13"/>
      <c r="N62" s="13"/>
      <c r="O62" s="13"/>
      <c r="P62" s="13"/>
      <c r="Q62" s="13"/>
      <c r="R62" s="5"/>
      <c r="S62" s="5"/>
      <c r="T62" s="5"/>
      <c r="U62" s="5"/>
      <c r="V62" s="5"/>
      <c r="W62" s="5"/>
      <c r="X62" s="5"/>
      <c r="Y62" s="5"/>
      <c r="Z62" s="5"/>
      <c r="AA62" s="5"/>
      <c r="AB62" s="5"/>
      <c r="AC62" s="5"/>
      <c r="AD62" s="5"/>
    </row>
    <row r="63" spans="1:30" ht="16.5" x14ac:dyDescent="0.25">
      <c r="A63" s="52" t="s">
        <v>231</v>
      </c>
      <c r="B63" s="64" t="s">
        <v>32</v>
      </c>
      <c r="C63" s="36"/>
      <c r="D63" s="121" t="s">
        <v>361</v>
      </c>
      <c r="E63" s="29">
        <v>1</v>
      </c>
      <c r="F63" s="52" t="s">
        <v>391</v>
      </c>
      <c r="G63" s="140">
        <v>0</v>
      </c>
      <c r="H63" s="80">
        <v>1310.28</v>
      </c>
      <c r="I63" s="80">
        <v>5241.1099999999997</v>
      </c>
      <c r="J63" s="28">
        <f t="shared" si="0"/>
        <v>6551.3899999999994</v>
      </c>
      <c r="K63" s="13"/>
      <c r="L63" s="13"/>
      <c r="M63" s="13"/>
      <c r="N63" s="13"/>
      <c r="O63" s="13"/>
      <c r="P63" s="13"/>
      <c r="Q63" s="13"/>
      <c r="R63" s="5"/>
      <c r="S63" s="5"/>
      <c r="T63" s="5"/>
      <c r="U63" s="5"/>
      <c r="V63" s="5"/>
      <c r="W63" s="5"/>
      <c r="X63" s="5"/>
      <c r="Y63" s="5"/>
      <c r="Z63" s="5"/>
      <c r="AA63" s="5"/>
      <c r="AB63" s="5"/>
      <c r="AC63" s="5"/>
      <c r="AD63" s="5"/>
    </row>
    <row r="64" spans="1:30" ht="16.5" x14ac:dyDescent="0.25">
      <c r="A64" s="57" t="s">
        <v>232</v>
      </c>
      <c r="B64" s="64" t="s">
        <v>32</v>
      </c>
      <c r="C64" s="36"/>
      <c r="D64" s="121" t="s">
        <v>361</v>
      </c>
      <c r="E64" s="29">
        <v>1</v>
      </c>
      <c r="F64" s="73" t="s">
        <v>305</v>
      </c>
      <c r="G64" s="140">
        <v>0</v>
      </c>
      <c r="H64" s="80">
        <v>1310.28</v>
      </c>
      <c r="I64" s="80">
        <v>5241.1099999999997</v>
      </c>
      <c r="J64" s="28">
        <f t="shared" si="0"/>
        <v>6551.3899999999994</v>
      </c>
      <c r="K64" s="13"/>
      <c r="L64" s="13"/>
      <c r="M64" s="13"/>
      <c r="N64" s="13"/>
      <c r="O64" s="13"/>
      <c r="P64" s="13"/>
      <c r="Q64" s="13"/>
      <c r="R64" s="5"/>
      <c r="S64" s="5"/>
      <c r="T64" s="5"/>
      <c r="U64" s="5"/>
      <c r="V64" s="5"/>
      <c r="W64" s="5"/>
      <c r="X64" s="5"/>
      <c r="Y64" s="5"/>
      <c r="Z64" s="5"/>
      <c r="AA64" s="5"/>
      <c r="AB64" s="5"/>
      <c r="AC64" s="5"/>
      <c r="AD64" s="5"/>
    </row>
    <row r="65" spans="1:30" ht="16.5" x14ac:dyDescent="0.25">
      <c r="A65" s="50" t="s">
        <v>233</v>
      </c>
      <c r="B65" s="64" t="s">
        <v>32</v>
      </c>
      <c r="C65" s="36"/>
      <c r="D65" s="121" t="s">
        <v>361</v>
      </c>
      <c r="E65" s="29">
        <v>1</v>
      </c>
      <c r="F65" s="50" t="s">
        <v>306</v>
      </c>
      <c r="G65" s="140">
        <v>0</v>
      </c>
      <c r="H65" s="80">
        <v>1310.28</v>
      </c>
      <c r="I65" s="80">
        <v>5241.1099999999997</v>
      </c>
      <c r="J65" s="28">
        <f t="shared" si="0"/>
        <v>6551.3899999999994</v>
      </c>
      <c r="K65" s="13"/>
      <c r="L65" s="13"/>
      <c r="M65" s="13"/>
      <c r="N65" s="13"/>
      <c r="O65" s="13"/>
      <c r="P65" s="13"/>
      <c r="Q65" s="13"/>
      <c r="R65" s="5"/>
      <c r="S65" s="5"/>
      <c r="T65" s="5"/>
      <c r="U65" s="5"/>
      <c r="V65" s="5"/>
      <c r="W65" s="5"/>
      <c r="X65" s="5"/>
      <c r="Y65" s="5"/>
      <c r="Z65" s="5"/>
      <c r="AA65" s="5"/>
      <c r="AB65" s="5"/>
      <c r="AC65" s="5"/>
      <c r="AD65" s="5"/>
    </row>
    <row r="66" spans="1:30" ht="16.5" x14ac:dyDescent="0.25">
      <c r="A66" s="50" t="s">
        <v>234</v>
      </c>
      <c r="B66" s="64" t="s">
        <v>32</v>
      </c>
      <c r="C66" s="36"/>
      <c r="D66" s="121" t="s">
        <v>361</v>
      </c>
      <c r="E66" s="29">
        <v>1</v>
      </c>
      <c r="F66" s="51" t="s">
        <v>307</v>
      </c>
      <c r="G66" s="140">
        <v>0</v>
      </c>
      <c r="H66" s="80">
        <v>1310.28</v>
      </c>
      <c r="I66" s="80">
        <v>5241.1099999999997</v>
      </c>
      <c r="J66" s="28">
        <f t="shared" si="0"/>
        <v>6551.3899999999994</v>
      </c>
      <c r="K66" s="13"/>
      <c r="L66" s="13"/>
      <c r="M66" s="13"/>
      <c r="N66" s="13"/>
      <c r="O66" s="13"/>
      <c r="P66" s="13"/>
      <c r="Q66" s="13"/>
      <c r="R66" s="5"/>
      <c r="S66" s="5"/>
      <c r="T66" s="5"/>
      <c r="U66" s="5"/>
      <c r="V66" s="5"/>
      <c r="W66" s="5"/>
      <c r="X66" s="5"/>
      <c r="Y66" s="5"/>
      <c r="Z66" s="5"/>
      <c r="AA66" s="5"/>
      <c r="AB66" s="5"/>
      <c r="AC66" s="5"/>
      <c r="AD66" s="5"/>
    </row>
    <row r="67" spans="1:30" ht="16.5" x14ac:dyDescent="0.25">
      <c r="A67" s="50" t="s">
        <v>235</v>
      </c>
      <c r="B67" s="64" t="s">
        <v>32</v>
      </c>
      <c r="C67" s="36"/>
      <c r="D67" s="121" t="s">
        <v>361</v>
      </c>
      <c r="E67" s="29">
        <v>1</v>
      </c>
      <c r="F67" s="51" t="s">
        <v>308</v>
      </c>
      <c r="G67" s="140">
        <v>0</v>
      </c>
      <c r="H67" s="80">
        <v>1310.28</v>
      </c>
      <c r="I67" s="80">
        <v>5241.1099999999997</v>
      </c>
      <c r="J67" s="28">
        <f t="shared" si="0"/>
        <v>6551.3899999999994</v>
      </c>
      <c r="K67" s="13"/>
      <c r="L67" s="13"/>
      <c r="M67" s="13"/>
      <c r="N67" s="13"/>
      <c r="O67" s="13"/>
      <c r="P67" s="13"/>
      <c r="Q67" s="13"/>
      <c r="R67" s="5"/>
      <c r="S67" s="5"/>
      <c r="T67" s="5"/>
      <c r="U67" s="5"/>
      <c r="V67" s="5"/>
      <c r="W67" s="5"/>
      <c r="X67" s="5"/>
      <c r="Y67" s="5"/>
      <c r="Z67" s="5"/>
      <c r="AA67" s="5"/>
      <c r="AB67" s="5"/>
      <c r="AC67" s="5"/>
      <c r="AD67" s="5"/>
    </row>
    <row r="68" spans="1:30" ht="16.5" x14ac:dyDescent="0.25">
      <c r="A68" s="50" t="s">
        <v>236</v>
      </c>
      <c r="B68" s="64" t="s">
        <v>32</v>
      </c>
      <c r="C68" s="36"/>
      <c r="D68" s="121" t="s">
        <v>361</v>
      </c>
      <c r="E68" s="29">
        <v>1</v>
      </c>
      <c r="F68" s="54" t="s">
        <v>309</v>
      </c>
      <c r="G68" s="140">
        <v>0</v>
      </c>
      <c r="H68" s="80">
        <v>1310.28</v>
      </c>
      <c r="I68" s="80">
        <v>5241.1099999999997</v>
      </c>
      <c r="J68" s="28">
        <f t="shared" si="0"/>
        <v>6551.3899999999994</v>
      </c>
      <c r="K68" s="13"/>
      <c r="L68" s="13"/>
      <c r="M68" s="13"/>
      <c r="N68" s="13"/>
      <c r="O68" s="13"/>
      <c r="P68" s="13"/>
      <c r="Q68" s="13"/>
      <c r="R68" s="5"/>
      <c r="S68" s="5"/>
      <c r="T68" s="5"/>
      <c r="U68" s="5"/>
      <c r="V68" s="5"/>
      <c r="W68" s="5"/>
      <c r="X68" s="5"/>
      <c r="Y68" s="5"/>
      <c r="Z68" s="5"/>
      <c r="AA68" s="5"/>
      <c r="AB68" s="5"/>
      <c r="AC68" s="5"/>
      <c r="AD68" s="5"/>
    </row>
    <row r="69" spans="1:30" ht="16.5" x14ac:dyDescent="0.25">
      <c r="A69" s="50" t="s">
        <v>237</v>
      </c>
      <c r="B69" s="64" t="s">
        <v>32</v>
      </c>
      <c r="C69" s="36"/>
      <c r="D69" s="121" t="s">
        <v>361</v>
      </c>
      <c r="E69" s="29">
        <v>1</v>
      </c>
      <c r="F69" s="52" t="s">
        <v>310</v>
      </c>
      <c r="G69" s="140">
        <v>0</v>
      </c>
      <c r="H69" s="80">
        <v>1310.28</v>
      </c>
      <c r="I69" s="80">
        <v>5241.1099999999997</v>
      </c>
      <c r="J69" s="28">
        <f t="shared" si="0"/>
        <v>6551.3899999999994</v>
      </c>
      <c r="K69" s="13"/>
      <c r="L69" s="13"/>
      <c r="M69" s="13"/>
      <c r="N69" s="13"/>
      <c r="O69" s="13"/>
      <c r="P69" s="13"/>
      <c r="Q69" s="13"/>
      <c r="R69" s="5"/>
      <c r="S69" s="5"/>
      <c r="T69" s="5"/>
      <c r="U69" s="5"/>
      <c r="V69" s="5"/>
      <c r="W69" s="5"/>
      <c r="X69" s="5"/>
      <c r="Y69" s="5"/>
      <c r="Z69" s="5"/>
      <c r="AA69" s="5"/>
      <c r="AB69" s="5"/>
      <c r="AC69" s="5"/>
      <c r="AD69" s="5"/>
    </row>
    <row r="70" spans="1:30" ht="16.5" x14ac:dyDescent="0.25">
      <c r="A70" s="50" t="s">
        <v>238</v>
      </c>
      <c r="B70" s="64" t="s">
        <v>34</v>
      </c>
      <c r="C70" s="36"/>
      <c r="D70" s="121" t="s">
        <v>361</v>
      </c>
      <c r="E70" s="29">
        <v>1</v>
      </c>
      <c r="F70" s="52" t="s">
        <v>311</v>
      </c>
      <c r="G70" s="140">
        <v>0</v>
      </c>
      <c r="H70" s="80">
        <v>1079.06</v>
      </c>
      <c r="I70" s="80">
        <v>4316.21</v>
      </c>
      <c r="J70" s="28">
        <f t="shared" si="0"/>
        <v>5395.27</v>
      </c>
      <c r="K70" s="13"/>
      <c r="L70" s="13"/>
      <c r="M70" s="13"/>
      <c r="N70" s="13"/>
      <c r="O70" s="13"/>
      <c r="P70" s="13"/>
      <c r="Q70" s="13"/>
      <c r="R70" s="5"/>
      <c r="S70" s="5"/>
      <c r="T70" s="5"/>
      <c r="U70" s="5"/>
      <c r="V70" s="5"/>
      <c r="W70" s="5"/>
      <c r="X70" s="5"/>
      <c r="Y70" s="5"/>
      <c r="Z70" s="5"/>
      <c r="AA70" s="5"/>
      <c r="AB70" s="5"/>
      <c r="AC70" s="5"/>
      <c r="AD70" s="5"/>
    </row>
    <row r="71" spans="1:30" ht="16.5" x14ac:dyDescent="0.25">
      <c r="A71" s="50" t="s">
        <v>239</v>
      </c>
      <c r="B71" s="64" t="s">
        <v>34</v>
      </c>
      <c r="C71" s="36"/>
      <c r="D71" s="121" t="s">
        <v>361</v>
      </c>
      <c r="E71" s="29">
        <v>1</v>
      </c>
      <c r="F71" s="52" t="s">
        <v>318</v>
      </c>
      <c r="G71" s="140">
        <v>0</v>
      </c>
      <c r="H71" s="80">
        <v>1079.06</v>
      </c>
      <c r="I71" s="80">
        <v>4316.21</v>
      </c>
      <c r="J71" s="28">
        <f t="shared" si="0"/>
        <v>5395.27</v>
      </c>
      <c r="K71" s="13"/>
      <c r="L71" s="13"/>
      <c r="M71" s="13"/>
      <c r="N71" s="13"/>
      <c r="O71" s="13"/>
      <c r="P71" s="13"/>
      <c r="Q71" s="13"/>
      <c r="R71" s="5"/>
      <c r="S71" s="5"/>
      <c r="T71" s="5"/>
      <c r="U71" s="5"/>
      <c r="V71" s="5"/>
      <c r="W71" s="5"/>
      <c r="X71" s="5"/>
      <c r="Y71" s="5"/>
      <c r="Z71" s="5"/>
      <c r="AA71" s="5"/>
      <c r="AB71" s="5"/>
      <c r="AC71" s="5"/>
      <c r="AD71" s="5"/>
    </row>
    <row r="72" spans="1:30" ht="16.5" x14ac:dyDescent="0.25">
      <c r="A72" s="52" t="s">
        <v>240</v>
      </c>
      <c r="B72" s="64" t="s">
        <v>34</v>
      </c>
      <c r="C72" s="36"/>
      <c r="D72" s="121" t="s">
        <v>361</v>
      </c>
      <c r="E72" s="29">
        <v>1</v>
      </c>
      <c r="F72" s="58" t="s">
        <v>313</v>
      </c>
      <c r="G72" s="140">
        <v>0</v>
      </c>
      <c r="H72" s="80">
        <v>1079.06</v>
      </c>
      <c r="I72" s="80">
        <v>4316.21</v>
      </c>
      <c r="J72" s="28">
        <f t="shared" si="0"/>
        <v>5395.27</v>
      </c>
      <c r="K72" s="13"/>
      <c r="L72" s="13"/>
      <c r="M72" s="13"/>
      <c r="N72" s="13"/>
      <c r="O72" s="13"/>
      <c r="P72" s="13"/>
      <c r="Q72" s="13"/>
      <c r="R72" s="5"/>
      <c r="S72" s="5"/>
      <c r="T72" s="5"/>
      <c r="U72" s="5"/>
      <c r="V72" s="5"/>
      <c r="W72" s="5"/>
      <c r="X72" s="5"/>
      <c r="Y72" s="5"/>
      <c r="Z72" s="5"/>
      <c r="AA72" s="5"/>
      <c r="AB72" s="5"/>
      <c r="AC72" s="5"/>
      <c r="AD72" s="5"/>
    </row>
    <row r="73" spans="1:30" ht="16.5" x14ac:dyDescent="0.25">
      <c r="A73" s="52" t="s">
        <v>374</v>
      </c>
      <c r="B73" s="64" t="s">
        <v>34</v>
      </c>
      <c r="C73" s="36"/>
      <c r="D73" s="121" t="s">
        <v>361</v>
      </c>
      <c r="E73" s="29">
        <v>1</v>
      </c>
      <c r="F73" s="50" t="s">
        <v>316</v>
      </c>
      <c r="G73" s="140">
        <v>0</v>
      </c>
      <c r="H73" s="80">
        <v>1079.06</v>
      </c>
      <c r="I73" s="80">
        <v>4316.21</v>
      </c>
      <c r="J73" s="28">
        <f t="shared" si="0"/>
        <v>5395.27</v>
      </c>
      <c r="K73" s="13"/>
      <c r="L73" s="13"/>
      <c r="M73" s="13"/>
      <c r="N73" s="13"/>
      <c r="O73" s="13"/>
      <c r="P73" s="13"/>
      <c r="Q73" s="13"/>
      <c r="R73" s="5"/>
      <c r="S73" s="5"/>
      <c r="T73" s="5"/>
      <c r="U73" s="5"/>
      <c r="V73" s="5"/>
      <c r="W73" s="5"/>
      <c r="X73" s="5"/>
      <c r="Y73" s="5"/>
      <c r="Z73" s="5"/>
      <c r="AA73" s="5"/>
      <c r="AB73" s="5"/>
      <c r="AC73" s="5"/>
      <c r="AD73" s="5"/>
    </row>
    <row r="74" spans="1:30" ht="16.5" x14ac:dyDescent="0.25">
      <c r="A74" s="52" t="s">
        <v>242</v>
      </c>
      <c r="B74" s="64" t="s">
        <v>34</v>
      </c>
      <c r="C74" s="36"/>
      <c r="D74" s="121" t="s">
        <v>361</v>
      </c>
      <c r="E74" s="29">
        <v>1</v>
      </c>
      <c r="F74" s="52" t="s">
        <v>315</v>
      </c>
      <c r="G74" s="140">
        <v>0</v>
      </c>
      <c r="H74" s="80">
        <v>1079.06</v>
      </c>
      <c r="I74" s="80">
        <v>4316.21</v>
      </c>
      <c r="J74" s="28">
        <f t="shared" si="0"/>
        <v>5395.27</v>
      </c>
      <c r="K74" s="13"/>
      <c r="L74" s="13"/>
      <c r="M74" s="13"/>
      <c r="N74" s="13"/>
      <c r="O74" s="13"/>
      <c r="P74" s="13"/>
      <c r="Q74" s="13"/>
      <c r="R74" s="5"/>
      <c r="S74" s="5"/>
      <c r="T74" s="5"/>
      <c r="U74" s="5"/>
      <c r="V74" s="5"/>
      <c r="W74" s="5"/>
      <c r="X74" s="5"/>
      <c r="Y74" s="5"/>
      <c r="Z74" s="5"/>
      <c r="AA74" s="5"/>
      <c r="AB74" s="5"/>
      <c r="AC74" s="5"/>
      <c r="AD74" s="5"/>
    </row>
    <row r="75" spans="1:30" ht="16.5" x14ac:dyDescent="0.25">
      <c r="A75" s="52" t="s">
        <v>243</v>
      </c>
      <c r="B75" s="64" t="s">
        <v>38</v>
      </c>
      <c r="C75" s="36"/>
      <c r="D75" s="121" t="s">
        <v>361</v>
      </c>
      <c r="E75" s="29">
        <v>1</v>
      </c>
      <c r="F75" s="52" t="s">
        <v>395</v>
      </c>
      <c r="G75" s="140">
        <v>0</v>
      </c>
      <c r="H75" s="80">
        <v>770.75</v>
      </c>
      <c r="I75" s="80">
        <v>3083.01</v>
      </c>
      <c r="J75" s="28">
        <f t="shared" si="0"/>
        <v>3853.76</v>
      </c>
      <c r="K75" s="13"/>
      <c r="L75" s="13"/>
      <c r="M75" s="13"/>
      <c r="N75" s="13"/>
      <c r="O75" s="13"/>
      <c r="P75" s="13"/>
      <c r="Q75" s="13"/>
      <c r="R75" s="5"/>
      <c r="S75" s="5"/>
      <c r="T75" s="5"/>
      <c r="U75" s="5"/>
      <c r="V75" s="5"/>
      <c r="W75" s="5"/>
      <c r="X75" s="5"/>
      <c r="Y75" s="5"/>
      <c r="Z75" s="5"/>
      <c r="AA75" s="5"/>
      <c r="AB75" s="5"/>
      <c r="AC75" s="5"/>
      <c r="AD75" s="5"/>
    </row>
    <row r="76" spans="1:30" ht="16.5" x14ac:dyDescent="0.25">
      <c r="A76" s="52" t="s">
        <v>244</v>
      </c>
      <c r="B76" s="64" t="s">
        <v>38</v>
      </c>
      <c r="C76" s="36"/>
      <c r="D76" s="121" t="s">
        <v>361</v>
      </c>
      <c r="E76" s="29">
        <v>1</v>
      </c>
      <c r="F76" s="52" t="s">
        <v>317</v>
      </c>
      <c r="G76" s="140">
        <v>0</v>
      </c>
      <c r="H76" s="80">
        <v>770.75</v>
      </c>
      <c r="I76" s="80">
        <v>3083.01</v>
      </c>
      <c r="J76" s="28">
        <f t="shared" si="0"/>
        <v>3853.76</v>
      </c>
      <c r="K76" s="13"/>
      <c r="L76" s="13"/>
      <c r="M76" s="13"/>
      <c r="N76" s="13"/>
      <c r="O76" s="13"/>
      <c r="P76" s="13"/>
      <c r="Q76" s="13"/>
      <c r="R76" s="5"/>
      <c r="S76" s="5"/>
      <c r="T76" s="5"/>
      <c r="U76" s="5"/>
      <c r="V76" s="5"/>
      <c r="W76" s="5"/>
      <c r="X76" s="5"/>
      <c r="Y76" s="5"/>
      <c r="Z76" s="5"/>
      <c r="AA76" s="5"/>
      <c r="AB76" s="5"/>
      <c r="AC76" s="5"/>
      <c r="AD76" s="5"/>
    </row>
    <row r="77" spans="1:30" ht="16.5" x14ac:dyDescent="0.25">
      <c r="A77" s="52" t="s">
        <v>245</v>
      </c>
      <c r="B77" s="64" t="s">
        <v>38</v>
      </c>
      <c r="C77" s="36"/>
      <c r="D77" s="121" t="s">
        <v>361</v>
      </c>
      <c r="E77" s="29">
        <v>1</v>
      </c>
      <c r="F77" s="52" t="s">
        <v>326</v>
      </c>
      <c r="G77" s="141">
        <v>0</v>
      </c>
      <c r="H77" s="80">
        <v>770.75</v>
      </c>
      <c r="I77" s="80">
        <v>3083.01</v>
      </c>
      <c r="J77" s="28">
        <f t="shared" si="0"/>
        <v>3853.76</v>
      </c>
      <c r="K77" s="13"/>
      <c r="L77" s="13"/>
      <c r="M77" s="13"/>
      <c r="N77" s="13"/>
      <c r="O77" s="13"/>
      <c r="P77" s="13"/>
      <c r="Q77" s="13"/>
      <c r="R77" s="5"/>
      <c r="S77" s="5"/>
      <c r="T77" s="5"/>
      <c r="U77" s="5"/>
      <c r="V77" s="5"/>
      <c r="W77" s="5"/>
      <c r="X77" s="5"/>
      <c r="Y77" s="5"/>
      <c r="Z77" s="5"/>
      <c r="AA77" s="5"/>
      <c r="AB77" s="5"/>
      <c r="AC77" s="5"/>
      <c r="AD77" s="5"/>
    </row>
    <row r="78" spans="1:30" ht="16.5" x14ac:dyDescent="0.25">
      <c r="A78" s="50" t="s">
        <v>246</v>
      </c>
      <c r="B78" s="64" t="s">
        <v>40</v>
      </c>
      <c r="C78" s="36"/>
      <c r="D78" s="121" t="s">
        <v>361</v>
      </c>
      <c r="E78" s="29">
        <v>1</v>
      </c>
      <c r="F78" s="52" t="s">
        <v>297</v>
      </c>
      <c r="G78" s="140">
        <v>0</v>
      </c>
      <c r="H78" s="80">
        <v>500.99</v>
      </c>
      <c r="I78" s="80">
        <v>2003.96</v>
      </c>
      <c r="J78" s="28">
        <f t="shared" si="0"/>
        <v>2504.9499999999998</v>
      </c>
      <c r="K78" s="13"/>
      <c r="L78" s="13"/>
      <c r="M78" s="13"/>
      <c r="N78" s="13"/>
      <c r="O78" s="13"/>
      <c r="P78" s="13"/>
      <c r="Q78" s="13"/>
      <c r="R78" s="5"/>
      <c r="S78" s="5"/>
      <c r="T78" s="5"/>
      <c r="U78" s="5"/>
      <c r="V78" s="5"/>
      <c r="W78" s="5"/>
      <c r="X78" s="5"/>
      <c r="Y78" s="5"/>
      <c r="Z78" s="5"/>
      <c r="AA78" s="5"/>
      <c r="AB78" s="5"/>
      <c r="AC78" s="5"/>
      <c r="AD78" s="5"/>
    </row>
    <row r="79" spans="1:30" ht="16.5" x14ac:dyDescent="0.25">
      <c r="A79" s="54" t="s">
        <v>247</v>
      </c>
      <c r="B79" s="65" t="s">
        <v>30</v>
      </c>
      <c r="C79" s="36"/>
      <c r="D79" s="121" t="s">
        <v>361</v>
      </c>
      <c r="E79" s="29">
        <v>1</v>
      </c>
      <c r="F79" s="52" t="s">
        <v>388</v>
      </c>
      <c r="G79" s="140">
        <v>0</v>
      </c>
      <c r="H79" s="82">
        <v>1229.22</v>
      </c>
      <c r="I79" s="89">
        <v>4916.8599999999997</v>
      </c>
      <c r="J79" s="28">
        <f t="shared" si="0"/>
        <v>6146.08</v>
      </c>
      <c r="K79" s="13"/>
      <c r="L79" s="13"/>
      <c r="M79" s="13"/>
      <c r="N79" s="13"/>
      <c r="O79" s="13"/>
      <c r="P79" s="13"/>
      <c r="Q79" s="13"/>
      <c r="R79" s="5"/>
      <c r="S79" s="5"/>
      <c r="T79" s="5"/>
      <c r="U79" s="5"/>
      <c r="V79" s="5"/>
      <c r="W79" s="5"/>
      <c r="X79" s="5"/>
      <c r="Y79" s="5"/>
      <c r="Z79" s="5"/>
      <c r="AA79" s="5"/>
      <c r="AB79" s="5"/>
      <c r="AC79" s="5"/>
      <c r="AD79" s="5"/>
    </row>
    <row r="80" spans="1:30" ht="16.5" x14ac:dyDescent="0.25">
      <c r="A80" s="58" t="s">
        <v>248</v>
      </c>
      <c r="B80" s="65" t="s">
        <v>30</v>
      </c>
      <c r="C80" s="36"/>
      <c r="D80" s="121" t="s">
        <v>361</v>
      </c>
      <c r="E80" s="29">
        <v>1</v>
      </c>
      <c r="F80" s="52" t="s">
        <v>321</v>
      </c>
      <c r="G80" s="140">
        <v>0</v>
      </c>
      <c r="H80" s="82">
        <v>1229.22</v>
      </c>
      <c r="I80" s="89">
        <v>4916.8599999999997</v>
      </c>
      <c r="J80" s="28">
        <f t="shared" si="0"/>
        <v>6146.08</v>
      </c>
      <c r="K80" s="13"/>
      <c r="L80" s="13"/>
      <c r="M80" s="13"/>
      <c r="N80" s="13"/>
      <c r="O80" s="13"/>
      <c r="P80" s="13"/>
      <c r="Q80" s="13"/>
      <c r="R80" s="5"/>
      <c r="S80" s="5"/>
      <c r="T80" s="5"/>
      <c r="U80" s="5"/>
      <c r="V80" s="5"/>
      <c r="W80" s="5"/>
      <c r="X80" s="5"/>
      <c r="Y80" s="5"/>
      <c r="Z80" s="5"/>
      <c r="AA80" s="5"/>
      <c r="AB80" s="5"/>
      <c r="AC80" s="5"/>
      <c r="AD80" s="5"/>
    </row>
    <row r="81" spans="1:30" ht="16.5" x14ac:dyDescent="0.25">
      <c r="A81" s="50" t="s">
        <v>249</v>
      </c>
      <c r="B81" s="65" t="s">
        <v>30</v>
      </c>
      <c r="C81" s="36"/>
      <c r="D81" s="121" t="s">
        <v>361</v>
      </c>
      <c r="E81" s="29">
        <v>1</v>
      </c>
      <c r="F81" s="71" t="s">
        <v>322</v>
      </c>
      <c r="G81" s="140">
        <v>0</v>
      </c>
      <c r="H81" s="82">
        <v>1229.22</v>
      </c>
      <c r="I81" s="89">
        <v>4916.8599999999997</v>
      </c>
      <c r="J81" s="28">
        <f t="shared" si="0"/>
        <v>6146.08</v>
      </c>
      <c r="K81" s="13"/>
      <c r="L81" s="13"/>
      <c r="M81" s="13"/>
      <c r="N81" s="13"/>
      <c r="O81" s="13"/>
      <c r="P81" s="13"/>
      <c r="Q81" s="13"/>
      <c r="R81" s="5"/>
      <c r="S81" s="5"/>
      <c r="T81" s="5"/>
      <c r="U81" s="5"/>
      <c r="V81" s="5"/>
      <c r="W81" s="5"/>
      <c r="X81" s="5"/>
      <c r="Y81" s="5"/>
      <c r="Z81" s="5"/>
      <c r="AA81" s="5"/>
      <c r="AB81" s="5"/>
      <c r="AC81" s="5"/>
      <c r="AD81" s="5"/>
    </row>
    <row r="82" spans="1:30" ht="16.5" x14ac:dyDescent="0.25">
      <c r="A82" s="50" t="s">
        <v>250</v>
      </c>
      <c r="B82" s="64" t="s">
        <v>38</v>
      </c>
      <c r="C82" s="36"/>
      <c r="D82" s="121" t="s">
        <v>361</v>
      </c>
      <c r="E82" s="29">
        <v>1</v>
      </c>
      <c r="F82" s="174" t="s">
        <v>402</v>
      </c>
      <c r="G82" s="140">
        <v>0</v>
      </c>
      <c r="H82" s="80">
        <v>770.75</v>
      </c>
      <c r="I82" s="80">
        <v>3083.01</v>
      </c>
      <c r="J82" s="28">
        <f t="shared" si="0"/>
        <v>3853.76</v>
      </c>
      <c r="K82" s="13"/>
      <c r="L82" s="13"/>
      <c r="M82" s="13"/>
      <c r="N82" s="13"/>
      <c r="O82" s="13"/>
      <c r="P82" s="13"/>
      <c r="Q82" s="13"/>
      <c r="R82" s="5"/>
      <c r="S82" s="5"/>
      <c r="T82" s="5"/>
      <c r="U82" s="5"/>
      <c r="V82" s="5"/>
      <c r="W82" s="5"/>
      <c r="X82" s="5"/>
      <c r="Y82" s="5"/>
      <c r="Z82" s="5"/>
      <c r="AA82" s="5"/>
      <c r="AB82" s="5"/>
      <c r="AC82" s="5"/>
      <c r="AD82" s="5"/>
    </row>
    <row r="83" spans="1:30" ht="16.5" x14ac:dyDescent="0.25">
      <c r="A83" s="50" t="s">
        <v>251</v>
      </c>
      <c r="B83" s="64" t="s">
        <v>38</v>
      </c>
      <c r="C83" s="36"/>
      <c r="D83" s="121" t="s">
        <v>361</v>
      </c>
      <c r="E83" s="29">
        <v>1</v>
      </c>
      <c r="F83" s="71" t="s">
        <v>324</v>
      </c>
      <c r="G83" s="140">
        <v>0</v>
      </c>
      <c r="H83" s="80">
        <v>770.75</v>
      </c>
      <c r="I83" s="80">
        <v>3083.01</v>
      </c>
      <c r="J83" s="28">
        <f t="shared" si="0"/>
        <v>3853.76</v>
      </c>
      <c r="K83" s="13"/>
      <c r="L83" s="13"/>
      <c r="M83" s="13"/>
      <c r="N83" s="13"/>
      <c r="O83" s="13"/>
      <c r="P83" s="13"/>
      <c r="Q83" s="13"/>
      <c r="R83" s="5"/>
      <c r="S83" s="5"/>
      <c r="T83" s="5"/>
      <c r="U83" s="5"/>
      <c r="V83" s="5"/>
      <c r="W83" s="5"/>
      <c r="X83" s="5"/>
      <c r="Y83" s="5"/>
      <c r="Z83" s="5"/>
      <c r="AA83" s="5"/>
      <c r="AB83" s="5"/>
      <c r="AC83" s="5"/>
      <c r="AD83" s="5"/>
    </row>
    <row r="84" spans="1:30" ht="16.5" x14ac:dyDescent="0.25">
      <c r="A84" s="50" t="s">
        <v>252</v>
      </c>
      <c r="B84" s="64" t="s">
        <v>40</v>
      </c>
      <c r="C84" s="36"/>
      <c r="D84" s="121" t="s">
        <v>361</v>
      </c>
      <c r="E84" s="29">
        <v>1</v>
      </c>
      <c r="F84" s="71" t="s">
        <v>325</v>
      </c>
      <c r="G84" s="140">
        <v>0</v>
      </c>
      <c r="H84" s="80">
        <v>500.99</v>
      </c>
      <c r="I84" s="80">
        <v>2003.96</v>
      </c>
      <c r="J84" s="28">
        <f t="shared" si="0"/>
        <v>2504.9499999999998</v>
      </c>
      <c r="K84" s="13"/>
      <c r="L84" s="13"/>
      <c r="M84" s="13"/>
      <c r="N84" s="13"/>
      <c r="O84" s="13"/>
      <c r="P84" s="13"/>
      <c r="Q84" s="13"/>
      <c r="R84" s="5"/>
      <c r="S84" s="5"/>
      <c r="T84" s="5"/>
      <c r="U84" s="5"/>
      <c r="V84" s="5"/>
      <c r="W84" s="5"/>
      <c r="X84" s="5"/>
      <c r="Y84" s="5"/>
      <c r="Z84" s="5"/>
      <c r="AA84" s="5"/>
      <c r="AB84" s="5"/>
      <c r="AC84" s="5"/>
      <c r="AD84" s="5"/>
    </row>
    <row r="85" spans="1:30" ht="16.5" x14ac:dyDescent="0.25">
      <c r="A85" s="50" t="s">
        <v>253</v>
      </c>
      <c r="B85" s="64" t="s">
        <v>40</v>
      </c>
      <c r="C85" s="36"/>
      <c r="D85" s="121" t="s">
        <v>361</v>
      </c>
      <c r="E85" s="29">
        <v>1</v>
      </c>
      <c r="F85" s="52" t="s">
        <v>389</v>
      </c>
      <c r="G85" s="140">
        <v>0</v>
      </c>
      <c r="H85" s="80">
        <v>500.99</v>
      </c>
      <c r="I85" s="80">
        <v>2003.96</v>
      </c>
      <c r="J85" s="28">
        <f t="shared" si="0"/>
        <v>2504.9499999999998</v>
      </c>
      <c r="K85" s="13"/>
      <c r="L85" s="13"/>
      <c r="M85" s="13"/>
      <c r="N85" s="13"/>
      <c r="O85" s="13"/>
      <c r="P85" s="13"/>
      <c r="Q85" s="13"/>
      <c r="R85" s="5"/>
      <c r="S85" s="5"/>
      <c r="T85" s="5"/>
      <c r="U85" s="5"/>
      <c r="V85" s="5"/>
      <c r="W85" s="5"/>
      <c r="X85" s="5"/>
      <c r="Y85" s="5"/>
      <c r="Z85" s="5"/>
      <c r="AA85" s="5"/>
      <c r="AB85" s="5"/>
      <c r="AC85" s="5"/>
      <c r="AD85" s="5"/>
    </row>
    <row r="86" spans="1:30" ht="16.5" x14ac:dyDescent="0.25">
      <c r="A86" s="50" t="s">
        <v>222</v>
      </c>
      <c r="B86" s="64" t="s">
        <v>40</v>
      </c>
      <c r="C86" s="36"/>
      <c r="D86" s="121" t="s">
        <v>361</v>
      </c>
      <c r="E86" s="29">
        <v>1</v>
      </c>
      <c r="F86" s="71" t="s">
        <v>327</v>
      </c>
      <c r="G86" s="140">
        <v>0</v>
      </c>
      <c r="H86" s="80">
        <v>500.99</v>
      </c>
      <c r="I86" s="80">
        <v>2003.96</v>
      </c>
      <c r="J86" s="28">
        <f t="shared" si="0"/>
        <v>2504.9499999999998</v>
      </c>
      <c r="K86" s="13"/>
      <c r="L86" s="13"/>
      <c r="M86" s="13"/>
      <c r="N86" s="13"/>
      <c r="O86" s="13"/>
      <c r="P86" s="13"/>
      <c r="Q86" s="13"/>
      <c r="R86" s="5"/>
      <c r="S86" s="5"/>
      <c r="T86" s="5"/>
      <c r="U86" s="5"/>
      <c r="V86" s="5"/>
      <c r="W86" s="5"/>
      <c r="X86" s="5"/>
      <c r="Y86" s="5"/>
      <c r="Z86" s="5"/>
      <c r="AA86" s="5"/>
      <c r="AB86" s="5"/>
      <c r="AC86" s="5"/>
      <c r="AD86" s="5"/>
    </row>
    <row r="87" spans="1:30" ht="17.25" thickBot="1" x14ac:dyDescent="0.3">
      <c r="A87" s="59" t="s">
        <v>252</v>
      </c>
      <c r="B87" s="64" t="s">
        <v>40</v>
      </c>
      <c r="C87" s="36"/>
      <c r="D87" s="121" t="s">
        <v>361</v>
      </c>
      <c r="E87" s="29">
        <v>1</v>
      </c>
      <c r="F87" s="75" t="s">
        <v>328</v>
      </c>
      <c r="G87" s="140">
        <v>0</v>
      </c>
      <c r="H87" s="80">
        <v>500.99</v>
      </c>
      <c r="I87" s="80">
        <v>2003.96</v>
      </c>
      <c r="J87" s="28">
        <f t="shared" si="0"/>
        <v>2504.9499999999998</v>
      </c>
      <c r="K87" s="13"/>
      <c r="L87" s="13"/>
      <c r="M87" s="13"/>
      <c r="N87" s="13"/>
      <c r="O87" s="13"/>
      <c r="P87" s="13"/>
      <c r="Q87" s="13"/>
      <c r="R87" s="5"/>
      <c r="S87" s="5"/>
      <c r="T87" s="5"/>
      <c r="U87" s="5"/>
      <c r="V87" s="5"/>
      <c r="W87" s="5"/>
      <c r="X87" s="5"/>
      <c r="Y87" s="5"/>
      <c r="Z87" s="5"/>
      <c r="AA87" s="5"/>
      <c r="AB87" s="5"/>
      <c r="AC87" s="5"/>
      <c r="AD87" s="5"/>
    </row>
    <row r="88" spans="1:30" ht="45" x14ac:dyDescent="0.2">
      <c r="A88" s="42" t="s">
        <v>14</v>
      </c>
      <c r="B88" s="42" t="s">
        <v>15</v>
      </c>
      <c r="C88" s="21" t="s">
        <v>16</v>
      </c>
      <c r="D88" s="21" t="s">
        <v>17</v>
      </c>
      <c r="E88" s="21" t="s">
        <v>18</v>
      </c>
      <c r="F88" s="15"/>
      <c r="G88" s="149" t="s">
        <v>19</v>
      </c>
      <c r="H88" s="149" t="s">
        <v>20</v>
      </c>
      <c r="I88" s="149" t="s">
        <v>21</v>
      </c>
      <c r="J88" s="149" t="s">
        <v>22</v>
      </c>
      <c r="K88" s="13"/>
      <c r="L88" s="13"/>
      <c r="M88" s="13"/>
      <c r="N88" s="13"/>
      <c r="O88" s="13"/>
      <c r="P88" s="13"/>
      <c r="Q88" s="13"/>
      <c r="R88" s="5"/>
      <c r="S88" s="5"/>
      <c r="T88" s="5"/>
      <c r="U88" s="5"/>
      <c r="V88" s="5"/>
      <c r="W88" s="5"/>
      <c r="X88" s="5"/>
      <c r="Y88" s="5"/>
      <c r="Z88" s="5"/>
      <c r="AA88" s="5"/>
      <c r="AB88" s="5"/>
      <c r="AC88" s="5"/>
      <c r="AD88" s="5"/>
    </row>
    <row r="89" spans="1:30" x14ac:dyDescent="0.2">
      <c r="A89" s="37" t="s">
        <v>23</v>
      </c>
      <c r="B89" s="29" t="s">
        <v>24</v>
      </c>
      <c r="C89" s="16">
        <f>SUMIFS($E$7:$E$87,$B$7:$B$87,"DAS",$D$7:$D$87,"&lt;&gt;VAGO")</f>
        <v>1</v>
      </c>
      <c r="D89" s="16">
        <f>SUMIFS($E$7:$E$87,$B$7:$B$87,"DAS",$D$7:$D$87,"VAGO")</f>
        <v>0</v>
      </c>
      <c r="E89" s="16">
        <f t="shared" ref="E89:E99" si="1">C89+D89</f>
        <v>1</v>
      </c>
      <c r="F89" s="17"/>
      <c r="G89" s="18">
        <f>SUMIF($B$7:$B$87,"DAS",$G$7:$G$87)</f>
        <v>0</v>
      </c>
      <c r="H89" s="18">
        <f>SUMIF($B$7:$B$87,"DAS",$H$7:$H$87)</f>
        <v>0</v>
      </c>
      <c r="I89" s="18">
        <f>SUMIF($B$7:$B$87,"DAS",$I$7:$I$87)</f>
        <v>12261.2</v>
      </c>
      <c r="J89" s="18">
        <f>SUMIF($B$7:$B$87,"DAS",$J$7:$J$87)</f>
        <v>12261.2</v>
      </c>
      <c r="K89" s="23"/>
      <c r="L89" s="23"/>
      <c r="M89" s="23"/>
      <c r="N89" s="23"/>
      <c r="O89" s="23"/>
      <c r="P89" s="23"/>
      <c r="Q89" s="23"/>
    </row>
    <row r="90" spans="1:30" x14ac:dyDescent="0.2">
      <c r="A90" s="37" t="s">
        <v>25</v>
      </c>
      <c r="B90" s="29" t="s">
        <v>26</v>
      </c>
      <c r="C90" s="16">
        <f>SUMIFS($E$7:$E$87,$B$7:$B$87,"DAS-1",$D$7:$D$87,"&lt;&gt;VAGO")</f>
        <v>3</v>
      </c>
      <c r="D90" s="16">
        <f>SUMIFS($E$7:$E$87,$B$7:$B$87,"DAS-1",$D$7:$D$87,"VAGO")</f>
        <v>0</v>
      </c>
      <c r="E90" s="16">
        <f t="shared" si="1"/>
        <v>3</v>
      </c>
      <c r="F90" s="19"/>
      <c r="G90" s="18">
        <f>SUMIF($B$7:$B$87,"DAS-1",$G$7:$G$87)</f>
        <v>0</v>
      </c>
      <c r="H90" s="18">
        <f>SUMIF($B$7:$B$87,"DAS-1",$H$7:$H$87)</f>
        <v>4624.5</v>
      </c>
      <c r="I90" s="18">
        <f>SUMIF($B$7:$B$87,"DAS-1",$I$7:$I$87)</f>
        <v>27747.090000000004</v>
      </c>
      <c r="J90" s="18">
        <f>SUMIF($B$7:$B$87,"DAS-1",$J$7:$J$87)</f>
        <v>32371.590000000004</v>
      </c>
      <c r="K90" s="23"/>
      <c r="L90" s="23"/>
      <c r="M90" s="23"/>
      <c r="N90" s="23"/>
      <c r="O90" s="23"/>
      <c r="P90" s="23"/>
      <c r="Q90" s="23"/>
    </row>
    <row r="91" spans="1:30" x14ac:dyDescent="0.2">
      <c r="A91" s="37" t="s">
        <v>27</v>
      </c>
      <c r="B91" s="29" t="s">
        <v>28</v>
      </c>
      <c r="C91" s="16">
        <f>SUMIFS($E$7:$E$87,$B$7:$B$87,"DAS-2",$D$7:$D$87,"&lt;&gt;VAGO")</f>
        <v>7</v>
      </c>
      <c r="D91" s="16">
        <f>SUMIFS($E$7:$E$87,$B$7:$B$87,"DAS-2",$D$7:$D$87,"VAGO")</f>
        <v>0</v>
      </c>
      <c r="E91" s="16">
        <f t="shared" si="1"/>
        <v>7</v>
      </c>
      <c r="F91" s="19"/>
      <c r="G91" s="18">
        <f>SUMIF($B$7:$B$87,"DAS-2",$G$7:$G$87)</f>
        <v>0</v>
      </c>
      <c r="H91" s="18">
        <f>SUMIF($B$7:$B$87,"DAS-2",$H$7:$H$87)</f>
        <v>10173.9</v>
      </c>
      <c r="I91" s="18">
        <f>SUMIF($B$7:$B$87,"DAS-2",$I$7:$I$87)</f>
        <v>47478.27</v>
      </c>
      <c r="J91" s="18">
        <f>SUMIF($B$7:$B$87,"DAS-2",$J$7:$J$87)</f>
        <v>57652.170000000006</v>
      </c>
      <c r="K91" s="23"/>
      <c r="L91" s="23"/>
      <c r="M91" s="23"/>
      <c r="N91" s="23"/>
      <c r="O91" s="23"/>
      <c r="P91" s="23"/>
      <c r="Q91" s="23"/>
    </row>
    <row r="92" spans="1:30" x14ac:dyDescent="0.2">
      <c r="A92" s="37" t="s">
        <v>29</v>
      </c>
      <c r="B92" s="29" t="s">
        <v>30</v>
      </c>
      <c r="C92" s="16">
        <f>SUMIFS($E$7:$E$87,$B$7:$B$87,"DAS-3",$D$7:$D$87,"&lt;&gt;VAGO")</f>
        <v>4</v>
      </c>
      <c r="D92" s="16">
        <f>SUMIFS($E$7:$E$87,$B$7:$B$87,"DAS-3",$D$7:$D$87,"VAGO")</f>
        <v>0</v>
      </c>
      <c r="E92" s="16">
        <f t="shared" si="1"/>
        <v>4</v>
      </c>
      <c r="F92" s="19"/>
      <c r="G92" s="18">
        <f>SUMIF($B$7:$B$87,"DAS-3",$G$7:$G$87)</f>
        <v>0</v>
      </c>
      <c r="H92" s="18">
        <f>SUMIF($B$7:$B$87,"DAS-3",$H$7:$H$87)</f>
        <v>4916.88</v>
      </c>
      <c r="I92" s="18">
        <f>SUMIF($B$7:$B$87,"DAS-3",$I$7:$I$87)</f>
        <v>19667.439999999999</v>
      </c>
      <c r="J92" s="18">
        <f>SUMIF($B$7:$B$87,"DAS-3",$J$7:$J$87)</f>
        <v>24584.32</v>
      </c>
      <c r="K92" s="23"/>
      <c r="L92" s="23"/>
      <c r="M92" s="23"/>
      <c r="N92" s="23"/>
      <c r="O92" s="23"/>
      <c r="P92" s="23"/>
      <c r="Q92" s="23"/>
    </row>
    <row r="93" spans="1:30" x14ac:dyDescent="0.2">
      <c r="A93" s="39" t="s">
        <v>31</v>
      </c>
      <c r="B93" s="29" t="s">
        <v>32</v>
      </c>
      <c r="C93" s="16">
        <f>SUMIFS($E$7:$E$87,$B$7:$B$87,"DAS-4",$D$7:$D$87,"&lt;&gt;VAGO")</f>
        <v>15</v>
      </c>
      <c r="D93" s="16">
        <f>SUMIFS($E$7:$E$87,$B$7:$B$87,"DAS-4",$D$7:$D$87,"VAGO")</f>
        <v>0</v>
      </c>
      <c r="E93" s="16">
        <f t="shared" si="1"/>
        <v>15</v>
      </c>
      <c r="F93" s="20"/>
      <c r="G93" s="18">
        <f>SUMIF($B$7:$B$87,"DAS-4",$G$7:$G$87)</f>
        <v>0</v>
      </c>
      <c r="H93" s="18">
        <f>SUMIF($B$7:$B$87,"DAS-4",$H$7:$H$87)</f>
        <v>19654.2</v>
      </c>
      <c r="I93" s="18">
        <f>SUMIF($B$7:$B$87,"DAS-4",$I$7:$I$87)</f>
        <v>78616.649999999994</v>
      </c>
      <c r="J93" s="18">
        <f>SUMIF($B$7:$B$87,"DAS-4",$J$7:$J$87)</f>
        <v>98270.849999999991</v>
      </c>
      <c r="K93" s="23"/>
      <c r="L93" s="23"/>
      <c r="M93" s="23"/>
      <c r="N93" s="23"/>
      <c r="O93" s="23"/>
      <c r="P93" s="23"/>
      <c r="Q93" s="23"/>
    </row>
    <row r="94" spans="1:30" x14ac:dyDescent="0.2">
      <c r="A94" s="39" t="s">
        <v>33</v>
      </c>
      <c r="B94" s="29" t="s">
        <v>34</v>
      </c>
      <c r="C94" s="16">
        <f>SUMIFS($E$7:$E$87,$B$7:$B$87,"DAS-5",$D$7:$D$87,"&lt;&gt;VAGO")</f>
        <v>10</v>
      </c>
      <c r="D94" s="16">
        <f>SUMIFS($E$7:$E$87,$B$7:$B$87,"DAS-5",$D$7:$D$87,"VAGO")</f>
        <v>0</v>
      </c>
      <c r="E94" s="16">
        <f t="shared" si="1"/>
        <v>10</v>
      </c>
      <c r="F94" s="20"/>
      <c r="G94" s="18">
        <f>SUMIF($B$7:$B$87,"DAS-5",$G$7:$G$87)</f>
        <v>0</v>
      </c>
      <c r="H94" s="18">
        <f>SUMIF($B$7:$B$87,"DAS-5",$H$7:$H$87)</f>
        <v>10790.599999999997</v>
      </c>
      <c r="I94" s="18">
        <f>SUMIF($B$7:$B$87,"DAS-5",$I$7:$I$87)</f>
        <v>43162.1</v>
      </c>
      <c r="J94" s="18">
        <f>SUMIF($B$7:$B$87,"DAS-5",$J$7:$J$87)</f>
        <v>53952.700000000012</v>
      </c>
      <c r="K94" s="23"/>
      <c r="L94" s="23"/>
      <c r="M94" s="23"/>
      <c r="N94" s="23"/>
      <c r="O94" s="23"/>
      <c r="P94" s="23"/>
      <c r="Q94" s="23"/>
    </row>
    <row r="95" spans="1:30" x14ac:dyDescent="0.2">
      <c r="A95" s="39" t="s">
        <v>35</v>
      </c>
      <c r="B95" s="29" t="s">
        <v>36</v>
      </c>
      <c r="C95" s="16">
        <f>SUMIFS($E$7:$E$87,$B$7:$B$87,"CAA-1",$D$7:$D$87,"&lt;&gt;VAGO")</f>
        <v>1</v>
      </c>
      <c r="D95" s="16">
        <f>SUMIFS($E$7:$E$87,$B$7:$B$87,"CAA-1",$D$7:$D$87,"VAGO")</f>
        <v>0</v>
      </c>
      <c r="E95" s="16">
        <f t="shared" si="1"/>
        <v>1</v>
      </c>
      <c r="F95" s="20"/>
      <c r="G95" s="18">
        <f>SUMIF($B$7:$B$87,"CAA-1",$G$7:$G$87)</f>
        <v>0</v>
      </c>
      <c r="H95" s="18">
        <f>SUMIF($B$7:$B$87,"CAA-1",$H$7:$H$87)</f>
        <v>936.46</v>
      </c>
      <c r="I95" s="18">
        <f>SUMIF($B$7:$B$87,"CAA-1",$I$7:$I$87)</f>
        <v>3745.85</v>
      </c>
      <c r="J95" s="18">
        <f>SUMIF($B$7:$B$87,"CAA-1",$J$7:$J$87)</f>
        <v>4682.3099999999995</v>
      </c>
      <c r="K95" s="23"/>
      <c r="L95" s="23"/>
      <c r="M95" s="23"/>
      <c r="N95" s="23"/>
      <c r="O95" s="23"/>
      <c r="P95" s="23"/>
      <c r="Q95" s="23"/>
    </row>
    <row r="96" spans="1:30" x14ac:dyDescent="0.2">
      <c r="A96" s="39" t="s">
        <v>37</v>
      </c>
      <c r="B96" s="29" t="s">
        <v>38</v>
      </c>
      <c r="C96" s="16">
        <f>SUMIFS($E$7:$E$87,$B$7:$B$87,"CAA-2",$D$7:$D$87,"&lt;&gt;VAGO")</f>
        <v>17</v>
      </c>
      <c r="D96" s="16">
        <f>SUMIFS($E$7:$E$87,$B$7:$B$87,"CAA-2",$D$7:$D$87,"VAGO")</f>
        <v>0</v>
      </c>
      <c r="E96" s="16">
        <f t="shared" si="1"/>
        <v>17</v>
      </c>
      <c r="F96" s="20"/>
      <c r="G96" s="18">
        <f>SUMIF($B$7:$B$87,"CAA-2",$G$7:$G$87)</f>
        <v>0</v>
      </c>
      <c r="H96" s="18">
        <f>SUMIF($B$7:$B$87,"CAA-2",$H$7:$H$87)</f>
        <v>13102.75</v>
      </c>
      <c r="I96" s="18">
        <f>SUMIF($B$7:$B$87,"CAA-2",$I$7:$I$87)</f>
        <v>52411.17000000002</v>
      </c>
      <c r="J96" s="18">
        <f>SUMIF($B$7:$B$87,"CAA-2",$J$7:$J$87)</f>
        <v>65513.920000000027</v>
      </c>
      <c r="K96" s="23"/>
      <c r="L96" s="23"/>
      <c r="M96" s="23"/>
      <c r="N96" s="23"/>
      <c r="O96" s="23"/>
      <c r="P96" s="23"/>
      <c r="Q96" s="23"/>
    </row>
    <row r="97" spans="1:30" x14ac:dyDescent="0.2">
      <c r="A97" s="39" t="s">
        <v>39</v>
      </c>
      <c r="B97" s="29" t="s">
        <v>40</v>
      </c>
      <c r="C97" s="16">
        <f>SUMIFS($E$7:$E$87,$B$7:$B$87,"CAA-3",$D$7:$D$87,"&lt;&gt;VAGO")</f>
        <v>12</v>
      </c>
      <c r="D97" s="16">
        <f>SUMIFS($E$7:$E$87,$B$7:$B$87,"CAA-3",$D$7:$D$87,"VAGO")</f>
        <v>1</v>
      </c>
      <c r="E97" s="16">
        <f t="shared" si="1"/>
        <v>13</v>
      </c>
      <c r="F97" s="19"/>
      <c r="G97" s="18">
        <f>SUMIF($B$7:$B$87,"CAA-3",$G$7:$G$87)</f>
        <v>0</v>
      </c>
      <c r="H97" s="18">
        <f>SUMIF($B$7:$B$87,"CAA-3",$H$7:$H$87)</f>
        <v>6512.8699999999981</v>
      </c>
      <c r="I97" s="18">
        <f>SUMIF($B$7:$B$87,"CAA-3",$I$7:$I$87)</f>
        <v>26051.479999999992</v>
      </c>
      <c r="J97" s="18">
        <f>SUMIF($B$7:$B$87,"CAA-3",$J$7:$J$87)</f>
        <v>32564.350000000006</v>
      </c>
      <c r="K97" s="23"/>
      <c r="L97" s="23"/>
      <c r="M97" s="23"/>
      <c r="N97" s="23"/>
      <c r="O97" s="23"/>
      <c r="P97" s="23"/>
      <c r="Q97" s="23"/>
    </row>
    <row r="98" spans="1:30" x14ac:dyDescent="0.2">
      <c r="A98" s="39" t="s">
        <v>41</v>
      </c>
      <c r="B98" s="29" t="s">
        <v>42</v>
      </c>
      <c r="C98" s="16">
        <f>SUMIFS($E$7:$E$87,$B$7:$B$87,"CAA-4",$D$7:$D$87,"&lt;&gt;VAGO")</f>
        <v>1</v>
      </c>
      <c r="D98" s="16">
        <f>SUMIFS($E$7:$E$87,$B$7:$B$87,"CAA-4",$D$7:$D$87,"VAGO")</f>
        <v>1</v>
      </c>
      <c r="E98" s="16">
        <f t="shared" si="1"/>
        <v>2</v>
      </c>
      <c r="F98" s="19"/>
      <c r="G98" s="18">
        <f>SUMIF($B$7:$B$87,"CAA-4",$G$7:$G$87)</f>
        <v>0</v>
      </c>
      <c r="H98" s="18">
        <f>SUMIF($B$7:$B$87,"CAA-4",$H$7:$H$87)</f>
        <v>616.6</v>
      </c>
      <c r="I98" s="18">
        <f>SUMIF($B$7:$B$87,"CAA-4",$I$7:$I$87)</f>
        <v>2466.42</v>
      </c>
      <c r="J98" s="18">
        <f>SUMIF($B$7:$B$87,"CAA-4",$J$7:$J$87)</f>
        <v>3083.02</v>
      </c>
      <c r="K98" s="23"/>
      <c r="L98" s="23"/>
      <c r="M98" s="23"/>
      <c r="N98" s="23"/>
      <c r="O98" s="23"/>
      <c r="P98" s="23"/>
      <c r="Q98" s="23"/>
    </row>
    <row r="99" spans="1:30" x14ac:dyDescent="0.2">
      <c r="A99" s="39" t="s">
        <v>43</v>
      </c>
      <c r="B99" s="29" t="s">
        <v>44</v>
      </c>
      <c r="C99" s="16">
        <f>SUMIFS($E$7:$E$87,$B$7:$B$87,"CAA-5",$D$7:$D$87,"&lt;&gt;VAGO")</f>
        <v>2</v>
      </c>
      <c r="D99" s="16">
        <f>SUMIFS($E$7:$E$87,$B$7:$B$87,"CAA-5",$D$7:$D$87,"VAGO")</f>
        <v>1</v>
      </c>
      <c r="E99" s="16">
        <f t="shared" si="1"/>
        <v>3</v>
      </c>
      <c r="F99" s="19"/>
      <c r="G99" s="18">
        <f>SUMIF($B$7:$B$87,"CAA-5",$G$7:$G$87)</f>
        <v>0</v>
      </c>
      <c r="H99" s="18">
        <f>SUMIF($B$7:$B$87,"CAA-5",$H$7:$H$87)</f>
        <v>809.28</v>
      </c>
      <c r="I99" s="18">
        <f>SUMIF($B$7:$B$87,"CAA-5",$I$7:$I$87)</f>
        <v>3699.63</v>
      </c>
      <c r="J99" s="18">
        <f>SUMIF($B$7:$B$87,"CAA-5",$J$7:$J$87)</f>
        <v>4508.91</v>
      </c>
      <c r="K99" s="23"/>
      <c r="L99" s="23"/>
      <c r="M99" s="23"/>
      <c r="N99" s="23"/>
      <c r="O99" s="23"/>
      <c r="P99" s="23"/>
      <c r="Q99" s="23"/>
    </row>
    <row r="100" spans="1:30" ht="30" x14ac:dyDescent="0.2">
      <c r="A100" s="42" t="s">
        <v>45</v>
      </c>
      <c r="B100" s="166"/>
      <c r="C100" s="21">
        <f>SUM(C89:C99)</f>
        <v>73</v>
      </c>
      <c r="D100" s="21">
        <f>SUM(D89:D99)</f>
        <v>3</v>
      </c>
      <c r="E100" s="21">
        <f>SUM(E89:E99)</f>
        <v>76</v>
      </c>
      <c r="F100" s="15"/>
      <c r="G100" s="22">
        <f t="shared" ref="G100:J100" si="2">SUM(G89:G99)</f>
        <v>0</v>
      </c>
      <c r="H100" s="22">
        <f>SUM(H89:H99)</f>
        <v>72138.039999999994</v>
      </c>
      <c r="I100" s="22">
        <f>SUM(I89:I99)</f>
        <v>317307.3</v>
      </c>
      <c r="J100" s="22">
        <f t="shared" si="2"/>
        <v>389445.34</v>
      </c>
      <c r="K100" s="23"/>
      <c r="L100" s="23"/>
      <c r="M100" s="23"/>
      <c r="N100" s="23"/>
      <c r="O100" s="23"/>
      <c r="P100" s="23"/>
      <c r="Q100" s="23"/>
    </row>
    <row r="101" spans="1:30" ht="45.75" customHeight="1" x14ac:dyDescent="0.2">
      <c r="A101" s="23"/>
      <c r="B101" s="144"/>
      <c r="C101" s="144"/>
      <c r="D101" s="144"/>
      <c r="E101" s="144"/>
      <c r="F101" s="23"/>
      <c r="G101" s="159"/>
      <c r="H101" s="150"/>
      <c r="I101" s="150"/>
      <c r="J101" s="151"/>
      <c r="K101" s="138"/>
      <c r="L101" s="138"/>
      <c r="M101" s="138"/>
      <c r="N101" s="138"/>
      <c r="O101" s="138"/>
      <c r="P101" s="23"/>
      <c r="Q101" s="23"/>
    </row>
    <row r="102" spans="1:30" x14ac:dyDescent="0.2">
      <c r="A102" s="178" t="s">
        <v>46</v>
      </c>
      <c r="B102" s="179"/>
      <c r="C102" s="179"/>
      <c r="D102" s="179"/>
      <c r="E102" s="179"/>
      <c r="F102" s="179"/>
      <c r="G102" s="179"/>
      <c r="H102" s="179"/>
      <c r="I102" s="180"/>
      <c r="J102" s="159"/>
      <c r="K102" s="139"/>
      <c r="L102" s="138"/>
      <c r="M102" s="138"/>
      <c r="N102" s="138"/>
      <c r="O102" s="138"/>
      <c r="P102" s="23"/>
      <c r="Q102" s="23"/>
    </row>
    <row r="103" spans="1:30" ht="30" x14ac:dyDescent="0.2">
      <c r="A103" s="9" t="s">
        <v>47</v>
      </c>
      <c r="B103" s="9" t="s">
        <v>48</v>
      </c>
      <c r="C103" s="9" t="s">
        <v>49</v>
      </c>
      <c r="D103" s="9" t="s">
        <v>50</v>
      </c>
      <c r="E103" s="9" t="s">
        <v>51</v>
      </c>
      <c r="F103" s="9" t="s">
        <v>52</v>
      </c>
      <c r="G103" s="147" t="s">
        <v>53</v>
      </c>
      <c r="H103" s="147" t="s">
        <v>54</v>
      </c>
      <c r="I103" s="147" t="s">
        <v>55</v>
      </c>
      <c r="J103" s="168"/>
      <c r="K103" s="139"/>
      <c r="L103" s="138"/>
      <c r="M103" s="138"/>
      <c r="N103" s="138"/>
      <c r="O103" s="138"/>
      <c r="P103" s="41"/>
      <c r="Q103" s="41"/>
      <c r="R103" s="25"/>
      <c r="S103" s="12"/>
      <c r="T103" s="12"/>
      <c r="U103" s="12"/>
      <c r="V103" s="12"/>
      <c r="W103" s="12"/>
      <c r="X103" s="12"/>
      <c r="Y103" s="12"/>
      <c r="Z103" s="12"/>
      <c r="AA103" s="12"/>
      <c r="AB103" s="12"/>
      <c r="AC103" s="12"/>
      <c r="AD103" s="12"/>
    </row>
    <row r="104" spans="1:30" ht="16.5" x14ac:dyDescent="0.25">
      <c r="A104" s="50" t="s">
        <v>185</v>
      </c>
      <c r="B104" s="93" t="s">
        <v>65</v>
      </c>
      <c r="C104" s="36"/>
      <c r="D104" s="121" t="s">
        <v>360</v>
      </c>
      <c r="E104" s="29">
        <v>1</v>
      </c>
      <c r="F104" s="51" t="s">
        <v>257</v>
      </c>
      <c r="G104" s="79" t="s">
        <v>331</v>
      </c>
      <c r="H104" s="130">
        <v>6782.61</v>
      </c>
      <c r="I104" s="28">
        <f t="shared" ref="I104:I109" si="3">SUM(G104:H104)</f>
        <v>6782.61</v>
      </c>
      <c r="J104" s="159"/>
      <c r="K104" s="139"/>
      <c r="L104" s="139"/>
      <c r="M104" s="139"/>
      <c r="N104" s="139"/>
      <c r="O104" s="139"/>
      <c r="P104" s="13"/>
      <c r="Q104" s="13"/>
      <c r="R104" s="5"/>
      <c r="S104" s="5"/>
      <c r="T104" s="5"/>
      <c r="U104" s="5"/>
      <c r="V104" s="5"/>
      <c r="W104" s="5"/>
      <c r="X104" s="5"/>
      <c r="Y104" s="5"/>
      <c r="Z104" s="5"/>
      <c r="AA104" s="5"/>
      <c r="AB104" s="5"/>
      <c r="AC104" s="5"/>
      <c r="AD104" s="5"/>
    </row>
    <row r="105" spans="1:30" ht="16.5" x14ac:dyDescent="0.25">
      <c r="A105" s="50" t="s">
        <v>189</v>
      </c>
      <c r="B105" s="93" t="s">
        <v>67</v>
      </c>
      <c r="C105" s="36"/>
      <c r="D105" s="121" t="s">
        <v>360</v>
      </c>
      <c r="E105" s="29">
        <v>1</v>
      </c>
      <c r="F105" s="52" t="s">
        <v>261</v>
      </c>
      <c r="G105" s="81" t="s">
        <v>332</v>
      </c>
      <c r="H105" s="130">
        <v>5703.56</v>
      </c>
      <c r="I105" s="28">
        <f t="shared" si="3"/>
        <v>5703.56</v>
      </c>
      <c r="J105" s="159"/>
      <c r="K105" s="13"/>
      <c r="L105" s="13"/>
      <c r="M105" s="13"/>
      <c r="N105" s="13"/>
      <c r="O105" s="13"/>
      <c r="P105" s="13"/>
      <c r="Q105" s="13"/>
      <c r="R105" s="5"/>
      <c r="S105" s="5"/>
      <c r="T105" s="5"/>
      <c r="U105" s="5"/>
      <c r="V105" s="5"/>
      <c r="W105" s="5"/>
      <c r="X105" s="5"/>
      <c r="Y105" s="5"/>
      <c r="Z105" s="5"/>
      <c r="AA105" s="5"/>
      <c r="AB105" s="5"/>
      <c r="AC105" s="5"/>
      <c r="AD105" s="5"/>
    </row>
    <row r="106" spans="1:30" ht="16.5" x14ac:dyDescent="0.2">
      <c r="A106" s="56" t="s">
        <v>191</v>
      </c>
      <c r="B106" s="93" t="s">
        <v>69</v>
      </c>
      <c r="C106" s="36"/>
      <c r="D106" s="121" t="s">
        <v>360</v>
      </c>
      <c r="E106" s="29">
        <v>1</v>
      </c>
      <c r="F106" s="72" t="s">
        <v>299</v>
      </c>
      <c r="G106" s="83" t="s">
        <v>334</v>
      </c>
      <c r="H106" s="142">
        <v>5241.1099999999997</v>
      </c>
      <c r="I106" s="28">
        <f t="shared" si="3"/>
        <v>5241.1099999999997</v>
      </c>
      <c r="J106" s="159"/>
      <c r="K106" s="13"/>
      <c r="L106" s="13"/>
      <c r="M106" s="13"/>
      <c r="N106" s="13"/>
      <c r="O106" s="13"/>
      <c r="P106" s="13"/>
      <c r="Q106" s="13"/>
      <c r="R106" s="5"/>
      <c r="S106" s="5"/>
      <c r="T106" s="5"/>
      <c r="U106" s="5"/>
      <c r="V106" s="5"/>
      <c r="W106" s="5"/>
      <c r="X106" s="5"/>
      <c r="Y106" s="5"/>
      <c r="Z106" s="5"/>
      <c r="AA106" s="5"/>
      <c r="AB106" s="5"/>
      <c r="AC106" s="5"/>
      <c r="AD106" s="5"/>
    </row>
    <row r="107" spans="1:30" ht="16.5" x14ac:dyDescent="0.2">
      <c r="A107" s="53" t="s">
        <v>192</v>
      </c>
      <c r="B107" s="93" t="s">
        <v>69</v>
      </c>
      <c r="C107" s="36"/>
      <c r="D107" s="121" t="s">
        <v>360</v>
      </c>
      <c r="E107" s="29">
        <v>1</v>
      </c>
      <c r="F107" s="69" t="s">
        <v>363</v>
      </c>
      <c r="G107" s="83" t="s">
        <v>331</v>
      </c>
      <c r="H107" s="142">
        <v>5241.1099999999997</v>
      </c>
      <c r="I107" s="28">
        <f t="shared" si="3"/>
        <v>5241.1099999999997</v>
      </c>
      <c r="J107" s="159"/>
      <c r="K107" s="13"/>
      <c r="L107" s="13"/>
      <c r="M107" s="13"/>
      <c r="N107" s="13"/>
      <c r="O107" s="13"/>
      <c r="P107" s="13"/>
      <c r="Q107" s="13"/>
      <c r="R107" s="5"/>
      <c r="S107" s="5"/>
      <c r="T107" s="5"/>
      <c r="U107" s="5"/>
      <c r="V107" s="5"/>
      <c r="W107" s="5"/>
      <c r="X107" s="5"/>
      <c r="Y107" s="5"/>
      <c r="Z107" s="5"/>
      <c r="AA107" s="5"/>
      <c r="AB107" s="5"/>
      <c r="AC107" s="5"/>
      <c r="AD107" s="5"/>
    </row>
    <row r="108" spans="1:30" ht="16.5" x14ac:dyDescent="0.25">
      <c r="A108" s="52" t="s">
        <v>368</v>
      </c>
      <c r="B108" s="93" t="s">
        <v>71</v>
      </c>
      <c r="C108" s="36"/>
      <c r="D108" s="121" t="s">
        <v>360</v>
      </c>
      <c r="E108" s="29">
        <v>1</v>
      </c>
      <c r="F108" s="52" t="s">
        <v>271</v>
      </c>
      <c r="G108" s="81" t="s">
        <v>334</v>
      </c>
      <c r="H108" s="130">
        <v>4316.21</v>
      </c>
      <c r="I108" s="28">
        <f t="shared" si="3"/>
        <v>4316.21</v>
      </c>
      <c r="J108" s="159"/>
      <c r="K108" s="13"/>
      <c r="L108" s="13"/>
      <c r="M108" s="13"/>
      <c r="N108" s="13"/>
      <c r="O108" s="13"/>
      <c r="P108" s="13"/>
      <c r="Q108" s="13"/>
      <c r="R108" s="5"/>
      <c r="S108" s="5"/>
      <c r="T108" s="5"/>
      <c r="U108" s="5"/>
      <c r="V108" s="5"/>
      <c r="W108" s="5"/>
      <c r="X108" s="5"/>
      <c r="Y108" s="5"/>
      <c r="Z108" s="5"/>
      <c r="AA108" s="5"/>
      <c r="AB108" s="5"/>
      <c r="AC108" s="5"/>
      <c r="AD108" s="5"/>
    </row>
    <row r="109" spans="1:30" x14ac:dyDescent="0.2">
      <c r="A109" s="30"/>
      <c r="B109" s="26"/>
      <c r="C109" s="36"/>
      <c r="D109" s="36"/>
      <c r="E109" s="29"/>
      <c r="F109" s="30"/>
      <c r="G109" s="27">
        <v>0</v>
      </c>
      <c r="H109" s="27">
        <v>0</v>
      </c>
      <c r="I109" s="28">
        <f t="shared" si="3"/>
        <v>0</v>
      </c>
      <c r="J109" s="159"/>
      <c r="K109" s="13"/>
      <c r="L109" s="13"/>
      <c r="M109" s="13"/>
      <c r="N109" s="13"/>
      <c r="O109" s="13"/>
      <c r="P109" s="13"/>
      <c r="Q109" s="13"/>
      <c r="R109" s="5"/>
      <c r="S109" s="5"/>
      <c r="T109" s="5"/>
      <c r="U109" s="5"/>
      <c r="V109" s="5"/>
      <c r="W109" s="5"/>
      <c r="X109" s="5"/>
      <c r="Y109" s="5"/>
      <c r="Z109" s="5"/>
      <c r="AA109" s="5"/>
      <c r="AB109" s="5"/>
      <c r="AC109" s="5"/>
      <c r="AD109" s="5"/>
    </row>
    <row r="110" spans="1:30" ht="45" x14ac:dyDescent="0.2">
      <c r="A110" s="42" t="s">
        <v>56</v>
      </c>
      <c r="B110" s="42" t="s">
        <v>57</v>
      </c>
      <c r="C110" s="21" t="s">
        <v>58</v>
      </c>
      <c r="D110" s="21" t="s">
        <v>59</v>
      </c>
      <c r="E110" s="21" t="s">
        <v>60</v>
      </c>
      <c r="F110" s="31"/>
      <c r="G110" s="149" t="s">
        <v>61</v>
      </c>
      <c r="H110" s="149" t="s">
        <v>62</v>
      </c>
      <c r="I110" s="149" t="s">
        <v>63</v>
      </c>
      <c r="J110" s="159"/>
      <c r="K110" s="6"/>
      <c r="L110" s="6"/>
      <c r="M110" s="6"/>
      <c r="N110" s="6"/>
      <c r="O110" s="6"/>
      <c r="P110" s="6"/>
      <c r="Q110" s="6"/>
      <c r="R110" s="32"/>
      <c r="S110" s="14"/>
      <c r="T110" s="14"/>
      <c r="U110" s="14"/>
      <c r="V110" s="14"/>
      <c r="W110" s="14"/>
      <c r="X110" s="14"/>
      <c r="Y110" s="14"/>
      <c r="Z110" s="14"/>
      <c r="AA110" s="14"/>
      <c r="AB110" s="14"/>
      <c r="AC110" s="14"/>
      <c r="AD110" s="14"/>
    </row>
    <row r="111" spans="1:30" x14ac:dyDescent="0.2">
      <c r="A111" s="37" t="s">
        <v>64</v>
      </c>
      <c r="B111" s="38" t="s">
        <v>65</v>
      </c>
      <c r="C111" s="16">
        <f>SUMIFS($E$104:$E$109,$B$104:$B$109,"FDA",$D$104:$D$109,"&lt;&gt;VAGO")</f>
        <v>1</v>
      </c>
      <c r="D111" s="16">
        <f>SUMIFS($E$104:$E$109,$B$104:$B$109,"FDA",$D$104:$D$109,"VAGO")</f>
        <v>0</v>
      </c>
      <c r="E111" s="16">
        <f t="shared" ref="E111:E115" si="4">C111+D111</f>
        <v>1</v>
      </c>
      <c r="F111" s="17"/>
      <c r="G111" s="28">
        <f>SUMIF($B$104:$B$109,"FDA",$G$104:$G$109)</f>
        <v>0</v>
      </c>
      <c r="H111" s="28">
        <f>SUMIF($B$104:$B$109,"FDA",$H$104:$H$109)</f>
        <v>6782.61</v>
      </c>
      <c r="I111" s="28">
        <f>SUMIF($B$104:$B$109,"FDA",$I$104:$I$109)</f>
        <v>6782.61</v>
      </c>
      <c r="J111" s="150"/>
      <c r="K111" s="6"/>
      <c r="L111" s="13"/>
      <c r="M111" s="13"/>
      <c r="N111" s="13"/>
      <c r="O111" s="13"/>
      <c r="P111" s="13"/>
      <c r="Q111" s="13"/>
      <c r="R111" s="5"/>
      <c r="S111" s="5"/>
      <c r="T111" s="5"/>
      <c r="U111" s="5"/>
      <c r="V111" s="5"/>
      <c r="W111" s="5"/>
      <c r="X111" s="5"/>
      <c r="Y111" s="5"/>
      <c r="Z111" s="5"/>
      <c r="AA111" s="5"/>
      <c r="AB111" s="5"/>
      <c r="AC111" s="5"/>
      <c r="AD111" s="5"/>
    </row>
    <row r="112" spans="1:30" x14ac:dyDescent="0.2">
      <c r="A112" s="37" t="s">
        <v>66</v>
      </c>
      <c r="B112" s="38" t="s">
        <v>67</v>
      </c>
      <c r="C112" s="16">
        <f>SUMIFS($E$104:$E$109,$B$104:$B$109,"FDA-1",$D$104:$D$109,"&lt;&gt;VAGO")</f>
        <v>1</v>
      </c>
      <c r="D112" s="16">
        <f>SUMIFS($E$104:$E$109,$B$104:$B$109,"FDA-1",$D$104:$D$109,"VAGO")</f>
        <v>0</v>
      </c>
      <c r="E112" s="16">
        <f t="shared" si="4"/>
        <v>1</v>
      </c>
      <c r="F112" s="17"/>
      <c r="G112" s="28">
        <f>SUMIF($B$104:$B$109,"FDA-1",$G$104:$G$109)</f>
        <v>0</v>
      </c>
      <c r="H112" s="28">
        <f>SUMIF($B$104:$B$109,"FDA-1",$H$104:$H$109)</f>
        <v>5703.56</v>
      </c>
      <c r="I112" s="28">
        <f>SUMIF($B$104:$B$109,"FDA-1",$I$104:$I$109)</f>
        <v>5703.56</v>
      </c>
      <c r="J112" s="150"/>
      <c r="K112" s="6"/>
      <c r="L112" s="13"/>
      <c r="M112" s="13"/>
      <c r="N112" s="13"/>
      <c r="O112" s="13"/>
      <c r="P112" s="13"/>
      <c r="Q112" s="13"/>
      <c r="R112" s="5"/>
      <c r="S112" s="5"/>
      <c r="T112" s="5"/>
      <c r="U112" s="5"/>
      <c r="V112" s="5"/>
      <c r="W112" s="5"/>
      <c r="X112" s="5"/>
      <c r="Y112" s="5"/>
      <c r="Z112" s="5"/>
      <c r="AA112" s="5"/>
      <c r="AB112" s="5"/>
      <c r="AC112" s="5"/>
      <c r="AD112" s="5"/>
    </row>
    <row r="113" spans="1:30" x14ac:dyDescent="0.2">
      <c r="A113" s="37" t="s">
        <v>68</v>
      </c>
      <c r="B113" s="38" t="s">
        <v>69</v>
      </c>
      <c r="C113" s="16">
        <f>SUMIFS($E$104:$E$109,$B$104:$B$109,"FDA-2",$D$104:$D$109,"&lt;&gt;VAGO")</f>
        <v>2</v>
      </c>
      <c r="D113" s="16">
        <f>SUMIFS($E$104:$E$109,$B$104:$B$109,"FDA-2",$D$104:$D$109,"VAGO")</f>
        <v>0</v>
      </c>
      <c r="E113" s="16">
        <f t="shared" si="4"/>
        <v>2</v>
      </c>
      <c r="F113" s="19"/>
      <c r="G113" s="28">
        <f>SUMIF($B$104:$B$109,"FDA-2",$G$104:$G$109)</f>
        <v>0</v>
      </c>
      <c r="H113" s="28">
        <f>SUMIF($B$104:$B$109,"FDA-2",$H$104:$H$109)</f>
        <v>10482.219999999999</v>
      </c>
      <c r="I113" s="28">
        <f>SUMIF($B$104:$B$109,"FDA-2",$I$104:$I$109)</f>
        <v>10482.219999999999</v>
      </c>
      <c r="J113" s="150"/>
      <c r="K113" s="6"/>
      <c r="L113" s="13"/>
      <c r="M113" s="13"/>
      <c r="N113" s="13"/>
      <c r="O113" s="13"/>
      <c r="P113" s="13"/>
      <c r="Q113" s="13"/>
      <c r="R113" s="5"/>
      <c r="S113" s="5"/>
      <c r="T113" s="5"/>
      <c r="U113" s="5"/>
      <c r="V113" s="5"/>
      <c r="W113" s="5"/>
      <c r="X113" s="5"/>
      <c r="Y113" s="5"/>
      <c r="Z113" s="5"/>
      <c r="AA113" s="5"/>
      <c r="AB113" s="5"/>
      <c r="AC113" s="5"/>
      <c r="AD113" s="5"/>
    </row>
    <row r="114" spans="1:30" x14ac:dyDescent="0.2">
      <c r="A114" s="37" t="s">
        <v>70</v>
      </c>
      <c r="B114" s="38" t="s">
        <v>71</v>
      </c>
      <c r="C114" s="16">
        <f>SUMIFS($E$104:$E$109,$B$104:$B$109,"FDA-3",$D$104:$D$109,"&lt;&gt;VAGO")</f>
        <v>1</v>
      </c>
      <c r="D114" s="16">
        <f>SUMIFS($E$104:$E$109,$B$104:$B$109,"FDA-3",$D$104:$D$109,"VAGO")</f>
        <v>0</v>
      </c>
      <c r="E114" s="16">
        <f t="shared" si="4"/>
        <v>1</v>
      </c>
      <c r="F114" s="20"/>
      <c r="G114" s="28">
        <f>SUMIF($B$104:$B$109,"FDA-3",$G$104:$G$109)</f>
        <v>0</v>
      </c>
      <c r="H114" s="28">
        <f>SUMIF($B$104:$B$109,"FDA-3",$H$104:$H$109)</f>
        <v>4316.21</v>
      </c>
      <c r="I114" s="28">
        <f>SUMIF($B$104:$B$109,"FDA-3",$I$104:$I$109)</f>
        <v>4316.21</v>
      </c>
      <c r="J114" s="150"/>
      <c r="K114" s="6"/>
      <c r="L114" s="13"/>
      <c r="M114" s="13"/>
      <c r="N114" s="13"/>
      <c r="O114" s="13"/>
      <c r="P114" s="13"/>
      <c r="Q114" s="13"/>
      <c r="R114" s="5"/>
      <c r="S114" s="5"/>
      <c r="T114" s="5"/>
      <c r="U114" s="5"/>
      <c r="V114" s="5"/>
      <c r="W114" s="5"/>
      <c r="X114" s="5"/>
      <c r="Y114" s="5"/>
      <c r="Z114" s="5"/>
      <c r="AA114" s="5"/>
      <c r="AB114" s="5"/>
      <c r="AC114" s="5"/>
      <c r="AD114" s="5"/>
    </row>
    <row r="115" spans="1:30" x14ac:dyDescent="0.2">
      <c r="A115" s="37" t="s">
        <v>72</v>
      </c>
      <c r="B115" s="38" t="s">
        <v>73</v>
      </c>
      <c r="C115" s="16">
        <f>SUMIFS($E$104:$E$109,$B$104:$B$109,"FDA-4",$D$104:$D$109,"&lt;&gt;VAGO")</f>
        <v>0</v>
      </c>
      <c r="D115" s="16">
        <f>SUMIFS($E$104:$E$109,$B$104:$B$109,"FDA-4",$D$104:$D$109,"VAGO")</f>
        <v>0</v>
      </c>
      <c r="E115" s="16">
        <f t="shared" si="4"/>
        <v>0</v>
      </c>
      <c r="F115" s="19"/>
      <c r="G115" s="28">
        <f>SUMIF($B$104:$B$109,"FDA-4",$G$104:$G$109)</f>
        <v>0</v>
      </c>
      <c r="H115" s="28">
        <f>SUMIF($B$104:$B$109,"FDA-4",$H$104:$H$109)</f>
        <v>0</v>
      </c>
      <c r="I115" s="28">
        <f>SUMIF($B$104:$B$109,"FDA-4",$I$104:$I$109)</f>
        <v>0</v>
      </c>
      <c r="J115" s="150"/>
      <c r="K115" s="6"/>
      <c r="L115" s="13"/>
      <c r="M115" s="13"/>
      <c r="N115" s="13"/>
      <c r="O115" s="13"/>
      <c r="P115" s="13"/>
      <c r="Q115" s="13"/>
      <c r="R115" s="5"/>
      <c r="S115" s="5"/>
      <c r="T115" s="5"/>
      <c r="U115" s="5"/>
      <c r="V115" s="5"/>
      <c r="W115" s="5"/>
      <c r="X115" s="5"/>
      <c r="Y115" s="5"/>
      <c r="Z115" s="5"/>
      <c r="AA115" s="5"/>
      <c r="AB115" s="5"/>
      <c r="AC115" s="5"/>
      <c r="AD115" s="5"/>
    </row>
    <row r="116" spans="1:30" ht="30" x14ac:dyDescent="0.2">
      <c r="A116" s="42" t="s">
        <v>74</v>
      </c>
      <c r="B116" s="167"/>
      <c r="C116" s="21">
        <f>SUM(C111:C115)</f>
        <v>5</v>
      </c>
      <c r="D116" s="21">
        <f t="shared" ref="D116" si="5">SUM(D112:D115)</f>
        <v>0</v>
      </c>
      <c r="E116" s="21">
        <f>SUM(E111:E115)</f>
        <v>5</v>
      </c>
      <c r="F116" s="31"/>
      <c r="G116" s="33">
        <f t="shared" ref="G116:I116" si="6">SUM(G111:G115)</f>
        <v>0</v>
      </c>
      <c r="H116" s="33">
        <f>SUM(H111:H115)</f>
        <v>27284.6</v>
      </c>
      <c r="I116" s="33">
        <f t="shared" si="6"/>
        <v>27284.6</v>
      </c>
      <c r="J116" s="150"/>
      <c r="K116" s="6"/>
      <c r="L116" s="13"/>
      <c r="M116" s="13"/>
      <c r="N116" s="13"/>
      <c r="O116" s="13"/>
      <c r="P116" s="13"/>
      <c r="Q116" s="13"/>
      <c r="R116" s="5"/>
      <c r="S116" s="5"/>
      <c r="T116" s="5"/>
      <c r="U116" s="5"/>
      <c r="V116" s="5"/>
      <c r="W116" s="5"/>
      <c r="X116" s="5"/>
      <c r="Y116" s="5"/>
      <c r="Z116" s="5"/>
      <c r="AA116" s="5"/>
      <c r="AB116" s="5"/>
      <c r="AC116" s="5"/>
      <c r="AD116" s="5"/>
    </row>
    <row r="117" spans="1:30" ht="45" customHeight="1" x14ac:dyDescent="0.2">
      <c r="A117" s="24"/>
      <c r="B117" s="143"/>
      <c r="C117" s="143"/>
      <c r="D117" s="143"/>
      <c r="E117" s="143"/>
      <c r="F117" s="24"/>
      <c r="G117" s="151"/>
      <c r="H117" s="151"/>
      <c r="I117" s="169"/>
      <c r="J117" s="150"/>
      <c r="K117" s="6"/>
      <c r="L117" s="13"/>
      <c r="M117" s="13"/>
      <c r="N117" s="13"/>
      <c r="O117" s="13"/>
      <c r="P117" s="13"/>
      <c r="Q117" s="13"/>
      <c r="R117" s="5"/>
      <c r="S117" s="5"/>
      <c r="T117" s="5"/>
      <c r="U117" s="5"/>
      <c r="V117" s="5"/>
      <c r="W117" s="5"/>
      <c r="X117" s="5"/>
      <c r="Y117" s="5"/>
      <c r="Z117" s="5"/>
      <c r="AA117" s="5"/>
      <c r="AB117" s="5"/>
      <c r="AC117" s="5"/>
      <c r="AD117" s="5"/>
    </row>
    <row r="118" spans="1:30" x14ac:dyDescent="0.2">
      <c r="A118" s="178" t="s">
        <v>75</v>
      </c>
      <c r="B118" s="179"/>
      <c r="C118" s="179"/>
      <c r="D118" s="179"/>
      <c r="E118" s="179"/>
      <c r="F118" s="179"/>
      <c r="G118" s="179"/>
      <c r="H118" s="179"/>
      <c r="I118" s="180"/>
      <c r="J118" s="150"/>
      <c r="K118" s="6"/>
      <c r="L118" s="13"/>
      <c r="M118" s="13"/>
      <c r="N118" s="13"/>
      <c r="O118" s="13"/>
      <c r="P118" s="13"/>
      <c r="Q118" s="13"/>
      <c r="R118" s="5"/>
      <c r="S118" s="5"/>
      <c r="T118" s="5"/>
      <c r="U118" s="5"/>
      <c r="V118" s="5"/>
      <c r="W118" s="5"/>
      <c r="X118" s="5"/>
      <c r="Y118" s="5"/>
      <c r="Z118" s="5"/>
      <c r="AA118" s="5"/>
      <c r="AB118" s="5"/>
      <c r="AC118" s="5"/>
      <c r="AD118" s="5"/>
    </row>
    <row r="119" spans="1:30" ht="30" x14ac:dyDescent="0.2">
      <c r="A119" s="34" t="s">
        <v>76</v>
      </c>
      <c r="B119" s="9" t="s">
        <v>77</v>
      </c>
      <c r="C119" s="9" t="s">
        <v>78</v>
      </c>
      <c r="D119" s="9" t="s">
        <v>79</v>
      </c>
      <c r="E119" s="9" t="s">
        <v>80</v>
      </c>
      <c r="F119" s="9" t="s">
        <v>81</v>
      </c>
      <c r="G119" s="147" t="s">
        <v>82</v>
      </c>
      <c r="H119" s="152" t="s">
        <v>83</v>
      </c>
      <c r="I119" s="147" t="s">
        <v>84</v>
      </c>
      <c r="J119" s="169"/>
      <c r="K119" s="6"/>
      <c r="L119" s="6"/>
      <c r="M119" s="6"/>
      <c r="N119" s="6"/>
      <c r="O119" s="6"/>
      <c r="P119" s="6"/>
      <c r="Q119" s="6"/>
      <c r="R119" s="25"/>
      <c r="S119" s="12"/>
      <c r="T119" s="12"/>
      <c r="U119" s="12"/>
      <c r="V119" s="12"/>
      <c r="W119" s="12"/>
      <c r="X119" s="12"/>
      <c r="Y119" s="12"/>
      <c r="Z119" s="12"/>
      <c r="AA119" s="12"/>
      <c r="AB119" s="12"/>
      <c r="AC119" s="12"/>
      <c r="AD119" s="12"/>
    </row>
    <row r="120" spans="1:30" ht="16.5" x14ac:dyDescent="0.25">
      <c r="A120" s="49" t="s">
        <v>341</v>
      </c>
      <c r="B120" s="105" t="s">
        <v>94</v>
      </c>
      <c r="C120" s="35"/>
      <c r="D120" s="121" t="s">
        <v>360</v>
      </c>
      <c r="E120" s="29">
        <v>1</v>
      </c>
      <c r="F120" s="52" t="s">
        <v>335</v>
      </c>
      <c r="G120" s="124">
        <v>0</v>
      </c>
      <c r="H120" s="153">
        <v>1392.8</v>
      </c>
      <c r="I120" s="127">
        <f t="shared" ref="I120:I128" si="7">SUM(G120:H120)</f>
        <v>1392.8</v>
      </c>
      <c r="J120" s="150"/>
      <c r="K120" s="13"/>
      <c r="L120" s="13"/>
      <c r="M120" s="13"/>
      <c r="N120" s="13"/>
      <c r="O120" s="13"/>
      <c r="P120" s="13"/>
      <c r="Q120" s="13"/>
      <c r="R120" s="5"/>
      <c r="S120" s="5"/>
      <c r="T120" s="5"/>
      <c r="U120" s="5"/>
      <c r="V120" s="5"/>
      <c r="W120" s="5"/>
      <c r="X120" s="5"/>
      <c r="Y120" s="5"/>
      <c r="Z120" s="5"/>
      <c r="AA120" s="5"/>
      <c r="AB120" s="5"/>
      <c r="AC120" s="5"/>
      <c r="AD120" s="5"/>
    </row>
    <row r="121" spans="1:30" ht="16.5" x14ac:dyDescent="0.25">
      <c r="A121" s="49" t="s">
        <v>341</v>
      </c>
      <c r="B121" s="105" t="s">
        <v>94</v>
      </c>
      <c r="C121" s="36"/>
      <c r="D121" s="121" t="s">
        <v>360</v>
      </c>
      <c r="E121" s="29">
        <v>1</v>
      </c>
      <c r="F121" s="52" t="s">
        <v>336</v>
      </c>
      <c r="G121" s="124">
        <v>0</v>
      </c>
      <c r="H121" s="154">
        <v>1392.8</v>
      </c>
      <c r="I121" s="127">
        <f t="shared" si="7"/>
        <v>1392.8</v>
      </c>
      <c r="J121" s="150"/>
      <c r="K121" s="13"/>
      <c r="L121" s="13"/>
      <c r="M121" s="13"/>
      <c r="N121" s="13"/>
      <c r="O121" s="13"/>
      <c r="P121" s="13"/>
      <c r="Q121" s="13"/>
      <c r="R121" s="5"/>
      <c r="S121" s="5"/>
      <c r="T121" s="5"/>
      <c r="U121" s="5"/>
      <c r="V121" s="5"/>
      <c r="W121" s="5"/>
      <c r="X121" s="5"/>
      <c r="Y121" s="5"/>
      <c r="Z121" s="5"/>
      <c r="AA121" s="5"/>
      <c r="AB121" s="5"/>
      <c r="AC121" s="5"/>
      <c r="AD121" s="5"/>
    </row>
    <row r="122" spans="1:30" ht="16.5" x14ac:dyDescent="0.25">
      <c r="A122" s="49" t="s">
        <v>341</v>
      </c>
      <c r="B122" s="105" t="s">
        <v>94</v>
      </c>
      <c r="C122" s="36"/>
      <c r="D122" s="121" t="s">
        <v>360</v>
      </c>
      <c r="E122" s="29">
        <v>1</v>
      </c>
      <c r="F122" s="94" t="s">
        <v>337</v>
      </c>
      <c r="G122" s="124">
        <v>0</v>
      </c>
      <c r="H122" s="154">
        <v>1392.8</v>
      </c>
      <c r="I122" s="127">
        <f t="shared" si="7"/>
        <v>1392.8</v>
      </c>
      <c r="J122" s="150"/>
      <c r="K122" s="13"/>
      <c r="L122" s="13"/>
      <c r="M122" s="13"/>
      <c r="N122" s="13"/>
      <c r="O122" s="13"/>
      <c r="P122" s="13"/>
      <c r="Q122" s="13"/>
      <c r="R122" s="5"/>
      <c r="S122" s="5"/>
      <c r="T122" s="5"/>
      <c r="U122" s="5"/>
      <c r="V122" s="5"/>
      <c r="W122" s="5"/>
      <c r="X122" s="5"/>
      <c r="Y122" s="5"/>
      <c r="Z122" s="5"/>
      <c r="AA122" s="5"/>
      <c r="AB122" s="5"/>
      <c r="AC122" s="5"/>
      <c r="AD122" s="5"/>
    </row>
    <row r="123" spans="1:30" ht="16.5" x14ac:dyDescent="0.25">
      <c r="A123" s="49" t="s">
        <v>341</v>
      </c>
      <c r="B123" s="105" t="s">
        <v>94</v>
      </c>
      <c r="C123" s="36"/>
      <c r="D123" s="121" t="s">
        <v>360</v>
      </c>
      <c r="E123" s="29">
        <v>1</v>
      </c>
      <c r="F123" s="69" t="s">
        <v>338</v>
      </c>
      <c r="G123" s="124">
        <v>0</v>
      </c>
      <c r="H123" s="154">
        <v>1392.8</v>
      </c>
      <c r="I123" s="127">
        <f t="shared" si="7"/>
        <v>1392.8</v>
      </c>
      <c r="J123" s="150"/>
      <c r="K123" s="13"/>
      <c r="L123" s="13"/>
      <c r="M123" s="13"/>
      <c r="N123" s="13"/>
      <c r="O123" s="13"/>
      <c r="P123" s="13"/>
      <c r="Q123" s="13"/>
      <c r="R123" s="5"/>
      <c r="S123" s="5"/>
      <c r="T123" s="5"/>
      <c r="U123" s="5"/>
      <c r="V123" s="5"/>
      <c r="W123" s="5"/>
      <c r="X123" s="5"/>
      <c r="Y123" s="5"/>
      <c r="Z123" s="5"/>
      <c r="AA123" s="5"/>
      <c r="AB123" s="5"/>
      <c r="AC123" s="5"/>
      <c r="AD123" s="5"/>
    </row>
    <row r="124" spans="1:30" ht="16.5" x14ac:dyDescent="0.25">
      <c r="A124" s="49" t="s">
        <v>341</v>
      </c>
      <c r="B124" s="105" t="s">
        <v>94</v>
      </c>
      <c r="C124" s="35"/>
      <c r="D124" s="121" t="s">
        <v>360</v>
      </c>
      <c r="E124" s="29">
        <v>1</v>
      </c>
      <c r="F124" s="50" t="s">
        <v>339</v>
      </c>
      <c r="G124" s="124">
        <v>0</v>
      </c>
      <c r="H124" s="154">
        <v>1392.8</v>
      </c>
      <c r="I124" s="127">
        <f t="shared" si="7"/>
        <v>1392.8</v>
      </c>
      <c r="J124" s="150"/>
      <c r="K124" s="13"/>
      <c r="L124" s="13"/>
      <c r="M124" s="13"/>
      <c r="N124" s="13"/>
      <c r="O124" s="13"/>
      <c r="P124" s="13"/>
      <c r="Q124" s="13"/>
      <c r="R124" s="5"/>
      <c r="S124" s="5"/>
      <c r="T124" s="5"/>
      <c r="U124" s="5"/>
      <c r="V124" s="5"/>
      <c r="W124" s="5"/>
      <c r="X124" s="5"/>
      <c r="Y124" s="5"/>
      <c r="Z124" s="5"/>
      <c r="AA124" s="5"/>
      <c r="AB124" s="5"/>
      <c r="AC124" s="5"/>
      <c r="AD124" s="5"/>
    </row>
    <row r="125" spans="1:30" ht="16.5" x14ac:dyDescent="0.25">
      <c r="A125" s="95" t="s">
        <v>341</v>
      </c>
      <c r="B125" s="105" t="s">
        <v>94</v>
      </c>
      <c r="C125" s="96"/>
      <c r="D125" s="121" t="s">
        <v>360</v>
      </c>
      <c r="E125" s="122">
        <v>1</v>
      </c>
      <c r="F125" s="52" t="s">
        <v>340</v>
      </c>
      <c r="G125" s="125">
        <v>0</v>
      </c>
      <c r="H125" s="154">
        <v>1392.8</v>
      </c>
      <c r="I125" s="128">
        <f t="shared" si="7"/>
        <v>1392.8</v>
      </c>
      <c r="J125" s="150"/>
      <c r="K125" s="13"/>
      <c r="L125" s="13"/>
      <c r="M125" s="13"/>
      <c r="N125" s="13"/>
      <c r="O125" s="13"/>
      <c r="P125" s="13"/>
      <c r="Q125" s="13"/>
      <c r="R125" s="5"/>
      <c r="S125" s="5"/>
      <c r="T125" s="5"/>
      <c r="U125" s="5"/>
      <c r="V125" s="5"/>
      <c r="W125" s="5"/>
      <c r="X125" s="5"/>
      <c r="Y125" s="5"/>
      <c r="Z125" s="5"/>
      <c r="AA125" s="5"/>
      <c r="AB125" s="5"/>
      <c r="AC125" s="5"/>
      <c r="AD125" s="5"/>
    </row>
    <row r="126" spans="1:30" ht="16.5" x14ac:dyDescent="0.25">
      <c r="A126" s="95" t="s">
        <v>341</v>
      </c>
      <c r="B126" s="105" t="s">
        <v>94</v>
      </c>
      <c r="C126" s="99"/>
      <c r="D126" s="121" t="s">
        <v>360</v>
      </c>
      <c r="E126" s="101">
        <v>1</v>
      </c>
      <c r="F126" s="123" t="s">
        <v>342</v>
      </c>
      <c r="G126" s="126">
        <v>0</v>
      </c>
      <c r="H126" s="154">
        <v>1392.8</v>
      </c>
      <c r="I126" s="128">
        <f t="shared" si="7"/>
        <v>1392.8</v>
      </c>
      <c r="J126" s="150"/>
      <c r="K126" s="13"/>
      <c r="L126" s="13"/>
      <c r="M126" s="13"/>
      <c r="N126" s="13"/>
      <c r="O126" s="13"/>
      <c r="P126" s="13"/>
      <c r="Q126" s="13"/>
      <c r="R126" s="5"/>
      <c r="S126" s="5"/>
      <c r="T126" s="5"/>
      <c r="U126" s="5"/>
      <c r="V126" s="5"/>
      <c r="W126" s="5"/>
      <c r="X126" s="5"/>
      <c r="Y126" s="5"/>
      <c r="Z126" s="5"/>
      <c r="AA126" s="5"/>
      <c r="AB126" s="5"/>
      <c r="AC126" s="5"/>
      <c r="AD126" s="5"/>
    </row>
    <row r="127" spans="1:30" ht="16.5" x14ac:dyDescent="0.25">
      <c r="A127" s="95" t="s">
        <v>341</v>
      </c>
      <c r="B127" s="105" t="s">
        <v>94</v>
      </c>
      <c r="C127" s="99"/>
      <c r="D127" s="121" t="s">
        <v>360</v>
      </c>
      <c r="E127" s="101">
        <v>1</v>
      </c>
      <c r="F127" s="74" t="s">
        <v>343</v>
      </c>
      <c r="G127" s="126">
        <v>0</v>
      </c>
      <c r="H127" s="154">
        <v>1392.8</v>
      </c>
      <c r="I127" s="128">
        <f t="shared" si="7"/>
        <v>1392.8</v>
      </c>
      <c r="J127" s="150"/>
      <c r="K127" s="13"/>
      <c r="L127" s="13"/>
      <c r="M127" s="13"/>
      <c r="N127" s="13"/>
      <c r="O127" s="13"/>
      <c r="P127" s="13"/>
      <c r="Q127" s="13"/>
      <c r="R127" s="5"/>
      <c r="S127" s="5"/>
      <c r="T127" s="5"/>
      <c r="U127" s="5"/>
      <c r="V127" s="5"/>
      <c r="W127" s="5"/>
      <c r="X127" s="5"/>
      <c r="Y127" s="5"/>
      <c r="Z127" s="5"/>
      <c r="AA127" s="5"/>
      <c r="AB127" s="5"/>
      <c r="AC127" s="5"/>
      <c r="AD127" s="5"/>
    </row>
    <row r="128" spans="1:30" ht="16.5" x14ac:dyDescent="0.25">
      <c r="A128" s="95" t="s">
        <v>341</v>
      </c>
      <c r="B128" s="105" t="s">
        <v>94</v>
      </c>
      <c r="C128" s="99"/>
      <c r="D128" s="121" t="s">
        <v>360</v>
      </c>
      <c r="E128" s="101">
        <v>1</v>
      </c>
      <c r="F128" s="104" t="s">
        <v>344</v>
      </c>
      <c r="G128" s="126">
        <v>0</v>
      </c>
      <c r="H128" s="154">
        <v>1392.8</v>
      </c>
      <c r="I128" s="128">
        <f t="shared" si="7"/>
        <v>1392.8</v>
      </c>
      <c r="J128" s="150"/>
      <c r="K128" s="13"/>
      <c r="L128" s="13"/>
      <c r="M128" s="13"/>
      <c r="N128" s="13"/>
      <c r="O128" s="13"/>
      <c r="P128" s="13"/>
      <c r="Q128" s="13"/>
      <c r="R128" s="5"/>
      <c r="S128" s="5"/>
      <c r="T128" s="5"/>
      <c r="U128" s="5"/>
      <c r="V128" s="5"/>
      <c r="W128" s="5"/>
      <c r="X128" s="5"/>
      <c r="Y128" s="5"/>
      <c r="Z128" s="5"/>
      <c r="AA128" s="5"/>
      <c r="AB128" s="5"/>
      <c r="AC128" s="5"/>
      <c r="AD128" s="5"/>
    </row>
    <row r="129" spans="1:30" ht="16.5" x14ac:dyDescent="0.25">
      <c r="A129" s="49" t="s">
        <v>347</v>
      </c>
      <c r="B129" s="105" t="s">
        <v>372</v>
      </c>
      <c r="C129" s="99"/>
      <c r="D129" s="121" t="s">
        <v>360</v>
      </c>
      <c r="E129" s="101">
        <v>1</v>
      </c>
      <c r="F129" s="52" t="s">
        <v>345</v>
      </c>
      <c r="G129" s="97">
        <v>0</v>
      </c>
      <c r="H129" s="154">
        <v>849.76</v>
      </c>
      <c r="I129" s="98">
        <f>SUM(G129:H129)</f>
        <v>849.76</v>
      </c>
      <c r="J129" s="150"/>
      <c r="K129" s="13"/>
      <c r="L129" s="13"/>
      <c r="M129" s="13"/>
      <c r="N129" s="13"/>
      <c r="O129" s="13"/>
      <c r="P129" s="13"/>
      <c r="Q129" s="13"/>
      <c r="R129" s="5"/>
      <c r="S129" s="5"/>
      <c r="T129" s="5"/>
      <c r="U129" s="5"/>
      <c r="V129" s="5"/>
      <c r="W129" s="5"/>
      <c r="X129" s="5"/>
      <c r="Y129" s="5"/>
      <c r="Z129" s="5"/>
      <c r="AA129" s="5"/>
      <c r="AB129" s="5"/>
      <c r="AC129" s="5"/>
      <c r="AD129" s="5"/>
    </row>
    <row r="130" spans="1:30" ht="16.5" x14ac:dyDescent="0.25">
      <c r="A130" s="49" t="s">
        <v>347</v>
      </c>
      <c r="B130" s="105" t="s">
        <v>372</v>
      </c>
      <c r="C130" s="99"/>
      <c r="D130" s="121" t="s">
        <v>360</v>
      </c>
      <c r="E130" s="101">
        <v>1</v>
      </c>
      <c r="F130" s="52" t="s">
        <v>346</v>
      </c>
      <c r="G130" s="97">
        <v>0</v>
      </c>
      <c r="H130" s="154">
        <v>849.76</v>
      </c>
      <c r="I130" s="98">
        <f>SUM(G130:H130)</f>
        <v>849.76</v>
      </c>
      <c r="J130" s="150"/>
      <c r="K130" s="13"/>
      <c r="L130" s="13"/>
      <c r="M130" s="13"/>
      <c r="N130" s="13"/>
      <c r="O130" s="13"/>
      <c r="P130" s="13"/>
      <c r="Q130" s="13"/>
      <c r="R130" s="5"/>
      <c r="S130" s="5"/>
      <c r="T130" s="5"/>
      <c r="U130" s="5"/>
      <c r="V130" s="5"/>
      <c r="W130" s="5"/>
      <c r="X130" s="5"/>
      <c r="Y130" s="5"/>
      <c r="Z130" s="5"/>
      <c r="AA130" s="5"/>
      <c r="AB130" s="5"/>
      <c r="AC130" s="5"/>
      <c r="AD130" s="5"/>
    </row>
    <row r="131" spans="1:30" ht="16.5" x14ac:dyDescent="0.25">
      <c r="A131" s="49" t="s">
        <v>347</v>
      </c>
      <c r="B131" s="105" t="s">
        <v>372</v>
      </c>
      <c r="C131" s="99"/>
      <c r="D131" s="121" t="s">
        <v>360</v>
      </c>
      <c r="E131" s="101">
        <v>1</v>
      </c>
      <c r="F131" s="106" t="s">
        <v>348</v>
      </c>
      <c r="G131" s="97">
        <v>0</v>
      </c>
      <c r="H131" s="154">
        <v>849.76</v>
      </c>
      <c r="I131" s="98">
        <f>SUM(G131:H131)</f>
        <v>849.76</v>
      </c>
      <c r="J131" s="150"/>
      <c r="K131" s="13"/>
      <c r="L131" s="13"/>
      <c r="M131" s="13"/>
      <c r="N131" s="13"/>
      <c r="O131" s="13"/>
      <c r="P131" s="13"/>
      <c r="Q131" s="13"/>
      <c r="R131" s="5"/>
      <c r="S131" s="5"/>
      <c r="T131" s="5"/>
      <c r="U131" s="5"/>
      <c r="V131" s="5"/>
      <c r="W131" s="5"/>
      <c r="X131" s="5"/>
      <c r="Y131" s="5"/>
      <c r="Z131" s="5"/>
      <c r="AA131" s="5"/>
      <c r="AB131" s="5"/>
      <c r="AC131" s="5"/>
      <c r="AD131" s="5"/>
    </row>
    <row r="132" spans="1:30" ht="16.5" x14ac:dyDescent="0.25">
      <c r="A132" s="49" t="s">
        <v>347</v>
      </c>
      <c r="B132" s="105" t="s">
        <v>372</v>
      </c>
      <c r="C132" s="99"/>
      <c r="D132" s="121" t="s">
        <v>360</v>
      </c>
      <c r="E132" s="101">
        <v>1</v>
      </c>
      <c r="F132" s="58" t="s">
        <v>349</v>
      </c>
      <c r="G132" s="102">
        <v>0</v>
      </c>
      <c r="H132" s="154">
        <v>849.76</v>
      </c>
      <c r="I132" s="103">
        <f>SUM(G132:H132)</f>
        <v>849.76</v>
      </c>
      <c r="J132" s="150"/>
      <c r="K132" s="13"/>
      <c r="L132" s="13"/>
      <c r="M132" s="13"/>
      <c r="N132" s="13"/>
      <c r="O132" s="13"/>
      <c r="P132" s="13"/>
      <c r="Q132" s="13"/>
      <c r="R132" s="5"/>
      <c r="S132" s="5"/>
      <c r="T132" s="5"/>
      <c r="U132" s="5"/>
      <c r="V132" s="5"/>
      <c r="W132" s="5"/>
      <c r="X132" s="5"/>
      <c r="Y132" s="5"/>
      <c r="Z132" s="5"/>
      <c r="AA132" s="5"/>
      <c r="AB132" s="5"/>
      <c r="AC132" s="5"/>
      <c r="AD132" s="5"/>
    </row>
    <row r="133" spans="1:30" ht="16.5" x14ac:dyDescent="0.25">
      <c r="A133" s="49" t="s">
        <v>347</v>
      </c>
      <c r="B133" s="105" t="s">
        <v>372</v>
      </c>
      <c r="C133" s="108"/>
      <c r="D133" s="121" t="s">
        <v>360</v>
      </c>
      <c r="E133" s="109">
        <v>1</v>
      </c>
      <c r="F133" s="94" t="s">
        <v>350</v>
      </c>
      <c r="G133" s="102">
        <v>0</v>
      </c>
      <c r="H133" s="154">
        <v>849.76</v>
      </c>
      <c r="I133" s="103">
        <f>SUM(G133:H133)</f>
        <v>849.76</v>
      </c>
      <c r="J133" s="150"/>
      <c r="K133" s="13"/>
      <c r="L133" s="13"/>
      <c r="M133" s="13"/>
      <c r="N133" s="13"/>
      <c r="O133" s="13"/>
      <c r="P133" s="13"/>
      <c r="Q133" s="13"/>
      <c r="R133" s="5"/>
      <c r="S133" s="5"/>
      <c r="T133" s="5"/>
      <c r="U133" s="5"/>
      <c r="V133" s="5"/>
      <c r="W133" s="5"/>
      <c r="X133" s="5"/>
      <c r="Y133" s="5"/>
      <c r="Z133" s="5"/>
      <c r="AA133" s="5"/>
      <c r="AB133" s="5"/>
      <c r="AC133" s="5"/>
      <c r="AD133" s="5"/>
    </row>
    <row r="134" spans="1:30" ht="16.5" x14ac:dyDescent="0.25">
      <c r="A134" s="49" t="s">
        <v>354</v>
      </c>
      <c r="B134" s="107" t="s">
        <v>98</v>
      </c>
      <c r="C134" s="99"/>
      <c r="D134" s="121" t="s">
        <v>360</v>
      </c>
      <c r="E134" s="101">
        <v>1</v>
      </c>
      <c r="F134" s="52" t="s">
        <v>351</v>
      </c>
      <c r="G134" s="102">
        <v>0</v>
      </c>
      <c r="H134" s="155">
        <v>566.5</v>
      </c>
      <c r="I134" s="103">
        <f t="shared" ref="I134:I140" si="8">SUM(G134:H134)</f>
        <v>566.5</v>
      </c>
      <c r="J134" s="150"/>
      <c r="K134" s="13"/>
      <c r="L134" s="13"/>
      <c r="M134" s="13"/>
      <c r="N134" s="13"/>
      <c r="O134" s="13"/>
      <c r="P134" s="13"/>
      <c r="Q134" s="13"/>
      <c r="R134" s="5"/>
      <c r="S134" s="5"/>
      <c r="T134" s="5"/>
      <c r="U134" s="5"/>
      <c r="V134" s="5"/>
      <c r="W134" s="5"/>
      <c r="X134" s="5"/>
      <c r="Y134" s="5"/>
      <c r="Z134" s="5"/>
      <c r="AA134" s="5"/>
      <c r="AB134" s="5"/>
      <c r="AC134" s="5"/>
      <c r="AD134" s="5"/>
    </row>
    <row r="135" spans="1:30" ht="16.5" x14ac:dyDescent="0.25">
      <c r="A135" s="49" t="s">
        <v>354</v>
      </c>
      <c r="B135" s="107" t="s">
        <v>98</v>
      </c>
      <c r="C135" s="99"/>
      <c r="D135" s="121" t="s">
        <v>362</v>
      </c>
      <c r="E135" s="101">
        <v>1</v>
      </c>
      <c r="F135" s="114"/>
      <c r="G135" s="102">
        <v>0</v>
      </c>
      <c r="H135" s="155">
        <v>566.5</v>
      </c>
      <c r="I135" s="103">
        <f t="shared" si="8"/>
        <v>566.5</v>
      </c>
      <c r="J135" s="150"/>
      <c r="K135" s="13"/>
      <c r="L135" s="13"/>
      <c r="M135" s="13"/>
      <c r="N135" s="13"/>
      <c r="O135" s="13"/>
      <c r="P135" s="13"/>
      <c r="Q135" s="13"/>
      <c r="R135" s="5"/>
      <c r="S135" s="5"/>
      <c r="T135" s="5"/>
      <c r="U135" s="5"/>
      <c r="V135" s="5"/>
      <c r="W135" s="5"/>
      <c r="X135" s="5"/>
      <c r="Y135" s="5"/>
      <c r="Z135" s="5"/>
      <c r="AA135" s="5"/>
      <c r="AB135" s="5"/>
      <c r="AC135" s="5"/>
      <c r="AD135" s="5"/>
    </row>
    <row r="136" spans="1:30" ht="16.5" x14ac:dyDescent="0.25">
      <c r="A136" s="49" t="s">
        <v>354</v>
      </c>
      <c r="B136" s="107" t="s">
        <v>98</v>
      </c>
      <c r="C136" s="99"/>
      <c r="D136" s="121" t="s">
        <v>360</v>
      </c>
      <c r="E136" s="101">
        <v>1</v>
      </c>
      <c r="F136" s="52" t="s">
        <v>353</v>
      </c>
      <c r="G136" s="102">
        <v>0</v>
      </c>
      <c r="H136" s="155">
        <v>566.5</v>
      </c>
      <c r="I136" s="103">
        <f t="shared" si="8"/>
        <v>566.5</v>
      </c>
      <c r="J136" s="150"/>
      <c r="K136" s="13"/>
      <c r="L136" s="13"/>
      <c r="M136" s="13"/>
      <c r="N136" s="13"/>
      <c r="O136" s="13"/>
      <c r="P136" s="13"/>
      <c r="Q136" s="13"/>
      <c r="R136" s="5"/>
      <c r="S136" s="5"/>
      <c r="T136" s="5"/>
      <c r="U136" s="5"/>
      <c r="V136" s="5"/>
      <c r="W136" s="5"/>
      <c r="X136" s="5"/>
      <c r="Y136" s="5"/>
      <c r="Z136" s="5"/>
      <c r="AA136" s="5"/>
      <c r="AB136" s="5"/>
      <c r="AC136" s="5"/>
      <c r="AD136" s="5"/>
    </row>
    <row r="137" spans="1:30" ht="16.5" x14ac:dyDescent="0.25">
      <c r="A137" s="52" t="s">
        <v>355</v>
      </c>
      <c r="B137" s="107" t="s">
        <v>356</v>
      </c>
      <c r="C137" s="99"/>
      <c r="D137" s="100" t="s">
        <v>360</v>
      </c>
      <c r="E137" s="101">
        <v>1</v>
      </c>
      <c r="F137" s="58" t="s">
        <v>358</v>
      </c>
      <c r="G137" s="102">
        <v>0</v>
      </c>
      <c r="H137" s="155">
        <v>505.81</v>
      </c>
      <c r="I137" s="103">
        <f t="shared" si="8"/>
        <v>505.81</v>
      </c>
      <c r="J137" s="150"/>
      <c r="K137" s="13"/>
      <c r="L137" s="13"/>
      <c r="M137" s="13"/>
      <c r="N137" s="13"/>
      <c r="O137" s="13"/>
      <c r="P137" s="13"/>
      <c r="Q137" s="13"/>
      <c r="R137" s="5"/>
      <c r="S137" s="5"/>
      <c r="T137" s="5"/>
      <c r="U137" s="5"/>
      <c r="V137" s="5"/>
      <c r="W137" s="5"/>
      <c r="X137" s="5"/>
      <c r="Y137" s="5"/>
      <c r="Z137" s="5"/>
      <c r="AA137" s="5"/>
      <c r="AB137" s="5"/>
      <c r="AC137" s="5"/>
      <c r="AD137" s="5"/>
    </row>
    <row r="138" spans="1:30" ht="16.5" x14ac:dyDescent="0.25">
      <c r="A138" s="52" t="s">
        <v>357</v>
      </c>
      <c r="B138" s="107" t="s">
        <v>104</v>
      </c>
      <c r="C138" s="110"/>
      <c r="D138" s="111" t="s">
        <v>362</v>
      </c>
      <c r="E138" s="112">
        <v>1</v>
      </c>
      <c r="F138" s="115"/>
      <c r="G138" s="102">
        <v>0</v>
      </c>
      <c r="H138" s="156">
        <v>364.17</v>
      </c>
      <c r="I138" s="103">
        <f t="shared" si="8"/>
        <v>364.17</v>
      </c>
      <c r="J138" s="150"/>
      <c r="K138" s="13"/>
      <c r="L138" s="13"/>
      <c r="M138" s="13"/>
      <c r="N138" s="13"/>
      <c r="O138" s="13"/>
      <c r="P138" s="13"/>
      <c r="Q138" s="13"/>
      <c r="R138" s="5"/>
      <c r="S138" s="5"/>
      <c r="T138" s="5"/>
      <c r="U138" s="5"/>
      <c r="V138" s="5"/>
      <c r="W138" s="5"/>
      <c r="X138" s="5"/>
      <c r="Y138" s="5"/>
      <c r="Z138" s="5"/>
      <c r="AA138" s="5"/>
      <c r="AB138" s="5"/>
      <c r="AC138" s="5"/>
      <c r="AD138" s="5"/>
    </row>
    <row r="139" spans="1:30" ht="16.5" x14ac:dyDescent="0.25">
      <c r="A139" s="52" t="s">
        <v>357</v>
      </c>
      <c r="B139" s="107" t="s">
        <v>104</v>
      </c>
      <c r="C139" s="110"/>
      <c r="D139" s="111" t="s">
        <v>362</v>
      </c>
      <c r="E139" s="112">
        <v>1</v>
      </c>
      <c r="F139" s="115"/>
      <c r="G139" s="102">
        <v>0</v>
      </c>
      <c r="H139" s="156">
        <v>364.17</v>
      </c>
      <c r="I139" s="103">
        <f t="shared" si="8"/>
        <v>364.17</v>
      </c>
      <c r="J139" s="150"/>
      <c r="L139" s="13"/>
      <c r="M139" s="13"/>
      <c r="N139" s="13">
        <v>18689.02</v>
      </c>
      <c r="O139" s="13"/>
      <c r="P139" s="13"/>
      <c r="Q139" s="13"/>
      <c r="R139" s="5"/>
      <c r="S139" s="5"/>
      <c r="T139" s="5"/>
      <c r="U139" s="5"/>
      <c r="V139" s="5"/>
      <c r="W139" s="5"/>
      <c r="X139" s="5"/>
      <c r="Y139" s="5"/>
      <c r="Z139" s="5"/>
      <c r="AA139" s="5"/>
      <c r="AB139" s="5"/>
      <c r="AC139" s="5"/>
      <c r="AD139" s="5"/>
    </row>
    <row r="140" spans="1:30" ht="16.5" x14ac:dyDescent="0.25">
      <c r="A140" s="52" t="s">
        <v>357</v>
      </c>
      <c r="B140" s="107" t="s">
        <v>104</v>
      </c>
      <c r="C140" s="110"/>
      <c r="D140" s="111" t="s">
        <v>362</v>
      </c>
      <c r="E140" s="112">
        <v>1</v>
      </c>
      <c r="F140" s="115"/>
      <c r="G140" s="102">
        <v>0</v>
      </c>
      <c r="H140" s="156">
        <v>364.17</v>
      </c>
      <c r="I140" s="103">
        <f t="shared" si="8"/>
        <v>364.17</v>
      </c>
      <c r="J140" s="150"/>
      <c r="K140" s="13"/>
      <c r="L140" s="13"/>
      <c r="M140" s="13"/>
      <c r="N140" s="13"/>
      <c r="O140" s="13"/>
      <c r="P140" s="13"/>
      <c r="Q140" s="13"/>
      <c r="R140" s="5"/>
      <c r="S140" s="5"/>
      <c r="T140" s="5"/>
      <c r="U140" s="5"/>
      <c r="V140" s="5"/>
      <c r="W140" s="5"/>
      <c r="X140" s="5"/>
      <c r="Y140" s="5"/>
      <c r="Z140" s="5"/>
      <c r="AA140" s="5"/>
      <c r="AB140" s="5"/>
      <c r="AC140" s="5"/>
      <c r="AD140" s="5"/>
    </row>
    <row r="141" spans="1:30" ht="16.5" x14ac:dyDescent="0.25">
      <c r="A141" s="95"/>
      <c r="B141" s="105"/>
      <c r="C141" s="110"/>
      <c r="D141" s="111"/>
      <c r="E141" s="112"/>
      <c r="F141" s="113"/>
      <c r="G141" s="102"/>
      <c r="H141" s="90"/>
      <c r="I141" s="103"/>
      <c r="J141" s="150"/>
      <c r="K141" s="13"/>
      <c r="L141" s="13"/>
      <c r="M141" s="13"/>
      <c r="N141" s="13"/>
      <c r="O141" s="13"/>
      <c r="P141" s="13"/>
      <c r="Q141" s="13"/>
      <c r="R141" s="5"/>
      <c r="S141" s="5"/>
      <c r="T141" s="5"/>
      <c r="U141" s="5"/>
      <c r="V141" s="5"/>
      <c r="W141" s="5"/>
      <c r="X141" s="5"/>
      <c r="Y141" s="5"/>
      <c r="Z141" s="5"/>
      <c r="AA141" s="5"/>
      <c r="AB141" s="5"/>
      <c r="AC141" s="5"/>
      <c r="AD141" s="5"/>
    </row>
    <row r="142" spans="1:30" ht="45" x14ac:dyDescent="0.2">
      <c r="A142" s="42" t="s">
        <v>85</v>
      </c>
      <c r="B142" s="42" t="s">
        <v>86</v>
      </c>
      <c r="C142" s="21" t="s">
        <v>87</v>
      </c>
      <c r="D142" s="21" t="s">
        <v>88</v>
      </c>
      <c r="E142" s="21" t="s">
        <v>89</v>
      </c>
      <c r="F142" s="31"/>
      <c r="G142" s="157" t="s">
        <v>90</v>
      </c>
      <c r="H142" s="157" t="s">
        <v>91</v>
      </c>
      <c r="I142" s="157" t="s">
        <v>92</v>
      </c>
      <c r="J142" s="150"/>
      <c r="K142" s="13"/>
      <c r="L142" s="13"/>
      <c r="M142" s="13"/>
      <c r="N142" s="13">
        <f>N139+N87</f>
        <v>18689.02</v>
      </c>
      <c r="O142" s="13"/>
      <c r="P142" s="13"/>
      <c r="Q142" s="13"/>
      <c r="R142" s="14"/>
      <c r="S142" s="14"/>
      <c r="T142" s="14"/>
      <c r="U142" s="14"/>
      <c r="V142" s="14"/>
      <c r="W142" s="14"/>
      <c r="X142" s="14"/>
      <c r="Y142" s="14"/>
      <c r="Z142" s="14"/>
      <c r="AA142" s="14"/>
      <c r="AB142" s="14"/>
      <c r="AC142" s="14"/>
      <c r="AD142" s="14"/>
    </row>
    <row r="143" spans="1:30" x14ac:dyDescent="0.2">
      <c r="A143" s="37" t="s">
        <v>93</v>
      </c>
      <c r="B143" s="38" t="s">
        <v>94</v>
      </c>
      <c r="C143" s="16">
        <f>SUMIFS($E$120:$E$141,$B$120:$B$141,"FGS-1",$D$120:$D$141,"&lt;&gt;VAGO")</f>
        <v>9</v>
      </c>
      <c r="D143" s="16">
        <f>SUMIFS($E$120:$E$141,$B$120:$B$141,"FGS-1",$D$120:$D$141,"VAGO")</f>
        <v>0</v>
      </c>
      <c r="E143" s="16">
        <f t="shared" ref="E143:E148" si="9">C143+D143</f>
        <v>9</v>
      </c>
      <c r="F143" s="17"/>
      <c r="G143" s="28">
        <f>SUMIF($B$120:$B$141,"FGS-1",$G$120:$G$141)</f>
        <v>0</v>
      </c>
      <c r="H143" s="28">
        <f>SUMIF($B$120:$B$141,"FGS-1",$H$120:$H$141)</f>
        <v>12535.199999999997</v>
      </c>
      <c r="I143" s="28">
        <f>SUMIF($B$120:$B$141,"FGS-1",$I$120:$I$141)</f>
        <v>12535.199999999997</v>
      </c>
      <c r="J143" s="150"/>
      <c r="K143" s="13"/>
      <c r="L143" s="13"/>
      <c r="M143" s="13"/>
      <c r="N143" s="13"/>
      <c r="O143" s="13"/>
      <c r="P143" s="13"/>
      <c r="Q143" s="13"/>
      <c r="R143" s="12"/>
      <c r="S143" s="12"/>
      <c r="T143" s="12"/>
      <c r="U143" s="12"/>
      <c r="V143" s="12"/>
      <c r="W143" s="12"/>
      <c r="X143" s="12"/>
      <c r="Y143" s="12"/>
      <c r="Z143" s="12"/>
      <c r="AA143" s="12"/>
      <c r="AB143" s="12"/>
      <c r="AC143" s="12"/>
      <c r="AD143" s="12"/>
    </row>
    <row r="144" spans="1:30" x14ac:dyDescent="0.2">
      <c r="A144" s="37" t="s">
        <v>95</v>
      </c>
      <c r="B144" s="38" t="s">
        <v>96</v>
      </c>
      <c r="C144" s="16">
        <f>SUMIFS($E$120:$E$141,$B$120:$B$141,"FGS-2",$D$120:$D$141,"&lt;&gt;VAGO")</f>
        <v>5</v>
      </c>
      <c r="D144" s="16">
        <f>SUMIFS($E$120:$E$141,$B$120:$B$141,"FGS-2",$D$120:$D$141,"VAGO")</f>
        <v>0</v>
      </c>
      <c r="E144" s="16">
        <f t="shared" si="9"/>
        <v>5</v>
      </c>
      <c r="F144" s="19"/>
      <c r="G144" s="28">
        <f>SUMIF($B$120:$B$141,"FGS-2",$G$120:$G$141)</f>
        <v>0</v>
      </c>
      <c r="H144" s="28">
        <f>SUMIF($B$120:$B$141,"FGS-2",$H$120:$H$141)</f>
        <v>4248.8</v>
      </c>
      <c r="I144" s="28">
        <f>SUMIF($B$120:$B$141,"FGS-2",$I$120:$I$141)</f>
        <v>4248.8</v>
      </c>
      <c r="J144" s="150"/>
      <c r="K144" s="13"/>
      <c r="L144" s="13"/>
      <c r="M144" s="13"/>
      <c r="N144" s="13"/>
      <c r="O144" s="13"/>
      <c r="P144" s="13"/>
      <c r="Q144" s="13"/>
      <c r="R144" s="12"/>
      <c r="S144" s="12"/>
      <c r="T144" s="12"/>
      <c r="U144" s="12"/>
      <c r="V144" s="12"/>
      <c r="W144" s="12"/>
      <c r="X144" s="12"/>
      <c r="Y144" s="12"/>
      <c r="Z144" s="12"/>
      <c r="AA144" s="12"/>
      <c r="AB144" s="12"/>
      <c r="AC144" s="12"/>
      <c r="AD144" s="12"/>
    </row>
    <row r="145" spans="1:30" x14ac:dyDescent="0.2">
      <c r="A145" s="37" t="s">
        <v>97</v>
      </c>
      <c r="B145" s="38" t="s">
        <v>98</v>
      </c>
      <c r="C145" s="16">
        <f>SUMIFS($E$120:$E$141,$B$120:$B$141,"FGS-3",$D$120:$D$141,"&lt;&gt;VAGO")</f>
        <v>2</v>
      </c>
      <c r="D145" s="16">
        <f>SUMIFS($E$120:$E$141,$B$120:$B$141,"FGS-3",$D$120:$D$141,"VAGO")</f>
        <v>1</v>
      </c>
      <c r="E145" s="16">
        <f t="shared" si="9"/>
        <v>3</v>
      </c>
      <c r="F145" s="19"/>
      <c r="G145" s="28">
        <f>SUMIF($B$120:$B$141,"FGS-3",$G$120:$G$141)</f>
        <v>0</v>
      </c>
      <c r="H145" s="28">
        <f>SUMIF($B$120:$B$141,"FGS-3",$H$120:$H$141)</f>
        <v>1699.5</v>
      </c>
      <c r="I145" s="28">
        <f ca="1">SUMIF($B$120:$B$141,"FGS-3",$I$121:$I$141)</f>
        <v>1638.81</v>
      </c>
      <c r="J145" s="150"/>
      <c r="K145" s="13"/>
      <c r="L145" s="13"/>
      <c r="M145" s="13"/>
      <c r="N145" s="13"/>
      <c r="O145" s="13"/>
      <c r="P145" s="13"/>
      <c r="Q145" s="13"/>
      <c r="R145" s="12"/>
      <c r="S145" s="12"/>
      <c r="T145" s="12"/>
      <c r="U145" s="12"/>
      <c r="V145" s="12"/>
      <c r="W145" s="12"/>
      <c r="X145" s="12"/>
      <c r="Y145" s="12"/>
      <c r="Z145" s="12"/>
      <c r="AA145" s="12"/>
      <c r="AB145" s="12"/>
      <c r="AC145" s="12"/>
      <c r="AD145" s="12"/>
    </row>
    <row r="146" spans="1:30" x14ac:dyDescent="0.2">
      <c r="A146" s="39" t="s">
        <v>99</v>
      </c>
      <c r="B146" s="40" t="s">
        <v>100</v>
      </c>
      <c r="C146" s="16">
        <f>SUMIFS($E$120:$E$141,$B$120:$B$141,"FGA-1",$D$120:$D$141,"&lt;&gt;VAGO")</f>
        <v>1</v>
      </c>
      <c r="D146" s="16">
        <f>SUMIFS($E$120:$E$141,$B$120:$B$141,"FGA-1",$D$120:$D$141,"VAGO")</f>
        <v>0</v>
      </c>
      <c r="E146" s="16">
        <f t="shared" si="9"/>
        <v>1</v>
      </c>
      <c r="F146" s="20"/>
      <c r="G146" s="28">
        <f>SUMIF($B$120:$B$141,"FGA-1",$G$120:$G$141)</f>
        <v>0</v>
      </c>
      <c r="H146" s="28">
        <f>SUMIF($B$120:$B$141,"FGA-1",$H$120:$H$141)</f>
        <v>505.81</v>
      </c>
      <c r="I146" s="28">
        <f>SUMIF($B$120:$B$141,"FGA-1",$I$120:$I$141)</f>
        <v>505.81</v>
      </c>
      <c r="J146" s="150"/>
      <c r="K146" s="13"/>
      <c r="L146" s="13"/>
      <c r="M146" s="13"/>
      <c r="N146" s="13"/>
      <c r="O146" s="13"/>
      <c r="P146" s="13"/>
      <c r="Q146" s="13"/>
      <c r="R146" s="12"/>
      <c r="S146" s="12"/>
      <c r="T146" s="12"/>
      <c r="U146" s="12"/>
      <c r="V146" s="12"/>
      <c r="W146" s="12"/>
      <c r="X146" s="12"/>
      <c r="Y146" s="12"/>
      <c r="Z146" s="12"/>
      <c r="AA146" s="12"/>
      <c r="AB146" s="12"/>
      <c r="AC146" s="12"/>
      <c r="AD146" s="12"/>
    </row>
    <row r="147" spans="1:30" x14ac:dyDescent="0.2">
      <c r="A147" s="37" t="s">
        <v>101</v>
      </c>
      <c r="B147" s="38" t="s">
        <v>102</v>
      </c>
      <c r="C147" s="16">
        <f>SUMIFS($E$120:$E$141,$B$120:$B$141,"FGA-2",$D$120:$D$141,"&lt;&gt;VAGO")</f>
        <v>0</v>
      </c>
      <c r="D147" s="16">
        <f>SUMIFS($E$120:$E$141,$B$120:$B$141,"FGA-2",$D$120:$D$141,"VAGO")</f>
        <v>0</v>
      </c>
      <c r="E147" s="16">
        <f t="shared" si="9"/>
        <v>0</v>
      </c>
      <c r="F147" s="20"/>
      <c r="G147" s="28">
        <f>SUMIF($B$120:$B$141,"FGA-2",$G$120:$G$141)</f>
        <v>0</v>
      </c>
      <c r="H147" s="28">
        <f>SUMIF($B$120:$B$141,"FGA-2",$H$120:$H$141)</f>
        <v>0</v>
      </c>
      <c r="I147" s="28">
        <f>SUMIF($B$120:$B$141,"FGA-2",$I$120:$I$141)</f>
        <v>0</v>
      </c>
      <c r="J147" s="150"/>
      <c r="K147" s="13"/>
      <c r="L147" s="13"/>
      <c r="M147" s="13"/>
      <c r="N147" s="13"/>
      <c r="O147" s="13"/>
      <c r="P147" s="13"/>
      <c r="Q147" s="13"/>
      <c r="R147" s="25"/>
      <c r="S147" s="12"/>
      <c r="T147" s="12"/>
      <c r="U147" s="12"/>
      <c r="V147" s="12"/>
      <c r="W147" s="12"/>
      <c r="X147" s="12"/>
      <c r="Y147" s="12"/>
      <c r="Z147" s="12"/>
      <c r="AA147" s="12"/>
      <c r="AB147" s="12"/>
      <c r="AC147" s="12"/>
      <c r="AD147" s="12"/>
    </row>
    <row r="148" spans="1:30" x14ac:dyDescent="0.2">
      <c r="A148" s="37" t="s">
        <v>103</v>
      </c>
      <c r="B148" s="38" t="s">
        <v>104</v>
      </c>
      <c r="C148" s="16">
        <f>SUMIFS($E$120:$E$141,$B$120:$B$141,"FGA-3",$D$120:$D$141,"&lt;&gt;VAGO")</f>
        <v>0</v>
      </c>
      <c r="D148" s="16">
        <f>SUMIFS($E$120:$E$141,$B$120:$B$141,"FGA-3",$D$120:$D$141,"VAGO")</f>
        <v>3</v>
      </c>
      <c r="E148" s="16">
        <f t="shared" si="9"/>
        <v>3</v>
      </c>
      <c r="F148" s="19"/>
      <c r="G148" s="28">
        <f>SUMIF($B$120:$B$141,"FGA-3",$G$120:$G$141)</f>
        <v>0</v>
      </c>
      <c r="H148" s="28">
        <f>SUMIF($B$120:$B$141,"FGA-3",$H$120:$H$141)</f>
        <v>1092.51</v>
      </c>
      <c r="I148" s="28">
        <f>SUMIF($B$120:$B$141,"FGA-3",$I$120:$I$141)</f>
        <v>1092.51</v>
      </c>
      <c r="J148" s="150"/>
      <c r="K148" s="13"/>
      <c r="L148" s="13"/>
      <c r="M148" s="13"/>
      <c r="N148" s="13"/>
      <c r="O148" s="13"/>
      <c r="P148" s="13"/>
      <c r="Q148" s="13"/>
      <c r="R148" s="32"/>
      <c r="S148" s="14"/>
      <c r="T148" s="14"/>
      <c r="U148" s="14"/>
      <c r="V148" s="14"/>
      <c r="W148" s="14"/>
      <c r="X148" s="14"/>
      <c r="Y148" s="14"/>
      <c r="Z148" s="14"/>
      <c r="AA148" s="14"/>
      <c r="AB148" s="14"/>
      <c r="AC148" s="14"/>
      <c r="AD148" s="14"/>
    </row>
    <row r="149" spans="1:30" ht="30" x14ac:dyDescent="0.2">
      <c r="A149" s="42" t="s">
        <v>105</v>
      </c>
      <c r="B149" s="167"/>
      <c r="C149" s="21">
        <f t="shared" ref="C149:E149" si="10">SUM(C143:C148)</f>
        <v>17</v>
      </c>
      <c r="D149" s="21">
        <f t="shared" si="10"/>
        <v>4</v>
      </c>
      <c r="E149" s="21">
        <f t="shared" si="10"/>
        <v>21</v>
      </c>
      <c r="F149" s="31"/>
      <c r="G149" s="33">
        <f t="shared" ref="G149:I149" si="11">SUM(G143:G148)</f>
        <v>0</v>
      </c>
      <c r="H149" s="33">
        <f>SUM(H143:H148)</f>
        <v>20081.819999999996</v>
      </c>
      <c r="I149" s="33">
        <f t="shared" ca="1" si="11"/>
        <v>20021.129999999997</v>
      </c>
      <c r="J149" s="150"/>
      <c r="K149" s="13"/>
      <c r="L149" s="13"/>
      <c r="M149" s="13"/>
      <c r="N149" s="13"/>
      <c r="O149" s="13"/>
      <c r="P149" s="13"/>
      <c r="Q149" s="13"/>
      <c r="R149" s="32"/>
      <c r="S149" s="14"/>
      <c r="T149" s="14"/>
      <c r="U149" s="14"/>
      <c r="V149" s="14"/>
      <c r="W149" s="14"/>
      <c r="X149" s="14"/>
      <c r="Y149" s="14"/>
      <c r="Z149" s="14"/>
      <c r="AA149" s="14"/>
      <c r="AB149" s="14"/>
      <c r="AC149" s="14"/>
      <c r="AD149" s="14"/>
    </row>
    <row r="150" spans="1:30" ht="33" customHeight="1" x14ac:dyDescent="0.2">
      <c r="A150" s="23"/>
      <c r="B150" s="144"/>
      <c r="C150" s="144"/>
      <c r="D150" s="144"/>
      <c r="E150" s="144"/>
      <c r="F150" s="23"/>
      <c r="G150" s="159"/>
      <c r="H150" s="158"/>
      <c r="I150" s="158"/>
      <c r="J150" s="158"/>
      <c r="K150" s="139"/>
      <c r="L150" s="138"/>
      <c r="M150" s="138"/>
      <c r="N150" s="138"/>
      <c r="O150" s="41"/>
      <c r="P150" s="41"/>
      <c r="Q150" s="41"/>
      <c r="R150" s="25"/>
      <c r="S150" s="12"/>
      <c r="T150" s="12"/>
      <c r="U150" s="12"/>
      <c r="V150" s="12"/>
      <c r="W150" s="12"/>
      <c r="X150" s="12"/>
      <c r="Y150" s="12"/>
      <c r="Z150" s="12"/>
      <c r="AA150" s="12"/>
      <c r="AB150" s="12"/>
      <c r="AC150" s="12"/>
      <c r="AD150" s="12"/>
    </row>
    <row r="151" spans="1:30" ht="45" x14ac:dyDescent="0.2">
      <c r="A151" s="42"/>
      <c r="B151" s="42"/>
      <c r="C151" s="21" t="s">
        <v>106</v>
      </c>
      <c r="D151" s="21" t="s">
        <v>107</v>
      </c>
      <c r="E151" s="21" t="s">
        <v>108</v>
      </c>
      <c r="F151" s="15"/>
      <c r="G151" s="149" t="s">
        <v>109</v>
      </c>
      <c r="H151" s="149" t="s">
        <v>110</v>
      </c>
      <c r="I151" s="149" t="s">
        <v>111</v>
      </c>
      <c r="J151" s="158"/>
      <c r="K151" s="139"/>
      <c r="L151" s="138"/>
      <c r="M151" s="138"/>
      <c r="N151" s="138"/>
      <c r="O151" s="41"/>
      <c r="P151" s="41"/>
      <c r="Q151" s="41"/>
      <c r="R151" s="25"/>
      <c r="S151" s="12"/>
      <c r="T151" s="12"/>
      <c r="U151" s="12"/>
      <c r="V151" s="12"/>
      <c r="W151" s="12"/>
      <c r="X151" s="12"/>
      <c r="Y151" s="12"/>
      <c r="Z151" s="12"/>
      <c r="AA151" s="12"/>
      <c r="AB151" s="12"/>
      <c r="AC151" s="12"/>
      <c r="AD151" s="12"/>
    </row>
    <row r="152" spans="1:30" ht="45" x14ac:dyDescent="0.2">
      <c r="A152" s="42" t="s">
        <v>112</v>
      </c>
      <c r="B152" s="166"/>
      <c r="C152" s="21">
        <f>SUM(C100+C116+C149)</f>
        <v>95</v>
      </c>
      <c r="D152" s="21">
        <f>SUM(D100+D116+D149)</f>
        <v>7</v>
      </c>
      <c r="E152" s="21">
        <f>SUM(E100+E116+E149)</f>
        <v>102</v>
      </c>
      <c r="F152" s="15"/>
      <c r="G152" s="33">
        <f>SUM(H100+G116+G149)</f>
        <v>72138.039999999994</v>
      </c>
      <c r="H152" s="33">
        <f>SUM(I100+H116+H149)</f>
        <v>364673.72</v>
      </c>
      <c r="I152" s="33">
        <f ca="1">SUM(J100+I116+I149)</f>
        <v>436751.07</v>
      </c>
      <c r="J152" s="158"/>
      <c r="K152" s="139"/>
      <c r="L152" s="138"/>
      <c r="M152" s="138"/>
      <c r="N152" s="138"/>
      <c r="O152" s="41"/>
      <c r="P152" s="41"/>
      <c r="Q152" s="41"/>
      <c r="R152" s="25"/>
      <c r="S152" s="12"/>
      <c r="T152" s="12"/>
      <c r="U152" s="12"/>
      <c r="V152" s="12"/>
      <c r="W152" s="12"/>
      <c r="X152" s="12"/>
      <c r="Y152" s="12"/>
      <c r="Z152" s="12"/>
      <c r="AA152" s="12"/>
      <c r="AB152" s="12"/>
      <c r="AC152" s="12"/>
      <c r="AD152" s="12"/>
    </row>
    <row r="153" spans="1:30" ht="30" customHeight="1" x14ac:dyDescent="0.2">
      <c r="A153" s="23"/>
      <c r="B153" s="144"/>
      <c r="C153" s="144"/>
      <c r="D153" s="144"/>
      <c r="E153" s="144"/>
      <c r="F153" s="23"/>
      <c r="G153" s="159"/>
      <c r="H153" s="159"/>
      <c r="I153" s="158"/>
      <c r="J153" s="158"/>
      <c r="K153" s="139"/>
      <c r="L153" s="138"/>
      <c r="M153" s="138"/>
      <c r="N153" s="138"/>
      <c r="O153" s="41"/>
      <c r="P153" s="41"/>
      <c r="Q153" s="41"/>
      <c r="R153" s="25"/>
      <c r="S153" s="12"/>
      <c r="T153" s="12"/>
      <c r="U153" s="12"/>
      <c r="V153" s="12"/>
      <c r="W153" s="12"/>
      <c r="X153" s="12"/>
      <c r="Y153" s="12"/>
      <c r="Z153" s="12"/>
      <c r="AA153" s="12"/>
      <c r="AB153" s="12"/>
      <c r="AC153" s="12"/>
      <c r="AD153" s="12"/>
    </row>
    <row r="154" spans="1:30" x14ac:dyDescent="0.2">
      <c r="A154" s="186" t="s">
        <v>113</v>
      </c>
      <c r="B154" s="179"/>
      <c r="C154" s="179"/>
      <c r="D154" s="179"/>
      <c r="E154" s="179"/>
      <c r="F154" s="180"/>
      <c r="G154" s="150"/>
      <c r="H154" s="159"/>
      <c r="I154" s="158"/>
      <c r="J154" s="158"/>
      <c r="K154" s="139"/>
      <c r="L154" s="138"/>
      <c r="M154" s="138"/>
      <c r="N154" s="138"/>
      <c r="O154" s="41"/>
      <c r="P154" s="41"/>
      <c r="Q154" s="41"/>
      <c r="R154" s="25"/>
      <c r="S154" s="12"/>
      <c r="T154" s="12"/>
      <c r="U154" s="12"/>
      <c r="V154" s="12"/>
      <c r="W154" s="12"/>
      <c r="X154" s="12"/>
      <c r="Y154" s="12"/>
      <c r="Z154" s="12"/>
      <c r="AA154" s="12"/>
      <c r="AB154" s="12"/>
      <c r="AC154" s="12"/>
      <c r="AD154" s="12"/>
    </row>
    <row r="155" spans="1:30" x14ac:dyDescent="0.2">
      <c r="A155" s="187" t="s">
        <v>114</v>
      </c>
      <c r="B155" s="179"/>
      <c r="C155" s="179"/>
      <c r="D155" s="179"/>
      <c r="E155" s="179"/>
      <c r="F155" s="180"/>
      <c r="G155" s="150"/>
      <c r="H155" s="159"/>
      <c r="I155" s="159"/>
      <c r="J155" s="158"/>
      <c r="K155" s="138"/>
      <c r="L155" s="138"/>
      <c r="M155" s="138"/>
      <c r="N155" s="138"/>
      <c r="O155" s="41"/>
      <c r="P155" s="41"/>
      <c r="Q155" s="41"/>
      <c r="R155" s="25"/>
      <c r="S155" s="12"/>
      <c r="T155" s="12"/>
      <c r="U155" s="12"/>
      <c r="V155" s="12"/>
      <c r="W155" s="12"/>
      <c r="X155" s="12"/>
      <c r="Y155" s="12"/>
      <c r="Z155" s="12"/>
      <c r="AA155" s="12"/>
      <c r="AB155" s="12"/>
      <c r="AC155" s="12"/>
      <c r="AD155" s="12"/>
    </row>
    <row r="156" spans="1:30" x14ac:dyDescent="0.2">
      <c r="A156" s="187" t="s">
        <v>115</v>
      </c>
      <c r="B156" s="179"/>
      <c r="C156" s="179"/>
      <c r="D156" s="179"/>
      <c r="E156" s="179"/>
      <c r="F156" s="180"/>
      <c r="G156" s="150"/>
      <c r="H156" s="159"/>
      <c r="I156" s="159"/>
      <c r="J156" s="158"/>
      <c r="K156" s="138"/>
      <c r="L156" s="138"/>
      <c r="M156" s="138"/>
      <c r="N156" s="138"/>
      <c r="O156" s="41"/>
      <c r="P156" s="41"/>
      <c r="Q156" s="41"/>
      <c r="R156" s="25"/>
      <c r="S156" s="12"/>
      <c r="T156" s="12"/>
      <c r="U156" s="12"/>
      <c r="V156" s="12"/>
      <c r="W156" s="12"/>
      <c r="X156" s="12"/>
      <c r="Y156" s="12"/>
      <c r="Z156" s="12"/>
      <c r="AA156" s="12"/>
      <c r="AB156" s="12"/>
      <c r="AC156" s="12"/>
      <c r="AD156" s="12"/>
    </row>
    <row r="157" spans="1:30" x14ac:dyDescent="0.2">
      <c r="A157" s="188" t="s">
        <v>116</v>
      </c>
      <c r="B157" s="179"/>
      <c r="C157" s="179"/>
      <c r="D157" s="179"/>
      <c r="E157" s="179"/>
      <c r="F157" s="180"/>
      <c r="G157" s="150"/>
      <c r="H157" s="159"/>
      <c r="I157" s="159"/>
      <c r="J157" s="158"/>
      <c r="K157" s="138"/>
      <c r="L157" s="138"/>
      <c r="M157" s="138"/>
      <c r="N157" s="138"/>
      <c r="O157" s="41"/>
      <c r="P157" s="41"/>
      <c r="Q157" s="41"/>
      <c r="R157" s="25"/>
      <c r="S157" s="12"/>
      <c r="T157" s="12"/>
      <c r="U157" s="12"/>
      <c r="V157" s="12"/>
      <c r="W157" s="12"/>
      <c r="X157" s="12"/>
      <c r="Y157" s="12"/>
      <c r="Z157" s="12"/>
      <c r="AA157" s="12"/>
      <c r="AB157" s="12"/>
      <c r="AC157" s="12"/>
      <c r="AD157" s="12"/>
    </row>
    <row r="158" spans="1:30" x14ac:dyDescent="0.2">
      <c r="A158" s="188" t="s">
        <v>117</v>
      </c>
      <c r="B158" s="179"/>
      <c r="C158" s="179"/>
      <c r="D158" s="179"/>
      <c r="E158" s="179"/>
      <c r="F158" s="180"/>
      <c r="G158" s="150"/>
      <c r="H158" s="159"/>
      <c r="I158" s="159"/>
      <c r="J158" s="158"/>
      <c r="K158" s="138"/>
      <c r="L158" s="138"/>
      <c r="M158" s="138"/>
      <c r="N158" s="138"/>
      <c r="O158" s="41"/>
      <c r="P158" s="41"/>
      <c r="Q158" s="41"/>
      <c r="R158" s="25"/>
      <c r="S158" s="12"/>
      <c r="T158" s="12"/>
      <c r="U158" s="12"/>
      <c r="V158" s="12"/>
      <c r="W158" s="12"/>
      <c r="X158" s="12"/>
      <c r="Y158" s="12"/>
      <c r="Z158" s="12"/>
      <c r="AA158" s="12"/>
      <c r="AB158" s="12"/>
      <c r="AC158" s="12"/>
      <c r="AD158" s="12"/>
    </row>
    <row r="159" spans="1:30" x14ac:dyDescent="0.2">
      <c r="A159" s="188" t="s">
        <v>118</v>
      </c>
      <c r="B159" s="179"/>
      <c r="C159" s="179"/>
      <c r="D159" s="179"/>
      <c r="E159" s="179"/>
      <c r="F159" s="180"/>
      <c r="G159" s="150"/>
      <c r="H159" s="159"/>
      <c r="I159" s="159"/>
      <c r="J159" s="158"/>
      <c r="K159" s="138"/>
      <c r="L159" s="138"/>
      <c r="M159" s="138"/>
      <c r="N159" s="138"/>
      <c r="O159" s="41"/>
      <c r="P159" s="41"/>
      <c r="Q159" s="41"/>
      <c r="R159" s="25"/>
      <c r="S159" s="12"/>
      <c r="T159" s="12"/>
      <c r="U159" s="12"/>
      <c r="V159" s="12"/>
      <c r="W159" s="12"/>
      <c r="X159" s="12"/>
      <c r="Y159" s="12"/>
      <c r="Z159" s="12"/>
      <c r="AA159" s="12"/>
      <c r="AB159" s="12"/>
      <c r="AC159" s="12"/>
      <c r="AD159" s="12"/>
    </row>
    <row r="160" spans="1:30" ht="32.25" customHeight="1" x14ac:dyDescent="0.2">
      <c r="A160" s="189"/>
      <c r="B160" s="182"/>
      <c r="C160" s="182"/>
      <c r="D160" s="182"/>
      <c r="E160" s="182"/>
      <c r="F160" s="182"/>
      <c r="G160" s="150"/>
      <c r="H160" s="159"/>
      <c r="I160" s="159"/>
      <c r="J160" s="158"/>
      <c r="K160" s="138"/>
      <c r="L160" s="138"/>
      <c r="M160" s="138"/>
      <c r="N160" s="138"/>
      <c r="O160" s="41"/>
      <c r="P160" s="41"/>
      <c r="Q160" s="41"/>
      <c r="R160" s="25"/>
      <c r="S160" s="12"/>
      <c r="T160" s="12"/>
      <c r="U160" s="12"/>
      <c r="V160" s="12"/>
      <c r="W160" s="12"/>
      <c r="X160" s="12"/>
      <c r="Y160" s="12"/>
      <c r="Z160" s="12"/>
      <c r="AA160" s="12"/>
      <c r="AB160" s="12"/>
      <c r="AC160" s="12"/>
      <c r="AD160" s="12"/>
    </row>
    <row r="161" spans="1:30" x14ac:dyDescent="0.2">
      <c r="A161" s="186" t="s">
        <v>119</v>
      </c>
      <c r="B161" s="179"/>
      <c r="C161" s="179"/>
      <c r="D161" s="179"/>
      <c r="E161" s="179"/>
      <c r="F161" s="180"/>
      <c r="G161" s="150"/>
      <c r="H161" s="159"/>
      <c r="I161" s="159"/>
      <c r="J161" s="159"/>
      <c r="K161" s="23"/>
      <c r="L161" s="23"/>
      <c r="M161" s="41"/>
      <c r="N161" s="41"/>
      <c r="O161" s="41"/>
      <c r="P161" s="41"/>
      <c r="Q161" s="41"/>
      <c r="R161" s="25"/>
      <c r="S161" s="12"/>
      <c r="T161" s="12"/>
      <c r="U161" s="12"/>
      <c r="V161" s="12"/>
      <c r="W161" s="12"/>
      <c r="X161" s="12"/>
      <c r="Y161" s="12"/>
      <c r="Z161" s="12"/>
      <c r="AA161" s="12"/>
      <c r="AB161" s="12"/>
      <c r="AC161" s="12"/>
      <c r="AD161" s="12"/>
    </row>
    <row r="162" spans="1:30" x14ac:dyDescent="0.2">
      <c r="A162" s="190" t="s">
        <v>120</v>
      </c>
      <c r="B162" s="179"/>
      <c r="C162" s="179"/>
      <c r="D162" s="179"/>
      <c r="E162" s="179"/>
      <c r="F162" s="180"/>
      <c r="G162" s="150"/>
      <c r="H162" s="159"/>
      <c r="I162" s="159"/>
      <c r="J162" s="159"/>
      <c r="K162" s="23"/>
      <c r="L162" s="23"/>
      <c r="M162" s="41"/>
      <c r="N162" s="41"/>
      <c r="O162" s="41"/>
      <c r="P162" s="41"/>
      <c r="Q162" s="41"/>
      <c r="R162" s="25"/>
      <c r="S162" s="12"/>
      <c r="T162" s="12"/>
      <c r="U162" s="12"/>
      <c r="V162" s="12"/>
      <c r="W162" s="12"/>
      <c r="X162" s="12"/>
      <c r="Y162" s="12"/>
      <c r="Z162" s="12"/>
      <c r="AA162" s="12"/>
      <c r="AB162" s="12"/>
      <c r="AC162" s="12"/>
      <c r="AD162" s="12"/>
    </row>
    <row r="163" spans="1:30" x14ac:dyDescent="0.2">
      <c r="A163" s="185" t="s">
        <v>121</v>
      </c>
      <c r="B163" s="179"/>
      <c r="C163" s="179"/>
      <c r="D163" s="179"/>
      <c r="E163" s="179"/>
      <c r="F163" s="180"/>
      <c r="G163" s="150"/>
      <c r="H163" s="159"/>
      <c r="I163" s="159"/>
      <c r="J163" s="159"/>
      <c r="K163" s="23"/>
      <c r="L163" s="23"/>
      <c r="M163" s="41"/>
      <c r="N163" s="41"/>
      <c r="O163" s="41"/>
      <c r="P163" s="41"/>
      <c r="Q163" s="41"/>
      <c r="R163" s="25"/>
      <c r="S163" s="12"/>
      <c r="T163" s="12"/>
      <c r="U163" s="12"/>
      <c r="V163" s="12"/>
      <c r="W163" s="12"/>
      <c r="X163" s="12"/>
      <c r="Y163" s="12"/>
      <c r="Z163" s="12"/>
      <c r="AA163" s="12"/>
      <c r="AB163" s="12"/>
      <c r="AC163" s="12"/>
      <c r="AD163" s="12"/>
    </row>
    <row r="164" spans="1:30" ht="31.5" customHeight="1" x14ac:dyDescent="0.2">
      <c r="A164" s="185" t="s">
        <v>122</v>
      </c>
      <c r="B164" s="179"/>
      <c r="C164" s="179"/>
      <c r="D164" s="179"/>
      <c r="E164" s="179"/>
      <c r="F164" s="180"/>
      <c r="G164" s="150"/>
      <c r="H164" s="159"/>
      <c r="I164" s="159"/>
      <c r="J164" s="159"/>
      <c r="K164" s="23"/>
      <c r="L164" s="23"/>
      <c r="M164" s="41"/>
      <c r="N164" s="41"/>
      <c r="O164" s="41"/>
      <c r="P164" s="41"/>
      <c r="Q164" s="41"/>
      <c r="R164" s="25"/>
      <c r="S164" s="12"/>
      <c r="T164" s="12"/>
      <c r="U164" s="12"/>
      <c r="V164" s="12"/>
      <c r="W164" s="12"/>
      <c r="X164" s="12"/>
      <c r="Y164" s="12"/>
      <c r="Z164" s="12"/>
      <c r="AA164" s="12"/>
      <c r="AB164" s="12"/>
      <c r="AC164" s="12"/>
      <c r="AD164" s="12"/>
    </row>
    <row r="165" spans="1:30" ht="29.25" customHeight="1" x14ac:dyDescent="0.2">
      <c r="A165" s="185" t="s">
        <v>123</v>
      </c>
      <c r="B165" s="179"/>
      <c r="C165" s="179"/>
      <c r="D165" s="179"/>
      <c r="E165" s="179"/>
      <c r="F165" s="180"/>
      <c r="G165" s="150"/>
      <c r="H165" s="159"/>
      <c r="I165" s="159"/>
      <c r="J165" s="159"/>
      <c r="K165" s="23"/>
      <c r="L165" s="23"/>
      <c r="M165" s="41"/>
      <c r="N165" s="41"/>
      <c r="O165" s="41"/>
      <c r="P165" s="41"/>
      <c r="Q165" s="41"/>
      <c r="R165" s="25"/>
      <c r="S165" s="12"/>
      <c r="T165" s="12"/>
      <c r="U165" s="12"/>
      <c r="V165" s="12"/>
      <c r="W165" s="12"/>
      <c r="X165" s="12"/>
      <c r="Y165" s="12"/>
      <c r="Z165" s="12"/>
      <c r="AA165" s="12"/>
      <c r="AB165" s="12"/>
      <c r="AC165" s="12"/>
      <c r="AD165" s="12"/>
    </row>
    <row r="166" spans="1:30" x14ac:dyDescent="0.2">
      <c r="A166" s="185" t="s">
        <v>124</v>
      </c>
      <c r="B166" s="179"/>
      <c r="C166" s="179"/>
      <c r="D166" s="179"/>
      <c r="E166" s="179"/>
      <c r="F166" s="180"/>
      <c r="G166" s="150"/>
      <c r="H166" s="159"/>
      <c r="I166" s="159"/>
      <c r="J166" s="159"/>
      <c r="K166" s="23"/>
      <c r="L166" s="23"/>
      <c r="M166" s="41"/>
      <c r="N166" s="41"/>
      <c r="O166" s="41"/>
      <c r="P166" s="41"/>
      <c r="Q166" s="41"/>
      <c r="R166" s="25"/>
      <c r="S166" s="12"/>
      <c r="T166" s="12"/>
      <c r="U166" s="12"/>
      <c r="V166" s="12"/>
      <c r="W166" s="12"/>
      <c r="X166" s="12"/>
      <c r="Y166" s="12"/>
      <c r="Z166" s="12"/>
      <c r="AA166" s="12"/>
      <c r="AB166" s="12"/>
      <c r="AC166" s="12"/>
      <c r="AD166" s="12"/>
    </row>
    <row r="167" spans="1:30" ht="58.5" customHeight="1" x14ac:dyDescent="0.2">
      <c r="A167" s="185" t="s">
        <v>125</v>
      </c>
      <c r="B167" s="179"/>
      <c r="C167" s="179"/>
      <c r="D167" s="179"/>
      <c r="E167" s="179"/>
      <c r="F167" s="180"/>
      <c r="G167" s="150"/>
      <c r="H167" s="159"/>
      <c r="I167" s="159"/>
      <c r="J167" s="159"/>
      <c r="K167" s="23"/>
      <c r="L167" s="23"/>
      <c r="M167" s="41"/>
      <c r="N167" s="41"/>
      <c r="O167" s="41"/>
      <c r="P167" s="41"/>
      <c r="Q167" s="41"/>
      <c r="R167" s="25"/>
      <c r="S167" s="12"/>
      <c r="T167" s="12"/>
      <c r="U167" s="12"/>
      <c r="V167" s="12"/>
      <c r="W167" s="12"/>
      <c r="X167" s="12"/>
      <c r="Y167" s="12"/>
      <c r="Z167" s="12"/>
      <c r="AA167" s="12"/>
      <c r="AB167" s="12"/>
      <c r="AC167" s="12"/>
      <c r="AD167" s="12"/>
    </row>
    <row r="168" spans="1:30" ht="29.25" customHeight="1" x14ac:dyDescent="0.2">
      <c r="A168" s="185" t="s">
        <v>126</v>
      </c>
      <c r="B168" s="179"/>
      <c r="C168" s="179"/>
      <c r="D168" s="179"/>
      <c r="E168" s="179"/>
      <c r="F168" s="180"/>
      <c r="G168" s="150"/>
      <c r="H168" s="159"/>
      <c r="I168" s="159"/>
      <c r="J168" s="159"/>
      <c r="K168" s="23"/>
      <c r="L168" s="23"/>
      <c r="M168" s="41"/>
      <c r="N168" s="41"/>
      <c r="O168" s="41"/>
      <c r="P168" s="41"/>
      <c r="Q168" s="41"/>
      <c r="R168" s="25"/>
      <c r="S168" s="12"/>
      <c r="T168" s="12"/>
      <c r="U168" s="12"/>
      <c r="V168" s="12"/>
      <c r="W168" s="12"/>
      <c r="X168" s="12"/>
      <c r="Y168" s="12"/>
      <c r="Z168" s="12"/>
      <c r="AA168" s="12"/>
      <c r="AB168" s="12"/>
      <c r="AC168" s="12"/>
      <c r="AD168" s="12"/>
    </row>
    <row r="169" spans="1:30" x14ac:dyDescent="0.2">
      <c r="A169" s="185" t="s">
        <v>127</v>
      </c>
      <c r="B169" s="179"/>
      <c r="C169" s="179"/>
      <c r="D169" s="179"/>
      <c r="E169" s="179"/>
      <c r="F169" s="180"/>
      <c r="G169" s="150"/>
      <c r="H169" s="159"/>
      <c r="I169" s="159"/>
      <c r="J169" s="159"/>
      <c r="K169" s="23"/>
      <c r="L169" s="23"/>
      <c r="M169" s="41"/>
      <c r="N169" s="41"/>
      <c r="O169" s="41"/>
      <c r="P169" s="41"/>
      <c r="Q169" s="41"/>
      <c r="R169" s="25"/>
      <c r="S169" s="12"/>
      <c r="T169" s="12"/>
      <c r="U169" s="12"/>
      <c r="V169" s="12"/>
      <c r="W169" s="12"/>
      <c r="X169" s="12"/>
      <c r="Y169" s="12"/>
      <c r="Z169" s="12"/>
      <c r="AA169" s="12"/>
      <c r="AB169" s="12"/>
      <c r="AC169" s="12"/>
      <c r="AD169" s="12"/>
    </row>
    <row r="170" spans="1:30" x14ac:dyDescent="0.2">
      <c r="A170" s="185" t="s">
        <v>128</v>
      </c>
      <c r="B170" s="179"/>
      <c r="C170" s="179"/>
      <c r="D170" s="179"/>
      <c r="E170" s="179"/>
      <c r="F170" s="180"/>
      <c r="G170" s="150"/>
      <c r="H170" s="159"/>
      <c r="I170" s="159"/>
      <c r="J170" s="159"/>
      <c r="K170" s="23"/>
      <c r="L170" s="23"/>
      <c r="M170" s="41"/>
      <c r="N170" s="41"/>
      <c r="O170" s="41"/>
      <c r="P170" s="41"/>
      <c r="Q170" s="41"/>
      <c r="R170" s="25"/>
      <c r="S170" s="12"/>
      <c r="T170" s="12"/>
      <c r="U170" s="12"/>
      <c r="V170" s="12"/>
      <c r="W170" s="12"/>
      <c r="X170" s="12"/>
      <c r="Y170" s="12"/>
      <c r="Z170" s="12"/>
      <c r="AA170" s="12"/>
      <c r="AB170" s="12"/>
      <c r="AC170" s="12"/>
      <c r="AD170" s="12"/>
    </row>
    <row r="171" spans="1:30" x14ac:dyDescent="0.2">
      <c r="A171" s="185" t="s">
        <v>129</v>
      </c>
      <c r="B171" s="179"/>
      <c r="C171" s="179"/>
      <c r="D171" s="179"/>
      <c r="E171" s="179"/>
      <c r="F171" s="180"/>
      <c r="G171" s="150"/>
      <c r="H171" s="159"/>
      <c r="I171" s="159"/>
      <c r="J171" s="159"/>
      <c r="K171" s="23"/>
      <c r="L171" s="23"/>
      <c r="M171" s="41"/>
      <c r="N171" s="41"/>
      <c r="O171" s="41"/>
      <c r="P171" s="41"/>
      <c r="Q171" s="41"/>
      <c r="R171" s="25"/>
      <c r="S171" s="12"/>
      <c r="T171" s="12"/>
      <c r="U171" s="12"/>
      <c r="V171" s="12"/>
      <c r="W171" s="12"/>
      <c r="X171" s="12"/>
      <c r="Y171" s="12"/>
      <c r="Z171" s="12"/>
      <c r="AA171" s="12"/>
      <c r="AB171" s="12"/>
      <c r="AC171" s="12"/>
      <c r="AD171" s="12"/>
    </row>
    <row r="172" spans="1:30" x14ac:dyDescent="0.2">
      <c r="A172" s="185" t="s">
        <v>130</v>
      </c>
      <c r="B172" s="179"/>
      <c r="C172" s="179"/>
      <c r="D172" s="179"/>
      <c r="E172" s="179"/>
      <c r="F172" s="180"/>
      <c r="G172" s="150"/>
      <c r="H172" s="159"/>
      <c r="I172" s="159"/>
      <c r="J172" s="159"/>
      <c r="K172" s="23"/>
      <c r="L172" s="23"/>
      <c r="M172" s="41"/>
      <c r="N172" s="41"/>
      <c r="O172" s="41"/>
      <c r="P172" s="41"/>
      <c r="Q172" s="41"/>
      <c r="R172" s="25"/>
      <c r="S172" s="12"/>
      <c r="T172" s="12"/>
      <c r="U172" s="12"/>
      <c r="V172" s="12"/>
      <c r="W172" s="12"/>
      <c r="X172" s="12"/>
      <c r="Y172" s="12"/>
      <c r="Z172" s="12"/>
      <c r="AA172" s="12"/>
      <c r="AB172" s="12"/>
      <c r="AC172" s="12"/>
      <c r="AD172" s="12"/>
    </row>
    <row r="173" spans="1:30" x14ac:dyDescent="0.2">
      <c r="A173" s="185" t="s">
        <v>131</v>
      </c>
      <c r="B173" s="179"/>
      <c r="C173" s="179"/>
      <c r="D173" s="179"/>
      <c r="E173" s="179"/>
      <c r="F173" s="180"/>
      <c r="G173" s="150"/>
      <c r="H173" s="159"/>
      <c r="I173" s="159"/>
      <c r="J173" s="159"/>
      <c r="K173" s="23"/>
      <c r="L173" s="23"/>
      <c r="M173" s="41"/>
      <c r="N173" s="41"/>
      <c r="O173" s="41"/>
      <c r="P173" s="41"/>
      <c r="Q173" s="41"/>
      <c r="R173" s="25"/>
      <c r="S173" s="12"/>
      <c r="T173" s="12"/>
      <c r="U173" s="12"/>
      <c r="V173" s="12"/>
      <c r="W173" s="12"/>
      <c r="X173" s="12"/>
      <c r="Y173" s="12"/>
      <c r="Z173" s="12"/>
      <c r="AA173" s="12"/>
      <c r="AB173" s="12"/>
      <c r="AC173" s="12"/>
      <c r="AD173" s="12"/>
    </row>
    <row r="174" spans="1:30" x14ac:dyDescent="0.2">
      <c r="A174" s="185" t="s">
        <v>132</v>
      </c>
      <c r="B174" s="179"/>
      <c r="C174" s="179"/>
      <c r="D174" s="179"/>
      <c r="E174" s="179"/>
      <c r="F174" s="180"/>
      <c r="G174" s="150"/>
      <c r="H174" s="159"/>
      <c r="I174" s="159"/>
      <c r="J174" s="159"/>
      <c r="K174" s="23"/>
      <c r="L174" s="23"/>
      <c r="M174" s="41"/>
      <c r="N174" s="41"/>
      <c r="O174" s="41"/>
      <c r="P174" s="41"/>
      <c r="Q174" s="41"/>
      <c r="R174" s="25"/>
      <c r="S174" s="12"/>
      <c r="T174" s="12"/>
      <c r="U174" s="12"/>
      <c r="V174" s="12"/>
      <c r="W174" s="12"/>
      <c r="X174" s="12"/>
      <c r="Y174" s="12"/>
      <c r="Z174" s="12"/>
      <c r="AA174" s="12"/>
      <c r="AB174" s="12"/>
      <c r="AC174" s="12"/>
      <c r="AD174" s="12"/>
    </row>
    <row r="175" spans="1:30" x14ac:dyDescent="0.2">
      <c r="A175" s="185" t="s">
        <v>133</v>
      </c>
      <c r="B175" s="179"/>
      <c r="C175" s="179"/>
      <c r="D175" s="179"/>
      <c r="E175" s="179"/>
      <c r="F175" s="180"/>
      <c r="G175" s="150"/>
      <c r="H175" s="159"/>
      <c r="I175" s="159"/>
      <c r="J175" s="159"/>
      <c r="K175" s="23"/>
      <c r="L175" s="23"/>
      <c r="M175" s="41"/>
      <c r="N175" s="41"/>
      <c r="O175" s="41"/>
      <c r="P175" s="41"/>
      <c r="Q175" s="41"/>
      <c r="R175" s="25"/>
      <c r="S175" s="12"/>
      <c r="T175" s="12"/>
      <c r="U175" s="12"/>
      <c r="V175" s="12"/>
      <c r="W175" s="12"/>
      <c r="X175" s="12"/>
      <c r="Y175" s="12"/>
      <c r="Z175" s="12"/>
      <c r="AA175" s="12"/>
      <c r="AB175" s="12"/>
      <c r="AC175" s="12"/>
      <c r="AD175" s="12"/>
    </row>
    <row r="176" spans="1:30" x14ac:dyDescent="0.2">
      <c r="A176" s="185" t="s">
        <v>134</v>
      </c>
      <c r="B176" s="179"/>
      <c r="C176" s="179"/>
      <c r="D176" s="179"/>
      <c r="E176" s="179"/>
      <c r="F176" s="180"/>
      <c r="G176" s="150"/>
      <c r="H176" s="159"/>
      <c r="I176" s="159"/>
      <c r="J176" s="159"/>
      <c r="K176" s="23"/>
      <c r="L176" s="23"/>
      <c r="M176" s="41"/>
      <c r="N176" s="41"/>
      <c r="O176" s="41"/>
      <c r="P176" s="41"/>
      <c r="Q176" s="41"/>
      <c r="R176" s="25"/>
      <c r="S176" s="12"/>
      <c r="T176" s="12"/>
      <c r="U176" s="12"/>
      <c r="V176" s="12"/>
      <c r="W176" s="12"/>
      <c r="X176" s="12"/>
      <c r="Y176" s="12"/>
      <c r="Z176" s="12"/>
      <c r="AA176" s="12"/>
      <c r="AB176" s="12"/>
      <c r="AC176" s="12"/>
      <c r="AD176" s="12"/>
    </row>
    <row r="177" spans="1:30" x14ac:dyDescent="0.2">
      <c r="A177" s="185" t="s">
        <v>135</v>
      </c>
      <c r="B177" s="179"/>
      <c r="C177" s="179"/>
      <c r="D177" s="179"/>
      <c r="E177" s="179"/>
      <c r="F177" s="180"/>
      <c r="G177" s="150"/>
      <c r="H177" s="159"/>
      <c r="I177" s="159"/>
      <c r="J177" s="159"/>
      <c r="K177" s="23"/>
      <c r="L177" s="23"/>
      <c r="M177" s="41"/>
      <c r="N177" s="41"/>
      <c r="O177" s="41"/>
      <c r="P177" s="41"/>
      <c r="Q177" s="41"/>
      <c r="R177" s="25"/>
      <c r="S177" s="12"/>
      <c r="T177" s="12"/>
      <c r="U177" s="12"/>
      <c r="V177" s="12"/>
      <c r="W177" s="12"/>
      <c r="X177" s="12"/>
      <c r="Y177" s="12"/>
      <c r="Z177" s="12"/>
      <c r="AA177" s="12"/>
      <c r="AB177" s="12"/>
      <c r="AC177" s="12"/>
      <c r="AD177" s="12"/>
    </row>
    <row r="178" spans="1:30" x14ac:dyDescent="0.2">
      <c r="A178" s="185" t="s">
        <v>136</v>
      </c>
      <c r="B178" s="179"/>
      <c r="C178" s="179"/>
      <c r="D178" s="179"/>
      <c r="E178" s="179"/>
      <c r="F178" s="180"/>
      <c r="G178" s="150"/>
      <c r="H178" s="159"/>
      <c r="I178" s="159"/>
      <c r="J178" s="159"/>
      <c r="K178" s="23"/>
      <c r="L178" s="23"/>
      <c r="M178" s="41"/>
      <c r="N178" s="41"/>
      <c r="O178" s="41"/>
      <c r="P178" s="41"/>
      <c r="Q178" s="41"/>
      <c r="R178" s="25"/>
      <c r="S178" s="12"/>
      <c r="T178" s="12"/>
      <c r="U178" s="12"/>
      <c r="V178" s="12"/>
      <c r="W178" s="12"/>
      <c r="X178" s="12"/>
      <c r="Y178" s="12"/>
      <c r="Z178" s="12"/>
      <c r="AA178" s="12"/>
      <c r="AB178" s="12"/>
      <c r="AC178" s="12"/>
      <c r="AD178" s="12"/>
    </row>
    <row r="179" spans="1:30" x14ac:dyDescent="0.2">
      <c r="A179" s="185" t="s">
        <v>137</v>
      </c>
      <c r="B179" s="179"/>
      <c r="C179" s="179"/>
      <c r="D179" s="179"/>
      <c r="E179" s="179"/>
      <c r="F179" s="180"/>
      <c r="G179" s="150"/>
      <c r="H179" s="159"/>
      <c r="I179" s="159"/>
      <c r="J179" s="159"/>
      <c r="K179" s="23"/>
      <c r="L179" s="23"/>
      <c r="M179" s="41"/>
      <c r="N179" s="41"/>
      <c r="O179" s="41"/>
      <c r="P179" s="41"/>
      <c r="Q179" s="41"/>
      <c r="R179" s="25"/>
      <c r="S179" s="12"/>
      <c r="T179" s="12"/>
      <c r="U179" s="12"/>
      <c r="V179" s="12"/>
      <c r="W179" s="12"/>
      <c r="X179" s="12"/>
      <c r="Y179" s="12"/>
      <c r="Z179" s="12"/>
      <c r="AA179" s="12"/>
      <c r="AB179" s="12"/>
      <c r="AC179" s="12"/>
      <c r="AD179" s="12"/>
    </row>
    <row r="180" spans="1:30" x14ac:dyDescent="0.2">
      <c r="A180" s="185" t="s">
        <v>138</v>
      </c>
      <c r="B180" s="179"/>
      <c r="C180" s="179"/>
      <c r="D180" s="179"/>
      <c r="E180" s="179"/>
      <c r="F180" s="180"/>
      <c r="G180" s="150"/>
      <c r="H180" s="159"/>
      <c r="I180" s="159"/>
      <c r="J180" s="159"/>
      <c r="K180" s="23"/>
      <c r="L180" s="23"/>
      <c r="M180" s="41"/>
      <c r="N180" s="41"/>
      <c r="O180" s="41"/>
      <c r="P180" s="41"/>
      <c r="Q180" s="41"/>
      <c r="R180" s="25"/>
      <c r="S180" s="12"/>
      <c r="T180" s="12"/>
      <c r="U180" s="12"/>
      <c r="V180" s="12"/>
      <c r="W180" s="12"/>
      <c r="X180" s="12"/>
      <c r="Y180" s="12"/>
      <c r="Z180" s="12"/>
      <c r="AA180" s="12"/>
      <c r="AB180" s="12"/>
      <c r="AC180" s="12"/>
      <c r="AD180" s="12"/>
    </row>
    <row r="181" spans="1:30" x14ac:dyDescent="0.2">
      <c r="A181" s="185" t="s">
        <v>139</v>
      </c>
      <c r="B181" s="179"/>
      <c r="C181" s="179"/>
      <c r="D181" s="179"/>
      <c r="E181" s="179"/>
      <c r="F181" s="180"/>
      <c r="G181" s="150"/>
      <c r="H181" s="159"/>
      <c r="I181" s="159"/>
      <c r="J181" s="159"/>
      <c r="K181" s="23"/>
      <c r="L181" s="23"/>
      <c r="M181" s="41"/>
      <c r="N181" s="41"/>
      <c r="O181" s="41"/>
      <c r="P181" s="41"/>
      <c r="Q181" s="41"/>
      <c r="R181" s="25"/>
      <c r="S181" s="12"/>
      <c r="T181" s="12"/>
      <c r="U181" s="12"/>
      <c r="V181" s="12"/>
      <c r="W181" s="12"/>
      <c r="X181" s="12"/>
      <c r="Y181" s="12"/>
      <c r="Z181" s="12"/>
      <c r="AA181" s="12"/>
      <c r="AB181" s="12"/>
      <c r="AC181" s="12"/>
      <c r="AD181" s="12"/>
    </row>
    <row r="182" spans="1:30" x14ac:dyDescent="0.2">
      <c r="A182" s="185" t="s">
        <v>140</v>
      </c>
      <c r="B182" s="179"/>
      <c r="C182" s="179"/>
      <c r="D182" s="179"/>
      <c r="E182" s="179"/>
      <c r="F182" s="180"/>
      <c r="G182" s="150"/>
      <c r="H182" s="159"/>
      <c r="I182" s="159"/>
      <c r="J182" s="159"/>
      <c r="K182" s="23"/>
      <c r="L182" s="23"/>
      <c r="M182" s="41"/>
      <c r="N182" s="41"/>
      <c r="O182" s="41"/>
      <c r="P182" s="41"/>
      <c r="Q182" s="41"/>
      <c r="R182" s="25"/>
      <c r="S182" s="12"/>
      <c r="T182" s="12"/>
      <c r="U182" s="12"/>
      <c r="V182" s="12"/>
      <c r="W182" s="12"/>
      <c r="X182" s="12"/>
      <c r="Y182" s="12"/>
      <c r="Z182" s="12"/>
      <c r="AA182" s="12"/>
      <c r="AB182" s="12"/>
      <c r="AC182" s="12"/>
      <c r="AD182" s="12"/>
    </row>
    <row r="183" spans="1:30" ht="30.75" customHeight="1" x14ac:dyDescent="0.2">
      <c r="A183" s="185" t="s">
        <v>141</v>
      </c>
      <c r="B183" s="179"/>
      <c r="C183" s="179"/>
      <c r="D183" s="179"/>
      <c r="E183" s="179"/>
      <c r="F183" s="180"/>
      <c r="G183" s="150"/>
      <c r="H183" s="159"/>
      <c r="I183" s="159"/>
      <c r="J183" s="159"/>
      <c r="K183" s="23"/>
      <c r="L183" s="23"/>
      <c r="M183" s="41"/>
      <c r="N183" s="41"/>
      <c r="O183" s="41"/>
      <c r="P183" s="41"/>
      <c r="Q183" s="41"/>
      <c r="R183" s="25"/>
      <c r="S183" s="12"/>
      <c r="T183" s="12"/>
      <c r="U183" s="12"/>
      <c r="V183" s="12"/>
      <c r="W183" s="12"/>
      <c r="X183" s="12"/>
      <c r="Y183" s="12"/>
      <c r="Z183" s="12"/>
      <c r="AA183" s="12"/>
      <c r="AB183" s="12"/>
      <c r="AC183" s="12"/>
      <c r="AD183" s="12"/>
    </row>
    <row r="184" spans="1:30" ht="33.75" customHeight="1" x14ac:dyDescent="0.2">
      <c r="A184" s="185" t="s">
        <v>142</v>
      </c>
      <c r="B184" s="179"/>
      <c r="C184" s="179"/>
      <c r="D184" s="179"/>
      <c r="E184" s="179"/>
      <c r="F184" s="180"/>
      <c r="G184" s="150"/>
      <c r="H184" s="159"/>
      <c r="I184" s="159"/>
      <c r="J184" s="159"/>
      <c r="K184" s="23"/>
      <c r="L184" s="23"/>
      <c r="M184" s="41"/>
      <c r="N184" s="41"/>
      <c r="O184" s="41"/>
      <c r="P184" s="41"/>
      <c r="Q184" s="41"/>
      <c r="R184" s="25"/>
      <c r="S184" s="12"/>
      <c r="T184" s="12"/>
      <c r="U184" s="12"/>
      <c r="V184" s="12"/>
      <c r="W184" s="12"/>
      <c r="X184" s="12"/>
      <c r="Y184" s="12"/>
      <c r="Z184" s="12"/>
      <c r="AA184" s="12"/>
      <c r="AB184" s="12"/>
      <c r="AC184" s="12"/>
      <c r="AD184" s="12"/>
    </row>
    <row r="185" spans="1:30" x14ac:dyDescent="0.2">
      <c r="A185" s="185" t="s">
        <v>143</v>
      </c>
      <c r="B185" s="179"/>
      <c r="C185" s="179"/>
      <c r="D185" s="179"/>
      <c r="E185" s="179"/>
      <c r="F185" s="180"/>
      <c r="G185" s="150"/>
      <c r="H185" s="159"/>
      <c r="I185" s="159"/>
      <c r="J185" s="159"/>
      <c r="K185" s="23"/>
      <c r="L185" s="23"/>
      <c r="M185" s="41"/>
      <c r="N185" s="41"/>
      <c r="O185" s="41"/>
      <c r="P185" s="41"/>
      <c r="Q185" s="41"/>
      <c r="R185" s="43"/>
      <c r="S185" s="44"/>
      <c r="T185" s="44"/>
      <c r="U185" s="44"/>
      <c r="V185" s="44"/>
      <c r="W185" s="44"/>
      <c r="X185" s="44"/>
      <c r="Y185" s="44"/>
      <c r="Z185" s="44"/>
      <c r="AA185" s="44"/>
      <c r="AB185" s="44"/>
      <c r="AC185" s="44"/>
      <c r="AD185" s="44"/>
    </row>
    <row r="186" spans="1:30" ht="61.5" customHeight="1" x14ac:dyDescent="0.2">
      <c r="A186" s="185" t="s">
        <v>144</v>
      </c>
      <c r="B186" s="179"/>
      <c r="C186" s="179"/>
      <c r="D186" s="179"/>
      <c r="E186" s="179"/>
      <c r="F186" s="180"/>
      <c r="G186" s="150"/>
      <c r="H186" s="159"/>
      <c r="I186" s="159"/>
      <c r="J186" s="159"/>
      <c r="K186" s="23"/>
      <c r="L186" s="23"/>
      <c r="M186" s="41"/>
      <c r="N186" s="41"/>
      <c r="O186" s="41"/>
      <c r="P186" s="41"/>
      <c r="Q186" s="41"/>
      <c r="R186" s="43"/>
      <c r="S186" s="44"/>
      <c r="T186" s="44"/>
      <c r="U186" s="44"/>
      <c r="V186" s="44"/>
      <c r="W186" s="44"/>
      <c r="X186" s="44"/>
      <c r="Y186" s="44"/>
      <c r="Z186" s="44"/>
      <c r="AA186" s="44"/>
      <c r="AB186" s="44"/>
      <c r="AC186" s="44"/>
      <c r="AD186" s="44"/>
    </row>
    <row r="187" spans="1:30" ht="29.25" customHeight="1" x14ac:dyDescent="0.2">
      <c r="A187" s="185" t="s">
        <v>145</v>
      </c>
      <c r="B187" s="179"/>
      <c r="C187" s="179"/>
      <c r="D187" s="179"/>
      <c r="E187" s="179"/>
      <c r="F187" s="180"/>
      <c r="G187" s="150"/>
      <c r="H187" s="159"/>
      <c r="I187" s="159"/>
      <c r="J187" s="159"/>
      <c r="K187" s="23"/>
      <c r="L187" s="23"/>
      <c r="M187" s="41"/>
      <c r="N187" s="41"/>
      <c r="O187" s="41"/>
      <c r="P187" s="41"/>
      <c r="Q187" s="41"/>
      <c r="R187" s="43"/>
      <c r="S187" s="44"/>
      <c r="T187" s="44"/>
      <c r="U187" s="44"/>
      <c r="V187" s="44"/>
      <c r="W187" s="44"/>
      <c r="X187" s="44"/>
      <c r="Y187" s="44"/>
      <c r="Z187" s="44"/>
      <c r="AA187" s="44"/>
      <c r="AB187" s="44"/>
      <c r="AC187" s="44"/>
      <c r="AD187" s="44"/>
    </row>
    <row r="188" spans="1:30" ht="31.5" customHeight="1" x14ac:dyDescent="0.2">
      <c r="A188" s="185" t="s">
        <v>146</v>
      </c>
      <c r="B188" s="179"/>
      <c r="C188" s="179"/>
      <c r="D188" s="179"/>
      <c r="E188" s="179"/>
      <c r="F188" s="180"/>
      <c r="G188" s="150"/>
      <c r="H188" s="159"/>
      <c r="I188" s="159"/>
      <c r="J188" s="159"/>
      <c r="K188" s="23"/>
      <c r="L188" s="23"/>
      <c r="M188" s="41"/>
      <c r="N188" s="41"/>
      <c r="O188" s="41"/>
      <c r="P188" s="41"/>
      <c r="Q188" s="41"/>
      <c r="R188" s="43"/>
      <c r="S188" s="44"/>
      <c r="T188" s="44"/>
      <c r="U188" s="44"/>
      <c r="V188" s="44"/>
      <c r="W188" s="44"/>
      <c r="X188" s="44"/>
      <c r="Y188" s="44"/>
      <c r="Z188" s="44"/>
      <c r="AA188" s="44"/>
      <c r="AB188" s="44"/>
      <c r="AC188" s="44"/>
      <c r="AD188" s="44"/>
    </row>
    <row r="189" spans="1:30" x14ac:dyDescent="0.2">
      <c r="A189" s="185" t="s">
        <v>147</v>
      </c>
      <c r="B189" s="179"/>
      <c r="C189" s="179"/>
      <c r="D189" s="179"/>
      <c r="E189" s="179"/>
      <c r="F189" s="180"/>
      <c r="G189" s="150"/>
      <c r="H189" s="159"/>
      <c r="I189" s="159"/>
      <c r="J189" s="159"/>
      <c r="K189" s="23"/>
      <c r="L189" s="23"/>
      <c r="M189" s="41"/>
      <c r="N189" s="41"/>
      <c r="O189" s="41"/>
      <c r="P189" s="41"/>
      <c r="Q189" s="41"/>
      <c r="R189" s="43"/>
      <c r="S189" s="44"/>
      <c r="T189" s="44"/>
      <c r="U189" s="44"/>
      <c r="V189" s="44"/>
      <c r="W189" s="44"/>
      <c r="X189" s="44"/>
      <c r="Y189" s="44"/>
      <c r="Z189" s="44"/>
      <c r="AA189" s="44"/>
      <c r="AB189" s="44"/>
      <c r="AC189" s="44"/>
      <c r="AD189" s="44"/>
    </row>
    <row r="190" spans="1:30" x14ac:dyDescent="0.2">
      <c r="A190" s="185" t="s">
        <v>148</v>
      </c>
      <c r="B190" s="179"/>
      <c r="C190" s="179"/>
      <c r="D190" s="179"/>
      <c r="E190" s="179"/>
      <c r="F190" s="180"/>
      <c r="G190" s="150"/>
      <c r="H190" s="159"/>
      <c r="I190" s="159"/>
      <c r="J190" s="159"/>
      <c r="K190" s="23"/>
      <c r="L190" s="23"/>
      <c r="M190" s="41"/>
      <c r="N190" s="41"/>
      <c r="O190" s="41"/>
      <c r="P190" s="41"/>
      <c r="Q190" s="41"/>
      <c r="R190" s="43"/>
      <c r="S190" s="44"/>
      <c r="T190" s="44"/>
      <c r="U190" s="44"/>
      <c r="V190" s="44"/>
      <c r="W190" s="44"/>
      <c r="X190" s="44"/>
      <c r="Y190" s="44"/>
      <c r="Z190" s="44"/>
      <c r="AA190" s="44"/>
      <c r="AB190" s="44"/>
      <c r="AC190" s="44"/>
      <c r="AD190" s="44"/>
    </row>
    <row r="191" spans="1:30" x14ac:dyDescent="0.2">
      <c r="A191" s="185" t="s">
        <v>149</v>
      </c>
      <c r="B191" s="179"/>
      <c r="C191" s="179"/>
      <c r="D191" s="179"/>
      <c r="E191" s="179"/>
      <c r="F191" s="180"/>
      <c r="G191" s="150"/>
      <c r="H191" s="159"/>
      <c r="I191" s="159"/>
      <c r="J191" s="159"/>
      <c r="K191" s="23"/>
      <c r="L191" s="23"/>
      <c r="M191" s="41"/>
      <c r="N191" s="41"/>
      <c r="O191" s="41"/>
      <c r="P191" s="41"/>
      <c r="Q191" s="41"/>
      <c r="R191" s="43"/>
      <c r="S191" s="44"/>
      <c r="T191" s="44"/>
      <c r="U191" s="44"/>
      <c r="V191" s="44"/>
      <c r="W191" s="44"/>
      <c r="X191" s="44"/>
      <c r="Y191" s="44"/>
      <c r="Z191" s="44"/>
      <c r="AA191" s="44"/>
      <c r="AB191" s="44"/>
      <c r="AC191" s="44"/>
      <c r="AD191" s="44"/>
    </row>
    <row r="192" spans="1:30" x14ac:dyDescent="0.2">
      <c r="A192" s="185" t="s">
        <v>150</v>
      </c>
      <c r="B192" s="179"/>
      <c r="C192" s="179"/>
      <c r="D192" s="179"/>
      <c r="E192" s="179"/>
      <c r="F192" s="180"/>
      <c r="G192" s="150"/>
      <c r="H192" s="159"/>
      <c r="I192" s="159"/>
      <c r="J192" s="159"/>
      <c r="K192" s="23"/>
      <c r="L192" s="23"/>
      <c r="M192" s="41"/>
      <c r="N192" s="41"/>
      <c r="O192" s="41"/>
      <c r="P192" s="41"/>
      <c r="Q192" s="41"/>
      <c r="R192" s="43"/>
      <c r="S192" s="44"/>
      <c r="T192" s="44"/>
      <c r="U192" s="44"/>
      <c r="V192" s="44"/>
      <c r="W192" s="44"/>
      <c r="X192" s="44"/>
      <c r="Y192" s="44"/>
      <c r="Z192" s="44"/>
      <c r="AA192" s="44"/>
      <c r="AB192" s="44"/>
      <c r="AC192" s="44"/>
      <c r="AD192" s="44"/>
    </row>
    <row r="193" spans="1:30" x14ac:dyDescent="0.2">
      <c r="A193" s="185" t="s">
        <v>151</v>
      </c>
      <c r="B193" s="179"/>
      <c r="C193" s="179"/>
      <c r="D193" s="179"/>
      <c r="E193" s="179"/>
      <c r="F193" s="180"/>
      <c r="G193" s="150"/>
      <c r="H193" s="159"/>
      <c r="I193" s="159"/>
      <c r="J193" s="159"/>
      <c r="K193" s="23"/>
      <c r="L193" s="23"/>
      <c r="M193" s="41"/>
      <c r="N193" s="41"/>
      <c r="O193" s="41"/>
      <c r="P193" s="41"/>
      <c r="Q193" s="41"/>
      <c r="R193" s="43"/>
      <c r="S193" s="44"/>
      <c r="T193" s="44"/>
      <c r="U193" s="44"/>
      <c r="V193" s="44"/>
      <c r="W193" s="44"/>
      <c r="X193" s="44"/>
      <c r="Y193" s="44"/>
      <c r="Z193" s="44"/>
      <c r="AA193" s="44"/>
      <c r="AB193" s="44"/>
      <c r="AC193" s="44"/>
      <c r="AD193" s="44"/>
    </row>
    <row r="194" spans="1:30" x14ac:dyDescent="0.2">
      <c r="A194" s="185" t="s">
        <v>152</v>
      </c>
      <c r="B194" s="179"/>
      <c r="C194" s="179"/>
      <c r="D194" s="179"/>
      <c r="E194" s="179"/>
      <c r="F194" s="180"/>
      <c r="G194" s="150"/>
      <c r="H194" s="159"/>
      <c r="I194" s="159"/>
      <c r="J194" s="159"/>
      <c r="K194" s="23"/>
      <c r="L194" s="23"/>
      <c r="M194" s="41"/>
      <c r="N194" s="41"/>
      <c r="O194" s="41"/>
      <c r="P194" s="41"/>
      <c r="Q194" s="41"/>
      <c r="R194" s="43"/>
      <c r="S194" s="44"/>
      <c r="T194" s="44"/>
      <c r="U194" s="44"/>
      <c r="V194" s="44"/>
      <c r="W194" s="44"/>
      <c r="X194" s="44"/>
      <c r="Y194" s="44"/>
      <c r="Z194" s="44"/>
      <c r="AA194" s="44"/>
      <c r="AB194" s="44"/>
      <c r="AC194" s="44"/>
      <c r="AD194" s="44"/>
    </row>
    <row r="195" spans="1:30" x14ac:dyDescent="0.2">
      <c r="A195" s="185" t="s">
        <v>153</v>
      </c>
      <c r="B195" s="179"/>
      <c r="C195" s="179"/>
      <c r="D195" s="179"/>
      <c r="E195" s="179"/>
      <c r="F195" s="180"/>
      <c r="G195" s="150"/>
      <c r="H195" s="159"/>
      <c r="I195" s="159"/>
      <c r="J195" s="159"/>
      <c r="K195" s="23"/>
      <c r="L195" s="23"/>
      <c r="M195" s="41"/>
      <c r="N195" s="41"/>
      <c r="O195" s="41"/>
      <c r="P195" s="41"/>
      <c r="Q195" s="41"/>
      <c r="R195" s="43"/>
      <c r="S195" s="44"/>
      <c r="T195" s="44"/>
      <c r="U195" s="44"/>
      <c r="V195" s="44"/>
      <c r="W195" s="44"/>
      <c r="X195" s="44"/>
      <c r="Y195" s="44"/>
      <c r="Z195" s="44"/>
      <c r="AA195" s="44"/>
      <c r="AB195" s="44"/>
      <c r="AC195" s="44"/>
      <c r="AD195" s="44"/>
    </row>
    <row r="196" spans="1:30" x14ac:dyDescent="0.2">
      <c r="A196" s="185" t="s">
        <v>154</v>
      </c>
      <c r="B196" s="179"/>
      <c r="C196" s="179"/>
      <c r="D196" s="179"/>
      <c r="E196" s="179"/>
      <c r="F196" s="180"/>
      <c r="G196" s="150"/>
      <c r="H196" s="159"/>
      <c r="I196" s="159"/>
      <c r="J196" s="159"/>
      <c r="K196" s="23"/>
      <c r="L196" s="23"/>
      <c r="M196" s="41"/>
      <c r="N196" s="41"/>
      <c r="O196" s="41"/>
      <c r="P196" s="41"/>
      <c r="Q196" s="41"/>
      <c r="R196" s="43"/>
      <c r="S196" s="44"/>
      <c r="T196" s="44"/>
      <c r="U196" s="44"/>
      <c r="V196" s="44"/>
      <c r="W196" s="44"/>
      <c r="X196" s="44"/>
      <c r="Y196" s="44"/>
      <c r="Z196" s="44"/>
      <c r="AA196" s="44"/>
      <c r="AB196" s="44"/>
      <c r="AC196" s="44"/>
      <c r="AD196" s="44"/>
    </row>
    <row r="197" spans="1:30" x14ac:dyDescent="0.2">
      <c r="A197" s="185" t="s">
        <v>155</v>
      </c>
      <c r="B197" s="179"/>
      <c r="C197" s="179"/>
      <c r="D197" s="179"/>
      <c r="E197" s="179"/>
      <c r="F197" s="180"/>
      <c r="G197" s="150"/>
      <c r="H197" s="159"/>
      <c r="I197" s="159"/>
      <c r="J197" s="159"/>
      <c r="K197" s="23"/>
      <c r="L197" s="23"/>
      <c r="M197" s="41"/>
      <c r="N197" s="41"/>
      <c r="O197" s="41"/>
      <c r="P197" s="41"/>
      <c r="Q197" s="41"/>
      <c r="R197" s="43"/>
      <c r="S197" s="44"/>
      <c r="T197" s="44"/>
      <c r="U197" s="44"/>
      <c r="V197" s="44"/>
      <c r="W197" s="44"/>
      <c r="X197" s="44"/>
      <c r="Y197" s="44"/>
      <c r="Z197" s="44"/>
      <c r="AA197" s="44"/>
      <c r="AB197" s="44"/>
      <c r="AC197" s="44"/>
      <c r="AD197" s="44"/>
    </row>
    <row r="198" spans="1:30" x14ac:dyDescent="0.2">
      <c r="A198" s="185" t="s">
        <v>156</v>
      </c>
      <c r="B198" s="179"/>
      <c r="C198" s="179"/>
      <c r="D198" s="179"/>
      <c r="E198" s="179"/>
      <c r="F198" s="180"/>
      <c r="G198" s="150"/>
      <c r="H198" s="159"/>
      <c r="I198" s="159"/>
      <c r="J198" s="159"/>
      <c r="K198" s="23"/>
      <c r="L198" s="23"/>
      <c r="M198" s="41"/>
      <c r="N198" s="41"/>
      <c r="O198" s="41"/>
      <c r="P198" s="41"/>
      <c r="Q198" s="41"/>
      <c r="R198" s="43"/>
      <c r="S198" s="44"/>
      <c r="T198" s="44"/>
      <c r="U198" s="44"/>
      <c r="V198" s="44"/>
      <c r="W198" s="44"/>
      <c r="X198" s="44"/>
      <c r="Y198" s="44"/>
      <c r="Z198" s="44"/>
      <c r="AA198" s="44"/>
      <c r="AB198" s="44"/>
      <c r="AC198" s="44"/>
      <c r="AD198" s="44"/>
    </row>
    <row r="199" spans="1:30" x14ac:dyDescent="0.2">
      <c r="A199" s="185" t="s">
        <v>157</v>
      </c>
      <c r="B199" s="179"/>
      <c r="C199" s="179"/>
      <c r="D199" s="179"/>
      <c r="E199" s="179"/>
      <c r="F199" s="180"/>
      <c r="G199" s="150"/>
      <c r="H199" s="159"/>
      <c r="I199" s="159"/>
      <c r="J199" s="159"/>
      <c r="K199" s="23"/>
      <c r="L199" s="23"/>
      <c r="M199" s="41"/>
      <c r="N199" s="41"/>
      <c r="O199" s="41"/>
      <c r="P199" s="41"/>
      <c r="Q199" s="41"/>
      <c r="R199" s="43"/>
      <c r="S199" s="44"/>
      <c r="T199" s="44"/>
      <c r="U199" s="44"/>
      <c r="V199" s="44"/>
      <c r="W199" s="44"/>
      <c r="X199" s="44"/>
      <c r="Y199" s="44"/>
      <c r="Z199" s="44"/>
      <c r="AA199" s="44"/>
      <c r="AB199" s="44"/>
      <c r="AC199" s="44"/>
      <c r="AD199" s="44"/>
    </row>
    <row r="200" spans="1:30" ht="30.75" customHeight="1" x14ac:dyDescent="0.2">
      <c r="A200" s="185" t="s">
        <v>158</v>
      </c>
      <c r="B200" s="179"/>
      <c r="C200" s="179"/>
      <c r="D200" s="179"/>
      <c r="E200" s="179"/>
      <c r="F200" s="180"/>
      <c r="G200" s="150"/>
      <c r="H200" s="159"/>
      <c r="I200" s="159"/>
      <c r="J200" s="159"/>
      <c r="K200" s="23"/>
      <c r="L200" s="23"/>
      <c r="M200" s="41"/>
      <c r="N200" s="41"/>
      <c r="O200" s="41"/>
      <c r="P200" s="41"/>
      <c r="Q200" s="41"/>
      <c r="R200" s="43"/>
      <c r="S200" s="44"/>
      <c r="T200" s="44"/>
      <c r="U200" s="44"/>
      <c r="V200" s="44"/>
      <c r="W200" s="44"/>
      <c r="X200" s="44"/>
      <c r="Y200" s="44"/>
      <c r="Z200" s="44"/>
      <c r="AA200" s="44"/>
      <c r="AB200" s="44"/>
      <c r="AC200" s="44"/>
      <c r="AD200" s="44"/>
    </row>
    <row r="201" spans="1:30" ht="30" customHeight="1" x14ac:dyDescent="0.2">
      <c r="A201" s="185" t="s">
        <v>159</v>
      </c>
      <c r="B201" s="179"/>
      <c r="C201" s="179"/>
      <c r="D201" s="179"/>
      <c r="E201" s="179"/>
      <c r="F201" s="180"/>
      <c r="G201" s="150"/>
      <c r="H201" s="159"/>
      <c r="I201" s="159"/>
      <c r="J201" s="159"/>
      <c r="K201" s="23"/>
      <c r="L201" s="23"/>
      <c r="M201" s="41"/>
      <c r="N201" s="41"/>
      <c r="O201" s="41"/>
      <c r="P201" s="41"/>
      <c r="Q201" s="41"/>
      <c r="R201" s="43"/>
      <c r="S201" s="44"/>
      <c r="T201" s="44"/>
      <c r="U201" s="44"/>
      <c r="V201" s="44"/>
      <c r="W201" s="44"/>
      <c r="X201" s="44"/>
      <c r="Y201" s="44"/>
      <c r="Z201" s="44"/>
      <c r="AA201" s="44"/>
      <c r="AB201" s="44"/>
      <c r="AC201" s="44"/>
      <c r="AD201" s="44"/>
    </row>
    <row r="202" spans="1:30" x14ac:dyDescent="0.2">
      <c r="A202" s="185" t="s">
        <v>160</v>
      </c>
      <c r="B202" s="179"/>
      <c r="C202" s="179"/>
      <c r="D202" s="179"/>
      <c r="E202" s="179"/>
      <c r="F202" s="180"/>
      <c r="G202" s="150"/>
      <c r="H202" s="159"/>
      <c r="I202" s="159"/>
      <c r="J202" s="159"/>
      <c r="K202" s="23"/>
      <c r="L202" s="23"/>
      <c r="M202" s="41"/>
      <c r="N202" s="41"/>
      <c r="O202" s="41"/>
      <c r="P202" s="41"/>
      <c r="Q202" s="41"/>
      <c r="R202" s="43"/>
      <c r="S202" s="44"/>
      <c r="T202" s="44"/>
      <c r="U202" s="44"/>
      <c r="V202" s="44"/>
      <c r="W202" s="44"/>
      <c r="X202" s="44"/>
      <c r="Y202" s="44"/>
      <c r="Z202" s="44"/>
      <c r="AA202" s="44"/>
      <c r="AB202" s="44"/>
      <c r="AC202" s="44"/>
      <c r="AD202" s="44"/>
    </row>
    <row r="203" spans="1:30" ht="60" customHeight="1" x14ac:dyDescent="0.2">
      <c r="A203" s="185" t="s">
        <v>161</v>
      </c>
      <c r="B203" s="179"/>
      <c r="C203" s="179"/>
      <c r="D203" s="179"/>
      <c r="E203" s="179"/>
      <c r="F203" s="180"/>
      <c r="G203" s="160"/>
      <c r="H203" s="160"/>
      <c r="I203" s="160"/>
      <c r="J203" s="160"/>
      <c r="K203" s="45"/>
      <c r="L203" s="45"/>
      <c r="M203" s="45"/>
      <c r="N203" s="45"/>
      <c r="O203" s="45"/>
      <c r="P203" s="45"/>
      <c r="Q203" s="45"/>
      <c r="R203" s="44"/>
      <c r="S203" s="44"/>
      <c r="T203" s="44"/>
      <c r="U203" s="44"/>
      <c r="V203" s="44"/>
      <c r="W203" s="44"/>
      <c r="X203" s="44"/>
      <c r="Y203" s="44"/>
      <c r="Z203" s="44"/>
      <c r="AA203" s="44"/>
      <c r="AB203" s="44"/>
      <c r="AC203" s="44"/>
      <c r="AD203" s="44"/>
    </row>
    <row r="204" spans="1:30" ht="28.5" customHeight="1" x14ac:dyDescent="0.2">
      <c r="A204" s="185" t="s">
        <v>162</v>
      </c>
      <c r="B204" s="179"/>
      <c r="C204" s="179"/>
      <c r="D204" s="179"/>
      <c r="E204" s="179"/>
      <c r="F204" s="180"/>
      <c r="G204" s="161"/>
      <c r="H204" s="161"/>
      <c r="I204" s="161"/>
      <c r="J204" s="161"/>
      <c r="K204" s="46"/>
      <c r="L204" s="46"/>
      <c r="M204" s="46"/>
      <c r="N204" s="46"/>
      <c r="O204" s="46"/>
      <c r="P204" s="46"/>
      <c r="Q204" s="46"/>
      <c r="R204" s="44"/>
      <c r="S204" s="44"/>
      <c r="T204" s="44"/>
      <c r="U204" s="44"/>
      <c r="V204" s="44"/>
      <c r="W204" s="44"/>
      <c r="X204" s="44"/>
      <c r="Y204" s="44"/>
      <c r="Z204" s="44"/>
      <c r="AA204" s="44"/>
      <c r="AB204" s="44"/>
      <c r="AC204" s="44"/>
      <c r="AD204" s="44"/>
    </row>
    <row r="205" spans="1:30" ht="30" customHeight="1" x14ac:dyDescent="0.2">
      <c r="A205" s="185" t="s">
        <v>163</v>
      </c>
      <c r="B205" s="179"/>
      <c r="C205" s="179"/>
      <c r="D205" s="179"/>
      <c r="E205" s="179"/>
      <c r="F205" s="180"/>
      <c r="G205" s="161"/>
      <c r="H205" s="161"/>
      <c r="I205" s="161"/>
      <c r="J205" s="161"/>
      <c r="K205" s="46"/>
      <c r="L205" s="46"/>
      <c r="M205" s="46"/>
      <c r="N205" s="46"/>
      <c r="O205" s="46"/>
      <c r="P205" s="46"/>
      <c r="Q205" s="46"/>
      <c r="R205" s="44"/>
      <c r="S205" s="44"/>
      <c r="T205" s="44"/>
      <c r="U205" s="44"/>
      <c r="V205" s="44"/>
      <c r="W205" s="44"/>
      <c r="X205" s="44"/>
      <c r="Y205" s="44"/>
      <c r="Z205" s="44"/>
      <c r="AA205" s="44"/>
      <c r="AB205" s="44"/>
      <c r="AC205" s="44"/>
      <c r="AD205" s="44"/>
    </row>
    <row r="206" spans="1:30" ht="14.25" x14ac:dyDescent="0.2">
      <c r="A206" s="185" t="s">
        <v>164</v>
      </c>
      <c r="B206" s="179"/>
      <c r="C206" s="179"/>
      <c r="D206" s="179"/>
      <c r="E206" s="179"/>
      <c r="F206" s="180"/>
      <c r="G206" s="161"/>
      <c r="H206" s="161"/>
      <c r="I206" s="161"/>
      <c r="J206" s="161"/>
      <c r="K206" s="46"/>
      <c r="L206" s="46"/>
      <c r="M206" s="46"/>
      <c r="N206" s="46"/>
      <c r="O206" s="46"/>
      <c r="P206" s="46"/>
      <c r="Q206" s="46"/>
      <c r="R206" s="44"/>
      <c r="S206" s="44"/>
      <c r="T206" s="44"/>
      <c r="U206" s="44"/>
      <c r="V206" s="44"/>
      <c r="W206" s="44"/>
      <c r="X206" s="44"/>
      <c r="Y206" s="44"/>
      <c r="Z206" s="44"/>
      <c r="AA206" s="44"/>
      <c r="AB206" s="44"/>
      <c r="AC206" s="44"/>
      <c r="AD206" s="44"/>
    </row>
    <row r="207" spans="1:30" ht="14.25" x14ac:dyDescent="0.2">
      <c r="A207" s="185" t="s">
        <v>165</v>
      </c>
      <c r="B207" s="179"/>
      <c r="C207" s="179"/>
      <c r="D207" s="179"/>
      <c r="E207" s="179"/>
      <c r="F207" s="180"/>
      <c r="G207" s="161"/>
      <c r="H207" s="161"/>
      <c r="I207" s="161"/>
      <c r="J207" s="161"/>
      <c r="K207" s="46"/>
      <c r="L207" s="46"/>
      <c r="M207" s="46"/>
      <c r="N207" s="46"/>
      <c r="O207" s="46"/>
      <c r="P207" s="46"/>
      <c r="Q207" s="46"/>
      <c r="R207" s="44"/>
      <c r="S207" s="44"/>
      <c r="T207" s="44"/>
      <c r="U207" s="44"/>
      <c r="V207" s="44"/>
      <c r="W207" s="44"/>
      <c r="X207" s="44"/>
      <c r="Y207" s="44"/>
      <c r="Z207" s="44"/>
      <c r="AA207" s="44"/>
      <c r="AB207" s="44"/>
      <c r="AC207" s="44"/>
      <c r="AD207" s="44"/>
    </row>
    <row r="208" spans="1:30" ht="14.25" x14ac:dyDescent="0.2">
      <c r="A208" s="185" t="s">
        <v>166</v>
      </c>
      <c r="B208" s="179"/>
      <c r="C208" s="179"/>
      <c r="D208" s="179"/>
      <c r="E208" s="179"/>
      <c r="F208" s="180"/>
      <c r="G208" s="161"/>
      <c r="H208" s="161"/>
      <c r="I208" s="161"/>
      <c r="J208" s="161"/>
      <c r="K208" s="46"/>
      <c r="L208" s="46"/>
      <c r="M208" s="46"/>
      <c r="N208" s="46"/>
      <c r="O208" s="46"/>
      <c r="P208" s="46"/>
      <c r="Q208" s="46"/>
      <c r="R208" s="44"/>
      <c r="S208" s="44"/>
      <c r="T208" s="44"/>
      <c r="U208" s="44"/>
      <c r="V208" s="44"/>
      <c r="W208" s="44"/>
      <c r="X208" s="44"/>
      <c r="Y208" s="44"/>
      <c r="Z208" s="44"/>
      <c r="AA208" s="44"/>
      <c r="AB208" s="44"/>
      <c r="AC208" s="44"/>
      <c r="AD208" s="44"/>
    </row>
    <row r="209" spans="1:30" ht="14.25" x14ac:dyDescent="0.2">
      <c r="A209" s="185" t="s">
        <v>167</v>
      </c>
      <c r="B209" s="179"/>
      <c r="C209" s="179"/>
      <c r="D209" s="179"/>
      <c r="E209" s="179"/>
      <c r="F209" s="180"/>
      <c r="G209" s="161"/>
      <c r="H209" s="161"/>
      <c r="I209" s="161"/>
      <c r="J209" s="161"/>
      <c r="K209" s="46"/>
      <c r="L209" s="46"/>
      <c r="M209" s="46"/>
      <c r="N209" s="46"/>
      <c r="O209" s="46"/>
      <c r="P209" s="46"/>
      <c r="Q209" s="46"/>
      <c r="R209" s="44"/>
      <c r="S209" s="44"/>
      <c r="T209" s="44"/>
      <c r="U209" s="44"/>
      <c r="V209" s="44"/>
      <c r="W209" s="44"/>
      <c r="X209" s="44"/>
      <c r="Y209" s="44"/>
      <c r="Z209" s="44"/>
      <c r="AA209" s="44"/>
      <c r="AB209" s="44"/>
      <c r="AC209" s="44"/>
      <c r="AD209" s="44"/>
    </row>
    <row r="210" spans="1:30" ht="14.25" x14ac:dyDescent="0.2">
      <c r="A210" s="185" t="s">
        <v>168</v>
      </c>
      <c r="B210" s="179"/>
      <c r="C210" s="179"/>
      <c r="D210" s="179"/>
      <c r="E210" s="179"/>
      <c r="F210" s="180"/>
      <c r="G210" s="161"/>
      <c r="H210" s="161"/>
      <c r="I210" s="161"/>
      <c r="J210" s="161"/>
      <c r="K210" s="46"/>
      <c r="L210" s="46"/>
      <c r="M210" s="46"/>
      <c r="N210" s="46"/>
      <c r="O210" s="46"/>
      <c r="P210" s="46"/>
      <c r="Q210" s="46"/>
      <c r="R210" s="44"/>
      <c r="S210" s="44"/>
      <c r="T210" s="44"/>
      <c r="U210" s="44"/>
      <c r="V210" s="44"/>
      <c r="W210" s="44"/>
      <c r="X210" s="44"/>
      <c r="Y210" s="44"/>
      <c r="Z210" s="44"/>
      <c r="AA210" s="44"/>
      <c r="AB210" s="44"/>
      <c r="AC210" s="44"/>
      <c r="AD210" s="44"/>
    </row>
    <row r="211" spans="1:30" ht="14.25" x14ac:dyDescent="0.2">
      <c r="A211" s="185" t="s">
        <v>169</v>
      </c>
      <c r="B211" s="179"/>
      <c r="C211" s="179"/>
      <c r="D211" s="179"/>
      <c r="E211" s="179"/>
      <c r="F211" s="180"/>
      <c r="G211" s="161"/>
      <c r="H211" s="161"/>
      <c r="I211" s="161"/>
      <c r="J211" s="161"/>
      <c r="K211" s="46"/>
      <c r="L211" s="46"/>
      <c r="M211" s="46"/>
      <c r="N211" s="46"/>
      <c r="O211" s="46"/>
      <c r="P211" s="46"/>
      <c r="Q211" s="46"/>
      <c r="R211" s="44"/>
      <c r="S211" s="44"/>
      <c r="T211" s="44"/>
      <c r="U211" s="44"/>
      <c r="V211" s="44"/>
      <c r="W211" s="44"/>
      <c r="X211" s="44"/>
      <c r="Y211" s="44"/>
      <c r="Z211" s="44"/>
      <c r="AA211" s="44"/>
      <c r="AB211" s="44"/>
      <c r="AC211" s="44"/>
      <c r="AD211" s="44"/>
    </row>
    <row r="212" spans="1:30" ht="14.25" x14ac:dyDescent="0.2">
      <c r="A212" s="185" t="s">
        <v>170</v>
      </c>
      <c r="B212" s="179"/>
      <c r="C212" s="179"/>
      <c r="D212" s="179"/>
      <c r="E212" s="179"/>
      <c r="F212" s="180"/>
      <c r="G212" s="161"/>
      <c r="H212" s="161"/>
      <c r="I212" s="161"/>
      <c r="J212" s="161"/>
      <c r="K212" s="46"/>
      <c r="L212" s="46"/>
      <c r="M212" s="46"/>
      <c r="N212" s="46"/>
      <c r="O212" s="46"/>
      <c r="P212" s="46"/>
      <c r="Q212" s="46"/>
      <c r="R212" s="44"/>
      <c r="S212" s="44"/>
      <c r="T212" s="44"/>
      <c r="U212" s="44"/>
      <c r="V212" s="44"/>
      <c r="W212" s="44"/>
      <c r="X212" s="44"/>
      <c r="Y212" s="44"/>
      <c r="Z212" s="44"/>
      <c r="AA212" s="44"/>
      <c r="AB212" s="44"/>
      <c r="AC212" s="44"/>
      <c r="AD212" s="44"/>
    </row>
    <row r="213" spans="1:30" ht="14.25" x14ac:dyDescent="0.2">
      <c r="A213" s="185" t="s">
        <v>171</v>
      </c>
      <c r="B213" s="179"/>
      <c r="C213" s="179"/>
      <c r="D213" s="179"/>
      <c r="E213" s="179"/>
      <c r="F213" s="180"/>
      <c r="G213" s="161"/>
      <c r="H213" s="161"/>
      <c r="I213" s="161"/>
      <c r="J213" s="161"/>
      <c r="K213" s="46"/>
      <c r="L213" s="46"/>
      <c r="M213" s="46"/>
      <c r="N213" s="46"/>
      <c r="O213" s="46"/>
      <c r="P213" s="46"/>
      <c r="Q213" s="46"/>
      <c r="R213" s="44"/>
      <c r="S213" s="44"/>
      <c r="T213" s="44"/>
      <c r="U213" s="44"/>
      <c r="V213" s="44"/>
      <c r="W213" s="44"/>
      <c r="X213" s="44"/>
      <c r="Y213" s="44"/>
      <c r="Z213" s="44"/>
      <c r="AA213" s="44"/>
      <c r="AB213" s="44"/>
      <c r="AC213" s="44"/>
      <c r="AD213" s="44"/>
    </row>
    <row r="214" spans="1:30" ht="14.25" x14ac:dyDescent="0.2">
      <c r="A214" s="185" t="s">
        <v>172</v>
      </c>
      <c r="B214" s="179"/>
      <c r="C214" s="179"/>
      <c r="D214" s="179"/>
      <c r="E214" s="179"/>
      <c r="F214" s="180"/>
      <c r="G214" s="161"/>
      <c r="H214" s="161"/>
      <c r="I214" s="161"/>
      <c r="J214" s="161"/>
      <c r="K214" s="46"/>
      <c r="L214" s="46"/>
      <c r="M214" s="46"/>
      <c r="N214" s="46"/>
      <c r="O214" s="46"/>
      <c r="P214" s="46"/>
      <c r="Q214" s="46"/>
      <c r="R214" s="44"/>
      <c r="S214" s="44"/>
      <c r="T214" s="44"/>
      <c r="U214" s="44"/>
      <c r="V214" s="44"/>
      <c r="W214" s="44"/>
      <c r="X214" s="44"/>
      <c r="Y214" s="44"/>
      <c r="Z214" s="44"/>
      <c r="AA214" s="44"/>
      <c r="AB214" s="44"/>
      <c r="AC214" s="44"/>
      <c r="AD214" s="44"/>
    </row>
    <row r="215" spans="1:30" ht="14.25" x14ac:dyDescent="0.2">
      <c r="A215" s="185" t="s">
        <v>173</v>
      </c>
      <c r="B215" s="179"/>
      <c r="C215" s="179"/>
      <c r="D215" s="179"/>
      <c r="E215" s="179"/>
      <c r="F215" s="180"/>
      <c r="G215" s="161"/>
      <c r="H215" s="161"/>
      <c r="I215" s="161"/>
      <c r="J215" s="161"/>
      <c r="K215" s="46"/>
      <c r="L215" s="46"/>
      <c r="M215" s="46"/>
      <c r="N215" s="46"/>
      <c r="O215" s="46"/>
      <c r="P215" s="46"/>
      <c r="Q215" s="46"/>
      <c r="R215" s="44"/>
      <c r="S215" s="44"/>
      <c r="T215" s="44"/>
      <c r="U215" s="44"/>
      <c r="V215" s="44"/>
      <c r="W215" s="44"/>
      <c r="X215" s="44"/>
      <c r="Y215" s="44"/>
      <c r="Z215" s="44"/>
      <c r="AA215" s="44"/>
      <c r="AB215" s="44"/>
      <c r="AC215" s="44"/>
      <c r="AD215" s="44"/>
    </row>
    <row r="216" spans="1:30" ht="14.25" x14ac:dyDescent="0.2">
      <c r="A216" s="185" t="s">
        <v>174</v>
      </c>
      <c r="B216" s="179"/>
      <c r="C216" s="179"/>
      <c r="D216" s="179"/>
      <c r="E216" s="179"/>
      <c r="F216" s="180"/>
      <c r="G216" s="161"/>
      <c r="H216" s="161"/>
      <c r="I216" s="161"/>
      <c r="J216" s="161"/>
      <c r="K216" s="46"/>
      <c r="L216" s="46"/>
      <c r="M216" s="46"/>
      <c r="N216" s="46"/>
      <c r="O216" s="46"/>
      <c r="P216" s="46"/>
      <c r="Q216" s="46"/>
      <c r="R216" s="44"/>
      <c r="S216" s="44"/>
      <c r="T216" s="44"/>
      <c r="U216" s="44"/>
      <c r="V216" s="44"/>
      <c r="W216" s="44"/>
      <c r="X216" s="44"/>
      <c r="Y216" s="44"/>
      <c r="Z216" s="44"/>
      <c r="AA216" s="44"/>
      <c r="AB216" s="44"/>
      <c r="AC216" s="44"/>
      <c r="AD216" s="44"/>
    </row>
    <row r="217" spans="1:30" ht="14.25" x14ac:dyDescent="0.2">
      <c r="A217" s="185" t="s">
        <v>175</v>
      </c>
      <c r="B217" s="179"/>
      <c r="C217" s="179"/>
      <c r="D217" s="179"/>
      <c r="E217" s="179"/>
      <c r="F217" s="180"/>
      <c r="G217" s="161"/>
      <c r="H217" s="161"/>
      <c r="I217" s="161"/>
      <c r="J217" s="161"/>
      <c r="K217" s="46"/>
      <c r="L217" s="46"/>
      <c r="M217" s="46"/>
      <c r="N217" s="46"/>
      <c r="O217" s="46"/>
      <c r="P217" s="46"/>
      <c r="Q217" s="46"/>
      <c r="R217" s="44"/>
      <c r="S217" s="44"/>
      <c r="T217" s="44"/>
      <c r="U217" s="44"/>
      <c r="V217" s="44"/>
      <c r="W217" s="44"/>
      <c r="X217" s="44"/>
      <c r="Y217" s="44"/>
      <c r="Z217" s="44"/>
      <c r="AA217" s="44"/>
      <c r="AB217" s="44"/>
      <c r="AC217" s="44"/>
      <c r="AD217" s="44"/>
    </row>
    <row r="218" spans="1:30" ht="14.25" x14ac:dyDescent="0.2">
      <c r="A218" s="185" t="s">
        <v>176</v>
      </c>
      <c r="B218" s="179"/>
      <c r="C218" s="179"/>
      <c r="D218" s="179"/>
      <c r="E218" s="179"/>
      <c r="F218" s="180"/>
      <c r="G218" s="161"/>
      <c r="H218" s="161"/>
      <c r="I218" s="161"/>
      <c r="J218" s="161"/>
      <c r="K218" s="46"/>
      <c r="L218" s="46"/>
      <c r="M218" s="46"/>
      <c r="N218" s="46"/>
      <c r="O218" s="46"/>
      <c r="P218" s="46"/>
      <c r="Q218" s="46"/>
      <c r="R218" s="44"/>
      <c r="S218" s="44"/>
      <c r="T218" s="44"/>
      <c r="U218" s="44"/>
      <c r="V218" s="44"/>
      <c r="W218" s="44"/>
      <c r="X218" s="44"/>
      <c r="Y218" s="44"/>
      <c r="Z218" s="44"/>
      <c r="AA218" s="44"/>
      <c r="AB218" s="44"/>
      <c r="AC218" s="44"/>
      <c r="AD218" s="44"/>
    </row>
    <row r="219" spans="1:30" ht="14.25" x14ac:dyDescent="0.2">
      <c r="A219" s="185" t="s">
        <v>177</v>
      </c>
      <c r="B219" s="179"/>
      <c r="C219" s="179"/>
      <c r="D219" s="179"/>
      <c r="E219" s="179"/>
      <c r="F219" s="180"/>
      <c r="G219" s="161"/>
      <c r="H219" s="161"/>
      <c r="I219" s="161"/>
      <c r="J219" s="161"/>
      <c r="K219" s="46"/>
      <c r="L219" s="46"/>
      <c r="M219" s="46"/>
      <c r="N219" s="46"/>
      <c r="O219" s="46"/>
      <c r="P219" s="46"/>
      <c r="Q219" s="46"/>
      <c r="R219" s="44"/>
      <c r="S219" s="44"/>
      <c r="T219" s="44"/>
      <c r="U219" s="44"/>
      <c r="V219" s="44"/>
      <c r="W219" s="44"/>
      <c r="X219" s="44"/>
      <c r="Y219" s="44"/>
      <c r="Z219" s="44"/>
      <c r="AA219" s="44"/>
      <c r="AB219" s="44"/>
      <c r="AC219" s="44"/>
      <c r="AD219" s="44"/>
    </row>
    <row r="220" spans="1:30" ht="14.25" x14ac:dyDescent="0.2">
      <c r="A220" s="185" t="s">
        <v>178</v>
      </c>
      <c r="B220" s="179"/>
      <c r="C220" s="179"/>
      <c r="D220" s="179"/>
      <c r="E220" s="179"/>
      <c r="F220" s="180"/>
      <c r="G220" s="161"/>
      <c r="H220" s="161"/>
      <c r="I220" s="161"/>
      <c r="J220" s="161"/>
      <c r="K220" s="46"/>
      <c r="L220" s="46"/>
      <c r="M220" s="46"/>
      <c r="N220" s="46"/>
      <c r="O220" s="46"/>
      <c r="P220" s="46"/>
      <c r="Q220" s="46"/>
      <c r="R220" s="44"/>
      <c r="S220" s="44"/>
      <c r="T220" s="44"/>
      <c r="U220" s="44"/>
      <c r="V220" s="44"/>
      <c r="W220" s="44"/>
      <c r="X220" s="44"/>
      <c r="Y220" s="44"/>
      <c r="Z220" s="44"/>
      <c r="AA220" s="44"/>
      <c r="AB220" s="44"/>
      <c r="AC220" s="44"/>
      <c r="AD220" s="44"/>
    </row>
    <row r="221" spans="1:30" ht="14.25" x14ac:dyDescent="0.2">
      <c r="A221" s="185" t="s">
        <v>179</v>
      </c>
      <c r="B221" s="179"/>
      <c r="C221" s="179"/>
      <c r="D221" s="179"/>
      <c r="E221" s="179"/>
      <c r="F221" s="180"/>
      <c r="G221" s="161"/>
      <c r="H221" s="161"/>
      <c r="I221" s="161"/>
      <c r="J221" s="161"/>
      <c r="K221" s="46"/>
      <c r="L221" s="46"/>
      <c r="M221" s="46"/>
      <c r="N221" s="46"/>
      <c r="O221" s="46"/>
      <c r="P221" s="46"/>
      <c r="Q221" s="46"/>
      <c r="R221" s="44"/>
      <c r="S221" s="44"/>
      <c r="T221" s="44"/>
      <c r="U221" s="44"/>
      <c r="V221" s="44"/>
      <c r="W221" s="44"/>
      <c r="X221" s="44"/>
      <c r="Y221" s="44"/>
      <c r="Z221" s="44"/>
      <c r="AA221" s="44"/>
      <c r="AB221" s="44"/>
      <c r="AC221" s="44"/>
      <c r="AD221" s="44"/>
    </row>
    <row r="222" spans="1:30" ht="27.75" customHeight="1" x14ac:dyDescent="0.2">
      <c r="A222" s="185" t="s">
        <v>180</v>
      </c>
      <c r="B222" s="179"/>
      <c r="C222" s="179"/>
      <c r="D222" s="179"/>
      <c r="E222" s="179"/>
      <c r="F222" s="180"/>
      <c r="G222" s="170"/>
      <c r="H222" s="161"/>
      <c r="I222" s="161"/>
      <c r="J222" s="161"/>
      <c r="K222" s="46"/>
      <c r="L222" s="46"/>
      <c r="M222" s="46"/>
      <c r="N222" s="46"/>
      <c r="O222" s="46"/>
      <c r="P222" s="46"/>
      <c r="Q222" s="46"/>
      <c r="R222" s="44"/>
      <c r="S222" s="44"/>
      <c r="T222" s="44"/>
      <c r="U222" s="44"/>
      <c r="V222" s="44"/>
      <c r="W222" s="44"/>
      <c r="X222" s="44"/>
      <c r="Y222" s="44"/>
      <c r="Z222" s="44"/>
      <c r="AA222" s="44"/>
      <c r="AB222" s="44"/>
      <c r="AC222" s="44"/>
      <c r="AD222" s="44"/>
    </row>
    <row r="223" spans="1:30" ht="14.25" x14ac:dyDescent="0.2">
      <c r="A223" s="48"/>
      <c r="B223" s="145"/>
      <c r="C223" s="145"/>
      <c r="D223" s="145"/>
      <c r="E223" s="145"/>
      <c r="F223" s="48"/>
      <c r="G223" s="162"/>
      <c r="H223" s="162"/>
      <c r="I223" s="162"/>
      <c r="J223" s="162"/>
      <c r="K223" s="48"/>
      <c r="L223" s="48"/>
      <c r="M223" s="48"/>
      <c r="N223" s="48"/>
      <c r="O223" s="48"/>
      <c r="P223" s="48"/>
      <c r="Q223" s="48"/>
    </row>
    <row r="224" spans="1:30" ht="14.25" x14ac:dyDescent="0.2">
      <c r="A224" s="48"/>
      <c r="B224" s="145"/>
      <c r="C224" s="145"/>
      <c r="D224" s="145"/>
      <c r="E224" s="145"/>
      <c r="F224" s="48"/>
      <c r="G224" s="162"/>
      <c r="H224" s="162"/>
      <c r="I224" s="162"/>
      <c r="J224" s="162"/>
      <c r="K224" s="48"/>
      <c r="L224" s="48"/>
      <c r="M224" s="48"/>
      <c r="N224" s="48"/>
      <c r="O224" s="48"/>
      <c r="P224" s="48"/>
      <c r="Q224" s="48"/>
    </row>
    <row r="225" spans="1:17" ht="14.25" x14ac:dyDescent="0.2">
      <c r="A225" s="48"/>
      <c r="B225" s="145"/>
      <c r="C225" s="145"/>
      <c r="D225" s="145"/>
      <c r="E225" s="145"/>
      <c r="F225" s="48"/>
      <c r="G225" s="162"/>
      <c r="H225" s="162"/>
      <c r="I225" s="162"/>
      <c r="J225" s="162"/>
      <c r="K225" s="48"/>
      <c r="L225" s="48"/>
      <c r="M225" s="48"/>
      <c r="N225" s="48"/>
      <c r="O225" s="48"/>
      <c r="P225" s="48"/>
      <c r="Q225" s="48"/>
    </row>
    <row r="226" spans="1:17" ht="14.25" x14ac:dyDescent="0.2">
      <c r="A226" s="48"/>
      <c r="B226" s="145"/>
      <c r="C226" s="145"/>
      <c r="D226" s="145"/>
      <c r="E226" s="145"/>
      <c r="F226" s="48"/>
      <c r="G226" s="162"/>
      <c r="H226" s="162"/>
      <c r="I226" s="162"/>
      <c r="J226" s="162"/>
      <c r="K226" s="48"/>
      <c r="L226" s="48"/>
      <c r="M226" s="48"/>
      <c r="N226" s="48"/>
      <c r="O226" s="48"/>
      <c r="P226" s="48"/>
      <c r="Q226" s="48"/>
    </row>
    <row r="227" spans="1:17" ht="14.25" x14ac:dyDescent="0.2"/>
    <row r="228" spans="1:17" ht="14.25" x14ac:dyDescent="0.2"/>
    <row r="229" spans="1:17" ht="14.25" x14ac:dyDescent="0.2"/>
    <row r="230" spans="1:17" ht="14.25" x14ac:dyDescent="0.2"/>
    <row r="231" spans="1:17" ht="14.25" x14ac:dyDescent="0.2"/>
    <row r="232" spans="1:17" ht="14.25" x14ac:dyDescent="0.2"/>
    <row r="233" spans="1:17" ht="14.25" x14ac:dyDescent="0.2"/>
    <row r="234" spans="1:17" ht="14.25" x14ac:dyDescent="0.2"/>
    <row r="235" spans="1:17" ht="14.25" x14ac:dyDescent="0.2"/>
    <row r="236" spans="1:17" ht="14.25" x14ac:dyDescent="0.2"/>
    <row r="237" spans="1:17" ht="14.25" x14ac:dyDescent="0.2"/>
    <row r="238" spans="1:17" ht="14.25" x14ac:dyDescent="0.2"/>
    <row r="239" spans="1:17" ht="14.25" x14ac:dyDescent="0.2"/>
    <row r="240" spans="1:17" ht="14.25" x14ac:dyDescent="0.2"/>
    <row r="241" ht="14.25" x14ac:dyDescent="0.2"/>
    <row r="242" ht="14.25" x14ac:dyDescent="0.2"/>
    <row r="243" ht="14.25" x14ac:dyDescent="0.2"/>
    <row r="244" ht="14.25" x14ac:dyDescent="0.2"/>
    <row r="245" ht="14.25" x14ac:dyDescent="0.2"/>
    <row r="246" ht="14.25" x14ac:dyDescent="0.2"/>
    <row r="247" ht="14.25" x14ac:dyDescent="0.2"/>
    <row r="248" ht="14.25" x14ac:dyDescent="0.2"/>
    <row r="249" ht="14.25" x14ac:dyDescent="0.2"/>
    <row r="250" ht="14.25" x14ac:dyDescent="0.2"/>
    <row r="251" ht="14.25" x14ac:dyDescent="0.2"/>
    <row r="252" ht="14.25" x14ac:dyDescent="0.2"/>
    <row r="253" ht="14.25" x14ac:dyDescent="0.2"/>
    <row r="254" ht="14.25" x14ac:dyDescent="0.2"/>
    <row r="255" ht="14.25" x14ac:dyDescent="0.2"/>
    <row r="256" ht="14.25" x14ac:dyDescent="0.2"/>
    <row r="257" ht="14.25" x14ac:dyDescent="0.2"/>
    <row r="258" ht="14.25" x14ac:dyDescent="0.2"/>
    <row r="259" ht="14.25" x14ac:dyDescent="0.2"/>
    <row r="260" ht="14.25" x14ac:dyDescent="0.2"/>
    <row r="261" ht="14.25" x14ac:dyDescent="0.2"/>
    <row r="262" ht="14.25" x14ac:dyDescent="0.2"/>
    <row r="263" ht="14.25" x14ac:dyDescent="0.2"/>
    <row r="264" ht="14.25" x14ac:dyDescent="0.2"/>
    <row r="265" ht="14.25" x14ac:dyDescent="0.2"/>
    <row r="266" ht="14.25" x14ac:dyDescent="0.2"/>
    <row r="267" ht="14.25" x14ac:dyDescent="0.2"/>
    <row r="268" ht="14.25" x14ac:dyDescent="0.2"/>
    <row r="269" ht="14.25" x14ac:dyDescent="0.2"/>
    <row r="270" ht="14.25" x14ac:dyDescent="0.2"/>
    <row r="271" ht="14.25" x14ac:dyDescent="0.2"/>
    <row r="272" ht="14.25" x14ac:dyDescent="0.2"/>
    <row r="273" ht="14.25" x14ac:dyDescent="0.2"/>
    <row r="274" ht="14.25" x14ac:dyDescent="0.2"/>
    <row r="275" ht="14.25" x14ac:dyDescent="0.2"/>
    <row r="276" ht="14.25" x14ac:dyDescent="0.2"/>
    <row r="277" ht="14.25" x14ac:dyDescent="0.2"/>
    <row r="278" ht="14.25" x14ac:dyDescent="0.2"/>
    <row r="279" ht="14.25" x14ac:dyDescent="0.2"/>
    <row r="280" ht="14.25" x14ac:dyDescent="0.2"/>
    <row r="281" ht="14.25" x14ac:dyDescent="0.2"/>
    <row r="282" ht="14.25" x14ac:dyDescent="0.2"/>
    <row r="283" ht="14.25" x14ac:dyDescent="0.2"/>
    <row r="284" ht="14.25" x14ac:dyDescent="0.2"/>
    <row r="285" ht="14.25" x14ac:dyDescent="0.2"/>
    <row r="286" ht="14.25" x14ac:dyDescent="0.2"/>
    <row r="287" ht="14.25" x14ac:dyDescent="0.2"/>
    <row r="288" ht="14.25" x14ac:dyDescent="0.2"/>
    <row r="289" ht="14.25" x14ac:dyDescent="0.2"/>
    <row r="290" ht="14.25" x14ac:dyDescent="0.2"/>
    <row r="291" ht="14.25" x14ac:dyDescent="0.2"/>
    <row r="292" ht="14.25" x14ac:dyDescent="0.2"/>
    <row r="293" ht="14.25" x14ac:dyDescent="0.2"/>
    <row r="294" ht="14.25" x14ac:dyDescent="0.2"/>
    <row r="295" ht="14.25" x14ac:dyDescent="0.2"/>
    <row r="296" ht="14.25" x14ac:dyDescent="0.2"/>
    <row r="297" ht="14.25" x14ac:dyDescent="0.2"/>
    <row r="298" ht="14.25" x14ac:dyDescent="0.2"/>
    <row r="299" ht="14.25" x14ac:dyDescent="0.2"/>
    <row r="300" ht="14.25" x14ac:dyDescent="0.2"/>
    <row r="301" ht="14.25" x14ac:dyDescent="0.2"/>
    <row r="302" ht="14.25" x14ac:dyDescent="0.2"/>
    <row r="303" ht="14.25" x14ac:dyDescent="0.2"/>
    <row r="304" ht="14.25" x14ac:dyDescent="0.2"/>
    <row r="305" ht="14.25" x14ac:dyDescent="0.2"/>
    <row r="306" ht="14.25" x14ac:dyDescent="0.2"/>
    <row r="307" ht="14.25" x14ac:dyDescent="0.2"/>
    <row r="308" ht="14.25" x14ac:dyDescent="0.2"/>
    <row r="309" ht="14.25" x14ac:dyDescent="0.2"/>
    <row r="310" ht="14.25" x14ac:dyDescent="0.2"/>
    <row r="311" ht="14.25" x14ac:dyDescent="0.2"/>
    <row r="312" ht="14.25" x14ac:dyDescent="0.2"/>
    <row r="313" ht="14.25" x14ac:dyDescent="0.2"/>
    <row r="314" ht="14.25" x14ac:dyDescent="0.2"/>
    <row r="315" ht="14.25" x14ac:dyDescent="0.2"/>
    <row r="316" ht="14.25" x14ac:dyDescent="0.2"/>
    <row r="317" ht="14.25" x14ac:dyDescent="0.2"/>
    <row r="318" ht="14.25" x14ac:dyDescent="0.2"/>
    <row r="319" ht="14.25" x14ac:dyDescent="0.2"/>
    <row r="320" ht="14.25" x14ac:dyDescent="0.2"/>
    <row r="321" ht="14.25" x14ac:dyDescent="0.2"/>
    <row r="322" ht="14.25" x14ac:dyDescent="0.2"/>
    <row r="323" ht="14.25" x14ac:dyDescent="0.2"/>
    <row r="324" ht="14.25" x14ac:dyDescent="0.2"/>
    <row r="325" ht="14.25" x14ac:dyDescent="0.2"/>
    <row r="326" ht="14.25" x14ac:dyDescent="0.2"/>
    <row r="327" ht="14.25" x14ac:dyDescent="0.2"/>
    <row r="328" ht="14.25" x14ac:dyDescent="0.2"/>
    <row r="329" ht="14.25" x14ac:dyDescent="0.2"/>
    <row r="330" ht="14.25" x14ac:dyDescent="0.2"/>
    <row r="331" ht="14.25" x14ac:dyDescent="0.2"/>
    <row r="332" ht="14.25" x14ac:dyDescent="0.2"/>
    <row r="333" ht="14.25" x14ac:dyDescent="0.2"/>
    <row r="334" ht="14.25" x14ac:dyDescent="0.2"/>
    <row r="335" ht="14.25" x14ac:dyDescent="0.2"/>
    <row r="336" ht="14.25" x14ac:dyDescent="0.2"/>
    <row r="337" ht="14.25" x14ac:dyDescent="0.2"/>
    <row r="338" ht="14.25" x14ac:dyDescent="0.2"/>
    <row r="339" ht="14.25" x14ac:dyDescent="0.2"/>
    <row r="340" ht="14.25" x14ac:dyDescent="0.2"/>
    <row r="341" ht="14.25" x14ac:dyDescent="0.2"/>
    <row r="342" ht="14.25" x14ac:dyDescent="0.2"/>
    <row r="343" ht="14.25" x14ac:dyDescent="0.2"/>
    <row r="344" ht="14.25" x14ac:dyDescent="0.2"/>
    <row r="345" ht="14.25" x14ac:dyDescent="0.2"/>
    <row r="346" ht="14.25" x14ac:dyDescent="0.2"/>
    <row r="347" ht="14.25" x14ac:dyDescent="0.2"/>
    <row r="348" ht="14.25" x14ac:dyDescent="0.2"/>
    <row r="349" ht="14.25" x14ac:dyDescent="0.2"/>
    <row r="350" ht="14.25" x14ac:dyDescent="0.2"/>
    <row r="351" ht="14.25" x14ac:dyDescent="0.2"/>
    <row r="352" ht="14.25" x14ac:dyDescent="0.2"/>
    <row r="353" ht="14.25" x14ac:dyDescent="0.2"/>
    <row r="354" ht="14.25" x14ac:dyDescent="0.2"/>
    <row r="355" ht="14.25" x14ac:dyDescent="0.2"/>
    <row r="356" ht="14.25" x14ac:dyDescent="0.2"/>
    <row r="357" ht="14.25" x14ac:dyDescent="0.2"/>
    <row r="358" ht="14.25" x14ac:dyDescent="0.2"/>
    <row r="359" ht="14.25" x14ac:dyDescent="0.2"/>
    <row r="360" ht="14.25" x14ac:dyDescent="0.2"/>
    <row r="361" ht="14.25" x14ac:dyDescent="0.2"/>
    <row r="362" ht="14.25" x14ac:dyDescent="0.2"/>
    <row r="363" ht="14.25" x14ac:dyDescent="0.2"/>
    <row r="364" ht="14.25" x14ac:dyDescent="0.2"/>
    <row r="365" ht="14.25" x14ac:dyDescent="0.2"/>
    <row r="366" ht="14.25" x14ac:dyDescent="0.2"/>
    <row r="367" ht="14.25" x14ac:dyDescent="0.2"/>
    <row r="368" ht="14.25" x14ac:dyDescent="0.2"/>
    <row r="369" ht="14.25" x14ac:dyDescent="0.2"/>
    <row r="370" ht="14.25" x14ac:dyDescent="0.2"/>
    <row r="371" ht="14.25" x14ac:dyDescent="0.2"/>
    <row r="372" ht="14.25" x14ac:dyDescent="0.2"/>
    <row r="373" ht="14.25" x14ac:dyDescent="0.2"/>
    <row r="374" ht="14.25" x14ac:dyDescent="0.2"/>
    <row r="375" ht="14.25" x14ac:dyDescent="0.2"/>
    <row r="376" ht="14.25" x14ac:dyDescent="0.2"/>
    <row r="377" ht="14.25" x14ac:dyDescent="0.2"/>
    <row r="378" ht="14.25" x14ac:dyDescent="0.2"/>
    <row r="379" ht="14.25" x14ac:dyDescent="0.2"/>
    <row r="380" ht="14.25" x14ac:dyDescent="0.2"/>
    <row r="381" ht="14.25" x14ac:dyDescent="0.2"/>
    <row r="382" ht="14.25" x14ac:dyDescent="0.2"/>
    <row r="383" ht="14.25" x14ac:dyDescent="0.2"/>
    <row r="384" ht="14.25" x14ac:dyDescent="0.2"/>
    <row r="385" ht="14.25" x14ac:dyDescent="0.2"/>
    <row r="386" ht="14.25" x14ac:dyDescent="0.2"/>
    <row r="387" ht="14.25" x14ac:dyDescent="0.2"/>
    <row r="388" ht="14.25" x14ac:dyDescent="0.2"/>
    <row r="389" ht="14.25" x14ac:dyDescent="0.2"/>
    <row r="390" ht="14.25" x14ac:dyDescent="0.2"/>
    <row r="391" ht="14.25" x14ac:dyDescent="0.2"/>
    <row r="392" ht="14.25" x14ac:dyDescent="0.2"/>
    <row r="393" ht="14.25" x14ac:dyDescent="0.2"/>
    <row r="394" ht="14.25" x14ac:dyDescent="0.2"/>
    <row r="395" ht="14.25" x14ac:dyDescent="0.2"/>
    <row r="396" ht="14.25" x14ac:dyDescent="0.2"/>
    <row r="397" ht="14.25" x14ac:dyDescent="0.2"/>
    <row r="398" ht="14.25" x14ac:dyDescent="0.2"/>
    <row r="399" ht="14.25" x14ac:dyDescent="0.2"/>
    <row r="400" ht="14.25" x14ac:dyDescent="0.2"/>
    <row r="401" ht="14.25" x14ac:dyDescent="0.2"/>
    <row r="402" ht="14.25" x14ac:dyDescent="0.2"/>
    <row r="403" ht="14.25" x14ac:dyDescent="0.2"/>
    <row r="404" ht="14.25" x14ac:dyDescent="0.2"/>
    <row r="405" ht="14.25" x14ac:dyDescent="0.2"/>
    <row r="406" ht="14.25" x14ac:dyDescent="0.2"/>
    <row r="407" ht="14.25" x14ac:dyDescent="0.2"/>
    <row r="408" ht="14.25" x14ac:dyDescent="0.2"/>
    <row r="409" ht="14.25" x14ac:dyDescent="0.2"/>
    <row r="410" ht="14.25" x14ac:dyDescent="0.2"/>
    <row r="411" ht="14.25" x14ac:dyDescent="0.2"/>
    <row r="412" ht="14.25" x14ac:dyDescent="0.2"/>
    <row r="413" ht="14.25" x14ac:dyDescent="0.2"/>
    <row r="414" ht="14.25" x14ac:dyDescent="0.2"/>
    <row r="415" ht="14.25" x14ac:dyDescent="0.2"/>
    <row r="416" ht="14.25" x14ac:dyDescent="0.2"/>
    <row r="417" ht="14.25" x14ac:dyDescent="0.2"/>
    <row r="418" ht="14.25" x14ac:dyDescent="0.2"/>
    <row r="419" ht="14.25" x14ac:dyDescent="0.2"/>
    <row r="420" ht="14.25" x14ac:dyDescent="0.2"/>
    <row r="421" ht="14.25" x14ac:dyDescent="0.2"/>
    <row r="422" ht="14.25" x14ac:dyDescent="0.2"/>
    <row r="423" ht="14.25" x14ac:dyDescent="0.2"/>
    <row r="424" ht="14.25" x14ac:dyDescent="0.2"/>
    <row r="425" ht="14.25" x14ac:dyDescent="0.2"/>
    <row r="426" ht="14.25" x14ac:dyDescent="0.2"/>
    <row r="427" ht="14.25" x14ac:dyDescent="0.2"/>
    <row r="428" ht="14.25" x14ac:dyDescent="0.2"/>
    <row r="429" ht="14.25" x14ac:dyDescent="0.2"/>
    <row r="430" ht="14.25" x14ac:dyDescent="0.2"/>
    <row r="431" ht="14.25" x14ac:dyDescent="0.2"/>
    <row r="432" ht="14.25" x14ac:dyDescent="0.2"/>
    <row r="433" ht="14.25" x14ac:dyDescent="0.2"/>
    <row r="434" ht="14.25" x14ac:dyDescent="0.2"/>
    <row r="435" ht="14.25" x14ac:dyDescent="0.2"/>
    <row r="436" ht="14.25" x14ac:dyDescent="0.2"/>
    <row r="437" ht="14.25" x14ac:dyDescent="0.2"/>
    <row r="438" ht="14.25" x14ac:dyDescent="0.2"/>
    <row r="439" ht="14.25" x14ac:dyDescent="0.2"/>
    <row r="440" ht="14.25" x14ac:dyDescent="0.2"/>
    <row r="441" ht="14.25" x14ac:dyDescent="0.2"/>
    <row r="442" ht="14.25" x14ac:dyDescent="0.2"/>
    <row r="443" ht="14.25" x14ac:dyDescent="0.2"/>
    <row r="444" ht="14.25" x14ac:dyDescent="0.2"/>
    <row r="445" ht="14.25" x14ac:dyDescent="0.2"/>
    <row r="446" ht="14.25" x14ac:dyDescent="0.2"/>
    <row r="447" ht="14.25" x14ac:dyDescent="0.2"/>
    <row r="448" ht="14.25" x14ac:dyDescent="0.2"/>
    <row r="449" ht="14.25" x14ac:dyDescent="0.2"/>
    <row r="450" ht="14.25" x14ac:dyDescent="0.2"/>
    <row r="451" ht="14.25" x14ac:dyDescent="0.2"/>
    <row r="452" ht="14.25" x14ac:dyDescent="0.2"/>
    <row r="453" ht="14.25" x14ac:dyDescent="0.2"/>
    <row r="454" ht="14.25" x14ac:dyDescent="0.2"/>
    <row r="455" ht="14.25" x14ac:dyDescent="0.2"/>
    <row r="456" ht="14.25" x14ac:dyDescent="0.2"/>
    <row r="457" ht="14.25" x14ac:dyDescent="0.2"/>
    <row r="458" ht="14.25" x14ac:dyDescent="0.2"/>
    <row r="459" ht="14.25" x14ac:dyDescent="0.2"/>
    <row r="460" ht="14.25" x14ac:dyDescent="0.2"/>
    <row r="461" ht="14.25" x14ac:dyDescent="0.2"/>
    <row r="462" ht="14.25" x14ac:dyDescent="0.2"/>
    <row r="463" ht="14.25" x14ac:dyDescent="0.2"/>
    <row r="464" ht="14.25" x14ac:dyDescent="0.2"/>
    <row r="465" ht="14.25" x14ac:dyDescent="0.2"/>
    <row r="466" ht="14.25" x14ac:dyDescent="0.2"/>
    <row r="467" ht="14.25" x14ac:dyDescent="0.2"/>
    <row r="468" ht="14.25" x14ac:dyDescent="0.2"/>
    <row r="469" ht="14.25" x14ac:dyDescent="0.2"/>
    <row r="470" ht="14.25" x14ac:dyDescent="0.2"/>
    <row r="471" ht="14.25" x14ac:dyDescent="0.2"/>
    <row r="472" ht="14.25" x14ac:dyDescent="0.2"/>
    <row r="473" ht="14.25" x14ac:dyDescent="0.2"/>
    <row r="474" ht="14.25" x14ac:dyDescent="0.2"/>
    <row r="475" ht="14.25" x14ac:dyDescent="0.2"/>
    <row r="476" ht="14.25" x14ac:dyDescent="0.2"/>
    <row r="477" ht="14.25" x14ac:dyDescent="0.2"/>
    <row r="478" ht="14.25" x14ac:dyDescent="0.2"/>
    <row r="479" ht="14.25" x14ac:dyDescent="0.2"/>
    <row r="480" ht="14.25" x14ac:dyDescent="0.2"/>
    <row r="481" ht="14.25" x14ac:dyDescent="0.2"/>
    <row r="482" ht="14.25" x14ac:dyDescent="0.2"/>
    <row r="483" ht="14.25" x14ac:dyDescent="0.2"/>
    <row r="484" ht="14.25" x14ac:dyDescent="0.2"/>
    <row r="485" ht="14.25" x14ac:dyDescent="0.2"/>
    <row r="486" ht="14.25" x14ac:dyDescent="0.2"/>
    <row r="487" ht="14.25" x14ac:dyDescent="0.2"/>
    <row r="488" ht="14.25" x14ac:dyDescent="0.2"/>
    <row r="489" ht="14.25" x14ac:dyDescent="0.2"/>
    <row r="490" ht="14.25" x14ac:dyDescent="0.2"/>
    <row r="491" ht="14.25" x14ac:dyDescent="0.2"/>
    <row r="492" ht="14.25" x14ac:dyDescent="0.2"/>
    <row r="493" ht="14.25" x14ac:dyDescent="0.2"/>
    <row r="494" ht="14.25" x14ac:dyDescent="0.2"/>
    <row r="495" ht="14.25" x14ac:dyDescent="0.2"/>
    <row r="496" ht="14.25" x14ac:dyDescent="0.2"/>
    <row r="497" ht="14.25" x14ac:dyDescent="0.2"/>
    <row r="498" ht="14.25" x14ac:dyDescent="0.2"/>
    <row r="499" ht="14.25" x14ac:dyDescent="0.2"/>
    <row r="500" ht="14.25" x14ac:dyDescent="0.2"/>
    <row r="501" ht="14.25" x14ac:dyDescent="0.2"/>
    <row r="502" ht="14.25" x14ac:dyDescent="0.2"/>
    <row r="503" ht="14.25" x14ac:dyDescent="0.2"/>
    <row r="504" ht="14.25" x14ac:dyDescent="0.2"/>
    <row r="505" ht="14.25" x14ac:dyDescent="0.2"/>
    <row r="506" ht="14.25" x14ac:dyDescent="0.2"/>
    <row r="507" ht="14.25" x14ac:dyDescent="0.2"/>
    <row r="508" ht="14.25" x14ac:dyDescent="0.2"/>
    <row r="509" ht="14.25" x14ac:dyDescent="0.2"/>
    <row r="510" ht="14.25" x14ac:dyDescent="0.2"/>
    <row r="511" ht="14.25" x14ac:dyDescent="0.2"/>
    <row r="512" ht="14.25" x14ac:dyDescent="0.2"/>
    <row r="513" ht="14.25" x14ac:dyDescent="0.2"/>
    <row r="514" ht="14.25" x14ac:dyDescent="0.2"/>
    <row r="515" ht="14.25" x14ac:dyDescent="0.2"/>
    <row r="516" ht="14.25" x14ac:dyDescent="0.2"/>
    <row r="517" ht="14.25" x14ac:dyDescent="0.2"/>
    <row r="518" ht="14.25" x14ac:dyDescent="0.2"/>
    <row r="519" ht="14.25" x14ac:dyDescent="0.2"/>
    <row r="520" ht="14.25" x14ac:dyDescent="0.2"/>
    <row r="521" ht="14.25" x14ac:dyDescent="0.2"/>
    <row r="522" ht="14.25" x14ac:dyDescent="0.2"/>
    <row r="523" ht="14.25" x14ac:dyDescent="0.2"/>
    <row r="524" ht="14.25" x14ac:dyDescent="0.2"/>
    <row r="525" ht="14.25" x14ac:dyDescent="0.2"/>
    <row r="526" ht="14.25" x14ac:dyDescent="0.2"/>
    <row r="527" ht="14.25" x14ac:dyDescent="0.2"/>
    <row r="528" ht="14.25" x14ac:dyDescent="0.2"/>
    <row r="529" ht="14.25" x14ac:dyDescent="0.2"/>
    <row r="530" ht="14.25" x14ac:dyDescent="0.2"/>
    <row r="531" ht="14.25" x14ac:dyDescent="0.2"/>
    <row r="532" ht="14.25" x14ac:dyDescent="0.2"/>
    <row r="533" ht="14.25" x14ac:dyDescent="0.2"/>
    <row r="534" ht="14.25" x14ac:dyDescent="0.2"/>
    <row r="535" ht="14.25" x14ac:dyDescent="0.2"/>
    <row r="536" ht="14.25" x14ac:dyDescent="0.2"/>
    <row r="537" ht="14.25" x14ac:dyDescent="0.2"/>
    <row r="538" ht="14.25" x14ac:dyDescent="0.2"/>
    <row r="539" ht="14.25" x14ac:dyDescent="0.2"/>
    <row r="540" ht="14.25" x14ac:dyDescent="0.2"/>
    <row r="541" ht="14.25" x14ac:dyDescent="0.2"/>
    <row r="542" ht="14.25" x14ac:dyDescent="0.2"/>
    <row r="543" ht="14.25" x14ac:dyDescent="0.2"/>
    <row r="544" ht="14.25" x14ac:dyDescent="0.2"/>
    <row r="545" ht="14.25" x14ac:dyDescent="0.2"/>
    <row r="546" ht="14.25" x14ac:dyDescent="0.2"/>
    <row r="547" ht="14.25" x14ac:dyDescent="0.2"/>
    <row r="548" ht="14.25" x14ac:dyDescent="0.2"/>
    <row r="549" ht="14.25" x14ac:dyDescent="0.2"/>
    <row r="550" ht="14.25" x14ac:dyDescent="0.2"/>
    <row r="551" ht="14.25" x14ac:dyDescent="0.2"/>
    <row r="552" ht="14.25" x14ac:dyDescent="0.2"/>
    <row r="553" ht="14.25" x14ac:dyDescent="0.2"/>
    <row r="554" ht="14.25" x14ac:dyDescent="0.2"/>
    <row r="555" ht="14.25" x14ac:dyDescent="0.2"/>
    <row r="556" ht="14.25" x14ac:dyDescent="0.2"/>
    <row r="557" ht="14.25" x14ac:dyDescent="0.2"/>
    <row r="558" ht="14.25" x14ac:dyDescent="0.2"/>
    <row r="559" ht="14.25" x14ac:dyDescent="0.2"/>
    <row r="560" ht="14.25" x14ac:dyDescent="0.2"/>
    <row r="561" ht="14.25" x14ac:dyDescent="0.2"/>
    <row r="562" ht="14.25" x14ac:dyDescent="0.2"/>
    <row r="563" ht="14.25" x14ac:dyDescent="0.2"/>
    <row r="564" ht="14.25" x14ac:dyDescent="0.2"/>
    <row r="565" ht="14.25" x14ac:dyDescent="0.2"/>
    <row r="566" ht="14.25" x14ac:dyDescent="0.2"/>
    <row r="567" ht="14.25" x14ac:dyDescent="0.2"/>
    <row r="568" ht="14.25" x14ac:dyDescent="0.2"/>
    <row r="569" ht="14.25" x14ac:dyDescent="0.2"/>
    <row r="570" ht="14.25" x14ac:dyDescent="0.2"/>
    <row r="571" ht="14.25" x14ac:dyDescent="0.2"/>
    <row r="572" ht="14.25" x14ac:dyDescent="0.2"/>
    <row r="573" ht="14.25" x14ac:dyDescent="0.2"/>
    <row r="574" ht="14.25" x14ac:dyDescent="0.2"/>
    <row r="575" ht="14.25" x14ac:dyDescent="0.2"/>
    <row r="576" ht="14.25" x14ac:dyDescent="0.2"/>
    <row r="577" ht="14.25" x14ac:dyDescent="0.2"/>
    <row r="578" ht="14.25" x14ac:dyDescent="0.2"/>
    <row r="579" ht="14.25" x14ac:dyDescent="0.2"/>
    <row r="580" ht="14.25" x14ac:dyDescent="0.2"/>
    <row r="581" ht="14.25" x14ac:dyDescent="0.2"/>
    <row r="582" ht="14.25" x14ac:dyDescent="0.2"/>
    <row r="583" ht="14.25" x14ac:dyDescent="0.2"/>
    <row r="584" ht="14.25" x14ac:dyDescent="0.2"/>
    <row r="585" ht="14.25" x14ac:dyDescent="0.2"/>
    <row r="586" ht="14.25" x14ac:dyDescent="0.2"/>
    <row r="587" ht="14.25" x14ac:dyDescent="0.2"/>
    <row r="588" ht="14.25" x14ac:dyDescent="0.2"/>
    <row r="589" ht="14.25" x14ac:dyDescent="0.2"/>
    <row r="590" ht="14.25" x14ac:dyDescent="0.2"/>
    <row r="591" ht="14.25" x14ac:dyDescent="0.2"/>
    <row r="592" ht="14.25" x14ac:dyDescent="0.2"/>
    <row r="593" ht="14.25" x14ac:dyDescent="0.2"/>
    <row r="594" ht="14.25" x14ac:dyDescent="0.2"/>
    <row r="595" ht="14.25" x14ac:dyDescent="0.2"/>
    <row r="596" ht="14.25" x14ac:dyDescent="0.2"/>
    <row r="597" ht="14.25" x14ac:dyDescent="0.2"/>
    <row r="598" ht="14.25" x14ac:dyDescent="0.2"/>
    <row r="599" ht="14.25" x14ac:dyDescent="0.2"/>
    <row r="600" ht="14.25" x14ac:dyDescent="0.2"/>
    <row r="601" ht="14.25" x14ac:dyDescent="0.2"/>
    <row r="602" ht="14.25" x14ac:dyDescent="0.2"/>
    <row r="603" ht="14.25" x14ac:dyDescent="0.2"/>
    <row r="604" ht="14.25" x14ac:dyDescent="0.2"/>
    <row r="605" ht="14.25" x14ac:dyDescent="0.2"/>
    <row r="606" ht="14.25" x14ac:dyDescent="0.2"/>
    <row r="607" ht="14.25" x14ac:dyDescent="0.2"/>
    <row r="608" ht="14.25" x14ac:dyDescent="0.2"/>
    <row r="609" ht="14.25" x14ac:dyDescent="0.2"/>
    <row r="610" ht="14.25" x14ac:dyDescent="0.2"/>
    <row r="611" ht="14.25" x14ac:dyDescent="0.2"/>
    <row r="612" ht="14.25" x14ac:dyDescent="0.2"/>
    <row r="613" ht="14.25" x14ac:dyDescent="0.2"/>
    <row r="614" ht="14.25" x14ac:dyDescent="0.2"/>
    <row r="615" ht="14.25" x14ac:dyDescent="0.2"/>
    <row r="616" ht="14.25" x14ac:dyDescent="0.2"/>
    <row r="617" ht="14.25" x14ac:dyDescent="0.2"/>
    <row r="618" ht="14.25" x14ac:dyDescent="0.2"/>
    <row r="619" ht="14.25" x14ac:dyDescent="0.2"/>
    <row r="620" ht="14.25" x14ac:dyDescent="0.2"/>
    <row r="621" ht="14.25" x14ac:dyDescent="0.2"/>
    <row r="622" ht="14.25" x14ac:dyDescent="0.2"/>
    <row r="623" ht="14.25" x14ac:dyDescent="0.2"/>
    <row r="624" ht="14.25" x14ac:dyDescent="0.2"/>
    <row r="625" ht="14.25" x14ac:dyDescent="0.2"/>
    <row r="626" ht="14.25" x14ac:dyDescent="0.2"/>
    <row r="627" ht="14.25" x14ac:dyDescent="0.2"/>
    <row r="628" ht="14.25" x14ac:dyDescent="0.2"/>
    <row r="629" ht="14.25" x14ac:dyDescent="0.2"/>
    <row r="630" ht="14.25" x14ac:dyDescent="0.2"/>
    <row r="631" ht="14.25" x14ac:dyDescent="0.2"/>
    <row r="632" ht="14.25" x14ac:dyDescent="0.2"/>
    <row r="633" ht="14.25" x14ac:dyDescent="0.2"/>
    <row r="634" ht="14.25" x14ac:dyDescent="0.2"/>
    <row r="635" ht="14.25" x14ac:dyDescent="0.2"/>
    <row r="636" ht="14.25" x14ac:dyDescent="0.2"/>
    <row r="637" ht="14.25" x14ac:dyDescent="0.2"/>
    <row r="638" ht="14.25" x14ac:dyDescent="0.2"/>
    <row r="639" ht="14.25" x14ac:dyDescent="0.2"/>
    <row r="640" ht="14.25" x14ac:dyDescent="0.2"/>
    <row r="641" ht="14.25" x14ac:dyDescent="0.2"/>
    <row r="642" ht="14.25" x14ac:dyDescent="0.2"/>
    <row r="643" ht="14.25" x14ac:dyDescent="0.2"/>
    <row r="644" ht="14.25" x14ac:dyDescent="0.2"/>
    <row r="645" ht="14.25" x14ac:dyDescent="0.2"/>
    <row r="646" ht="14.25" x14ac:dyDescent="0.2"/>
    <row r="647" ht="14.25" x14ac:dyDescent="0.2"/>
    <row r="648" ht="14.25" x14ac:dyDescent="0.2"/>
    <row r="649" ht="14.25" x14ac:dyDescent="0.2"/>
    <row r="650" ht="14.25" x14ac:dyDescent="0.2"/>
    <row r="651" ht="14.25" x14ac:dyDescent="0.2"/>
    <row r="652" ht="14.25" x14ac:dyDescent="0.2"/>
    <row r="653" ht="14.25" x14ac:dyDescent="0.2"/>
    <row r="654" ht="14.25" x14ac:dyDescent="0.2"/>
    <row r="655" ht="14.25" x14ac:dyDescent="0.2"/>
    <row r="656" ht="14.25" x14ac:dyDescent="0.2"/>
    <row r="657" ht="14.25" x14ac:dyDescent="0.2"/>
    <row r="658" ht="14.25" x14ac:dyDescent="0.2"/>
    <row r="659" ht="14.25" x14ac:dyDescent="0.2"/>
    <row r="660" ht="14.25" x14ac:dyDescent="0.2"/>
    <row r="661" ht="14.25" x14ac:dyDescent="0.2"/>
    <row r="662" ht="14.25" x14ac:dyDescent="0.2"/>
    <row r="663" ht="14.25" x14ac:dyDescent="0.2"/>
    <row r="664" ht="14.25" x14ac:dyDescent="0.2"/>
    <row r="665" ht="14.25" x14ac:dyDescent="0.2"/>
    <row r="666" ht="14.25" x14ac:dyDescent="0.2"/>
    <row r="667" ht="14.25" x14ac:dyDescent="0.2"/>
    <row r="668" ht="14.25" x14ac:dyDescent="0.2"/>
    <row r="669" ht="14.25" x14ac:dyDescent="0.2"/>
    <row r="670" ht="14.25" x14ac:dyDescent="0.2"/>
    <row r="671" ht="14.25" x14ac:dyDescent="0.2"/>
    <row r="672" ht="14.25" x14ac:dyDescent="0.2"/>
    <row r="673" ht="14.25" x14ac:dyDescent="0.2"/>
    <row r="674" ht="14.25" x14ac:dyDescent="0.2"/>
    <row r="675" ht="14.25" x14ac:dyDescent="0.2"/>
    <row r="676" ht="14.25" x14ac:dyDescent="0.2"/>
    <row r="677" ht="14.25" x14ac:dyDescent="0.2"/>
    <row r="678" ht="14.25" x14ac:dyDescent="0.2"/>
    <row r="679" ht="14.25" x14ac:dyDescent="0.2"/>
    <row r="680" ht="14.25" x14ac:dyDescent="0.2"/>
    <row r="681" ht="14.25" x14ac:dyDescent="0.2"/>
    <row r="682" ht="14.25" x14ac:dyDescent="0.2"/>
    <row r="683" ht="14.25" x14ac:dyDescent="0.2"/>
    <row r="684" ht="14.25" x14ac:dyDescent="0.2"/>
    <row r="685" ht="14.25" x14ac:dyDescent="0.2"/>
    <row r="686" ht="14.25" x14ac:dyDescent="0.2"/>
    <row r="687" ht="14.25" x14ac:dyDescent="0.2"/>
    <row r="688" ht="14.25" x14ac:dyDescent="0.2"/>
    <row r="689" ht="14.25" x14ac:dyDescent="0.2"/>
    <row r="690" ht="14.25" x14ac:dyDescent="0.2"/>
    <row r="691" ht="14.25" x14ac:dyDescent="0.2"/>
    <row r="692" ht="14.25" x14ac:dyDescent="0.2"/>
    <row r="693" ht="14.25" x14ac:dyDescent="0.2"/>
    <row r="694" ht="14.25" x14ac:dyDescent="0.2"/>
    <row r="695" ht="14.25" x14ac:dyDescent="0.2"/>
    <row r="696" ht="14.25" x14ac:dyDescent="0.2"/>
    <row r="697" ht="14.25" x14ac:dyDescent="0.2"/>
    <row r="698" ht="14.25" x14ac:dyDescent="0.2"/>
    <row r="699" ht="14.25" x14ac:dyDescent="0.2"/>
    <row r="700" ht="14.25" x14ac:dyDescent="0.2"/>
    <row r="701" ht="14.25" x14ac:dyDescent="0.2"/>
    <row r="702" ht="14.25" x14ac:dyDescent="0.2"/>
    <row r="703" ht="14.25" x14ac:dyDescent="0.2"/>
    <row r="704" ht="14.25" x14ac:dyDescent="0.2"/>
    <row r="705" ht="14.25" x14ac:dyDescent="0.2"/>
    <row r="706" ht="14.25" x14ac:dyDescent="0.2"/>
    <row r="707" ht="14.25" x14ac:dyDescent="0.2"/>
    <row r="708" ht="14.25" x14ac:dyDescent="0.2"/>
    <row r="709" ht="14.25" x14ac:dyDescent="0.2"/>
    <row r="710" ht="14.25" x14ac:dyDescent="0.2"/>
    <row r="711" ht="14.25" x14ac:dyDescent="0.2"/>
    <row r="712" ht="14.25" x14ac:dyDescent="0.2"/>
    <row r="713" ht="14.25" x14ac:dyDescent="0.2"/>
    <row r="714" ht="14.25" x14ac:dyDescent="0.2"/>
    <row r="715" ht="14.25" x14ac:dyDescent="0.2"/>
    <row r="716" ht="14.25" x14ac:dyDescent="0.2"/>
    <row r="717" ht="14.25" x14ac:dyDescent="0.2"/>
    <row r="718" ht="14.25" x14ac:dyDescent="0.2"/>
    <row r="719" ht="14.25" x14ac:dyDescent="0.2"/>
    <row r="720" ht="14.25" x14ac:dyDescent="0.2"/>
    <row r="721" ht="14.25" x14ac:dyDescent="0.2"/>
    <row r="722" ht="14.25" x14ac:dyDescent="0.2"/>
    <row r="723" ht="14.25" x14ac:dyDescent="0.2"/>
    <row r="724" ht="14.25" x14ac:dyDescent="0.2"/>
    <row r="725" ht="14.25" x14ac:dyDescent="0.2"/>
    <row r="726" ht="14.25" x14ac:dyDescent="0.2"/>
    <row r="727" ht="14.25" x14ac:dyDescent="0.2"/>
    <row r="728" ht="14.25" x14ac:dyDescent="0.2"/>
    <row r="729" ht="14.25" x14ac:dyDescent="0.2"/>
    <row r="730" ht="14.25" x14ac:dyDescent="0.2"/>
    <row r="731" ht="14.25" x14ac:dyDescent="0.2"/>
    <row r="732" ht="14.25" x14ac:dyDescent="0.2"/>
    <row r="733" ht="14.25" x14ac:dyDescent="0.2"/>
    <row r="734" ht="14.25" x14ac:dyDescent="0.2"/>
    <row r="735" ht="14.25" x14ac:dyDescent="0.2"/>
    <row r="736" ht="14.25" x14ac:dyDescent="0.2"/>
    <row r="737" ht="14.25" x14ac:dyDescent="0.2"/>
    <row r="738" ht="14.25" x14ac:dyDescent="0.2"/>
    <row r="739" ht="14.25" x14ac:dyDescent="0.2"/>
    <row r="740" ht="14.25" x14ac:dyDescent="0.2"/>
    <row r="741" ht="14.25" x14ac:dyDescent="0.2"/>
    <row r="742" ht="14.25" x14ac:dyDescent="0.2"/>
    <row r="743" ht="14.25" x14ac:dyDescent="0.2"/>
    <row r="744" ht="14.25" x14ac:dyDescent="0.2"/>
    <row r="745" ht="14.25" x14ac:dyDescent="0.2"/>
    <row r="746" ht="14.25" x14ac:dyDescent="0.2"/>
    <row r="747" ht="14.25" x14ac:dyDescent="0.2"/>
    <row r="748" ht="14.25" x14ac:dyDescent="0.2"/>
    <row r="749" ht="14.25" x14ac:dyDescent="0.2"/>
    <row r="750" ht="14.25" x14ac:dyDescent="0.2"/>
    <row r="751" ht="14.25" x14ac:dyDescent="0.2"/>
    <row r="752" ht="14.25" x14ac:dyDescent="0.2"/>
    <row r="753" ht="14.25" x14ac:dyDescent="0.2"/>
    <row r="754" ht="14.25" x14ac:dyDescent="0.2"/>
    <row r="755" ht="14.25" x14ac:dyDescent="0.2"/>
    <row r="756" ht="14.25" x14ac:dyDescent="0.2"/>
    <row r="757" ht="14.25" x14ac:dyDescent="0.2"/>
    <row r="758" ht="14.25" x14ac:dyDescent="0.2"/>
    <row r="759" ht="14.25" x14ac:dyDescent="0.2"/>
    <row r="760" ht="14.25" x14ac:dyDescent="0.2"/>
    <row r="761" ht="14.25" x14ac:dyDescent="0.2"/>
    <row r="762" ht="14.25" x14ac:dyDescent="0.2"/>
    <row r="763" ht="14.25" x14ac:dyDescent="0.2"/>
    <row r="764" ht="14.25" x14ac:dyDescent="0.2"/>
    <row r="765" ht="14.25" x14ac:dyDescent="0.2"/>
    <row r="766" ht="14.25" x14ac:dyDescent="0.2"/>
    <row r="767" ht="14.25" x14ac:dyDescent="0.2"/>
    <row r="768" ht="14.25" x14ac:dyDescent="0.2"/>
    <row r="769" ht="14.25" x14ac:dyDescent="0.2"/>
    <row r="770" ht="14.25" x14ac:dyDescent="0.2"/>
    <row r="771" ht="14.25" x14ac:dyDescent="0.2"/>
    <row r="772" ht="14.25" x14ac:dyDescent="0.2"/>
    <row r="773" ht="14.25" x14ac:dyDescent="0.2"/>
    <row r="774" ht="14.25" x14ac:dyDescent="0.2"/>
    <row r="775" ht="14.25" x14ac:dyDescent="0.2"/>
    <row r="776" ht="14.25" x14ac:dyDescent="0.2"/>
    <row r="777" ht="14.25" x14ac:dyDescent="0.2"/>
    <row r="778" ht="14.25" x14ac:dyDescent="0.2"/>
    <row r="779" ht="14.25" x14ac:dyDescent="0.2"/>
    <row r="780" ht="14.25" x14ac:dyDescent="0.2"/>
    <row r="781" ht="14.25" x14ac:dyDescent="0.2"/>
    <row r="782" ht="14.25" x14ac:dyDescent="0.2"/>
    <row r="783" ht="14.25" x14ac:dyDescent="0.2"/>
    <row r="784" ht="14.25" x14ac:dyDescent="0.2"/>
    <row r="785" ht="14.25" x14ac:dyDescent="0.2"/>
    <row r="786" ht="14.25" x14ac:dyDescent="0.2"/>
    <row r="787" ht="14.25" x14ac:dyDescent="0.2"/>
    <row r="788" ht="14.25" x14ac:dyDescent="0.2"/>
    <row r="789" ht="14.25" x14ac:dyDescent="0.2"/>
    <row r="790" ht="14.25" x14ac:dyDescent="0.2"/>
    <row r="791" ht="14.25" x14ac:dyDescent="0.2"/>
    <row r="792" ht="14.25" x14ac:dyDescent="0.2"/>
    <row r="793" ht="14.25" x14ac:dyDescent="0.2"/>
    <row r="794" ht="14.25" x14ac:dyDescent="0.2"/>
    <row r="795" ht="14.25" x14ac:dyDescent="0.2"/>
    <row r="796" ht="14.25" x14ac:dyDescent="0.2"/>
    <row r="797" ht="14.25" x14ac:dyDescent="0.2"/>
    <row r="798" ht="14.25" x14ac:dyDescent="0.2"/>
    <row r="799" ht="14.25" x14ac:dyDescent="0.2"/>
    <row r="800" ht="14.25" x14ac:dyDescent="0.2"/>
    <row r="801" ht="14.25" x14ac:dyDescent="0.2"/>
    <row r="802" ht="14.25" x14ac:dyDescent="0.2"/>
    <row r="803" ht="14.25" x14ac:dyDescent="0.2"/>
    <row r="804" ht="14.25" x14ac:dyDescent="0.2"/>
    <row r="805" ht="14.25" x14ac:dyDescent="0.2"/>
    <row r="806" ht="14.25" x14ac:dyDescent="0.2"/>
    <row r="807" ht="14.25" x14ac:dyDescent="0.2"/>
    <row r="808" ht="14.25" x14ac:dyDescent="0.2"/>
    <row r="809" ht="14.25" x14ac:dyDescent="0.2"/>
    <row r="810" ht="14.25" x14ac:dyDescent="0.2"/>
    <row r="811" ht="14.25" x14ac:dyDescent="0.2"/>
    <row r="812" ht="14.25" x14ac:dyDescent="0.2"/>
    <row r="813" ht="14.25" x14ac:dyDescent="0.2"/>
    <row r="814" ht="14.25" x14ac:dyDescent="0.2"/>
    <row r="815" ht="14.25" x14ac:dyDescent="0.2"/>
    <row r="816" ht="14.25" x14ac:dyDescent="0.2"/>
    <row r="817" ht="14.25" x14ac:dyDescent="0.2"/>
    <row r="818" ht="14.25" x14ac:dyDescent="0.2"/>
    <row r="819" ht="14.25" x14ac:dyDescent="0.2"/>
    <row r="820" ht="14.25" x14ac:dyDescent="0.2"/>
    <row r="821" ht="14.25" x14ac:dyDescent="0.2"/>
    <row r="822" ht="14.25" x14ac:dyDescent="0.2"/>
    <row r="823" ht="14.25" x14ac:dyDescent="0.2"/>
    <row r="824" ht="14.25" x14ac:dyDescent="0.2"/>
    <row r="825" ht="14.25" x14ac:dyDescent="0.2"/>
    <row r="826" ht="14.25" x14ac:dyDescent="0.2"/>
    <row r="827" ht="14.25" x14ac:dyDescent="0.2"/>
    <row r="828" ht="14.25" x14ac:dyDescent="0.2"/>
    <row r="829" ht="14.25" x14ac:dyDescent="0.2"/>
    <row r="830" ht="14.25" x14ac:dyDescent="0.2"/>
    <row r="831" ht="14.25" x14ac:dyDescent="0.2"/>
    <row r="832" ht="14.25" x14ac:dyDescent="0.2"/>
    <row r="833" ht="14.25" x14ac:dyDescent="0.2"/>
    <row r="834" ht="14.25" x14ac:dyDescent="0.2"/>
    <row r="835" ht="14.25" x14ac:dyDescent="0.2"/>
    <row r="836" ht="14.25" x14ac:dyDescent="0.2"/>
    <row r="837" ht="14.25" x14ac:dyDescent="0.2"/>
    <row r="838" ht="14.25" x14ac:dyDescent="0.2"/>
    <row r="839" ht="14.25" x14ac:dyDescent="0.2"/>
    <row r="840" ht="14.25" x14ac:dyDescent="0.2"/>
    <row r="841" ht="14.25" x14ac:dyDescent="0.2"/>
    <row r="842" ht="14.25" x14ac:dyDescent="0.2"/>
    <row r="843" ht="14.25" x14ac:dyDescent="0.2"/>
    <row r="844" ht="14.25" x14ac:dyDescent="0.2"/>
    <row r="845" ht="14.25" x14ac:dyDescent="0.2"/>
    <row r="846" ht="14.25" x14ac:dyDescent="0.2"/>
    <row r="847" ht="14.25" x14ac:dyDescent="0.2"/>
    <row r="848" ht="14.25" x14ac:dyDescent="0.2"/>
    <row r="849" ht="14.25" x14ac:dyDescent="0.2"/>
    <row r="850" ht="14.25" x14ac:dyDescent="0.2"/>
    <row r="851" ht="14.25" x14ac:dyDescent="0.2"/>
    <row r="852" ht="14.25" x14ac:dyDescent="0.2"/>
    <row r="853" ht="14.25" x14ac:dyDescent="0.2"/>
    <row r="854" ht="14.25" x14ac:dyDescent="0.2"/>
    <row r="855" ht="14.25" x14ac:dyDescent="0.2"/>
    <row r="856" ht="14.25" x14ac:dyDescent="0.2"/>
    <row r="857" ht="14.25" x14ac:dyDescent="0.2"/>
    <row r="858" ht="14.25" x14ac:dyDescent="0.2"/>
    <row r="859" ht="14.25" x14ac:dyDescent="0.2"/>
    <row r="860" ht="14.25" x14ac:dyDescent="0.2"/>
    <row r="861" ht="14.25" x14ac:dyDescent="0.2"/>
    <row r="862" ht="14.25" x14ac:dyDescent="0.2"/>
    <row r="863" ht="14.25" x14ac:dyDescent="0.2"/>
    <row r="864" ht="14.25" x14ac:dyDescent="0.2"/>
    <row r="865" ht="14.25" x14ac:dyDescent="0.2"/>
    <row r="866" ht="14.25" x14ac:dyDescent="0.2"/>
    <row r="867" ht="14.25" x14ac:dyDescent="0.2"/>
    <row r="868" ht="14.25" x14ac:dyDescent="0.2"/>
    <row r="869" ht="14.25" x14ac:dyDescent="0.2"/>
    <row r="870" ht="14.25" x14ac:dyDescent="0.2"/>
    <row r="871" ht="14.25" x14ac:dyDescent="0.2"/>
    <row r="872" ht="14.25" x14ac:dyDescent="0.2"/>
    <row r="873" ht="14.25" x14ac:dyDescent="0.2"/>
    <row r="874" ht="14.25" x14ac:dyDescent="0.2"/>
    <row r="875" ht="14.25" x14ac:dyDescent="0.2"/>
    <row r="876" ht="14.25" x14ac:dyDescent="0.2"/>
    <row r="877" ht="14.25" x14ac:dyDescent="0.2"/>
    <row r="878" ht="14.25" x14ac:dyDescent="0.2"/>
    <row r="879" ht="14.25" x14ac:dyDescent="0.2"/>
    <row r="880" ht="14.25" x14ac:dyDescent="0.2"/>
    <row r="881" ht="14.25" x14ac:dyDescent="0.2"/>
    <row r="882" ht="14.25" x14ac:dyDescent="0.2"/>
    <row r="883" ht="14.25" x14ac:dyDescent="0.2"/>
    <row r="884" ht="14.25" x14ac:dyDescent="0.2"/>
    <row r="885" ht="14.25" x14ac:dyDescent="0.2"/>
    <row r="886" ht="14.25" x14ac:dyDescent="0.2"/>
    <row r="887" ht="14.25" x14ac:dyDescent="0.2"/>
    <row r="888" ht="14.25" x14ac:dyDescent="0.2"/>
    <row r="889" ht="14.25" x14ac:dyDescent="0.2"/>
    <row r="890" ht="14.25" x14ac:dyDescent="0.2"/>
    <row r="891" ht="14.25" x14ac:dyDescent="0.2"/>
    <row r="892" ht="14.25" x14ac:dyDescent="0.2"/>
    <row r="893" ht="14.25" x14ac:dyDescent="0.2"/>
    <row r="894" ht="14.25" x14ac:dyDescent="0.2"/>
    <row r="895" ht="14.25" x14ac:dyDescent="0.2"/>
    <row r="896" ht="14.25" x14ac:dyDescent="0.2"/>
    <row r="897" ht="14.25" x14ac:dyDescent="0.2"/>
    <row r="898" ht="14.25" x14ac:dyDescent="0.2"/>
    <row r="899" ht="14.25" x14ac:dyDescent="0.2"/>
    <row r="900" ht="14.25" x14ac:dyDescent="0.2"/>
    <row r="901" ht="14.25" x14ac:dyDescent="0.2"/>
    <row r="902" ht="14.25" x14ac:dyDescent="0.2"/>
    <row r="903" ht="14.25" x14ac:dyDescent="0.2"/>
    <row r="904" ht="14.25" x14ac:dyDescent="0.2"/>
    <row r="905" ht="14.25" x14ac:dyDescent="0.2"/>
    <row r="906" ht="14.25" x14ac:dyDescent="0.2"/>
    <row r="907" ht="14.25" x14ac:dyDescent="0.2"/>
    <row r="908" ht="14.25" x14ac:dyDescent="0.2"/>
    <row r="909" ht="14.25" x14ac:dyDescent="0.2"/>
    <row r="910" ht="14.25" x14ac:dyDescent="0.2"/>
    <row r="911" ht="14.25" x14ac:dyDescent="0.2"/>
    <row r="912" ht="14.25" x14ac:dyDescent="0.2"/>
    <row r="913" ht="14.25" x14ac:dyDescent="0.2"/>
    <row r="914" ht="14.25" x14ac:dyDescent="0.2"/>
    <row r="915" ht="14.25" x14ac:dyDescent="0.2"/>
    <row r="916" ht="14.25" x14ac:dyDescent="0.2"/>
    <row r="917" ht="14.25" x14ac:dyDescent="0.2"/>
    <row r="918" ht="14.25" x14ac:dyDescent="0.2"/>
    <row r="919" ht="14.25" x14ac:dyDescent="0.2"/>
    <row r="920" ht="14.25" x14ac:dyDescent="0.2"/>
    <row r="921" ht="14.25" x14ac:dyDescent="0.2"/>
    <row r="922" ht="14.25" x14ac:dyDescent="0.2"/>
    <row r="923" ht="14.25" x14ac:dyDescent="0.2"/>
    <row r="924" ht="14.25" x14ac:dyDescent="0.2"/>
    <row r="925" ht="14.25" x14ac:dyDescent="0.2"/>
    <row r="926" ht="14.25" x14ac:dyDescent="0.2"/>
    <row r="927" ht="14.25" x14ac:dyDescent="0.2"/>
    <row r="928" ht="14.25" x14ac:dyDescent="0.2"/>
    <row r="929" ht="14.25" x14ac:dyDescent="0.2"/>
    <row r="930" ht="14.25" x14ac:dyDescent="0.2"/>
    <row r="931" ht="14.25" x14ac:dyDescent="0.2"/>
    <row r="932" ht="14.25" x14ac:dyDescent="0.2"/>
    <row r="933" ht="14.25" x14ac:dyDescent="0.2"/>
    <row r="934" ht="14.25" x14ac:dyDescent="0.2"/>
    <row r="935" ht="14.25" x14ac:dyDescent="0.2"/>
    <row r="936" ht="14.25" x14ac:dyDescent="0.2"/>
    <row r="937" ht="14.25" x14ac:dyDescent="0.2"/>
    <row r="938" ht="14.25" x14ac:dyDescent="0.2"/>
    <row r="939" ht="14.25" x14ac:dyDescent="0.2"/>
    <row r="940" ht="14.25" x14ac:dyDescent="0.2"/>
    <row r="941" ht="14.25" x14ac:dyDescent="0.2"/>
    <row r="942" ht="14.25" x14ac:dyDescent="0.2"/>
    <row r="943" ht="14.25" x14ac:dyDescent="0.2"/>
    <row r="944" ht="14.25" x14ac:dyDescent="0.2"/>
    <row r="945" ht="14.25" x14ac:dyDescent="0.2"/>
    <row r="946" ht="14.25" x14ac:dyDescent="0.2"/>
    <row r="947" ht="14.25" x14ac:dyDescent="0.2"/>
    <row r="948" ht="14.25" x14ac:dyDescent="0.2"/>
    <row r="949" ht="14.25" x14ac:dyDescent="0.2"/>
    <row r="950" ht="14.25" x14ac:dyDescent="0.2"/>
    <row r="951" ht="14.25" x14ac:dyDescent="0.2"/>
    <row r="952" ht="14.25" x14ac:dyDescent="0.2"/>
    <row r="953" ht="14.25" x14ac:dyDescent="0.2"/>
    <row r="954" ht="14.25" x14ac:dyDescent="0.2"/>
    <row r="955" ht="14.25" x14ac:dyDescent="0.2"/>
    <row r="956" ht="14.25" x14ac:dyDescent="0.2"/>
    <row r="957" ht="14.25" x14ac:dyDescent="0.2"/>
    <row r="958" ht="14.25" x14ac:dyDescent="0.2"/>
    <row r="959" ht="14.25" x14ac:dyDescent="0.2"/>
    <row r="960" ht="14.25" x14ac:dyDescent="0.2"/>
    <row r="961" ht="14.25" x14ac:dyDescent="0.2"/>
    <row r="962" ht="14.25" x14ac:dyDescent="0.2"/>
    <row r="963" ht="14.25" x14ac:dyDescent="0.2"/>
    <row r="964" ht="14.25" x14ac:dyDescent="0.2"/>
    <row r="965" ht="14.25" x14ac:dyDescent="0.2"/>
    <row r="966" ht="14.25" x14ac:dyDescent="0.2"/>
    <row r="967" ht="14.25" x14ac:dyDescent="0.2"/>
    <row r="968" ht="14.25" x14ac:dyDescent="0.2"/>
    <row r="969" ht="14.25" x14ac:dyDescent="0.2"/>
    <row r="970" ht="14.25" x14ac:dyDescent="0.2"/>
    <row r="971" ht="14.25" x14ac:dyDescent="0.2"/>
    <row r="972" ht="14.25" x14ac:dyDescent="0.2"/>
    <row r="973" ht="14.25" x14ac:dyDescent="0.2"/>
    <row r="974" ht="14.25" x14ac:dyDescent="0.2"/>
    <row r="975" ht="14.25" x14ac:dyDescent="0.2"/>
    <row r="976" ht="14.25" x14ac:dyDescent="0.2"/>
    <row r="977" ht="14.25" x14ac:dyDescent="0.2"/>
    <row r="978" ht="14.25" x14ac:dyDescent="0.2"/>
    <row r="979" ht="14.25" x14ac:dyDescent="0.2"/>
    <row r="980" ht="14.25" x14ac:dyDescent="0.2"/>
    <row r="981" ht="14.25" x14ac:dyDescent="0.2"/>
    <row r="982" ht="14.25" x14ac:dyDescent="0.2"/>
    <row r="983" ht="14.25" x14ac:dyDescent="0.2"/>
    <row r="984" ht="14.25" x14ac:dyDescent="0.2"/>
    <row r="985" ht="14.25" x14ac:dyDescent="0.2"/>
    <row r="986" ht="14.25" x14ac:dyDescent="0.2"/>
    <row r="987" ht="14.25" x14ac:dyDescent="0.2"/>
    <row r="988" ht="14.25" x14ac:dyDescent="0.2"/>
    <row r="989" ht="14.25" x14ac:dyDescent="0.2"/>
    <row r="990" ht="14.25" x14ac:dyDescent="0.2"/>
    <row r="991" ht="14.25" x14ac:dyDescent="0.2"/>
    <row r="992" ht="14.25" x14ac:dyDescent="0.2"/>
    <row r="993" ht="14.25" x14ac:dyDescent="0.2"/>
    <row r="994" ht="14.25" x14ac:dyDescent="0.2"/>
    <row r="995" ht="14.25" x14ac:dyDescent="0.2"/>
    <row r="996" ht="14.25" x14ac:dyDescent="0.2"/>
    <row r="997" ht="14.25" x14ac:dyDescent="0.2"/>
    <row r="998" ht="14.25" x14ac:dyDescent="0.2"/>
    <row r="999" ht="14.25" x14ac:dyDescent="0.2"/>
    <row r="1000" ht="14.25" x14ac:dyDescent="0.2"/>
    <row r="1001" ht="14.25" x14ac:dyDescent="0.2"/>
    <row r="1002" ht="14.25" x14ac:dyDescent="0.2"/>
    <row r="1003" ht="14.25" x14ac:dyDescent="0.2"/>
    <row r="1004" ht="14.25" x14ac:dyDescent="0.2"/>
    <row r="1005" ht="14.25" x14ac:dyDescent="0.2"/>
    <row r="1006" ht="14.25" x14ac:dyDescent="0.2"/>
    <row r="1007" ht="14.25" x14ac:dyDescent="0.2"/>
    <row r="1008" ht="14.25" x14ac:dyDescent="0.2"/>
    <row r="1009" ht="14.25" x14ac:dyDescent="0.2"/>
    <row r="1010" ht="14.25" x14ac:dyDescent="0.2"/>
    <row r="1011" ht="14.25" x14ac:dyDescent="0.2"/>
    <row r="1012" ht="14.25" x14ac:dyDescent="0.2"/>
    <row r="1013" ht="14.25" x14ac:dyDescent="0.2"/>
    <row r="1014" ht="14.25" x14ac:dyDescent="0.2"/>
    <row r="1015" ht="14.25" x14ac:dyDescent="0.2"/>
    <row r="1016" ht="14.25" x14ac:dyDescent="0.2"/>
    <row r="1017" ht="14.25" x14ac:dyDescent="0.2"/>
    <row r="1018" ht="14.25" x14ac:dyDescent="0.2"/>
    <row r="1019" ht="14.25" x14ac:dyDescent="0.2"/>
    <row r="1020" ht="14.25" x14ac:dyDescent="0.2"/>
    <row r="1021" ht="14.25" x14ac:dyDescent="0.2"/>
    <row r="1022" ht="14.25" x14ac:dyDescent="0.2"/>
    <row r="1023" ht="14.25" x14ac:dyDescent="0.2"/>
    <row r="1024" ht="14.25" x14ac:dyDescent="0.2"/>
    <row r="1025" ht="14.25" x14ac:dyDescent="0.2"/>
    <row r="1026" ht="14.25" x14ac:dyDescent="0.2"/>
    <row r="1027" ht="14.25" x14ac:dyDescent="0.2"/>
    <row r="1028" ht="14.25" x14ac:dyDescent="0.2"/>
    <row r="1029" ht="14.25" x14ac:dyDescent="0.2"/>
    <row r="1030" ht="14.25" x14ac:dyDescent="0.2"/>
    <row r="1031" ht="14.25" x14ac:dyDescent="0.2"/>
    <row r="1032" ht="14.25" x14ac:dyDescent="0.2"/>
    <row r="1033" ht="14.25" x14ac:dyDescent="0.2"/>
    <row r="1034" ht="14.25" x14ac:dyDescent="0.2"/>
    <row r="1035" ht="14.25" x14ac:dyDescent="0.2"/>
    <row r="1036" ht="14.25" x14ac:dyDescent="0.2"/>
    <row r="1037" ht="14.25" x14ac:dyDescent="0.2"/>
    <row r="1038" ht="14.25" x14ac:dyDescent="0.2"/>
    <row r="1039" ht="14.25" x14ac:dyDescent="0.2"/>
    <row r="1040" ht="14.25" x14ac:dyDescent="0.2"/>
    <row r="1041" ht="14.25" x14ac:dyDescent="0.2"/>
    <row r="1042" ht="14.25" x14ac:dyDescent="0.2"/>
  </sheetData>
  <mergeCells count="76">
    <mergeCell ref="A219:F219"/>
    <mergeCell ref="A220:F220"/>
    <mergeCell ref="A221:F221"/>
    <mergeCell ref="A222:F222"/>
    <mergeCell ref="A213:F213"/>
    <mergeCell ref="A214:F214"/>
    <mergeCell ref="A215:F215"/>
    <mergeCell ref="A216:F216"/>
    <mergeCell ref="A217:F217"/>
    <mergeCell ref="A218:F218"/>
    <mergeCell ref="A212:F212"/>
    <mergeCell ref="A201:F201"/>
    <mergeCell ref="A202:F202"/>
    <mergeCell ref="A203:F203"/>
    <mergeCell ref="A204:F204"/>
    <mergeCell ref="A205:F205"/>
    <mergeCell ref="A206:F206"/>
    <mergeCell ref="A207:F207"/>
    <mergeCell ref="A208:F208"/>
    <mergeCell ref="A209:F209"/>
    <mergeCell ref="A210:F210"/>
    <mergeCell ref="A211:F211"/>
    <mergeCell ref="A200:F200"/>
    <mergeCell ref="A189:F189"/>
    <mergeCell ref="A190:F190"/>
    <mergeCell ref="A191:F191"/>
    <mergeCell ref="A192:F192"/>
    <mergeCell ref="A193:F193"/>
    <mergeCell ref="A194:F194"/>
    <mergeCell ref="A195:F195"/>
    <mergeCell ref="A196:F196"/>
    <mergeCell ref="A197:F197"/>
    <mergeCell ref="A198:F198"/>
    <mergeCell ref="A199:F199"/>
    <mergeCell ref="A188:F188"/>
    <mergeCell ref="A177:F177"/>
    <mergeCell ref="A178:F178"/>
    <mergeCell ref="A179:F179"/>
    <mergeCell ref="A180:F180"/>
    <mergeCell ref="A181:F181"/>
    <mergeCell ref="A182:F182"/>
    <mergeCell ref="A183:F183"/>
    <mergeCell ref="A184:F184"/>
    <mergeCell ref="A185:F185"/>
    <mergeCell ref="A186:F186"/>
    <mergeCell ref="A187:F187"/>
    <mergeCell ref="A176:F176"/>
    <mergeCell ref="A165:F165"/>
    <mergeCell ref="A166:F166"/>
    <mergeCell ref="A167:F167"/>
    <mergeCell ref="A168:F168"/>
    <mergeCell ref="A169:F169"/>
    <mergeCell ref="A170:F170"/>
    <mergeCell ref="A171:F171"/>
    <mergeCell ref="A172:F172"/>
    <mergeCell ref="A173:F173"/>
    <mergeCell ref="A174:F174"/>
    <mergeCell ref="A175:F175"/>
    <mergeCell ref="A164:F164"/>
    <mergeCell ref="A118:I118"/>
    <mergeCell ref="A154:F154"/>
    <mergeCell ref="A155:F155"/>
    <mergeCell ref="A156:F156"/>
    <mergeCell ref="A157:F157"/>
    <mergeCell ref="A158:F158"/>
    <mergeCell ref="A159:F159"/>
    <mergeCell ref="A160:F160"/>
    <mergeCell ref="A161:F161"/>
    <mergeCell ref="A162:F162"/>
    <mergeCell ref="A163:F163"/>
    <mergeCell ref="A102:I102"/>
    <mergeCell ref="A1:J1"/>
    <mergeCell ref="A2:J2"/>
    <mergeCell ref="A3:J3"/>
    <mergeCell ref="B4:J4"/>
    <mergeCell ref="A5:J5"/>
  </mergeCells>
  <dataValidations count="4">
    <dataValidation type="list" allowBlank="1" sqref="D104:D109 D120:D141 D7:D87">
      <formula1>"AGP,CLH,CLT,COM,CTD,CTI,DES,DISP,ELE,ESG,EST,EXM,EXQ,EXR,FRQ,REV,VAGO"</formula1>
    </dataValidation>
    <dataValidation type="list" allowBlank="1" sqref="B7:B87">
      <formula1>"DAS,DAS-1,DAS-2,DAS-3,DAS-4,DAS-5,CAA-1,CAA-2,CAA-3,CAA-4,CAA-5"</formula1>
    </dataValidation>
    <dataValidation type="list" allowBlank="1" sqref="B120:B141">
      <formula1>"FGS-1,FGS-2,FGS-3,FGA-1,FGA-2,FGA-3"</formula1>
    </dataValidation>
    <dataValidation type="list" allowBlank="1" sqref="B104:B109">
      <formula1>"FDA,FDA-1,FDA-2,FDA-3,FDA-4"</formula1>
    </dataValidation>
  </dataValidations>
  <pageMargins left="0.15748031496062992" right="0.15748031496062992" top="0" bottom="0" header="0" footer="0"/>
  <pageSetup paperSize="9"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042"/>
  <sheetViews>
    <sheetView tabSelected="1" zoomScale="80" zoomScaleNormal="80" workbookViewId="0">
      <selection sqref="A1:J1"/>
    </sheetView>
  </sheetViews>
  <sheetFormatPr defaultColWidth="12.625" defaultRowHeight="15" customHeight="1" x14ac:dyDescent="0.2"/>
  <cols>
    <col min="1" max="1" width="60.25" style="177" customWidth="1"/>
    <col min="2" max="2" width="12" style="146" customWidth="1"/>
    <col min="3" max="3" width="17.375" style="146" customWidth="1"/>
    <col min="4" max="4" width="14.5" style="146" customWidth="1"/>
    <col min="5" max="5" width="9.875" style="146" customWidth="1"/>
    <col min="6" max="6" width="52.875" style="177" customWidth="1"/>
    <col min="7" max="7" width="19.875" style="163" customWidth="1"/>
    <col min="8" max="8" width="18.25" style="163" customWidth="1"/>
    <col min="9" max="9" width="17.875" style="163" customWidth="1"/>
    <col min="10" max="10" width="15" style="163" customWidth="1"/>
    <col min="11" max="13" width="8" style="177" customWidth="1"/>
    <col min="14" max="14" width="12" style="177" customWidth="1"/>
    <col min="15" max="16" width="8" style="177" customWidth="1"/>
    <col min="17" max="17" width="43.875" style="177" customWidth="1"/>
    <col min="18" max="30" width="8" style="177" customWidth="1"/>
    <col min="31" max="16384" width="12.625" style="177"/>
  </cols>
  <sheetData>
    <row r="1" spans="1:30" ht="21" x14ac:dyDescent="0.35">
      <c r="A1" s="181" t="s">
        <v>0</v>
      </c>
      <c r="B1" s="182"/>
      <c r="C1" s="182"/>
      <c r="D1" s="182"/>
      <c r="E1" s="182"/>
      <c r="F1" s="182"/>
      <c r="G1" s="182"/>
      <c r="H1" s="182"/>
      <c r="I1" s="182"/>
      <c r="J1" s="182"/>
      <c r="K1" s="1"/>
      <c r="L1" s="1"/>
      <c r="M1" s="1"/>
      <c r="N1" s="1"/>
      <c r="O1" s="1"/>
      <c r="P1" s="1"/>
      <c r="Q1" s="1"/>
      <c r="R1" s="1"/>
      <c r="S1" s="1"/>
      <c r="T1" s="1"/>
      <c r="U1" s="1"/>
      <c r="V1" s="1"/>
      <c r="W1" s="1"/>
      <c r="X1" s="1"/>
      <c r="Y1" s="1"/>
      <c r="Z1" s="1"/>
      <c r="AA1" s="1"/>
    </row>
    <row r="2" spans="1:30" ht="21" x14ac:dyDescent="0.35">
      <c r="A2" s="183" t="s">
        <v>181</v>
      </c>
      <c r="B2" s="179"/>
      <c r="C2" s="179"/>
      <c r="D2" s="179"/>
      <c r="E2" s="179"/>
      <c r="F2" s="179"/>
      <c r="G2" s="179"/>
      <c r="H2" s="179"/>
      <c r="I2" s="179"/>
      <c r="J2" s="179"/>
      <c r="K2" s="1"/>
      <c r="L2" s="1"/>
      <c r="M2" s="1"/>
      <c r="N2" s="1"/>
      <c r="O2" s="1"/>
      <c r="P2" s="1"/>
      <c r="Q2" s="1"/>
      <c r="R2" s="1"/>
      <c r="S2" s="1"/>
      <c r="T2" s="1"/>
      <c r="U2" s="1"/>
      <c r="V2" s="1"/>
      <c r="W2" s="1"/>
      <c r="X2" s="1"/>
      <c r="Y2" s="1"/>
      <c r="Z2" s="1"/>
      <c r="AA2" s="1"/>
    </row>
    <row r="3" spans="1:30" ht="21" x14ac:dyDescent="0.3">
      <c r="A3" s="183" t="s">
        <v>1</v>
      </c>
      <c r="B3" s="179"/>
      <c r="C3" s="179"/>
      <c r="D3" s="179"/>
      <c r="E3" s="179"/>
      <c r="F3" s="179"/>
      <c r="G3" s="179"/>
      <c r="H3" s="179"/>
      <c r="I3" s="179"/>
      <c r="J3" s="179"/>
      <c r="K3" s="2"/>
      <c r="L3" s="2"/>
      <c r="M3" s="2"/>
      <c r="N3" s="2"/>
      <c r="O3" s="2"/>
      <c r="P3" s="2"/>
      <c r="Q3" s="2"/>
      <c r="R3" s="2"/>
      <c r="S3" s="2"/>
      <c r="T3" s="2"/>
      <c r="U3" s="2"/>
      <c r="V3" s="2"/>
      <c r="W3" s="2"/>
      <c r="X3" s="2"/>
      <c r="Y3" s="2"/>
      <c r="Z3" s="3"/>
      <c r="AA3" s="3"/>
    </row>
    <row r="4" spans="1:30" x14ac:dyDescent="0.2">
      <c r="A4" s="4" t="s">
        <v>411</v>
      </c>
      <c r="B4" s="184" t="s">
        <v>2</v>
      </c>
      <c r="C4" s="179"/>
      <c r="D4" s="179"/>
      <c r="E4" s="179"/>
      <c r="F4" s="179"/>
      <c r="G4" s="179"/>
      <c r="H4" s="179"/>
      <c r="I4" s="179"/>
      <c r="J4" s="180"/>
      <c r="K4" s="5"/>
    </row>
    <row r="5" spans="1:30" x14ac:dyDescent="0.2">
      <c r="A5" s="178" t="s">
        <v>3</v>
      </c>
      <c r="B5" s="179"/>
      <c r="C5" s="179"/>
      <c r="D5" s="179"/>
      <c r="E5" s="179"/>
      <c r="F5" s="179"/>
      <c r="G5" s="179"/>
      <c r="H5" s="179"/>
      <c r="I5" s="179"/>
      <c r="J5" s="180"/>
      <c r="K5" s="6"/>
      <c r="L5" s="7"/>
      <c r="M5" s="8"/>
      <c r="N5" s="8"/>
      <c r="O5" s="8"/>
      <c r="P5" s="8"/>
      <c r="Q5" s="8"/>
    </row>
    <row r="6" spans="1:30" ht="30" x14ac:dyDescent="0.2">
      <c r="A6" s="9" t="s">
        <v>4</v>
      </c>
      <c r="B6" s="9" t="s">
        <v>5</v>
      </c>
      <c r="C6" s="9" t="s">
        <v>6</v>
      </c>
      <c r="D6" s="9" t="s">
        <v>7</v>
      </c>
      <c r="E6" s="9" t="s">
        <v>8</v>
      </c>
      <c r="F6" s="9" t="s">
        <v>9</v>
      </c>
      <c r="G6" s="147" t="s">
        <v>10</v>
      </c>
      <c r="H6" s="147" t="s">
        <v>11</v>
      </c>
      <c r="I6" s="147" t="s">
        <v>12</v>
      </c>
      <c r="J6" s="147" t="s">
        <v>13</v>
      </c>
      <c r="K6" s="10"/>
      <c r="L6" s="11"/>
      <c r="M6" s="11"/>
      <c r="N6" s="11"/>
      <c r="O6" s="11"/>
      <c r="P6" s="11"/>
      <c r="Q6" s="11"/>
      <c r="R6" s="12"/>
      <c r="S6" s="12"/>
      <c r="T6" s="12"/>
      <c r="U6" s="12"/>
      <c r="V6" s="12"/>
      <c r="W6" s="12"/>
      <c r="X6" s="12"/>
      <c r="Y6" s="12"/>
      <c r="Z6" s="12"/>
      <c r="AA6" s="12"/>
      <c r="AB6" s="12"/>
      <c r="AC6" s="12"/>
      <c r="AD6" s="12"/>
    </row>
    <row r="7" spans="1:30" ht="16.5" x14ac:dyDescent="0.25">
      <c r="A7" s="49" t="s">
        <v>378</v>
      </c>
      <c r="B7" s="64" t="s">
        <v>24</v>
      </c>
      <c r="C7" s="36"/>
      <c r="D7" s="121" t="s">
        <v>359</v>
      </c>
      <c r="E7" s="29">
        <v>1</v>
      </c>
      <c r="F7" s="68" t="s">
        <v>379</v>
      </c>
      <c r="G7" s="140">
        <v>0</v>
      </c>
      <c r="H7" s="80">
        <v>0</v>
      </c>
      <c r="I7" s="80">
        <v>12261.2</v>
      </c>
      <c r="J7" s="28">
        <f>SUM(G7:I7)</f>
        <v>12261.2</v>
      </c>
      <c r="K7" s="13"/>
      <c r="L7" s="13"/>
      <c r="M7" s="13"/>
      <c r="N7" s="13"/>
      <c r="O7" s="13"/>
      <c r="P7" s="13"/>
      <c r="Q7" s="13"/>
      <c r="R7" s="14"/>
      <c r="S7" s="14"/>
      <c r="T7" s="14"/>
      <c r="U7" s="14"/>
      <c r="V7" s="14"/>
      <c r="W7" s="14"/>
      <c r="X7" s="14"/>
      <c r="Y7" s="14"/>
      <c r="Z7" s="14"/>
      <c r="AA7" s="5"/>
      <c r="AB7" s="5"/>
      <c r="AC7" s="5"/>
      <c r="AD7" s="5"/>
    </row>
    <row r="8" spans="1:30" ht="16.5" x14ac:dyDescent="0.25">
      <c r="A8" s="50" t="s">
        <v>183</v>
      </c>
      <c r="B8" s="65" t="s">
        <v>26</v>
      </c>
      <c r="C8" s="36"/>
      <c r="D8" s="121" t="s">
        <v>360</v>
      </c>
      <c r="E8" s="29">
        <v>1</v>
      </c>
      <c r="F8" s="50" t="s">
        <v>255</v>
      </c>
      <c r="G8" s="140">
        <v>0</v>
      </c>
      <c r="H8" s="81" t="s">
        <v>330</v>
      </c>
      <c r="I8" s="80">
        <v>9249.0300000000007</v>
      </c>
      <c r="J8" s="28">
        <f t="shared" ref="J8:J87" si="0">SUM(G8:I8)</f>
        <v>9249.0300000000007</v>
      </c>
      <c r="K8" s="13"/>
      <c r="L8" s="13"/>
      <c r="M8" s="13"/>
      <c r="N8" s="13"/>
      <c r="O8" s="13"/>
      <c r="P8" s="13"/>
      <c r="Q8" s="13"/>
      <c r="R8" s="5"/>
      <c r="S8" s="5"/>
      <c r="T8" s="5"/>
      <c r="U8" s="5"/>
      <c r="V8" s="5"/>
      <c r="W8" s="5"/>
      <c r="X8" s="5"/>
      <c r="Y8" s="5"/>
      <c r="Z8" s="5"/>
      <c r="AA8" s="5"/>
      <c r="AB8" s="5"/>
      <c r="AC8" s="5"/>
      <c r="AD8" s="5"/>
    </row>
    <row r="9" spans="1:30" ht="16.5" x14ac:dyDescent="0.25">
      <c r="A9" s="50" t="s">
        <v>184</v>
      </c>
      <c r="B9" s="64" t="s">
        <v>26</v>
      </c>
      <c r="C9" s="36"/>
      <c r="D9" s="121" t="s">
        <v>361</v>
      </c>
      <c r="E9" s="29">
        <v>1</v>
      </c>
      <c r="F9" s="51" t="s">
        <v>256</v>
      </c>
      <c r="G9" s="140">
        <v>0</v>
      </c>
      <c r="H9" s="148">
        <v>2312.25</v>
      </c>
      <c r="I9" s="80">
        <v>9249.0300000000007</v>
      </c>
      <c r="J9" s="28">
        <f t="shared" si="0"/>
        <v>11561.28</v>
      </c>
      <c r="K9" s="13"/>
      <c r="L9" s="13"/>
      <c r="M9" s="13"/>
      <c r="N9" s="13"/>
      <c r="O9" s="13"/>
      <c r="P9" s="13"/>
      <c r="Q9" s="13"/>
      <c r="R9" s="5"/>
      <c r="S9" s="5"/>
      <c r="T9" s="5"/>
      <c r="U9" s="5"/>
      <c r="V9" s="5"/>
      <c r="W9" s="5"/>
      <c r="X9" s="5"/>
      <c r="Y9" s="5"/>
      <c r="Z9" s="5"/>
      <c r="AA9" s="5"/>
      <c r="AB9" s="5"/>
      <c r="AC9" s="5"/>
      <c r="AD9" s="5"/>
    </row>
    <row r="10" spans="1:30" ht="16.5" x14ac:dyDescent="0.25">
      <c r="A10" s="50" t="s">
        <v>185</v>
      </c>
      <c r="B10" s="64" t="s">
        <v>65</v>
      </c>
      <c r="C10" s="36"/>
      <c r="D10" s="121" t="s">
        <v>360</v>
      </c>
      <c r="E10" s="29">
        <v>1</v>
      </c>
      <c r="F10" s="51" t="s">
        <v>257</v>
      </c>
      <c r="G10" s="140">
        <v>0</v>
      </c>
      <c r="H10" s="79" t="s">
        <v>331</v>
      </c>
      <c r="I10" s="80">
        <v>6782.61</v>
      </c>
      <c r="J10" s="28">
        <f t="shared" si="0"/>
        <v>6782.61</v>
      </c>
      <c r="K10" s="13"/>
      <c r="L10" s="13"/>
      <c r="M10" s="13"/>
      <c r="N10" s="13"/>
      <c r="O10" s="13"/>
      <c r="P10" s="13"/>
      <c r="Q10" s="13"/>
      <c r="R10" s="5"/>
      <c r="S10" s="5"/>
      <c r="T10" s="5"/>
      <c r="U10" s="5"/>
      <c r="V10" s="5"/>
      <c r="W10" s="5"/>
      <c r="X10" s="5"/>
      <c r="Y10" s="5"/>
      <c r="Z10" s="5"/>
      <c r="AA10" s="5"/>
      <c r="AB10" s="5"/>
      <c r="AC10" s="5"/>
      <c r="AD10" s="5"/>
    </row>
    <row r="11" spans="1:30" ht="16.5" x14ac:dyDescent="0.25">
      <c r="A11" s="51" t="s">
        <v>186</v>
      </c>
      <c r="B11" s="64" t="s">
        <v>28</v>
      </c>
      <c r="C11" s="36"/>
      <c r="D11" s="121" t="s">
        <v>361</v>
      </c>
      <c r="E11" s="29">
        <v>1</v>
      </c>
      <c r="F11" s="58" t="s">
        <v>258</v>
      </c>
      <c r="G11" s="140">
        <v>0</v>
      </c>
      <c r="H11" s="80">
        <v>1695.65</v>
      </c>
      <c r="I11" s="80">
        <v>6782.61</v>
      </c>
      <c r="J11" s="28">
        <f t="shared" si="0"/>
        <v>8478.26</v>
      </c>
      <c r="K11" s="13"/>
      <c r="L11" s="13"/>
      <c r="M11" s="13"/>
      <c r="N11" s="13"/>
      <c r="O11" s="13"/>
      <c r="P11" s="13"/>
      <c r="Q11" s="13"/>
      <c r="R11" s="5"/>
      <c r="S11" s="5"/>
      <c r="T11" s="5"/>
      <c r="U11" s="5"/>
      <c r="V11" s="5"/>
      <c r="W11" s="5"/>
      <c r="X11" s="5"/>
      <c r="Y11" s="5"/>
      <c r="Z11" s="5"/>
      <c r="AA11" s="5"/>
      <c r="AB11" s="5"/>
      <c r="AC11" s="5"/>
      <c r="AD11" s="5"/>
    </row>
    <row r="12" spans="1:30" ht="16.5" x14ac:dyDescent="0.25">
      <c r="A12" s="51" t="s">
        <v>187</v>
      </c>
      <c r="B12" s="64" t="s">
        <v>28</v>
      </c>
      <c r="C12" s="36"/>
      <c r="D12" s="121" t="s">
        <v>361</v>
      </c>
      <c r="E12" s="29">
        <v>1</v>
      </c>
      <c r="F12" s="58" t="s">
        <v>381</v>
      </c>
      <c r="G12" s="140">
        <v>0</v>
      </c>
      <c r="H12" s="80">
        <v>1695.65</v>
      </c>
      <c r="I12" s="80">
        <v>6782.61</v>
      </c>
      <c r="J12" s="28">
        <f t="shared" si="0"/>
        <v>8478.26</v>
      </c>
      <c r="K12" s="13"/>
      <c r="L12" s="13"/>
      <c r="M12" s="13"/>
      <c r="N12" s="13"/>
      <c r="O12" s="13"/>
      <c r="P12" s="13"/>
      <c r="Q12" s="13"/>
      <c r="R12" s="5"/>
      <c r="S12" s="5"/>
      <c r="T12" s="5"/>
      <c r="U12" s="5"/>
      <c r="V12" s="5"/>
      <c r="W12" s="5"/>
      <c r="X12" s="5"/>
      <c r="Y12" s="5"/>
      <c r="Z12" s="5"/>
      <c r="AA12" s="5"/>
      <c r="AB12" s="5"/>
      <c r="AC12" s="5"/>
      <c r="AD12" s="5"/>
    </row>
    <row r="13" spans="1:30" ht="16.5" x14ac:dyDescent="0.25">
      <c r="A13" s="50" t="s">
        <v>188</v>
      </c>
      <c r="B13" s="64" t="s">
        <v>28</v>
      </c>
      <c r="C13" s="36"/>
      <c r="D13" s="121" t="s">
        <v>361</v>
      </c>
      <c r="E13" s="29">
        <v>1</v>
      </c>
      <c r="F13" s="52" t="s">
        <v>260</v>
      </c>
      <c r="G13" s="140">
        <v>0</v>
      </c>
      <c r="H13" s="80">
        <v>1695.65</v>
      </c>
      <c r="I13" s="80">
        <v>6782.61</v>
      </c>
      <c r="J13" s="28">
        <f t="shared" si="0"/>
        <v>8478.26</v>
      </c>
      <c r="K13" s="13"/>
      <c r="L13" s="13"/>
      <c r="M13" s="13"/>
      <c r="N13" s="13"/>
      <c r="O13" s="13"/>
      <c r="P13" s="13"/>
      <c r="Q13" s="13"/>
      <c r="R13" s="5"/>
      <c r="S13" s="5"/>
      <c r="T13" s="5"/>
      <c r="U13" s="5"/>
      <c r="V13" s="5"/>
      <c r="W13" s="5"/>
      <c r="X13" s="5"/>
      <c r="Y13" s="5"/>
      <c r="Z13" s="5"/>
      <c r="AA13" s="5"/>
      <c r="AB13" s="5"/>
      <c r="AC13" s="5"/>
      <c r="AD13" s="5"/>
    </row>
    <row r="14" spans="1:30" ht="16.5" x14ac:dyDescent="0.25">
      <c r="A14" s="53" t="s">
        <v>370</v>
      </c>
      <c r="B14" s="64" t="s">
        <v>28</v>
      </c>
      <c r="C14" s="36"/>
      <c r="D14" s="121" t="s">
        <v>360</v>
      </c>
      <c r="E14" s="29">
        <v>1</v>
      </c>
      <c r="F14" s="69" t="s">
        <v>263</v>
      </c>
      <c r="G14" s="140">
        <v>0</v>
      </c>
      <c r="H14" s="81" t="s">
        <v>330</v>
      </c>
      <c r="I14" s="80">
        <v>6782.61</v>
      </c>
      <c r="J14" s="28">
        <f>SUM(G14:I14)</f>
        <v>6782.61</v>
      </c>
      <c r="K14" s="13"/>
      <c r="L14" s="13"/>
      <c r="M14" s="13"/>
      <c r="N14" s="13"/>
      <c r="O14" s="13"/>
      <c r="P14" s="13"/>
      <c r="Q14" s="13"/>
      <c r="R14" s="5"/>
      <c r="S14" s="5"/>
      <c r="T14" s="5"/>
      <c r="U14" s="5"/>
      <c r="V14" s="5"/>
      <c r="W14" s="5"/>
      <c r="X14" s="5"/>
      <c r="Y14" s="5"/>
      <c r="Z14" s="5"/>
      <c r="AA14" s="5"/>
      <c r="AB14" s="5"/>
      <c r="AC14" s="5"/>
      <c r="AD14" s="5"/>
    </row>
    <row r="15" spans="1:30" ht="16.5" x14ac:dyDescent="0.25">
      <c r="A15" s="50" t="s">
        <v>189</v>
      </c>
      <c r="B15" s="64" t="s">
        <v>67</v>
      </c>
      <c r="C15" s="36"/>
      <c r="D15" s="121" t="s">
        <v>360</v>
      </c>
      <c r="E15" s="29">
        <v>1</v>
      </c>
      <c r="F15" s="52" t="s">
        <v>261</v>
      </c>
      <c r="G15" s="140">
        <v>0</v>
      </c>
      <c r="H15" s="81" t="s">
        <v>332</v>
      </c>
      <c r="I15" s="80">
        <v>5703.56</v>
      </c>
      <c r="J15" s="28">
        <f t="shared" si="0"/>
        <v>5703.56</v>
      </c>
      <c r="K15" s="13"/>
      <c r="L15" s="13"/>
      <c r="M15" s="13"/>
      <c r="N15" s="13"/>
      <c r="O15" s="13"/>
      <c r="P15" s="13"/>
      <c r="Q15" s="13"/>
      <c r="R15" s="5"/>
      <c r="S15" s="5"/>
      <c r="T15" s="5"/>
      <c r="U15" s="5"/>
      <c r="V15" s="5"/>
      <c r="W15" s="5"/>
      <c r="X15" s="5"/>
      <c r="Y15" s="5"/>
      <c r="Z15" s="5"/>
      <c r="AA15" s="5"/>
      <c r="AB15" s="5"/>
      <c r="AC15" s="5"/>
      <c r="AD15" s="5"/>
    </row>
    <row r="16" spans="1:30" ht="16.5" x14ac:dyDescent="0.25">
      <c r="A16" s="52" t="s">
        <v>190</v>
      </c>
      <c r="B16" s="65" t="s">
        <v>30</v>
      </c>
      <c r="C16" s="36"/>
      <c r="D16" s="121" t="s">
        <v>361</v>
      </c>
      <c r="E16" s="29">
        <v>1</v>
      </c>
      <c r="F16" s="50" t="s">
        <v>262</v>
      </c>
      <c r="G16" s="140">
        <v>0</v>
      </c>
      <c r="H16" s="82">
        <v>1229.22</v>
      </c>
      <c r="I16" s="89">
        <v>4916.8599999999997</v>
      </c>
      <c r="J16" s="28">
        <f t="shared" si="0"/>
        <v>6146.08</v>
      </c>
      <c r="K16" s="13"/>
      <c r="L16" s="13"/>
      <c r="M16" s="13"/>
      <c r="N16" s="13"/>
      <c r="O16" s="13"/>
      <c r="P16" s="13"/>
      <c r="Q16" s="13"/>
      <c r="R16" s="5"/>
      <c r="S16" s="5"/>
      <c r="T16" s="5"/>
      <c r="U16" s="5"/>
      <c r="V16" s="5"/>
      <c r="W16" s="5"/>
      <c r="X16" s="5"/>
      <c r="Y16" s="5"/>
      <c r="Z16" s="5"/>
      <c r="AA16" s="5"/>
      <c r="AB16" s="5"/>
      <c r="AC16" s="5"/>
      <c r="AD16" s="5"/>
    </row>
    <row r="17" spans="1:30" ht="16.5" x14ac:dyDescent="0.25">
      <c r="A17" s="56" t="s">
        <v>191</v>
      </c>
      <c r="B17" s="164" t="s">
        <v>69</v>
      </c>
      <c r="C17" s="36"/>
      <c r="D17" s="121" t="s">
        <v>360</v>
      </c>
      <c r="E17" s="29">
        <v>1</v>
      </c>
      <c r="F17" s="72" t="s">
        <v>299</v>
      </c>
      <c r="G17" s="140">
        <v>0</v>
      </c>
      <c r="H17" s="87" t="s">
        <v>334</v>
      </c>
      <c r="I17" s="91">
        <v>5241.1099999999997</v>
      </c>
      <c r="J17" s="28">
        <f t="shared" si="0"/>
        <v>5241.1099999999997</v>
      </c>
      <c r="K17" s="13"/>
      <c r="L17" s="13"/>
      <c r="M17" s="13"/>
      <c r="N17" s="13"/>
      <c r="O17" s="13"/>
      <c r="P17" s="13"/>
      <c r="Q17" s="13"/>
      <c r="R17" s="5"/>
      <c r="S17" s="5"/>
      <c r="T17" s="5"/>
      <c r="U17" s="5"/>
      <c r="V17" s="5"/>
      <c r="W17" s="5"/>
      <c r="X17" s="5"/>
      <c r="Y17" s="5"/>
      <c r="Z17" s="5"/>
      <c r="AA17" s="5"/>
      <c r="AB17" s="5"/>
      <c r="AC17" s="5"/>
      <c r="AD17" s="5"/>
    </row>
    <row r="18" spans="1:30" ht="16.5" x14ac:dyDescent="0.25">
      <c r="A18" s="53" t="s">
        <v>192</v>
      </c>
      <c r="B18" s="65" t="s">
        <v>69</v>
      </c>
      <c r="C18" s="36"/>
      <c r="D18" s="121" t="s">
        <v>360</v>
      </c>
      <c r="E18" s="29">
        <v>1</v>
      </c>
      <c r="F18" s="69" t="s">
        <v>363</v>
      </c>
      <c r="G18" s="140">
        <v>0</v>
      </c>
      <c r="H18" s="83" t="s">
        <v>331</v>
      </c>
      <c r="I18" s="89">
        <v>5241.1099999999997</v>
      </c>
      <c r="J18" s="28">
        <f t="shared" si="0"/>
        <v>5241.1099999999997</v>
      </c>
      <c r="K18" s="13"/>
      <c r="L18" s="13"/>
      <c r="M18" s="13"/>
      <c r="N18" s="13"/>
      <c r="O18" s="13"/>
      <c r="P18" s="13"/>
      <c r="Q18" s="13"/>
      <c r="R18" s="5"/>
      <c r="S18" s="5"/>
      <c r="T18" s="5"/>
      <c r="U18" s="5"/>
      <c r="V18" s="5"/>
      <c r="W18" s="5"/>
      <c r="X18" s="5"/>
      <c r="Y18" s="5"/>
      <c r="Z18" s="5"/>
      <c r="AA18" s="5"/>
      <c r="AB18" s="5"/>
      <c r="AC18" s="5"/>
      <c r="AD18" s="5"/>
    </row>
    <row r="19" spans="1:30" ht="16.5" x14ac:dyDescent="0.25">
      <c r="A19" s="50" t="s">
        <v>193</v>
      </c>
      <c r="B19" s="64" t="s">
        <v>32</v>
      </c>
      <c r="C19" s="36"/>
      <c r="D19" s="121" t="s">
        <v>361</v>
      </c>
      <c r="E19" s="29">
        <v>1</v>
      </c>
      <c r="F19" s="69" t="s">
        <v>264</v>
      </c>
      <c r="G19" s="140">
        <v>0</v>
      </c>
      <c r="H19" s="80">
        <v>1310.28</v>
      </c>
      <c r="I19" s="80">
        <v>5241.1099999999997</v>
      </c>
      <c r="J19" s="28">
        <f t="shared" si="0"/>
        <v>6551.3899999999994</v>
      </c>
      <c r="K19" s="13"/>
      <c r="L19" s="13"/>
      <c r="M19" s="13"/>
      <c r="N19" s="13"/>
      <c r="O19" s="13"/>
      <c r="P19" s="13"/>
      <c r="Q19" s="13"/>
      <c r="R19" s="5"/>
      <c r="S19" s="5"/>
      <c r="T19" s="5"/>
      <c r="U19" s="5"/>
      <c r="V19" s="5"/>
      <c r="W19" s="5"/>
      <c r="X19" s="5"/>
      <c r="Y19" s="5"/>
      <c r="Z19" s="5"/>
      <c r="AA19" s="5"/>
      <c r="AB19" s="5"/>
      <c r="AC19" s="5"/>
      <c r="AD19" s="5"/>
    </row>
    <row r="20" spans="1:30" ht="16.5" x14ac:dyDescent="0.25">
      <c r="A20" s="52" t="s">
        <v>194</v>
      </c>
      <c r="B20" s="64" t="s">
        <v>32</v>
      </c>
      <c r="C20" s="36"/>
      <c r="D20" s="121" t="s">
        <v>361</v>
      </c>
      <c r="E20" s="29">
        <v>1</v>
      </c>
      <c r="F20" s="50" t="s">
        <v>265</v>
      </c>
      <c r="G20" s="140">
        <v>0</v>
      </c>
      <c r="H20" s="80">
        <v>1310.28</v>
      </c>
      <c r="I20" s="80">
        <v>5241.1099999999997</v>
      </c>
      <c r="J20" s="28">
        <f t="shared" si="0"/>
        <v>6551.3899999999994</v>
      </c>
      <c r="K20" s="13"/>
      <c r="L20" s="13"/>
      <c r="M20" s="13"/>
      <c r="N20" s="13"/>
      <c r="O20" s="13"/>
      <c r="P20" s="13"/>
      <c r="Q20" s="13"/>
      <c r="R20" s="5"/>
      <c r="S20" s="5"/>
      <c r="T20" s="5"/>
      <c r="U20" s="5"/>
      <c r="V20" s="5"/>
      <c r="W20" s="5"/>
      <c r="X20" s="5"/>
      <c r="Y20" s="5"/>
      <c r="Z20" s="5"/>
      <c r="AA20" s="5"/>
      <c r="AB20" s="5"/>
      <c r="AC20" s="5"/>
      <c r="AD20" s="5"/>
    </row>
    <row r="21" spans="1:30" ht="16.5" x14ac:dyDescent="0.25">
      <c r="A21" s="50" t="s">
        <v>195</v>
      </c>
      <c r="B21" s="64" t="s">
        <v>32</v>
      </c>
      <c r="C21" s="36"/>
      <c r="D21" s="121" t="s">
        <v>361</v>
      </c>
      <c r="E21" s="29">
        <v>1</v>
      </c>
      <c r="F21" s="70" t="s">
        <v>287</v>
      </c>
      <c r="G21" s="140">
        <v>0</v>
      </c>
      <c r="H21" s="80">
        <v>1310.28</v>
      </c>
      <c r="I21" s="80">
        <v>5241.1099999999997</v>
      </c>
      <c r="J21" s="28">
        <f t="shared" si="0"/>
        <v>6551.3899999999994</v>
      </c>
      <c r="K21" s="13"/>
      <c r="L21" s="13"/>
      <c r="M21" s="13"/>
      <c r="N21" s="13"/>
      <c r="O21" s="13"/>
      <c r="P21" s="13"/>
      <c r="Q21" s="13"/>
      <c r="R21" s="5"/>
      <c r="S21" s="5"/>
      <c r="T21" s="5"/>
      <c r="U21" s="5"/>
      <c r="V21" s="5"/>
      <c r="W21" s="5"/>
      <c r="X21" s="5"/>
      <c r="Y21" s="5"/>
      <c r="Z21" s="5"/>
      <c r="AA21" s="5"/>
      <c r="AB21" s="5"/>
      <c r="AC21" s="5"/>
      <c r="AD21" s="5"/>
    </row>
    <row r="22" spans="1:30" ht="16.5" x14ac:dyDescent="0.25">
      <c r="A22" s="52" t="s">
        <v>196</v>
      </c>
      <c r="B22" s="64" t="s">
        <v>32</v>
      </c>
      <c r="C22" s="36"/>
      <c r="D22" s="121" t="s">
        <v>361</v>
      </c>
      <c r="E22" s="29">
        <v>1</v>
      </c>
      <c r="F22" s="70" t="s">
        <v>266</v>
      </c>
      <c r="G22" s="140">
        <v>0</v>
      </c>
      <c r="H22" s="80">
        <v>1310.28</v>
      </c>
      <c r="I22" s="80">
        <v>5241.1099999999997</v>
      </c>
      <c r="J22" s="28">
        <f t="shared" si="0"/>
        <v>6551.3899999999994</v>
      </c>
      <c r="K22" s="13"/>
      <c r="L22" s="13"/>
      <c r="M22" s="13"/>
      <c r="N22" s="13"/>
      <c r="O22" s="13"/>
      <c r="P22" s="13"/>
      <c r="Q22" s="13"/>
      <c r="R22" s="5"/>
      <c r="S22" s="5"/>
      <c r="T22" s="5"/>
      <c r="U22" s="5"/>
      <c r="V22" s="5"/>
      <c r="W22" s="5"/>
      <c r="X22" s="5"/>
      <c r="Y22" s="5"/>
      <c r="Z22" s="5"/>
      <c r="AA22" s="5"/>
      <c r="AB22" s="5"/>
      <c r="AC22" s="5"/>
      <c r="AD22" s="5"/>
    </row>
    <row r="23" spans="1:30" ht="16.5" x14ac:dyDescent="0.25">
      <c r="A23" s="52" t="s">
        <v>197</v>
      </c>
      <c r="B23" s="64" t="s">
        <v>32</v>
      </c>
      <c r="C23" s="36"/>
      <c r="D23" s="121" t="s">
        <v>361</v>
      </c>
      <c r="E23" s="29">
        <v>1</v>
      </c>
      <c r="F23" s="50" t="s">
        <v>267</v>
      </c>
      <c r="G23" s="140">
        <v>0</v>
      </c>
      <c r="H23" s="80">
        <v>1310.28</v>
      </c>
      <c r="I23" s="80">
        <v>5241.1099999999997</v>
      </c>
      <c r="J23" s="28">
        <f t="shared" si="0"/>
        <v>6551.3899999999994</v>
      </c>
      <c r="K23" s="13"/>
      <c r="L23" s="13"/>
      <c r="M23" s="13"/>
      <c r="N23" s="13"/>
      <c r="O23" s="13"/>
      <c r="P23" s="13"/>
      <c r="Q23" s="13"/>
      <c r="R23" s="5"/>
      <c r="S23" s="5"/>
      <c r="T23" s="5"/>
      <c r="U23" s="5"/>
      <c r="V23" s="5"/>
      <c r="W23" s="5"/>
      <c r="X23" s="5"/>
      <c r="Y23" s="5"/>
      <c r="Z23" s="5"/>
      <c r="AA23" s="5"/>
      <c r="AB23" s="5"/>
      <c r="AC23" s="5"/>
      <c r="AD23" s="5"/>
    </row>
    <row r="24" spans="1:30" ht="16.5" x14ac:dyDescent="0.25">
      <c r="A24" s="50" t="s">
        <v>198</v>
      </c>
      <c r="B24" s="64" t="s">
        <v>32</v>
      </c>
      <c r="C24" s="36"/>
      <c r="D24" s="121" t="s">
        <v>361</v>
      </c>
      <c r="E24" s="29">
        <v>1</v>
      </c>
      <c r="F24" s="50" t="s">
        <v>268</v>
      </c>
      <c r="G24" s="140">
        <v>0</v>
      </c>
      <c r="H24" s="80">
        <v>1310.28</v>
      </c>
      <c r="I24" s="80">
        <v>5241.1099999999997</v>
      </c>
      <c r="J24" s="28">
        <f t="shared" si="0"/>
        <v>6551.3899999999994</v>
      </c>
      <c r="K24" s="13"/>
      <c r="L24" s="13"/>
      <c r="M24" s="13"/>
      <c r="N24" s="13"/>
      <c r="O24" s="13"/>
      <c r="P24" s="13"/>
      <c r="Q24" s="13"/>
      <c r="R24" s="5"/>
      <c r="S24" s="5"/>
      <c r="T24" s="5"/>
      <c r="U24" s="5"/>
      <c r="V24" s="5"/>
      <c r="W24" s="5"/>
      <c r="X24" s="5"/>
      <c r="Y24" s="5"/>
      <c r="Z24" s="5"/>
      <c r="AA24" s="5"/>
      <c r="AB24" s="5"/>
      <c r="AC24" s="5"/>
      <c r="AD24" s="5"/>
    </row>
    <row r="25" spans="1:30" ht="16.5" x14ac:dyDescent="0.25">
      <c r="A25" s="52" t="s">
        <v>199</v>
      </c>
      <c r="B25" s="64" t="s">
        <v>32</v>
      </c>
      <c r="C25" s="36"/>
      <c r="D25" s="121" t="s">
        <v>361</v>
      </c>
      <c r="E25" s="29">
        <v>1</v>
      </c>
      <c r="F25" s="52" t="s">
        <v>269</v>
      </c>
      <c r="G25" s="140">
        <v>0</v>
      </c>
      <c r="H25" s="80">
        <v>1310.28</v>
      </c>
      <c r="I25" s="80">
        <v>5241.1099999999997</v>
      </c>
      <c r="J25" s="28">
        <f t="shared" si="0"/>
        <v>6551.3899999999994</v>
      </c>
      <c r="K25" s="13"/>
      <c r="L25" s="13"/>
      <c r="M25" s="13"/>
      <c r="N25" s="13"/>
      <c r="O25" s="13"/>
      <c r="P25" s="13"/>
      <c r="Q25" s="13"/>
      <c r="R25" s="5"/>
      <c r="S25" s="5"/>
      <c r="T25" s="5"/>
      <c r="U25" s="5"/>
      <c r="V25" s="5"/>
      <c r="W25" s="5"/>
      <c r="X25" s="5"/>
      <c r="Y25" s="5"/>
      <c r="Z25" s="5"/>
      <c r="AA25" s="5"/>
      <c r="AB25" s="5"/>
      <c r="AC25" s="5"/>
      <c r="AD25" s="5"/>
    </row>
    <row r="26" spans="1:30" ht="16.5" x14ac:dyDescent="0.25">
      <c r="A26" s="52" t="s">
        <v>200</v>
      </c>
      <c r="B26" s="64" t="s">
        <v>34</v>
      </c>
      <c r="C26" s="36"/>
      <c r="D26" s="121" t="s">
        <v>361</v>
      </c>
      <c r="E26" s="29">
        <v>1</v>
      </c>
      <c r="F26" s="52" t="s">
        <v>270</v>
      </c>
      <c r="G26" s="140">
        <v>0</v>
      </c>
      <c r="H26" s="80">
        <v>1079.06</v>
      </c>
      <c r="I26" s="80">
        <v>4316.21</v>
      </c>
      <c r="J26" s="28">
        <f t="shared" si="0"/>
        <v>5395.27</v>
      </c>
      <c r="K26" s="13"/>
      <c r="L26" s="13"/>
      <c r="M26" s="13"/>
      <c r="N26" s="13"/>
      <c r="O26" s="13"/>
      <c r="P26" s="13"/>
      <c r="Q26" s="13"/>
      <c r="R26" s="5"/>
      <c r="S26" s="5"/>
      <c r="T26" s="5"/>
      <c r="U26" s="5"/>
      <c r="V26" s="5"/>
      <c r="W26" s="5"/>
      <c r="X26" s="5"/>
      <c r="Y26" s="5"/>
      <c r="Z26" s="5"/>
      <c r="AA26" s="5"/>
      <c r="AB26" s="5"/>
      <c r="AC26" s="5"/>
      <c r="AD26" s="5"/>
    </row>
    <row r="27" spans="1:30" ht="16.5" x14ac:dyDescent="0.25">
      <c r="A27" s="50" t="s">
        <v>201</v>
      </c>
      <c r="B27" s="165" t="s">
        <v>71</v>
      </c>
      <c r="C27" s="36"/>
      <c r="D27" s="121" t="s">
        <v>360</v>
      </c>
      <c r="E27" s="29">
        <v>1</v>
      </c>
      <c r="F27" s="57" t="s">
        <v>271</v>
      </c>
      <c r="G27" s="140">
        <v>0</v>
      </c>
      <c r="H27" s="81" t="s">
        <v>334</v>
      </c>
      <c r="I27" s="80">
        <v>4316.21</v>
      </c>
      <c r="J27" s="28">
        <f t="shared" si="0"/>
        <v>4316.21</v>
      </c>
      <c r="K27" s="13"/>
      <c r="L27" s="13"/>
      <c r="M27" s="13"/>
      <c r="N27" s="13"/>
      <c r="O27" s="13"/>
      <c r="P27" s="13"/>
      <c r="Q27" s="13"/>
      <c r="R27" s="5"/>
      <c r="S27" s="5"/>
      <c r="T27" s="5"/>
      <c r="U27" s="5"/>
      <c r="V27" s="5"/>
      <c r="W27" s="5"/>
      <c r="X27" s="5"/>
      <c r="Y27" s="5"/>
      <c r="Z27" s="5"/>
      <c r="AA27" s="5"/>
      <c r="AB27" s="5"/>
      <c r="AC27" s="5"/>
      <c r="AD27" s="5"/>
    </row>
    <row r="28" spans="1:30" ht="16.5" x14ac:dyDescent="0.25">
      <c r="A28" s="50" t="s">
        <v>202</v>
      </c>
      <c r="B28" s="64" t="s">
        <v>34</v>
      </c>
      <c r="C28" s="36"/>
      <c r="D28" s="121" t="s">
        <v>361</v>
      </c>
      <c r="E28" s="29">
        <v>1</v>
      </c>
      <c r="F28" s="52" t="s">
        <v>384</v>
      </c>
      <c r="G28" s="140">
        <v>0</v>
      </c>
      <c r="H28" s="80">
        <v>1079.06</v>
      </c>
      <c r="I28" s="80">
        <v>4316.21</v>
      </c>
      <c r="J28" s="28">
        <f t="shared" si="0"/>
        <v>5395.27</v>
      </c>
      <c r="K28" s="13"/>
      <c r="L28" s="13"/>
      <c r="M28" s="13"/>
      <c r="N28" s="13"/>
      <c r="O28" s="13"/>
      <c r="P28" s="13"/>
      <c r="Q28" s="13"/>
      <c r="R28" s="5"/>
      <c r="S28" s="5"/>
      <c r="T28" s="5"/>
      <c r="U28" s="5"/>
      <c r="V28" s="5"/>
      <c r="W28" s="5"/>
      <c r="X28" s="5"/>
      <c r="Y28" s="5"/>
      <c r="Z28" s="5"/>
      <c r="AA28" s="5"/>
      <c r="AB28" s="5"/>
      <c r="AC28" s="5"/>
      <c r="AD28" s="5"/>
    </row>
    <row r="29" spans="1:30" ht="16.5" x14ac:dyDescent="0.25">
      <c r="A29" s="52" t="s">
        <v>203</v>
      </c>
      <c r="B29" s="64" t="s">
        <v>34</v>
      </c>
      <c r="C29" s="36"/>
      <c r="D29" s="121" t="s">
        <v>361</v>
      </c>
      <c r="E29" s="29">
        <v>1</v>
      </c>
      <c r="F29" s="52" t="s">
        <v>319</v>
      </c>
      <c r="G29" s="140">
        <v>0</v>
      </c>
      <c r="H29" s="80">
        <v>1079.06</v>
      </c>
      <c r="I29" s="80">
        <v>4316.21</v>
      </c>
      <c r="J29" s="28">
        <f t="shared" si="0"/>
        <v>5395.27</v>
      </c>
      <c r="K29" s="13"/>
      <c r="L29" s="13"/>
      <c r="M29" s="13"/>
      <c r="N29" s="13"/>
      <c r="O29" s="13"/>
      <c r="P29" s="13"/>
      <c r="Q29" s="13"/>
      <c r="R29" s="5"/>
      <c r="S29" s="5"/>
      <c r="T29" s="5"/>
      <c r="U29" s="5"/>
      <c r="V29" s="5"/>
      <c r="W29" s="5"/>
      <c r="X29" s="5"/>
      <c r="Y29" s="5"/>
      <c r="Z29" s="5"/>
      <c r="AA29" s="5"/>
      <c r="AB29" s="5"/>
      <c r="AC29" s="5"/>
      <c r="AD29" s="5"/>
    </row>
    <row r="30" spans="1:30" ht="16.5" x14ac:dyDescent="0.25">
      <c r="A30" s="54" t="s">
        <v>203</v>
      </c>
      <c r="B30" s="64" t="s">
        <v>34</v>
      </c>
      <c r="C30" s="36"/>
      <c r="D30" s="121" t="s">
        <v>361</v>
      </c>
      <c r="E30" s="29">
        <v>1</v>
      </c>
      <c r="F30" s="50" t="s">
        <v>385</v>
      </c>
      <c r="G30" s="140">
        <v>0</v>
      </c>
      <c r="H30" s="80">
        <v>1079.06</v>
      </c>
      <c r="I30" s="80">
        <v>4316.21</v>
      </c>
      <c r="J30" s="28">
        <f t="shared" si="0"/>
        <v>5395.27</v>
      </c>
      <c r="K30" s="13"/>
      <c r="L30" s="13"/>
      <c r="M30" s="13"/>
      <c r="N30" s="13"/>
      <c r="O30" s="13"/>
      <c r="P30" s="13"/>
      <c r="Q30" s="13"/>
      <c r="R30" s="5"/>
      <c r="S30" s="5"/>
      <c r="T30" s="5"/>
      <c r="U30" s="5"/>
      <c r="V30" s="5"/>
      <c r="W30" s="5"/>
      <c r="X30" s="5"/>
      <c r="Y30" s="5"/>
      <c r="Z30" s="5"/>
      <c r="AA30" s="5"/>
      <c r="AB30" s="5"/>
      <c r="AC30" s="5"/>
      <c r="AD30" s="5"/>
    </row>
    <row r="31" spans="1:30" ht="16.5" x14ac:dyDescent="0.25">
      <c r="A31" s="54" t="s">
        <v>204</v>
      </c>
      <c r="B31" s="64" t="s">
        <v>34</v>
      </c>
      <c r="C31" s="36"/>
      <c r="D31" s="121" t="s">
        <v>361</v>
      </c>
      <c r="E31" s="29">
        <v>1</v>
      </c>
      <c r="F31" s="52" t="s">
        <v>275</v>
      </c>
      <c r="G31" s="140">
        <v>0</v>
      </c>
      <c r="H31" s="80">
        <v>1079.06</v>
      </c>
      <c r="I31" s="80">
        <v>4316.21</v>
      </c>
      <c r="J31" s="28">
        <f t="shared" si="0"/>
        <v>5395.27</v>
      </c>
      <c r="K31" s="13"/>
      <c r="L31" s="13"/>
      <c r="M31" s="13"/>
      <c r="N31" s="13"/>
      <c r="O31" s="13"/>
      <c r="P31" s="13"/>
      <c r="Q31" s="13"/>
      <c r="R31" s="5"/>
      <c r="S31" s="5"/>
      <c r="T31" s="5"/>
      <c r="U31" s="5"/>
      <c r="V31" s="5"/>
      <c r="W31" s="5"/>
      <c r="X31" s="5"/>
      <c r="Y31" s="5"/>
      <c r="Z31" s="5"/>
      <c r="AA31" s="5"/>
      <c r="AB31" s="5"/>
      <c r="AC31" s="5"/>
      <c r="AD31" s="5"/>
    </row>
    <row r="32" spans="1:30" ht="16.5" x14ac:dyDescent="0.25">
      <c r="A32" s="50" t="s">
        <v>205</v>
      </c>
      <c r="B32" s="65" t="s">
        <v>36</v>
      </c>
      <c r="C32" s="36"/>
      <c r="D32" s="121" t="s">
        <v>361</v>
      </c>
      <c r="E32" s="29">
        <v>1</v>
      </c>
      <c r="F32" s="51" t="s">
        <v>276</v>
      </c>
      <c r="G32" s="140">
        <v>0</v>
      </c>
      <c r="H32" s="85">
        <v>936.46</v>
      </c>
      <c r="I32" s="90">
        <v>3745.85</v>
      </c>
      <c r="J32" s="28">
        <f t="shared" si="0"/>
        <v>4682.3099999999995</v>
      </c>
      <c r="K32" s="13"/>
      <c r="L32" s="13"/>
      <c r="M32" s="13"/>
      <c r="N32" s="13"/>
      <c r="O32" s="13"/>
      <c r="P32" s="13"/>
      <c r="Q32" s="13"/>
      <c r="R32" s="5"/>
      <c r="S32" s="5"/>
      <c r="T32" s="5"/>
      <c r="U32" s="5"/>
      <c r="V32" s="5"/>
      <c r="W32" s="5"/>
      <c r="X32" s="5"/>
      <c r="Y32" s="5"/>
      <c r="Z32" s="5"/>
      <c r="AA32" s="5"/>
      <c r="AB32" s="5"/>
      <c r="AC32" s="5"/>
      <c r="AD32" s="5"/>
    </row>
    <row r="33" spans="1:30" ht="16.5" x14ac:dyDescent="0.25">
      <c r="A33" s="50" t="s">
        <v>206</v>
      </c>
      <c r="B33" s="64" t="s">
        <v>38</v>
      </c>
      <c r="C33" s="36"/>
      <c r="D33" s="121" t="s">
        <v>361</v>
      </c>
      <c r="E33" s="29">
        <v>1</v>
      </c>
      <c r="F33" s="52" t="s">
        <v>277</v>
      </c>
      <c r="G33" s="140">
        <v>0</v>
      </c>
      <c r="H33" s="80">
        <v>770.75</v>
      </c>
      <c r="I33" s="80">
        <v>3083.01</v>
      </c>
      <c r="J33" s="28">
        <f t="shared" si="0"/>
        <v>3853.76</v>
      </c>
      <c r="K33" s="13"/>
      <c r="L33" s="13"/>
      <c r="M33" s="13"/>
      <c r="N33" s="13"/>
      <c r="O33" s="13"/>
      <c r="P33" s="13"/>
      <c r="Q33" s="13"/>
      <c r="R33" s="5"/>
      <c r="S33" s="5"/>
      <c r="T33" s="5"/>
      <c r="U33" s="5"/>
      <c r="V33" s="5"/>
      <c r="W33" s="5"/>
      <c r="X33" s="5"/>
      <c r="Y33" s="5"/>
      <c r="Z33" s="5"/>
      <c r="AA33" s="5"/>
      <c r="AB33" s="5"/>
      <c r="AC33" s="5"/>
      <c r="AD33" s="5"/>
    </row>
    <row r="34" spans="1:30" ht="16.5" x14ac:dyDescent="0.25">
      <c r="A34" s="53" t="s">
        <v>207</v>
      </c>
      <c r="B34" s="64" t="s">
        <v>38</v>
      </c>
      <c r="C34" s="36"/>
      <c r="D34" s="121" t="s">
        <v>361</v>
      </c>
      <c r="E34" s="29">
        <v>1</v>
      </c>
      <c r="F34" s="53" t="s">
        <v>278</v>
      </c>
      <c r="G34" s="140">
        <v>0</v>
      </c>
      <c r="H34" s="80">
        <v>770.75</v>
      </c>
      <c r="I34" s="80">
        <v>3083.01</v>
      </c>
      <c r="J34" s="28">
        <f t="shared" si="0"/>
        <v>3853.76</v>
      </c>
      <c r="K34" s="13"/>
      <c r="L34" s="13"/>
      <c r="M34" s="13"/>
      <c r="N34" s="13"/>
      <c r="O34" s="13"/>
      <c r="P34" s="13"/>
      <c r="Q34" s="13"/>
      <c r="R34" s="5"/>
      <c r="S34" s="5"/>
      <c r="T34" s="5"/>
      <c r="U34" s="5"/>
      <c r="V34" s="5"/>
      <c r="W34" s="5"/>
      <c r="X34" s="5"/>
      <c r="Y34" s="5"/>
      <c r="Z34" s="5"/>
      <c r="AA34" s="5"/>
      <c r="AB34" s="5"/>
      <c r="AC34" s="5"/>
      <c r="AD34" s="5"/>
    </row>
    <row r="35" spans="1:30" ht="16.5" x14ac:dyDescent="0.25">
      <c r="A35" s="53" t="s">
        <v>208</v>
      </c>
      <c r="B35" s="64" t="s">
        <v>38</v>
      </c>
      <c r="C35" s="36"/>
      <c r="D35" s="121" t="s">
        <v>361</v>
      </c>
      <c r="E35" s="29">
        <v>1</v>
      </c>
      <c r="F35" s="51" t="s">
        <v>279</v>
      </c>
      <c r="G35" s="140">
        <v>0</v>
      </c>
      <c r="H35" s="80">
        <v>770.75</v>
      </c>
      <c r="I35" s="80">
        <v>3083.01</v>
      </c>
      <c r="J35" s="28">
        <f t="shared" si="0"/>
        <v>3853.76</v>
      </c>
      <c r="K35" s="13"/>
      <c r="L35" s="13"/>
      <c r="M35" s="13"/>
      <c r="N35" s="13"/>
      <c r="O35" s="13"/>
      <c r="P35" s="13"/>
      <c r="Q35" s="13"/>
      <c r="R35" s="5"/>
      <c r="S35" s="5"/>
      <c r="T35" s="5"/>
      <c r="U35" s="5"/>
      <c r="V35" s="5"/>
      <c r="W35" s="5"/>
      <c r="X35" s="5"/>
      <c r="Y35" s="5"/>
      <c r="Z35" s="5"/>
      <c r="AA35" s="5"/>
      <c r="AB35" s="5"/>
      <c r="AC35" s="5"/>
      <c r="AD35" s="5"/>
    </row>
    <row r="36" spans="1:30" ht="16.5" x14ac:dyDescent="0.25">
      <c r="A36" s="52" t="s">
        <v>208</v>
      </c>
      <c r="B36" s="64" t="s">
        <v>38</v>
      </c>
      <c r="C36" s="36"/>
      <c r="D36" s="121" t="s">
        <v>361</v>
      </c>
      <c r="E36" s="29">
        <v>1</v>
      </c>
      <c r="F36" s="58" t="s">
        <v>289</v>
      </c>
      <c r="G36" s="140">
        <v>0</v>
      </c>
      <c r="H36" s="80">
        <v>770.75</v>
      </c>
      <c r="I36" s="80">
        <v>3083.01</v>
      </c>
      <c r="J36" s="28">
        <f t="shared" si="0"/>
        <v>3853.76</v>
      </c>
      <c r="K36" s="13"/>
      <c r="L36" s="13"/>
      <c r="M36" s="13"/>
      <c r="N36" s="13"/>
      <c r="O36" s="13"/>
      <c r="P36" s="13"/>
      <c r="Q36" s="13"/>
      <c r="R36" s="5"/>
      <c r="S36" s="5"/>
      <c r="T36" s="5"/>
      <c r="U36" s="5"/>
      <c r="V36" s="5"/>
      <c r="W36" s="5"/>
      <c r="X36" s="5"/>
      <c r="Y36" s="5"/>
      <c r="Z36" s="5"/>
      <c r="AA36" s="5"/>
      <c r="AB36" s="5"/>
      <c r="AC36" s="5"/>
      <c r="AD36" s="5"/>
    </row>
    <row r="37" spans="1:30" ht="16.5" x14ac:dyDescent="0.25">
      <c r="A37" s="50" t="s">
        <v>209</v>
      </c>
      <c r="B37" s="64" t="s">
        <v>38</v>
      </c>
      <c r="C37" s="36"/>
      <c r="D37" s="121" t="s">
        <v>361</v>
      </c>
      <c r="E37" s="29">
        <v>1</v>
      </c>
      <c r="F37" s="52" t="s">
        <v>281</v>
      </c>
      <c r="G37" s="140">
        <v>0</v>
      </c>
      <c r="H37" s="80">
        <v>770.75</v>
      </c>
      <c r="I37" s="80">
        <v>3083.01</v>
      </c>
      <c r="J37" s="28">
        <f t="shared" si="0"/>
        <v>3853.76</v>
      </c>
      <c r="K37" s="13"/>
      <c r="L37" s="13"/>
      <c r="M37" s="13"/>
      <c r="N37" s="13"/>
      <c r="O37" s="13"/>
      <c r="P37" s="13"/>
      <c r="Q37" s="13"/>
      <c r="R37" s="5"/>
      <c r="S37" s="5"/>
      <c r="T37" s="5"/>
      <c r="U37" s="5"/>
      <c r="V37" s="5"/>
      <c r="W37" s="5"/>
      <c r="X37" s="5"/>
      <c r="Y37" s="5"/>
      <c r="Z37" s="5"/>
      <c r="AA37" s="5"/>
      <c r="AB37" s="5"/>
      <c r="AC37" s="5"/>
      <c r="AD37" s="5"/>
    </row>
    <row r="38" spans="1:30" ht="16.5" x14ac:dyDescent="0.25">
      <c r="A38" s="53" t="s">
        <v>365</v>
      </c>
      <c r="B38" s="64" t="s">
        <v>38</v>
      </c>
      <c r="C38" s="36"/>
      <c r="D38" s="121" t="s">
        <v>361</v>
      </c>
      <c r="E38" s="29">
        <v>1</v>
      </c>
      <c r="F38" s="52" t="s">
        <v>400</v>
      </c>
      <c r="G38" s="140">
        <v>0</v>
      </c>
      <c r="H38" s="80">
        <v>770.75</v>
      </c>
      <c r="I38" s="80">
        <v>3083.01</v>
      </c>
      <c r="J38" s="28">
        <f t="shared" si="0"/>
        <v>3853.76</v>
      </c>
      <c r="K38" s="13"/>
      <c r="L38" s="13"/>
      <c r="M38" s="13"/>
      <c r="N38" s="13"/>
      <c r="O38" s="13"/>
      <c r="P38" s="13"/>
      <c r="Q38" s="13"/>
      <c r="R38" s="5"/>
      <c r="S38" s="5"/>
      <c r="T38" s="5"/>
      <c r="U38" s="5"/>
      <c r="V38" s="5"/>
      <c r="W38" s="5"/>
      <c r="X38" s="5"/>
      <c r="Y38" s="5"/>
      <c r="Z38" s="5"/>
      <c r="AA38" s="5"/>
      <c r="AB38" s="5"/>
      <c r="AC38" s="5"/>
      <c r="AD38" s="5"/>
    </row>
    <row r="39" spans="1:30" ht="16.5" x14ac:dyDescent="0.25">
      <c r="A39" s="55" t="s">
        <v>409</v>
      </c>
      <c r="B39" s="64" t="s">
        <v>38</v>
      </c>
      <c r="C39" s="36"/>
      <c r="D39" s="121" t="s">
        <v>361</v>
      </c>
      <c r="E39" s="29">
        <v>1</v>
      </c>
      <c r="F39" s="50" t="s">
        <v>401</v>
      </c>
      <c r="G39" s="140">
        <v>0</v>
      </c>
      <c r="H39" s="80">
        <v>770.75</v>
      </c>
      <c r="I39" s="80">
        <v>3083.01</v>
      </c>
      <c r="J39" s="28">
        <f t="shared" si="0"/>
        <v>3853.76</v>
      </c>
      <c r="K39" s="13"/>
      <c r="L39" s="13"/>
      <c r="M39" s="13"/>
      <c r="N39" s="13"/>
      <c r="O39" s="13"/>
      <c r="P39" s="13"/>
      <c r="Q39" s="13"/>
      <c r="R39" s="5"/>
      <c r="S39" s="5"/>
      <c r="T39" s="5"/>
      <c r="U39" s="5"/>
      <c r="V39" s="5"/>
      <c r="W39" s="5"/>
      <c r="X39" s="5"/>
      <c r="Y39" s="5"/>
      <c r="Z39" s="5"/>
      <c r="AA39" s="5"/>
      <c r="AB39" s="5"/>
      <c r="AC39" s="5"/>
      <c r="AD39" s="5"/>
    </row>
    <row r="40" spans="1:30" ht="16.5" x14ac:dyDescent="0.25">
      <c r="A40" s="55" t="s">
        <v>408</v>
      </c>
      <c r="B40" s="64" t="s">
        <v>38</v>
      </c>
      <c r="C40" s="36"/>
      <c r="D40" s="121" t="s">
        <v>361</v>
      </c>
      <c r="E40" s="29">
        <v>1</v>
      </c>
      <c r="F40" s="50" t="s">
        <v>406</v>
      </c>
      <c r="G40" s="140">
        <v>0</v>
      </c>
      <c r="H40" s="80">
        <v>770.75</v>
      </c>
      <c r="I40" s="80">
        <v>3083.01</v>
      </c>
      <c r="J40" s="28">
        <f t="shared" si="0"/>
        <v>3853.76</v>
      </c>
      <c r="K40" s="13"/>
      <c r="L40" s="13"/>
      <c r="M40" s="13"/>
      <c r="N40" s="13"/>
      <c r="O40" s="13"/>
      <c r="P40" s="13"/>
      <c r="Q40" s="13"/>
      <c r="R40" s="5"/>
      <c r="S40" s="5"/>
      <c r="T40" s="5"/>
      <c r="U40" s="5"/>
      <c r="V40" s="5"/>
      <c r="W40" s="5"/>
      <c r="X40" s="5"/>
      <c r="Y40" s="5"/>
      <c r="Z40" s="5"/>
      <c r="AA40" s="5"/>
      <c r="AB40" s="5"/>
      <c r="AC40" s="5"/>
      <c r="AD40" s="5"/>
    </row>
    <row r="41" spans="1:30" ht="16.5" x14ac:dyDescent="0.25">
      <c r="A41" s="50" t="s">
        <v>212</v>
      </c>
      <c r="B41" s="64" t="s">
        <v>38</v>
      </c>
      <c r="C41" s="36"/>
      <c r="D41" s="121" t="s">
        <v>361</v>
      </c>
      <c r="E41" s="29">
        <v>1</v>
      </c>
      <c r="F41" s="52" t="s">
        <v>285</v>
      </c>
      <c r="G41" s="140">
        <v>0</v>
      </c>
      <c r="H41" s="80">
        <v>770.75</v>
      </c>
      <c r="I41" s="80">
        <v>3083.01</v>
      </c>
      <c r="J41" s="28">
        <f t="shared" si="0"/>
        <v>3853.76</v>
      </c>
      <c r="K41" s="13"/>
      <c r="L41" s="13"/>
      <c r="M41" s="13"/>
      <c r="N41" s="13"/>
      <c r="O41" s="13"/>
      <c r="P41" s="13"/>
      <c r="Q41" s="13"/>
      <c r="R41" s="5"/>
      <c r="S41" s="5"/>
      <c r="T41" s="5"/>
      <c r="U41" s="5"/>
      <c r="V41" s="5"/>
      <c r="W41" s="5"/>
      <c r="X41" s="5"/>
      <c r="Y41" s="5"/>
      <c r="Z41" s="5"/>
      <c r="AA41" s="5"/>
      <c r="AB41" s="5"/>
      <c r="AC41" s="5"/>
      <c r="AD41" s="5"/>
    </row>
    <row r="42" spans="1:30" ht="16.5" x14ac:dyDescent="0.25">
      <c r="A42" s="50" t="s">
        <v>410</v>
      </c>
      <c r="B42" s="64" t="s">
        <v>38</v>
      </c>
      <c r="C42" s="36"/>
      <c r="D42" s="121" t="s">
        <v>361</v>
      </c>
      <c r="E42" s="29">
        <v>1</v>
      </c>
      <c r="F42" s="50" t="s">
        <v>286</v>
      </c>
      <c r="G42" s="140">
        <v>0</v>
      </c>
      <c r="H42" s="80">
        <v>770.75</v>
      </c>
      <c r="I42" s="80">
        <v>3083.01</v>
      </c>
      <c r="J42" s="28">
        <f t="shared" si="0"/>
        <v>3853.76</v>
      </c>
      <c r="K42" s="13"/>
      <c r="L42" s="13"/>
      <c r="M42" s="13"/>
      <c r="N42" s="13"/>
      <c r="O42" s="13"/>
      <c r="P42" s="13"/>
      <c r="Q42" s="13"/>
      <c r="R42" s="5"/>
      <c r="S42" s="5"/>
      <c r="T42" s="5"/>
      <c r="U42" s="5"/>
      <c r="V42" s="5"/>
      <c r="W42" s="5"/>
      <c r="X42" s="5"/>
      <c r="Y42" s="5"/>
      <c r="Z42" s="5"/>
      <c r="AA42" s="5"/>
      <c r="AB42" s="5"/>
      <c r="AC42" s="5"/>
      <c r="AD42" s="5"/>
    </row>
    <row r="43" spans="1:30" ht="16.5" x14ac:dyDescent="0.25">
      <c r="A43" s="50" t="s">
        <v>404</v>
      </c>
      <c r="B43" s="64" t="s">
        <v>38</v>
      </c>
      <c r="C43" s="36"/>
      <c r="D43" s="121" t="s">
        <v>361</v>
      </c>
      <c r="E43" s="29">
        <v>1</v>
      </c>
      <c r="F43" s="52" t="s">
        <v>371</v>
      </c>
      <c r="G43" s="140">
        <v>0</v>
      </c>
      <c r="H43" s="80">
        <v>770.75</v>
      </c>
      <c r="I43" s="80">
        <v>3083.01</v>
      </c>
      <c r="J43" s="28">
        <f t="shared" si="0"/>
        <v>3853.76</v>
      </c>
      <c r="K43" s="13"/>
      <c r="L43" s="13"/>
      <c r="M43" s="13"/>
      <c r="N43" s="13"/>
      <c r="O43" s="13"/>
      <c r="P43" s="13"/>
      <c r="Q43" s="13"/>
      <c r="R43" s="5"/>
      <c r="S43" s="5"/>
      <c r="T43" s="5"/>
      <c r="U43" s="5"/>
      <c r="V43" s="5"/>
      <c r="W43" s="5"/>
      <c r="X43" s="5"/>
      <c r="Y43" s="5"/>
      <c r="Z43" s="5"/>
      <c r="AA43" s="5"/>
      <c r="AB43" s="5"/>
      <c r="AC43" s="5"/>
      <c r="AD43" s="5"/>
    </row>
    <row r="44" spans="1:30" ht="16.5" x14ac:dyDescent="0.25">
      <c r="A44" s="50" t="s">
        <v>214</v>
      </c>
      <c r="B44" s="64" t="s">
        <v>38</v>
      </c>
      <c r="C44" s="36"/>
      <c r="D44" s="121" t="s">
        <v>361</v>
      </c>
      <c r="E44" s="29">
        <v>1</v>
      </c>
      <c r="F44" s="50" t="s">
        <v>288</v>
      </c>
      <c r="G44" s="140">
        <v>0</v>
      </c>
      <c r="H44" s="80">
        <v>770.75</v>
      </c>
      <c r="I44" s="80">
        <v>3083.01</v>
      </c>
      <c r="J44" s="28">
        <f t="shared" si="0"/>
        <v>3853.76</v>
      </c>
      <c r="K44" s="13"/>
      <c r="L44" s="13"/>
      <c r="M44" s="13"/>
      <c r="N44" s="13"/>
      <c r="O44" s="13"/>
      <c r="P44" s="13"/>
      <c r="Q44" s="13"/>
      <c r="R44" s="5"/>
      <c r="S44" s="5"/>
      <c r="T44" s="5"/>
      <c r="U44" s="5"/>
      <c r="V44" s="5"/>
      <c r="W44" s="5"/>
      <c r="X44" s="5"/>
      <c r="Y44" s="5"/>
      <c r="Z44" s="5"/>
      <c r="AA44" s="5"/>
      <c r="AB44" s="5"/>
      <c r="AC44" s="5"/>
      <c r="AD44" s="5"/>
    </row>
    <row r="45" spans="1:30" ht="16.5" x14ac:dyDescent="0.25">
      <c r="A45" s="50" t="s">
        <v>215</v>
      </c>
      <c r="B45" s="64" t="s">
        <v>40</v>
      </c>
      <c r="C45" s="36"/>
      <c r="D45" s="121" t="s">
        <v>362</v>
      </c>
      <c r="E45" s="29">
        <v>1</v>
      </c>
      <c r="F45" s="52"/>
      <c r="G45" s="140">
        <v>0</v>
      </c>
      <c r="H45" s="80">
        <v>500.99</v>
      </c>
      <c r="I45" s="80">
        <v>2003.96</v>
      </c>
      <c r="J45" s="28">
        <f t="shared" si="0"/>
        <v>2504.9499999999998</v>
      </c>
      <c r="K45" s="13"/>
      <c r="L45" s="13"/>
      <c r="M45" s="13"/>
      <c r="N45" s="13"/>
      <c r="O45" s="13"/>
      <c r="P45" s="13"/>
      <c r="Q45" s="13"/>
      <c r="R45" s="5"/>
      <c r="S45" s="5"/>
      <c r="T45" s="5"/>
      <c r="U45" s="5"/>
      <c r="V45" s="5"/>
      <c r="W45" s="5"/>
      <c r="X45" s="5"/>
      <c r="Y45" s="5"/>
      <c r="Z45" s="5"/>
      <c r="AA45" s="5"/>
      <c r="AB45" s="5"/>
      <c r="AC45" s="5"/>
      <c r="AD45" s="5"/>
    </row>
    <row r="46" spans="1:30" ht="16.5" x14ac:dyDescent="0.25">
      <c r="A46" s="50" t="s">
        <v>216</v>
      </c>
      <c r="B46" s="64" t="s">
        <v>40</v>
      </c>
      <c r="C46" s="36"/>
      <c r="D46" s="121" t="s">
        <v>362</v>
      </c>
      <c r="E46" s="29">
        <v>1</v>
      </c>
      <c r="F46" s="52"/>
      <c r="G46" s="140">
        <v>0</v>
      </c>
      <c r="H46" s="80">
        <v>500.99</v>
      </c>
      <c r="I46" s="80">
        <v>2003.96</v>
      </c>
      <c r="J46" s="28">
        <f t="shared" si="0"/>
        <v>2504.9499999999998</v>
      </c>
      <c r="K46" s="13"/>
      <c r="L46" s="13"/>
      <c r="M46" s="13"/>
      <c r="N46" s="13"/>
      <c r="O46" s="13"/>
      <c r="P46" s="13"/>
      <c r="Q46" s="13"/>
      <c r="R46" s="5"/>
      <c r="S46" s="5"/>
      <c r="T46" s="5"/>
      <c r="U46" s="5"/>
      <c r="V46" s="5"/>
      <c r="W46" s="5"/>
      <c r="X46" s="5"/>
      <c r="Y46" s="5"/>
      <c r="Z46" s="5"/>
      <c r="AA46" s="5"/>
      <c r="AB46" s="5"/>
      <c r="AC46" s="5"/>
      <c r="AD46" s="5"/>
    </row>
    <row r="47" spans="1:30" ht="16.5" x14ac:dyDescent="0.25">
      <c r="A47" s="50" t="s">
        <v>217</v>
      </c>
      <c r="B47" s="64" t="s">
        <v>40</v>
      </c>
      <c r="C47" s="36"/>
      <c r="D47" s="121" t="s">
        <v>361</v>
      </c>
      <c r="E47" s="29">
        <v>1</v>
      </c>
      <c r="F47" s="52" t="s">
        <v>386</v>
      </c>
      <c r="G47" s="140">
        <v>0</v>
      </c>
      <c r="H47" s="80">
        <v>500.99</v>
      </c>
      <c r="I47" s="80">
        <v>2003.96</v>
      </c>
      <c r="J47" s="28">
        <f t="shared" si="0"/>
        <v>2504.9499999999998</v>
      </c>
      <c r="K47" s="13"/>
      <c r="L47" s="13"/>
      <c r="M47" s="13"/>
      <c r="N47" s="13"/>
      <c r="O47" s="13"/>
      <c r="P47" s="13"/>
      <c r="Q47" s="13"/>
      <c r="R47" s="5"/>
      <c r="S47" s="5"/>
      <c r="T47" s="5"/>
      <c r="U47" s="5"/>
      <c r="V47" s="5"/>
      <c r="W47" s="5"/>
      <c r="X47" s="5"/>
      <c r="Y47" s="5"/>
      <c r="Z47" s="5"/>
      <c r="AA47" s="5"/>
      <c r="AB47" s="5"/>
      <c r="AC47" s="5"/>
      <c r="AD47" s="5"/>
    </row>
    <row r="48" spans="1:30" ht="16.5" x14ac:dyDescent="0.25">
      <c r="A48" s="50" t="s">
        <v>218</v>
      </c>
      <c r="B48" s="64" t="s">
        <v>40</v>
      </c>
      <c r="C48" s="36"/>
      <c r="D48" s="121" t="s">
        <v>361</v>
      </c>
      <c r="E48" s="29">
        <v>1</v>
      </c>
      <c r="F48" s="52" t="s">
        <v>364</v>
      </c>
      <c r="G48" s="140">
        <v>0</v>
      </c>
      <c r="H48" s="80">
        <v>500.99</v>
      </c>
      <c r="I48" s="80">
        <v>2003.96</v>
      </c>
      <c r="J48" s="28">
        <f t="shared" si="0"/>
        <v>2504.9499999999998</v>
      </c>
      <c r="K48" s="13"/>
      <c r="L48" s="13"/>
      <c r="M48" s="13"/>
      <c r="N48" s="13"/>
      <c r="O48" s="13"/>
      <c r="P48" s="13"/>
      <c r="Q48" s="13"/>
      <c r="R48" s="5"/>
      <c r="S48" s="5"/>
      <c r="T48" s="5"/>
      <c r="U48" s="5"/>
      <c r="V48" s="5"/>
      <c r="W48" s="5"/>
      <c r="X48" s="5"/>
      <c r="Y48" s="5"/>
      <c r="Z48" s="5"/>
      <c r="AA48" s="5"/>
      <c r="AB48" s="5"/>
      <c r="AC48" s="5"/>
      <c r="AD48" s="5"/>
    </row>
    <row r="49" spans="1:30" ht="16.5" x14ac:dyDescent="0.25">
      <c r="A49" s="50" t="s">
        <v>219</v>
      </c>
      <c r="B49" s="64" t="s">
        <v>40</v>
      </c>
      <c r="C49" s="36"/>
      <c r="D49" s="121" t="s">
        <v>361</v>
      </c>
      <c r="E49" s="29">
        <v>1</v>
      </c>
      <c r="F49" s="52" t="s">
        <v>292</v>
      </c>
      <c r="G49" s="140">
        <v>0</v>
      </c>
      <c r="H49" s="80">
        <v>500.99</v>
      </c>
      <c r="I49" s="80">
        <v>2003.96</v>
      </c>
      <c r="J49" s="28">
        <f t="shared" si="0"/>
        <v>2504.9499999999998</v>
      </c>
      <c r="K49" s="13"/>
      <c r="L49" s="13"/>
      <c r="M49" s="13"/>
      <c r="N49" s="13"/>
      <c r="O49" s="13"/>
      <c r="P49" s="13"/>
      <c r="Q49" s="13"/>
      <c r="R49" s="5"/>
      <c r="S49" s="5"/>
      <c r="T49" s="5"/>
      <c r="U49" s="5"/>
      <c r="V49" s="5"/>
      <c r="W49" s="5"/>
      <c r="X49" s="5"/>
      <c r="Y49" s="5"/>
      <c r="Z49" s="5"/>
      <c r="AA49" s="5"/>
      <c r="AB49" s="5"/>
      <c r="AC49" s="5"/>
      <c r="AD49" s="5"/>
    </row>
    <row r="50" spans="1:30" ht="16.5" x14ac:dyDescent="0.25">
      <c r="A50" s="50" t="s">
        <v>220</v>
      </c>
      <c r="B50" s="64" t="s">
        <v>40</v>
      </c>
      <c r="C50" s="36"/>
      <c r="D50" s="121" t="s">
        <v>361</v>
      </c>
      <c r="E50" s="29">
        <v>1</v>
      </c>
      <c r="F50" s="52" t="s">
        <v>293</v>
      </c>
      <c r="G50" s="140">
        <v>0</v>
      </c>
      <c r="H50" s="80">
        <v>500.99</v>
      </c>
      <c r="I50" s="80">
        <v>2003.96</v>
      </c>
      <c r="J50" s="28">
        <f t="shared" si="0"/>
        <v>2504.9499999999998</v>
      </c>
      <c r="K50" s="13"/>
      <c r="L50" s="13"/>
      <c r="M50" s="13"/>
      <c r="N50" s="13"/>
      <c r="O50" s="13"/>
      <c r="P50" s="13"/>
      <c r="Q50" s="13"/>
      <c r="R50" s="5"/>
      <c r="S50" s="5"/>
      <c r="T50" s="5"/>
      <c r="U50" s="5"/>
      <c r="V50" s="5"/>
      <c r="W50" s="5"/>
      <c r="X50" s="5"/>
      <c r="Y50" s="5"/>
      <c r="Z50" s="5"/>
      <c r="AA50" s="5"/>
      <c r="AB50" s="5"/>
      <c r="AC50" s="5"/>
      <c r="AD50" s="5"/>
    </row>
    <row r="51" spans="1:30" ht="16.5" x14ac:dyDescent="0.25">
      <c r="A51" s="50" t="s">
        <v>365</v>
      </c>
      <c r="B51" s="64" t="s">
        <v>40</v>
      </c>
      <c r="C51" s="36"/>
      <c r="D51" s="121" t="s">
        <v>361</v>
      </c>
      <c r="E51" s="29">
        <v>1</v>
      </c>
      <c r="F51" s="52" t="s">
        <v>366</v>
      </c>
      <c r="G51" s="140">
        <v>0</v>
      </c>
      <c r="H51" s="80">
        <v>500.99</v>
      </c>
      <c r="I51" s="80">
        <v>2003.96</v>
      </c>
      <c r="J51" s="28">
        <f t="shared" si="0"/>
        <v>2504.9499999999998</v>
      </c>
      <c r="K51" s="13"/>
      <c r="L51" s="13"/>
      <c r="M51" s="13"/>
      <c r="N51" s="13"/>
      <c r="O51" s="13"/>
      <c r="P51" s="13"/>
      <c r="Q51" s="13"/>
      <c r="R51" s="5"/>
      <c r="S51" s="5"/>
      <c r="T51" s="5"/>
      <c r="U51" s="5"/>
      <c r="V51" s="5"/>
      <c r="W51" s="5"/>
      <c r="X51" s="5"/>
      <c r="Y51" s="5"/>
      <c r="Z51" s="5"/>
      <c r="AA51" s="5"/>
      <c r="AB51" s="5"/>
      <c r="AC51" s="5"/>
      <c r="AD51" s="5"/>
    </row>
    <row r="52" spans="1:30" ht="16.5" x14ac:dyDescent="0.25">
      <c r="A52" s="50" t="s">
        <v>221</v>
      </c>
      <c r="B52" s="64" t="s">
        <v>40</v>
      </c>
      <c r="C52" s="36"/>
      <c r="D52" s="121" t="s">
        <v>361</v>
      </c>
      <c r="E52" s="29">
        <v>1</v>
      </c>
      <c r="F52" s="52" t="s">
        <v>367</v>
      </c>
      <c r="G52" s="140">
        <v>0</v>
      </c>
      <c r="H52" s="80">
        <v>500.99</v>
      </c>
      <c r="I52" s="80">
        <v>2003.96</v>
      </c>
      <c r="J52" s="28">
        <f t="shared" si="0"/>
        <v>2504.9499999999998</v>
      </c>
      <c r="K52" s="13"/>
      <c r="L52" s="13"/>
      <c r="M52" s="13"/>
      <c r="N52" s="13"/>
      <c r="O52" s="13"/>
      <c r="P52" s="13"/>
      <c r="Q52" s="13"/>
      <c r="R52" s="5"/>
      <c r="S52" s="5"/>
      <c r="T52" s="5"/>
      <c r="U52" s="5"/>
      <c r="V52" s="5"/>
      <c r="W52" s="5"/>
      <c r="X52" s="5"/>
      <c r="Y52" s="5"/>
      <c r="Z52" s="5"/>
      <c r="AA52" s="5"/>
      <c r="AB52" s="5"/>
      <c r="AC52" s="5"/>
      <c r="AD52" s="5"/>
    </row>
    <row r="53" spans="1:30" ht="16.5" x14ac:dyDescent="0.25">
      <c r="A53" s="50" t="s">
        <v>222</v>
      </c>
      <c r="B53" s="64" t="s">
        <v>42</v>
      </c>
      <c r="C53" s="36"/>
      <c r="D53" s="121" t="s">
        <v>361</v>
      </c>
      <c r="E53" s="29">
        <v>1</v>
      </c>
      <c r="F53" s="71" t="s">
        <v>294</v>
      </c>
      <c r="G53" s="140">
        <v>0</v>
      </c>
      <c r="H53" s="80">
        <v>308.3</v>
      </c>
      <c r="I53" s="80">
        <v>1233.21</v>
      </c>
      <c r="J53" s="28">
        <f t="shared" si="0"/>
        <v>1541.51</v>
      </c>
      <c r="K53" s="13"/>
      <c r="L53" s="13"/>
      <c r="M53" s="13"/>
      <c r="N53" s="13"/>
      <c r="O53" s="13"/>
      <c r="P53" s="13"/>
      <c r="Q53" s="13"/>
      <c r="R53" s="5"/>
      <c r="S53" s="5"/>
      <c r="T53" s="5"/>
      <c r="U53" s="5"/>
      <c r="V53" s="5"/>
      <c r="W53" s="5"/>
      <c r="X53" s="5"/>
      <c r="Y53" s="5"/>
      <c r="Z53" s="5"/>
      <c r="AA53" s="5"/>
      <c r="AB53" s="5"/>
      <c r="AC53" s="5"/>
      <c r="AD53" s="5"/>
    </row>
    <row r="54" spans="1:30" ht="16.5" x14ac:dyDescent="0.25">
      <c r="A54" s="50" t="s">
        <v>223</v>
      </c>
      <c r="B54" s="64" t="s">
        <v>42</v>
      </c>
      <c r="C54" s="36"/>
      <c r="D54" s="121" t="s">
        <v>362</v>
      </c>
      <c r="E54" s="29">
        <v>1</v>
      </c>
      <c r="F54" s="52"/>
      <c r="G54" s="140">
        <v>0</v>
      </c>
      <c r="H54" s="80">
        <v>308.3</v>
      </c>
      <c r="I54" s="80">
        <v>1233.21</v>
      </c>
      <c r="J54" s="28">
        <f t="shared" si="0"/>
        <v>1541.51</v>
      </c>
      <c r="K54" s="13"/>
      <c r="L54" s="13"/>
      <c r="M54" s="13"/>
      <c r="N54" s="13"/>
      <c r="O54" s="13"/>
      <c r="P54" s="13"/>
      <c r="Q54" s="13"/>
      <c r="R54" s="5"/>
      <c r="S54" s="5"/>
      <c r="T54" s="5"/>
      <c r="U54" s="5"/>
      <c r="V54" s="5"/>
      <c r="W54" s="5"/>
      <c r="X54" s="5"/>
      <c r="Y54" s="5"/>
      <c r="Z54" s="5"/>
      <c r="AA54" s="5"/>
      <c r="AB54" s="5"/>
      <c r="AC54" s="5"/>
      <c r="AD54" s="5"/>
    </row>
    <row r="55" spans="1:30" ht="16.5" x14ac:dyDescent="0.25">
      <c r="A55" s="50" t="s">
        <v>224</v>
      </c>
      <c r="B55" s="64" t="s">
        <v>44</v>
      </c>
      <c r="C55" s="36"/>
      <c r="D55" s="121" t="s">
        <v>361</v>
      </c>
      <c r="E55" s="29">
        <v>1</v>
      </c>
      <c r="F55" s="52" t="s">
        <v>296</v>
      </c>
      <c r="G55" s="140">
        <v>0</v>
      </c>
      <c r="H55" s="80">
        <v>269.76</v>
      </c>
      <c r="I55" s="80">
        <v>1233.21</v>
      </c>
      <c r="J55" s="28">
        <f t="shared" si="0"/>
        <v>1502.97</v>
      </c>
      <c r="K55" s="13"/>
      <c r="L55" s="13"/>
      <c r="M55" s="13"/>
      <c r="N55" s="13"/>
      <c r="O55" s="13"/>
      <c r="P55" s="13"/>
      <c r="Q55" s="13"/>
      <c r="R55" s="5"/>
      <c r="S55" s="5"/>
      <c r="T55" s="5"/>
      <c r="U55" s="5"/>
      <c r="V55" s="5"/>
      <c r="W55" s="5"/>
      <c r="X55" s="5"/>
      <c r="Y55" s="5"/>
      <c r="Z55" s="5"/>
      <c r="AA55" s="5"/>
      <c r="AB55" s="5"/>
      <c r="AC55" s="5"/>
      <c r="AD55" s="5"/>
    </row>
    <row r="56" spans="1:30" ht="16.5" x14ac:dyDescent="0.25">
      <c r="A56" s="50" t="s">
        <v>224</v>
      </c>
      <c r="B56" s="64" t="s">
        <v>44</v>
      </c>
      <c r="C56" s="36"/>
      <c r="D56" s="121" t="s">
        <v>362</v>
      </c>
      <c r="E56" s="29">
        <v>1</v>
      </c>
      <c r="F56" s="52"/>
      <c r="G56" s="140">
        <v>0</v>
      </c>
      <c r="H56" s="80">
        <v>269.76</v>
      </c>
      <c r="I56" s="80">
        <v>1233.21</v>
      </c>
      <c r="J56" s="28">
        <f t="shared" si="0"/>
        <v>1502.97</v>
      </c>
      <c r="K56" s="13"/>
      <c r="L56" s="13"/>
      <c r="M56" s="13"/>
      <c r="N56" s="13"/>
      <c r="O56" s="13"/>
      <c r="P56" s="13"/>
      <c r="Q56" s="13"/>
      <c r="R56" s="5"/>
      <c r="S56" s="5"/>
      <c r="T56" s="5"/>
      <c r="U56" s="5"/>
      <c r="V56" s="5"/>
      <c r="W56" s="5"/>
      <c r="X56" s="5"/>
      <c r="Y56" s="5"/>
      <c r="Z56" s="5"/>
      <c r="AA56" s="5"/>
      <c r="AB56" s="5"/>
      <c r="AC56" s="5"/>
      <c r="AD56" s="5"/>
    </row>
    <row r="57" spans="1:30" ht="16.5" x14ac:dyDescent="0.25">
      <c r="A57" s="50" t="s">
        <v>225</v>
      </c>
      <c r="B57" s="64" t="s">
        <v>44</v>
      </c>
      <c r="C57" s="36"/>
      <c r="D57" s="121" t="s">
        <v>361</v>
      </c>
      <c r="E57" s="29">
        <v>1</v>
      </c>
      <c r="F57" s="52" t="s">
        <v>394</v>
      </c>
      <c r="G57" s="140">
        <v>0</v>
      </c>
      <c r="H57" s="80">
        <v>269.76</v>
      </c>
      <c r="I57" s="80">
        <v>1233.21</v>
      </c>
      <c r="J57" s="28">
        <f t="shared" si="0"/>
        <v>1502.97</v>
      </c>
      <c r="K57" s="13"/>
      <c r="L57" s="13"/>
      <c r="M57" s="13"/>
      <c r="N57" s="13"/>
      <c r="O57" s="13"/>
      <c r="P57" s="13"/>
      <c r="Q57" s="13"/>
      <c r="R57" s="5"/>
      <c r="S57" s="5"/>
      <c r="T57" s="5"/>
      <c r="U57" s="5"/>
      <c r="V57" s="5"/>
      <c r="W57" s="5"/>
      <c r="X57" s="5"/>
      <c r="Y57" s="5"/>
      <c r="Z57" s="5"/>
      <c r="AA57" s="5"/>
      <c r="AB57" s="5"/>
      <c r="AC57" s="5"/>
      <c r="AD57" s="5"/>
    </row>
    <row r="58" spans="1:30" ht="16.5" x14ac:dyDescent="0.25">
      <c r="A58" s="49" t="s">
        <v>226</v>
      </c>
      <c r="B58" s="64" t="s">
        <v>26</v>
      </c>
      <c r="C58" s="36"/>
      <c r="D58" s="121" t="s">
        <v>361</v>
      </c>
      <c r="E58" s="29">
        <v>1</v>
      </c>
      <c r="F58" s="50" t="s">
        <v>300</v>
      </c>
      <c r="G58" s="140">
        <v>0</v>
      </c>
      <c r="H58" s="148">
        <v>2312.25</v>
      </c>
      <c r="I58" s="80">
        <v>9249.0300000000007</v>
      </c>
      <c r="J58" s="28">
        <f t="shared" si="0"/>
        <v>11561.28</v>
      </c>
      <c r="K58" s="13"/>
      <c r="L58" s="13"/>
      <c r="M58" s="13"/>
      <c r="N58" s="13"/>
      <c r="O58" s="13"/>
      <c r="P58" s="13"/>
      <c r="Q58" s="13"/>
      <c r="R58" s="5"/>
      <c r="S58" s="5"/>
      <c r="T58" s="5"/>
      <c r="U58" s="5"/>
      <c r="V58" s="5"/>
      <c r="W58" s="5"/>
      <c r="X58" s="5"/>
      <c r="Y58" s="5"/>
      <c r="Z58" s="5"/>
      <c r="AA58" s="5"/>
      <c r="AB58" s="5"/>
      <c r="AC58" s="5"/>
      <c r="AD58" s="5"/>
    </row>
    <row r="59" spans="1:30" ht="16.5" x14ac:dyDescent="0.25">
      <c r="A59" s="50" t="s">
        <v>375</v>
      </c>
      <c r="B59" s="64" t="s">
        <v>28</v>
      </c>
      <c r="C59" s="36"/>
      <c r="D59" s="121" t="s">
        <v>361</v>
      </c>
      <c r="E59" s="29">
        <v>1</v>
      </c>
      <c r="F59" s="73" t="s">
        <v>314</v>
      </c>
      <c r="G59" s="140">
        <v>0</v>
      </c>
      <c r="H59" s="80">
        <v>1695.65</v>
      </c>
      <c r="I59" s="80">
        <v>6782.61</v>
      </c>
      <c r="J59" s="28">
        <f t="shared" si="0"/>
        <v>8478.26</v>
      </c>
      <c r="K59" s="13"/>
      <c r="L59" s="13"/>
      <c r="M59" s="13"/>
      <c r="N59" s="13"/>
      <c r="O59" s="13"/>
      <c r="P59" s="13"/>
      <c r="Q59" s="13"/>
      <c r="R59" s="5"/>
      <c r="S59" s="5"/>
      <c r="T59" s="5"/>
      <c r="U59" s="5"/>
      <c r="V59" s="5"/>
      <c r="W59" s="5"/>
      <c r="X59" s="5"/>
      <c r="Y59" s="5"/>
      <c r="Z59" s="5"/>
      <c r="AA59" s="5"/>
      <c r="AB59" s="5"/>
      <c r="AC59" s="5"/>
      <c r="AD59" s="5"/>
    </row>
    <row r="60" spans="1:30" ht="16.5" x14ac:dyDescent="0.25">
      <c r="A60" s="50" t="s">
        <v>228</v>
      </c>
      <c r="B60" s="64" t="s">
        <v>28</v>
      </c>
      <c r="C60" s="36"/>
      <c r="D60" s="121" t="s">
        <v>361</v>
      </c>
      <c r="E60" s="29">
        <v>1</v>
      </c>
      <c r="F60" s="73" t="s">
        <v>301</v>
      </c>
      <c r="G60" s="140">
        <v>0</v>
      </c>
      <c r="H60" s="80">
        <v>1695.65</v>
      </c>
      <c r="I60" s="80">
        <v>6782.61</v>
      </c>
      <c r="J60" s="28">
        <f t="shared" si="0"/>
        <v>8478.26</v>
      </c>
      <c r="K60" s="13"/>
      <c r="L60" s="13"/>
      <c r="M60" s="13"/>
      <c r="N60" s="13"/>
      <c r="O60" s="13"/>
      <c r="P60" s="13"/>
      <c r="Q60" s="13"/>
      <c r="R60" s="5"/>
      <c r="S60" s="5"/>
      <c r="T60" s="5"/>
      <c r="U60" s="5"/>
      <c r="V60" s="5"/>
      <c r="W60" s="5"/>
      <c r="X60" s="5"/>
      <c r="Y60" s="5"/>
      <c r="Z60" s="5"/>
      <c r="AA60" s="5"/>
      <c r="AB60" s="5"/>
      <c r="AC60" s="5"/>
      <c r="AD60" s="5"/>
    </row>
    <row r="61" spans="1:30" ht="16.5" x14ac:dyDescent="0.25">
      <c r="A61" s="49" t="s">
        <v>229</v>
      </c>
      <c r="B61" s="64" t="s">
        <v>28</v>
      </c>
      <c r="C61" s="36"/>
      <c r="D61" s="121" t="s">
        <v>361</v>
      </c>
      <c r="E61" s="29">
        <v>1</v>
      </c>
      <c r="F61" s="50" t="s">
        <v>302</v>
      </c>
      <c r="G61" s="140">
        <v>0</v>
      </c>
      <c r="H61" s="80">
        <v>1695.65</v>
      </c>
      <c r="I61" s="80">
        <v>6782.61</v>
      </c>
      <c r="J61" s="28">
        <f t="shared" si="0"/>
        <v>8478.26</v>
      </c>
      <c r="K61" s="13"/>
      <c r="L61" s="13"/>
      <c r="M61" s="13"/>
      <c r="N61" s="13"/>
      <c r="O61" s="13"/>
      <c r="P61" s="13"/>
      <c r="Q61" s="13"/>
      <c r="R61" s="5"/>
      <c r="S61" s="5"/>
      <c r="T61" s="5"/>
      <c r="U61" s="5"/>
      <c r="V61" s="5"/>
      <c r="W61" s="5"/>
      <c r="X61" s="5"/>
      <c r="Y61" s="5"/>
      <c r="Z61" s="5"/>
      <c r="AA61" s="5"/>
      <c r="AB61" s="5"/>
      <c r="AC61" s="5"/>
      <c r="AD61" s="5"/>
    </row>
    <row r="62" spans="1:30" ht="16.5" x14ac:dyDescent="0.25">
      <c r="A62" s="51" t="s">
        <v>230</v>
      </c>
      <c r="B62" s="64" t="s">
        <v>32</v>
      </c>
      <c r="C62" s="36"/>
      <c r="D62" s="121" t="s">
        <v>361</v>
      </c>
      <c r="E62" s="29">
        <v>1</v>
      </c>
      <c r="F62" s="50" t="s">
        <v>303</v>
      </c>
      <c r="G62" s="140">
        <v>0</v>
      </c>
      <c r="H62" s="80">
        <v>1310.28</v>
      </c>
      <c r="I62" s="80">
        <v>5241.1099999999997</v>
      </c>
      <c r="J62" s="28">
        <f t="shared" si="0"/>
        <v>6551.3899999999994</v>
      </c>
      <c r="K62" s="13"/>
      <c r="L62" s="13"/>
      <c r="M62" s="13"/>
      <c r="N62" s="13"/>
      <c r="O62" s="13"/>
      <c r="P62" s="13"/>
      <c r="Q62" s="13"/>
      <c r="R62" s="5"/>
      <c r="S62" s="5"/>
      <c r="T62" s="5"/>
      <c r="U62" s="5"/>
      <c r="V62" s="5"/>
      <c r="W62" s="5"/>
      <c r="X62" s="5"/>
      <c r="Y62" s="5"/>
      <c r="Z62" s="5"/>
      <c r="AA62" s="5"/>
      <c r="AB62" s="5"/>
      <c r="AC62" s="5"/>
      <c r="AD62" s="5"/>
    </row>
    <row r="63" spans="1:30" ht="16.5" x14ac:dyDescent="0.25">
      <c r="A63" s="52" t="s">
        <v>231</v>
      </c>
      <c r="B63" s="64" t="s">
        <v>32</v>
      </c>
      <c r="C63" s="36"/>
      <c r="D63" s="121" t="s">
        <v>361</v>
      </c>
      <c r="E63" s="29">
        <v>1</v>
      </c>
      <c r="F63" s="52" t="s">
        <v>391</v>
      </c>
      <c r="G63" s="140">
        <v>0</v>
      </c>
      <c r="H63" s="80">
        <v>1310.28</v>
      </c>
      <c r="I63" s="80">
        <v>5241.1099999999997</v>
      </c>
      <c r="J63" s="28">
        <f t="shared" si="0"/>
        <v>6551.3899999999994</v>
      </c>
      <c r="K63" s="13"/>
      <c r="L63" s="13"/>
      <c r="M63" s="13"/>
      <c r="N63" s="13"/>
      <c r="O63" s="13"/>
      <c r="P63" s="13"/>
      <c r="Q63" s="13"/>
      <c r="R63" s="5"/>
      <c r="S63" s="5"/>
      <c r="T63" s="5"/>
      <c r="U63" s="5"/>
      <c r="V63" s="5"/>
      <c r="W63" s="5"/>
      <c r="X63" s="5"/>
      <c r="Y63" s="5"/>
      <c r="Z63" s="5"/>
      <c r="AA63" s="5"/>
      <c r="AB63" s="5"/>
      <c r="AC63" s="5"/>
      <c r="AD63" s="5"/>
    </row>
    <row r="64" spans="1:30" ht="16.5" x14ac:dyDescent="0.25">
      <c r="A64" s="57" t="s">
        <v>232</v>
      </c>
      <c r="B64" s="64" t="s">
        <v>32</v>
      </c>
      <c r="C64" s="36"/>
      <c r="D64" s="121" t="s">
        <v>361</v>
      </c>
      <c r="E64" s="29">
        <v>1</v>
      </c>
      <c r="F64" s="73" t="s">
        <v>305</v>
      </c>
      <c r="G64" s="140">
        <v>0</v>
      </c>
      <c r="H64" s="80">
        <v>1310.28</v>
      </c>
      <c r="I64" s="80">
        <v>5241.1099999999997</v>
      </c>
      <c r="J64" s="28">
        <f t="shared" si="0"/>
        <v>6551.3899999999994</v>
      </c>
      <c r="K64" s="13"/>
      <c r="L64" s="13"/>
      <c r="M64" s="13"/>
      <c r="N64" s="13"/>
      <c r="O64" s="13"/>
      <c r="P64" s="13"/>
      <c r="Q64" s="13"/>
      <c r="R64" s="5"/>
      <c r="S64" s="5"/>
      <c r="T64" s="5"/>
      <c r="U64" s="5"/>
      <c r="V64" s="5"/>
      <c r="W64" s="5"/>
      <c r="X64" s="5"/>
      <c r="Y64" s="5"/>
      <c r="Z64" s="5"/>
      <c r="AA64" s="5"/>
      <c r="AB64" s="5"/>
      <c r="AC64" s="5"/>
      <c r="AD64" s="5"/>
    </row>
    <row r="65" spans="1:30" ht="16.5" x14ac:dyDescent="0.25">
      <c r="A65" s="50" t="s">
        <v>233</v>
      </c>
      <c r="B65" s="64" t="s">
        <v>32</v>
      </c>
      <c r="C65" s="36"/>
      <c r="D65" s="121" t="s">
        <v>361</v>
      </c>
      <c r="E65" s="29">
        <v>1</v>
      </c>
      <c r="F65" s="50" t="s">
        <v>306</v>
      </c>
      <c r="G65" s="140">
        <v>0</v>
      </c>
      <c r="H65" s="80">
        <v>1310.28</v>
      </c>
      <c r="I65" s="80">
        <v>5241.1099999999997</v>
      </c>
      <c r="J65" s="28">
        <f t="shared" si="0"/>
        <v>6551.3899999999994</v>
      </c>
      <c r="K65" s="13"/>
      <c r="L65" s="13"/>
      <c r="M65" s="13"/>
      <c r="N65" s="13"/>
      <c r="O65" s="13"/>
      <c r="P65" s="13"/>
      <c r="Q65" s="13"/>
      <c r="R65" s="5"/>
      <c r="S65" s="5"/>
      <c r="T65" s="5"/>
      <c r="U65" s="5"/>
      <c r="V65" s="5"/>
      <c r="W65" s="5"/>
      <c r="X65" s="5"/>
      <c r="Y65" s="5"/>
      <c r="Z65" s="5"/>
      <c r="AA65" s="5"/>
      <c r="AB65" s="5"/>
      <c r="AC65" s="5"/>
      <c r="AD65" s="5"/>
    </row>
    <row r="66" spans="1:30" ht="16.5" x14ac:dyDescent="0.25">
      <c r="A66" s="50" t="s">
        <v>234</v>
      </c>
      <c r="B66" s="64" t="s">
        <v>32</v>
      </c>
      <c r="C66" s="36"/>
      <c r="D66" s="121" t="s">
        <v>361</v>
      </c>
      <c r="E66" s="29">
        <v>1</v>
      </c>
      <c r="F66" s="51" t="s">
        <v>307</v>
      </c>
      <c r="G66" s="140">
        <v>0</v>
      </c>
      <c r="H66" s="80">
        <v>1310.28</v>
      </c>
      <c r="I66" s="80">
        <v>5241.1099999999997</v>
      </c>
      <c r="J66" s="28">
        <f t="shared" si="0"/>
        <v>6551.3899999999994</v>
      </c>
      <c r="K66" s="13"/>
      <c r="L66" s="13"/>
      <c r="M66" s="13"/>
      <c r="N66" s="13"/>
      <c r="O66" s="13"/>
      <c r="P66" s="13"/>
      <c r="Q66" s="13"/>
      <c r="R66" s="5"/>
      <c r="S66" s="5"/>
      <c r="T66" s="5"/>
      <c r="U66" s="5"/>
      <c r="V66" s="5"/>
      <c r="W66" s="5"/>
      <c r="X66" s="5"/>
      <c r="Y66" s="5"/>
      <c r="Z66" s="5"/>
      <c r="AA66" s="5"/>
      <c r="AB66" s="5"/>
      <c r="AC66" s="5"/>
      <c r="AD66" s="5"/>
    </row>
    <row r="67" spans="1:30" ht="16.5" x14ac:dyDescent="0.25">
      <c r="A67" s="50" t="s">
        <v>235</v>
      </c>
      <c r="B67" s="64" t="s">
        <v>32</v>
      </c>
      <c r="C67" s="36"/>
      <c r="D67" s="121" t="s">
        <v>361</v>
      </c>
      <c r="E67" s="29">
        <v>1</v>
      </c>
      <c r="F67" s="51" t="s">
        <v>308</v>
      </c>
      <c r="G67" s="140">
        <v>0</v>
      </c>
      <c r="H67" s="80">
        <v>1310.28</v>
      </c>
      <c r="I67" s="80">
        <v>5241.1099999999997</v>
      </c>
      <c r="J67" s="28">
        <f t="shared" si="0"/>
        <v>6551.3899999999994</v>
      </c>
      <c r="K67" s="13"/>
      <c r="L67" s="13"/>
      <c r="M67" s="13"/>
      <c r="N67" s="13"/>
      <c r="O67" s="13"/>
      <c r="P67" s="13"/>
      <c r="Q67" s="13"/>
      <c r="R67" s="5"/>
      <c r="S67" s="5"/>
      <c r="T67" s="5"/>
      <c r="U67" s="5"/>
      <c r="V67" s="5"/>
      <c r="W67" s="5"/>
      <c r="X67" s="5"/>
      <c r="Y67" s="5"/>
      <c r="Z67" s="5"/>
      <c r="AA67" s="5"/>
      <c r="AB67" s="5"/>
      <c r="AC67" s="5"/>
      <c r="AD67" s="5"/>
    </row>
    <row r="68" spans="1:30" ht="16.5" x14ac:dyDescent="0.25">
      <c r="A68" s="50" t="s">
        <v>236</v>
      </c>
      <c r="B68" s="64" t="s">
        <v>32</v>
      </c>
      <c r="C68" s="36"/>
      <c r="D68" s="121" t="s">
        <v>361</v>
      </c>
      <c r="E68" s="29">
        <v>1</v>
      </c>
      <c r="F68" s="54" t="s">
        <v>309</v>
      </c>
      <c r="G68" s="140">
        <v>0</v>
      </c>
      <c r="H68" s="80">
        <v>1310.28</v>
      </c>
      <c r="I68" s="80">
        <v>5241.1099999999997</v>
      </c>
      <c r="J68" s="28">
        <f t="shared" si="0"/>
        <v>6551.3899999999994</v>
      </c>
      <c r="K68" s="13"/>
      <c r="L68" s="13"/>
      <c r="M68" s="13"/>
      <c r="N68" s="13"/>
      <c r="O68" s="13"/>
      <c r="P68" s="13"/>
      <c r="Q68" s="13"/>
      <c r="R68" s="5"/>
      <c r="S68" s="5"/>
      <c r="T68" s="5"/>
      <c r="U68" s="5"/>
      <c r="V68" s="5"/>
      <c r="W68" s="5"/>
      <c r="X68" s="5"/>
      <c r="Y68" s="5"/>
      <c r="Z68" s="5"/>
      <c r="AA68" s="5"/>
      <c r="AB68" s="5"/>
      <c r="AC68" s="5"/>
      <c r="AD68" s="5"/>
    </row>
    <row r="69" spans="1:30" ht="16.5" x14ac:dyDescent="0.25">
      <c r="A69" s="50" t="s">
        <v>237</v>
      </c>
      <c r="B69" s="64" t="s">
        <v>32</v>
      </c>
      <c r="C69" s="36"/>
      <c r="D69" s="121" t="s">
        <v>361</v>
      </c>
      <c r="E69" s="29">
        <v>1</v>
      </c>
      <c r="F69" s="52" t="s">
        <v>310</v>
      </c>
      <c r="G69" s="140">
        <v>0</v>
      </c>
      <c r="H69" s="80">
        <v>1310.28</v>
      </c>
      <c r="I69" s="80">
        <v>5241.1099999999997</v>
      </c>
      <c r="J69" s="28">
        <f t="shared" si="0"/>
        <v>6551.3899999999994</v>
      </c>
      <c r="K69" s="13"/>
      <c r="L69" s="13"/>
      <c r="M69" s="13"/>
      <c r="N69" s="13"/>
      <c r="O69" s="13"/>
      <c r="P69" s="13"/>
      <c r="Q69" s="13"/>
      <c r="R69" s="5"/>
      <c r="S69" s="5"/>
      <c r="T69" s="5"/>
      <c r="U69" s="5"/>
      <c r="V69" s="5"/>
      <c r="W69" s="5"/>
      <c r="X69" s="5"/>
      <c r="Y69" s="5"/>
      <c r="Z69" s="5"/>
      <c r="AA69" s="5"/>
      <c r="AB69" s="5"/>
      <c r="AC69" s="5"/>
      <c r="AD69" s="5"/>
    </row>
    <row r="70" spans="1:30" ht="16.5" x14ac:dyDescent="0.25">
      <c r="A70" s="50" t="s">
        <v>238</v>
      </c>
      <c r="B70" s="64" t="s">
        <v>34</v>
      </c>
      <c r="C70" s="36"/>
      <c r="D70" s="121" t="s">
        <v>361</v>
      </c>
      <c r="E70" s="29">
        <v>1</v>
      </c>
      <c r="F70" s="52" t="s">
        <v>311</v>
      </c>
      <c r="G70" s="140">
        <v>0</v>
      </c>
      <c r="H70" s="80">
        <v>1079.06</v>
      </c>
      <c r="I70" s="80">
        <v>4316.21</v>
      </c>
      <c r="J70" s="28">
        <f t="shared" si="0"/>
        <v>5395.27</v>
      </c>
      <c r="K70" s="13"/>
      <c r="L70" s="13"/>
      <c r="M70" s="13"/>
      <c r="N70" s="13"/>
      <c r="O70" s="13"/>
      <c r="P70" s="13"/>
      <c r="Q70" s="13"/>
      <c r="R70" s="5"/>
      <c r="S70" s="5"/>
      <c r="T70" s="5"/>
      <c r="U70" s="5"/>
      <c r="V70" s="5"/>
      <c r="W70" s="5"/>
      <c r="X70" s="5"/>
      <c r="Y70" s="5"/>
      <c r="Z70" s="5"/>
      <c r="AA70" s="5"/>
      <c r="AB70" s="5"/>
      <c r="AC70" s="5"/>
      <c r="AD70" s="5"/>
    </row>
    <row r="71" spans="1:30" ht="16.5" x14ac:dyDescent="0.25">
      <c r="A71" s="50" t="s">
        <v>239</v>
      </c>
      <c r="B71" s="64" t="s">
        <v>34</v>
      </c>
      <c r="C71" s="36"/>
      <c r="D71" s="121" t="s">
        <v>361</v>
      </c>
      <c r="E71" s="29">
        <v>1</v>
      </c>
      <c r="F71" s="52" t="s">
        <v>318</v>
      </c>
      <c r="G71" s="140">
        <v>0</v>
      </c>
      <c r="H71" s="80">
        <v>1079.06</v>
      </c>
      <c r="I71" s="80">
        <v>4316.21</v>
      </c>
      <c r="J71" s="28">
        <f t="shared" si="0"/>
        <v>5395.27</v>
      </c>
      <c r="K71" s="13"/>
      <c r="L71" s="13"/>
      <c r="M71" s="13"/>
      <c r="N71" s="13"/>
      <c r="O71" s="13"/>
      <c r="P71" s="13"/>
      <c r="Q71" s="13"/>
      <c r="R71" s="5"/>
      <c r="S71" s="5"/>
      <c r="T71" s="5"/>
      <c r="U71" s="5"/>
      <c r="V71" s="5"/>
      <c r="W71" s="5"/>
      <c r="X71" s="5"/>
      <c r="Y71" s="5"/>
      <c r="Z71" s="5"/>
      <c r="AA71" s="5"/>
      <c r="AB71" s="5"/>
      <c r="AC71" s="5"/>
      <c r="AD71" s="5"/>
    </row>
    <row r="72" spans="1:30" ht="16.5" x14ac:dyDescent="0.25">
      <c r="A72" s="52" t="s">
        <v>240</v>
      </c>
      <c r="B72" s="64" t="s">
        <v>34</v>
      </c>
      <c r="C72" s="36"/>
      <c r="D72" s="121" t="s">
        <v>361</v>
      </c>
      <c r="E72" s="29">
        <v>1</v>
      </c>
      <c r="F72" s="58" t="s">
        <v>313</v>
      </c>
      <c r="G72" s="140">
        <v>0</v>
      </c>
      <c r="H72" s="80">
        <v>1079.06</v>
      </c>
      <c r="I72" s="80">
        <v>4316.21</v>
      </c>
      <c r="J72" s="28">
        <f t="shared" si="0"/>
        <v>5395.27</v>
      </c>
      <c r="K72" s="13"/>
      <c r="L72" s="13"/>
      <c r="M72" s="13"/>
      <c r="N72" s="13"/>
      <c r="O72" s="13"/>
      <c r="P72" s="13"/>
      <c r="Q72" s="13"/>
      <c r="R72" s="5"/>
      <c r="S72" s="5"/>
      <c r="T72" s="5"/>
      <c r="U72" s="5"/>
      <c r="V72" s="5"/>
      <c r="W72" s="5"/>
      <c r="X72" s="5"/>
      <c r="Y72" s="5"/>
      <c r="Z72" s="5"/>
      <c r="AA72" s="5"/>
      <c r="AB72" s="5"/>
      <c r="AC72" s="5"/>
      <c r="AD72" s="5"/>
    </row>
    <row r="73" spans="1:30" ht="16.5" x14ac:dyDescent="0.25">
      <c r="A73" s="52" t="s">
        <v>374</v>
      </c>
      <c r="B73" s="64" t="s">
        <v>34</v>
      </c>
      <c r="C73" s="36"/>
      <c r="D73" s="121" t="s">
        <v>361</v>
      </c>
      <c r="E73" s="29">
        <v>1</v>
      </c>
      <c r="F73" s="50" t="s">
        <v>316</v>
      </c>
      <c r="G73" s="140">
        <v>0</v>
      </c>
      <c r="H73" s="80">
        <v>1079.06</v>
      </c>
      <c r="I73" s="80">
        <v>4316.21</v>
      </c>
      <c r="J73" s="28">
        <f t="shared" si="0"/>
        <v>5395.27</v>
      </c>
      <c r="K73" s="13"/>
      <c r="L73" s="13"/>
      <c r="M73" s="13"/>
      <c r="N73" s="13"/>
      <c r="O73" s="13"/>
      <c r="P73" s="13"/>
      <c r="Q73" s="13"/>
      <c r="R73" s="5"/>
      <c r="S73" s="5"/>
      <c r="T73" s="5"/>
      <c r="U73" s="5"/>
      <c r="V73" s="5"/>
      <c r="W73" s="5"/>
      <c r="X73" s="5"/>
      <c r="Y73" s="5"/>
      <c r="Z73" s="5"/>
      <c r="AA73" s="5"/>
      <c r="AB73" s="5"/>
      <c r="AC73" s="5"/>
      <c r="AD73" s="5"/>
    </row>
    <row r="74" spans="1:30" ht="16.5" x14ac:dyDescent="0.25">
      <c r="A74" s="52" t="s">
        <v>242</v>
      </c>
      <c r="B74" s="64" t="s">
        <v>34</v>
      </c>
      <c r="C74" s="36"/>
      <c r="D74" s="121" t="s">
        <v>361</v>
      </c>
      <c r="E74" s="29">
        <v>1</v>
      </c>
      <c r="F74" s="52" t="s">
        <v>315</v>
      </c>
      <c r="G74" s="140">
        <v>0</v>
      </c>
      <c r="H74" s="80">
        <v>1079.06</v>
      </c>
      <c r="I74" s="80">
        <v>4316.21</v>
      </c>
      <c r="J74" s="28">
        <f t="shared" si="0"/>
        <v>5395.27</v>
      </c>
      <c r="K74" s="13"/>
      <c r="L74" s="13"/>
      <c r="M74" s="13"/>
      <c r="N74" s="13"/>
      <c r="O74" s="13"/>
      <c r="P74" s="13"/>
      <c r="Q74" s="13"/>
      <c r="R74" s="5"/>
      <c r="S74" s="5"/>
      <c r="T74" s="5"/>
      <c r="U74" s="5"/>
      <c r="V74" s="5"/>
      <c r="W74" s="5"/>
      <c r="X74" s="5"/>
      <c r="Y74" s="5"/>
      <c r="Z74" s="5"/>
      <c r="AA74" s="5"/>
      <c r="AB74" s="5"/>
      <c r="AC74" s="5"/>
      <c r="AD74" s="5"/>
    </row>
    <row r="75" spans="1:30" ht="16.5" x14ac:dyDescent="0.25">
      <c r="A75" s="52" t="s">
        <v>243</v>
      </c>
      <c r="B75" s="64" t="s">
        <v>38</v>
      </c>
      <c r="C75" s="36"/>
      <c r="D75" s="121" t="s">
        <v>361</v>
      </c>
      <c r="E75" s="29">
        <v>1</v>
      </c>
      <c r="F75" s="52" t="s">
        <v>395</v>
      </c>
      <c r="G75" s="140">
        <v>0</v>
      </c>
      <c r="H75" s="80">
        <v>770.75</v>
      </c>
      <c r="I75" s="80">
        <v>3083.01</v>
      </c>
      <c r="J75" s="28">
        <f t="shared" si="0"/>
        <v>3853.76</v>
      </c>
      <c r="K75" s="13"/>
      <c r="L75" s="13"/>
      <c r="M75" s="13"/>
      <c r="N75" s="13"/>
      <c r="O75" s="13"/>
      <c r="P75" s="13"/>
      <c r="Q75" s="13"/>
      <c r="R75" s="5"/>
      <c r="S75" s="5"/>
      <c r="T75" s="5"/>
      <c r="U75" s="5"/>
      <c r="V75" s="5"/>
      <c r="W75" s="5"/>
      <c r="X75" s="5"/>
      <c r="Y75" s="5"/>
      <c r="Z75" s="5"/>
      <c r="AA75" s="5"/>
      <c r="AB75" s="5"/>
      <c r="AC75" s="5"/>
      <c r="AD75" s="5"/>
    </row>
    <row r="76" spans="1:30" ht="16.5" x14ac:dyDescent="0.25">
      <c r="A76" s="52" t="s">
        <v>244</v>
      </c>
      <c r="B76" s="64" t="s">
        <v>38</v>
      </c>
      <c r="C76" s="36"/>
      <c r="D76" s="121" t="s">
        <v>361</v>
      </c>
      <c r="E76" s="29">
        <v>1</v>
      </c>
      <c r="F76" s="52" t="s">
        <v>317</v>
      </c>
      <c r="G76" s="140">
        <v>0</v>
      </c>
      <c r="H76" s="80">
        <v>770.75</v>
      </c>
      <c r="I76" s="80">
        <v>3083.01</v>
      </c>
      <c r="J76" s="28">
        <f t="shared" si="0"/>
        <v>3853.76</v>
      </c>
      <c r="K76" s="13"/>
      <c r="L76" s="13"/>
      <c r="M76" s="13"/>
      <c r="N76" s="13"/>
      <c r="O76" s="13"/>
      <c r="P76" s="13"/>
      <c r="Q76" s="13"/>
      <c r="R76" s="5"/>
      <c r="S76" s="5"/>
      <c r="T76" s="5"/>
      <c r="U76" s="5"/>
      <c r="V76" s="5"/>
      <c r="W76" s="5"/>
      <c r="X76" s="5"/>
      <c r="Y76" s="5"/>
      <c r="Z76" s="5"/>
      <c r="AA76" s="5"/>
      <c r="AB76" s="5"/>
      <c r="AC76" s="5"/>
      <c r="AD76" s="5"/>
    </row>
    <row r="77" spans="1:30" ht="16.5" x14ac:dyDescent="0.25">
      <c r="A77" s="52" t="s">
        <v>245</v>
      </c>
      <c r="B77" s="64" t="s">
        <v>38</v>
      </c>
      <c r="C77" s="36"/>
      <c r="D77" s="121" t="s">
        <v>361</v>
      </c>
      <c r="E77" s="29">
        <v>1</v>
      </c>
      <c r="F77" s="52" t="s">
        <v>326</v>
      </c>
      <c r="G77" s="141">
        <v>0</v>
      </c>
      <c r="H77" s="80">
        <v>770.75</v>
      </c>
      <c r="I77" s="80">
        <v>3083.01</v>
      </c>
      <c r="J77" s="28">
        <f t="shared" si="0"/>
        <v>3853.76</v>
      </c>
      <c r="K77" s="13"/>
      <c r="L77" s="13"/>
      <c r="M77" s="13"/>
      <c r="N77" s="13"/>
      <c r="O77" s="13"/>
      <c r="P77" s="13"/>
      <c r="Q77" s="13"/>
      <c r="R77" s="5"/>
      <c r="S77" s="5"/>
      <c r="T77" s="5"/>
      <c r="U77" s="5"/>
      <c r="V77" s="5"/>
      <c r="W77" s="5"/>
      <c r="X77" s="5"/>
      <c r="Y77" s="5"/>
      <c r="Z77" s="5"/>
      <c r="AA77" s="5"/>
      <c r="AB77" s="5"/>
      <c r="AC77" s="5"/>
      <c r="AD77" s="5"/>
    </row>
    <row r="78" spans="1:30" ht="16.5" x14ac:dyDescent="0.25">
      <c r="A78" s="50" t="s">
        <v>246</v>
      </c>
      <c r="B78" s="64" t="s">
        <v>40</v>
      </c>
      <c r="C78" s="36"/>
      <c r="D78" s="121" t="s">
        <v>361</v>
      </c>
      <c r="E78" s="29">
        <v>1</v>
      </c>
      <c r="F78" s="52" t="s">
        <v>297</v>
      </c>
      <c r="G78" s="140">
        <v>0</v>
      </c>
      <c r="H78" s="80">
        <v>500.99</v>
      </c>
      <c r="I78" s="80">
        <v>2003.96</v>
      </c>
      <c r="J78" s="28">
        <f t="shared" si="0"/>
        <v>2504.9499999999998</v>
      </c>
      <c r="K78" s="13"/>
      <c r="L78" s="13"/>
      <c r="M78" s="13"/>
      <c r="N78" s="13"/>
      <c r="O78" s="13"/>
      <c r="P78" s="13"/>
      <c r="Q78" s="13"/>
      <c r="R78" s="5"/>
      <c r="S78" s="5"/>
      <c r="T78" s="5"/>
      <c r="U78" s="5"/>
      <c r="V78" s="5"/>
      <c r="W78" s="5"/>
      <c r="X78" s="5"/>
      <c r="Y78" s="5"/>
      <c r="Z78" s="5"/>
      <c r="AA78" s="5"/>
      <c r="AB78" s="5"/>
      <c r="AC78" s="5"/>
      <c r="AD78" s="5"/>
    </row>
    <row r="79" spans="1:30" ht="16.5" x14ac:dyDescent="0.25">
      <c r="A79" s="54" t="s">
        <v>247</v>
      </c>
      <c r="B79" s="65" t="s">
        <v>30</v>
      </c>
      <c r="C79" s="36"/>
      <c r="D79" s="121" t="s">
        <v>361</v>
      </c>
      <c r="E79" s="29">
        <v>1</v>
      </c>
      <c r="F79" s="52" t="s">
        <v>388</v>
      </c>
      <c r="G79" s="140">
        <v>0</v>
      </c>
      <c r="H79" s="82">
        <v>1229.22</v>
      </c>
      <c r="I79" s="89">
        <v>4916.8599999999997</v>
      </c>
      <c r="J79" s="28">
        <f t="shared" si="0"/>
        <v>6146.08</v>
      </c>
      <c r="K79" s="13"/>
      <c r="L79" s="13"/>
      <c r="M79" s="13"/>
      <c r="N79" s="13"/>
      <c r="O79" s="13"/>
      <c r="P79" s="13"/>
      <c r="Q79" s="13"/>
      <c r="R79" s="5"/>
      <c r="S79" s="5"/>
      <c r="T79" s="5"/>
      <c r="U79" s="5"/>
      <c r="V79" s="5"/>
      <c r="W79" s="5"/>
      <c r="X79" s="5"/>
      <c r="Y79" s="5"/>
      <c r="Z79" s="5"/>
      <c r="AA79" s="5"/>
      <c r="AB79" s="5"/>
      <c r="AC79" s="5"/>
      <c r="AD79" s="5"/>
    </row>
    <row r="80" spans="1:30" ht="16.5" x14ac:dyDescent="0.25">
      <c r="A80" s="58" t="s">
        <v>248</v>
      </c>
      <c r="B80" s="65" t="s">
        <v>30</v>
      </c>
      <c r="C80" s="36"/>
      <c r="D80" s="121" t="s">
        <v>361</v>
      </c>
      <c r="E80" s="29">
        <v>1</v>
      </c>
      <c r="F80" s="52" t="s">
        <v>321</v>
      </c>
      <c r="G80" s="140">
        <v>0</v>
      </c>
      <c r="H80" s="82">
        <v>1229.22</v>
      </c>
      <c r="I80" s="89">
        <v>4916.8599999999997</v>
      </c>
      <c r="J80" s="28">
        <f t="shared" si="0"/>
        <v>6146.08</v>
      </c>
      <c r="K80" s="13"/>
      <c r="L80" s="13"/>
      <c r="M80" s="13"/>
      <c r="N80" s="13"/>
      <c r="O80" s="13"/>
      <c r="P80" s="13"/>
      <c r="Q80" s="13"/>
      <c r="R80" s="5"/>
      <c r="S80" s="5"/>
      <c r="T80" s="5"/>
      <c r="U80" s="5"/>
      <c r="V80" s="5"/>
      <c r="W80" s="5"/>
      <c r="X80" s="5"/>
      <c r="Y80" s="5"/>
      <c r="Z80" s="5"/>
      <c r="AA80" s="5"/>
      <c r="AB80" s="5"/>
      <c r="AC80" s="5"/>
      <c r="AD80" s="5"/>
    </row>
    <row r="81" spans="1:30" ht="16.5" x14ac:dyDescent="0.25">
      <c r="A81" s="50" t="s">
        <v>249</v>
      </c>
      <c r="B81" s="65" t="s">
        <v>30</v>
      </c>
      <c r="C81" s="36"/>
      <c r="D81" s="121" t="s">
        <v>361</v>
      </c>
      <c r="E81" s="29">
        <v>1</v>
      </c>
      <c r="F81" s="71" t="s">
        <v>322</v>
      </c>
      <c r="G81" s="140">
        <v>0</v>
      </c>
      <c r="H81" s="82">
        <v>1229.22</v>
      </c>
      <c r="I81" s="89">
        <v>4916.8599999999997</v>
      </c>
      <c r="J81" s="28">
        <f t="shared" si="0"/>
        <v>6146.08</v>
      </c>
      <c r="K81" s="13"/>
      <c r="L81" s="13"/>
      <c r="M81" s="13"/>
      <c r="N81" s="13"/>
      <c r="O81" s="13"/>
      <c r="P81" s="13"/>
      <c r="Q81" s="13"/>
      <c r="R81" s="5"/>
      <c r="S81" s="5"/>
      <c r="T81" s="5"/>
      <c r="U81" s="5"/>
      <c r="V81" s="5"/>
      <c r="W81" s="5"/>
      <c r="X81" s="5"/>
      <c r="Y81" s="5"/>
      <c r="Z81" s="5"/>
      <c r="AA81" s="5"/>
      <c r="AB81" s="5"/>
      <c r="AC81" s="5"/>
      <c r="AD81" s="5"/>
    </row>
    <row r="82" spans="1:30" ht="16.5" x14ac:dyDescent="0.25">
      <c r="A82" s="50" t="s">
        <v>250</v>
      </c>
      <c r="B82" s="64" t="s">
        <v>38</v>
      </c>
      <c r="C82" s="36"/>
      <c r="D82" s="121" t="s">
        <v>361</v>
      </c>
      <c r="E82" s="29">
        <v>1</v>
      </c>
      <c r="F82" s="174" t="s">
        <v>402</v>
      </c>
      <c r="G82" s="140">
        <v>0</v>
      </c>
      <c r="H82" s="80">
        <v>770.75</v>
      </c>
      <c r="I82" s="80">
        <v>3083.01</v>
      </c>
      <c r="J82" s="28">
        <f t="shared" si="0"/>
        <v>3853.76</v>
      </c>
      <c r="K82" s="13"/>
      <c r="L82" s="13"/>
      <c r="M82" s="13"/>
      <c r="N82" s="13"/>
      <c r="O82" s="13"/>
      <c r="P82" s="13"/>
      <c r="Q82" s="13"/>
      <c r="R82" s="5"/>
      <c r="S82" s="5"/>
      <c r="T82" s="5"/>
      <c r="U82" s="5"/>
      <c r="V82" s="5"/>
      <c r="W82" s="5"/>
      <c r="X82" s="5"/>
      <c r="Y82" s="5"/>
      <c r="Z82" s="5"/>
      <c r="AA82" s="5"/>
      <c r="AB82" s="5"/>
      <c r="AC82" s="5"/>
      <c r="AD82" s="5"/>
    </row>
    <row r="83" spans="1:30" ht="16.5" x14ac:dyDescent="0.25">
      <c r="A83" s="50" t="s">
        <v>251</v>
      </c>
      <c r="B83" s="64" t="s">
        <v>38</v>
      </c>
      <c r="C83" s="36"/>
      <c r="D83" s="121" t="s">
        <v>361</v>
      </c>
      <c r="E83" s="29">
        <v>1</v>
      </c>
      <c r="F83" s="71" t="s">
        <v>324</v>
      </c>
      <c r="G83" s="140">
        <v>0</v>
      </c>
      <c r="H83" s="80">
        <v>770.75</v>
      </c>
      <c r="I83" s="80">
        <v>3083.01</v>
      </c>
      <c r="J83" s="28">
        <f t="shared" si="0"/>
        <v>3853.76</v>
      </c>
      <c r="K83" s="13"/>
      <c r="L83" s="13"/>
      <c r="M83" s="13"/>
      <c r="N83" s="13"/>
      <c r="O83" s="13"/>
      <c r="P83" s="13"/>
      <c r="Q83" s="13"/>
      <c r="R83" s="5"/>
      <c r="S83" s="5"/>
      <c r="T83" s="5"/>
      <c r="U83" s="5"/>
      <c r="V83" s="5"/>
      <c r="W83" s="5"/>
      <c r="X83" s="5"/>
      <c r="Y83" s="5"/>
      <c r="Z83" s="5"/>
      <c r="AA83" s="5"/>
      <c r="AB83" s="5"/>
      <c r="AC83" s="5"/>
      <c r="AD83" s="5"/>
    </row>
    <row r="84" spans="1:30" ht="16.5" x14ac:dyDescent="0.25">
      <c r="A84" s="50" t="s">
        <v>252</v>
      </c>
      <c r="B84" s="64" t="s">
        <v>40</v>
      </c>
      <c r="C84" s="36"/>
      <c r="D84" s="121" t="s">
        <v>361</v>
      </c>
      <c r="E84" s="29">
        <v>1</v>
      </c>
      <c r="F84" s="71" t="s">
        <v>325</v>
      </c>
      <c r="G84" s="140">
        <v>0</v>
      </c>
      <c r="H84" s="80">
        <v>500.99</v>
      </c>
      <c r="I84" s="80">
        <v>2003.96</v>
      </c>
      <c r="J84" s="28">
        <f t="shared" si="0"/>
        <v>2504.9499999999998</v>
      </c>
      <c r="K84" s="13"/>
      <c r="L84" s="13"/>
      <c r="M84" s="13"/>
      <c r="N84" s="13"/>
      <c r="O84" s="13"/>
      <c r="P84" s="13"/>
      <c r="Q84" s="13"/>
      <c r="R84" s="5"/>
      <c r="S84" s="5"/>
      <c r="T84" s="5"/>
      <c r="U84" s="5"/>
      <c r="V84" s="5"/>
      <c r="W84" s="5"/>
      <c r="X84" s="5"/>
      <c r="Y84" s="5"/>
      <c r="Z84" s="5"/>
      <c r="AA84" s="5"/>
      <c r="AB84" s="5"/>
      <c r="AC84" s="5"/>
      <c r="AD84" s="5"/>
    </row>
    <row r="85" spans="1:30" ht="16.5" x14ac:dyDescent="0.25">
      <c r="A85" s="50" t="s">
        <v>253</v>
      </c>
      <c r="B85" s="64" t="s">
        <v>40</v>
      </c>
      <c r="C85" s="36"/>
      <c r="D85" s="121" t="s">
        <v>361</v>
      </c>
      <c r="E85" s="29">
        <v>1</v>
      </c>
      <c r="F85" s="52" t="s">
        <v>389</v>
      </c>
      <c r="G85" s="140">
        <v>0</v>
      </c>
      <c r="H85" s="80">
        <v>500.99</v>
      </c>
      <c r="I85" s="80">
        <v>2003.96</v>
      </c>
      <c r="J85" s="28">
        <f t="shared" si="0"/>
        <v>2504.9499999999998</v>
      </c>
      <c r="K85" s="13"/>
      <c r="L85" s="13"/>
      <c r="M85" s="13"/>
      <c r="N85" s="13"/>
      <c r="O85" s="13"/>
      <c r="P85" s="13"/>
      <c r="Q85" s="13"/>
      <c r="R85" s="5"/>
      <c r="S85" s="5"/>
      <c r="T85" s="5"/>
      <c r="U85" s="5"/>
      <c r="V85" s="5"/>
      <c r="W85" s="5"/>
      <c r="X85" s="5"/>
      <c r="Y85" s="5"/>
      <c r="Z85" s="5"/>
      <c r="AA85" s="5"/>
      <c r="AB85" s="5"/>
      <c r="AC85" s="5"/>
      <c r="AD85" s="5"/>
    </row>
    <row r="86" spans="1:30" ht="16.5" x14ac:dyDescent="0.25">
      <c r="A86" s="50" t="s">
        <v>222</v>
      </c>
      <c r="B86" s="64" t="s">
        <v>40</v>
      </c>
      <c r="C86" s="36"/>
      <c r="D86" s="121" t="s">
        <v>361</v>
      </c>
      <c r="E86" s="29">
        <v>1</v>
      </c>
      <c r="F86" s="71" t="s">
        <v>327</v>
      </c>
      <c r="G86" s="140">
        <v>0</v>
      </c>
      <c r="H86" s="80">
        <v>500.99</v>
      </c>
      <c r="I86" s="80">
        <v>2003.96</v>
      </c>
      <c r="J86" s="28">
        <f t="shared" si="0"/>
        <v>2504.9499999999998</v>
      </c>
      <c r="K86" s="13"/>
      <c r="L86" s="13"/>
      <c r="M86" s="13"/>
      <c r="N86" s="13"/>
      <c r="O86" s="13"/>
      <c r="P86" s="13"/>
      <c r="Q86" s="13"/>
      <c r="R86" s="5"/>
      <c r="S86" s="5"/>
      <c r="T86" s="5"/>
      <c r="U86" s="5"/>
      <c r="V86" s="5"/>
      <c r="W86" s="5"/>
      <c r="X86" s="5"/>
      <c r="Y86" s="5"/>
      <c r="Z86" s="5"/>
      <c r="AA86" s="5"/>
      <c r="AB86" s="5"/>
      <c r="AC86" s="5"/>
      <c r="AD86" s="5"/>
    </row>
    <row r="87" spans="1:30" ht="17.25" thickBot="1" x14ac:dyDescent="0.3">
      <c r="A87" s="59" t="s">
        <v>252</v>
      </c>
      <c r="B87" s="64" t="s">
        <v>40</v>
      </c>
      <c r="C87" s="36"/>
      <c r="D87" s="121" t="s">
        <v>361</v>
      </c>
      <c r="E87" s="29">
        <v>1</v>
      </c>
      <c r="F87" s="75" t="s">
        <v>328</v>
      </c>
      <c r="G87" s="140">
        <v>0</v>
      </c>
      <c r="H87" s="80">
        <v>500.99</v>
      </c>
      <c r="I87" s="80">
        <v>2003.96</v>
      </c>
      <c r="J87" s="28">
        <f t="shared" si="0"/>
        <v>2504.9499999999998</v>
      </c>
      <c r="K87" s="13"/>
      <c r="L87" s="13"/>
      <c r="M87" s="13"/>
      <c r="N87" s="13"/>
      <c r="O87" s="13"/>
      <c r="P87" s="13"/>
      <c r="Q87" s="13"/>
      <c r="R87" s="5"/>
      <c r="S87" s="5"/>
      <c r="T87" s="5"/>
      <c r="U87" s="5"/>
      <c r="V87" s="5"/>
      <c r="W87" s="5"/>
      <c r="X87" s="5"/>
      <c r="Y87" s="5"/>
      <c r="Z87" s="5"/>
      <c r="AA87" s="5"/>
      <c r="AB87" s="5"/>
      <c r="AC87" s="5"/>
      <c r="AD87" s="5"/>
    </row>
    <row r="88" spans="1:30" ht="45" x14ac:dyDescent="0.2">
      <c r="A88" s="42" t="s">
        <v>14</v>
      </c>
      <c r="B88" s="42" t="s">
        <v>15</v>
      </c>
      <c r="C88" s="21" t="s">
        <v>16</v>
      </c>
      <c r="D88" s="21" t="s">
        <v>17</v>
      </c>
      <c r="E88" s="21" t="s">
        <v>18</v>
      </c>
      <c r="F88" s="15"/>
      <c r="G88" s="149" t="s">
        <v>19</v>
      </c>
      <c r="H88" s="149" t="s">
        <v>20</v>
      </c>
      <c r="I88" s="149" t="s">
        <v>21</v>
      </c>
      <c r="J88" s="149" t="s">
        <v>22</v>
      </c>
      <c r="K88" s="13"/>
      <c r="L88" s="13"/>
      <c r="M88" s="13"/>
      <c r="N88" s="13"/>
      <c r="O88" s="13"/>
      <c r="P88" s="13"/>
      <c r="Q88" s="13"/>
      <c r="R88" s="5"/>
      <c r="S88" s="5"/>
      <c r="T88" s="5"/>
      <c r="U88" s="5"/>
      <c r="V88" s="5"/>
      <c r="W88" s="5"/>
      <c r="X88" s="5"/>
      <c r="Y88" s="5"/>
      <c r="Z88" s="5"/>
      <c r="AA88" s="5"/>
      <c r="AB88" s="5"/>
      <c r="AC88" s="5"/>
      <c r="AD88" s="5"/>
    </row>
    <row r="89" spans="1:30" x14ac:dyDescent="0.2">
      <c r="A89" s="37" t="s">
        <v>23</v>
      </c>
      <c r="B89" s="29" t="s">
        <v>24</v>
      </c>
      <c r="C89" s="16">
        <f>SUMIFS($E$7:$E$87,$B$7:$B$87,"DAS",$D$7:$D$87,"&lt;&gt;VAGO")</f>
        <v>1</v>
      </c>
      <c r="D89" s="16">
        <f>SUMIFS($E$7:$E$87,$B$7:$B$87,"DAS",$D$7:$D$87,"VAGO")</f>
        <v>0</v>
      </c>
      <c r="E89" s="16">
        <f t="shared" ref="E89:E99" si="1">C89+D89</f>
        <v>1</v>
      </c>
      <c r="F89" s="17"/>
      <c r="G89" s="18">
        <f>SUMIF($B$7:$B$87,"DAS",$G$7:$G$87)</f>
        <v>0</v>
      </c>
      <c r="H89" s="18">
        <f>SUMIF($B$7:$B$87,"DAS",$H$7:$H$87)</f>
        <v>0</v>
      </c>
      <c r="I89" s="18">
        <f>SUMIF($B$7:$B$87,"DAS",$I$7:$I$87)</f>
        <v>12261.2</v>
      </c>
      <c r="J89" s="18">
        <f>SUMIF($B$7:$B$87,"DAS",$J$7:$J$87)</f>
        <v>12261.2</v>
      </c>
      <c r="K89" s="23"/>
      <c r="L89" s="23"/>
      <c r="M89" s="23"/>
      <c r="N89" s="23"/>
      <c r="O89" s="23"/>
      <c r="P89" s="23"/>
      <c r="Q89" s="23"/>
    </row>
    <row r="90" spans="1:30" x14ac:dyDescent="0.2">
      <c r="A90" s="37" t="s">
        <v>25</v>
      </c>
      <c r="B90" s="29" t="s">
        <v>26</v>
      </c>
      <c r="C90" s="16">
        <f>SUMIFS($E$7:$E$87,$B$7:$B$87,"DAS-1",$D$7:$D$87,"&lt;&gt;VAGO")</f>
        <v>3</v>
      </c>
      <c r="D90" s="16">
        <f>SUMIFS($E$7:$E$87,$B$7:$B$87,"DAS-1",$D$7:$D$87,"VAGO")</f>
        <v>0</v>
      </c>
      <c r="E90" s="16">
        <f t="shared" si="1"/>
        <v>3</v>
      </c>
      <c r="F90" s="19"/>
      <c r="G90" s="18">
        <f>SUMIF($B$7:$B$87,"DAS-1",$G$7:$G$87)</f>
        <v>0</v>
      </c>
      <c r="H90" s="18">
        <f>SUMIF($B$7:$B$87,"DAS-1",$H$7:$H$87)</f>
        <v>4624.5</v>
      </c>
      <c r="I90" s="18">
        <f>SUMIF($B$7:$B$87,"DAS-1",$I$7:$I$87)</f>
        <v>27747.090000000004</v>
      </c>
      <c r="J90" s="18">
        <f>SUMIF($B$7:$B$87,"DAS-1",$J$7:$J$87)</f>
        <v>32371.590000000004</v>
      </c>
      <c r="K90" s="23"/>
      <c r="L90" s="23"/>
      <c r="M90" s="23"/>
      <c r="N90" s="23"/>
      <c r="O90" s="23"/>
      <c r="P90" s="23"/>
      <c r="Q90" s="23"/>
    </row>
    <row r="91" spans="1:30" x14ac:dyDescent="0.2">
      <c r="A91" s="37" t="s">
        <v>27</v>
      </c>
      <c r="B91" s="29" t="s">
        <v>28</v>
      </c>
      <c r="C91" s="16">
        <f>SUMIFS($E$7:$E$87,$B$7:$B$87,"DAS-2",$D$7:$D$87,"&lt;&gt;VAGO")</f>
        <v>7</v>
      </c>
      <c r="D91" s="16">
        <f>SUMIFS($E$7:$E$87,$B$7:$B$87,"DAS-2",$D$7:$D$87,"VAGO")</f>
        <v>0</v>
      </c>
      <c r="E91" s="16">
        <f t="shared" si="1"/>
        <v>7</v>
      </c>
      <c r="F91" s="19"/>
      <c r="G91" s="18">
        <f>SUMIF($B$7:$B$87,"DAS-2",$G$7:$G$87)</f>
        <v>0</v>
      </c>
      <c r="H91" s="18">
        <f>SUMIF($B$7:$B$87,"DAS-2",$H$7:$H$87)</f>
        <v>10173.9</v>
      </c>
      <c r="I91" s="18">
        <f>SUMIF($B$7:$B$87,"DAS-2",$I$7:$I$87)</f>
        <v>47478.27</v>
      </c>
      <c r="J91" s="18">
        <f>SUMIF($B$7:$B$87,"DAS-2",$J$7:$J$87)</f>
        <v>57652.170000000006</v>
      </c>
      <c r="K91" s="23"/>
      <c r="L91" s="23"/>
      <c r="M91" s="23"/>
      <c r="N91" s="23"/>
      <c r="O91" s="23"/>
      <c r="P91" s="23"/>
      <c r="Q91" s="23"/>
    </row>
    <row r="92" spans="1:30" x14ac:dyDescent="0.2">
      <c r="A92" s="37" t="s">
        <v>29</v>
      </c>
      <c r="B92" s="29" t="s">
        <v>30</v>
      </c>
      <c r="C92" s="16">
        <f>SUMIFS($E$7:$E$87,$B$7:$B$87,"DAS-3",$D$7:$D$87,"&lt;&gt;VAGO")</f>
        <v>4</v>
      </c>
      <c r="D92" s="16">
        <f>SUMIFS($E$7:$E$87,$B$7:$B$87,"DAS-3",$D$7:$D$87,"VAGO")</f>
        <v>0</v>
      </c>
      <c r="E92" s="16">
        <f t="shared" si="1"/>
        <v>4</v>
      </c>
      <c r="F92" s="19"/>
      <c r="G92" s="18">
        <f>SUMIF($B$7:$B$87,"DAS-3",$G$7:$G$87)</f>
        <v>0</v>
      </c>
      <c r="H92" s="18">
        <f>SUMIF($B$7:$B$87,"DAS-3",$H$7:$H$87)</f>
        <v>4916.88</v>
      </c>
      <c r="I92" s="18">
        <f>SUMIF($B$7:$B$87,"DAS-3",$I$7:$I$87)</f>
        <v>19667.439999999999</v>
      </c>
      <c r="J92" s="18">
        <f>SUMIF($B$7:$B$87,"DAS-3",$J$7:$J$87)</f>
        <v>24584.32</v>
      </c>
      <c r="K92" s="23"/>
      <c r="L92" s="23"/>
      <c r="M92" s="23"/>
      <c r="N92" s="23"/>
      <c r="O92" s="23"/>
      <c r="P92" s="23"/>
      <c r="Q92" s="23"/>
    </row>
    <row r="93" spans="1:30" x14ac:dyDescent="0.2">
      <c r="A93" s="39" t="s">
        <v>31</v>
      </c>
      <c r="B93" s="29" t="s">
        <v>32</v>
      </c>
      <c r="C93" s="16">
        <f>SUMIFS($E$7:$E$87,$B$7:$B$87,"DAS-4",$D$7:$D$87,"&lt;&gt;VAGO")</f>
        <v>15</v>
      </c>
      <c r="D93" s="16">
        <f>SUMIFS($E$7:$E$87,$B$7:$B$87,"DAS-4",$D$7:$D$87,"VAGO")</f>
        <v>0</v>
      </c>
      <c r="E93" s="16">
        <f t="shared" si="1"/>
        <v>15</v>
      </c>
      <c r="F93" s="20"/>
      <c r="G93" s="18">
        <f>SUMIF($B$7:$B$87,"DAS-4",$G$7:$G$87)</f>
        <v>0</v>
      </c>
      <c r="H93" s="18">
        <f>SUMIF($B$7:$B$87,"DAS-4",$H$7:$H$87)</f>
        <v>19654.2</v>
      </c>
      <c r="I93" s="18">
        <f>SUMIF($B$7:$B$87,"DAS-4",$I$7:$I$87)</f>
        <v>78616.649999999994</v>
      </c>
      <c r="J93" s="18">
        <f>SUMIF($B$7:$B$87,"DAS-4",$J$7:$J$87)</f>
        <v>98270.849999999991</v>
      </c>
      <c r="K93" s="23"/>
      <c r="L93" s="23"/>
      <c r="M93" s="23"/>
      <c r="N93" s="23"/>
      <c r="O93" s="23"/>
      <c r="P93" s="23"/>
      <c r="Q93" s="23"/>
    </row>
    <row r="94" spans="1:30" x14ac:dyDescent="0.2">
      <c r="A94" s="39" t="s">
        <v>33</v>
      </c>
      <c r="B94" s="29" t="s">
        <v>34</v>
      </c>
      <c r="C94" s="16">
        <f>SUMIFS($E$7:$E$87,$B$7:$B$87,"DAS-5",$D$7:$D$87,"&lt;&gt;VAGO")</f>
        <v>10</v>
      </c>
      <c r="D94" s="16">
        <f>SUMIFS($E$7:$E$87,$B$7:$B$87,"DAS-5",$D$7:$D$87,"VAGO")</f>
        <v>0</v>
      </c>
      <c r="E94" s="16">
        <f t="shared" si="1"/>
        <v>10</v>
      </c>
      <c r="F94" s="20"/>
      <c r="G94" s="18">
        <f>SUMIF($B$7:$B$87,"DAS-5",$G$7:$G$87)</f>
        <v>0</v>
      </c>
      <c r="H94" s="18">
        <f>SUMIF($B$7:$B$87,"DAS-5",$H$7:$H$87)</f>
        <v>10790.599999999997</v>
      </c>
      <c r="I94" s="18">
        <f>SUMIF($B$7:$B$87,"DAS-5",$I$7:$I$87)</f>
        <v>43162.1</v>
      </c>
      <c r="J94" s="18">
        <f>SUMIF($B$7:$B$87,"DAS-5",$J$7:$J$87)</f>
        <v>53952.700000000012</v>
      </c>
      <c r="K94" s="23"/>
      <c r="L94" s="23"/>
      <c r="M94" s="23"/>
      <c r="N94" s="23"/>
      <c r="O94" s="23"/>
      <c r="P94" s="23"/>
      <c r="Q94" s="23"/>
    </row>
    <row r="95" spans="1:30" x14ac:dyDescent="0.2">
      <c r="A95" s="39" t="s">
        <v>35</v>
      </c>
      <c r="B95" s="29" t="s">
        <v>36</v>
      </c>
      <c r="C95" s="16">
        <f>SUMIFS($E$7:$E$87,$B$7:$B$87,"CAA-1",$D$7:$D$87,"&lt;&gt;VAGO")</f>
        <v>1</v>
      </c>
      <c r="D95" s="16">
        <f>SUMIFS($E$7:$E$87,$B$7:$B$87,"CAA-1",$D$7:$D$87,"VAGO")</f>
        <v>0</v>
      </c>
      <c r="E95" s="16">
        <f t="shared" si="1"/>
        <v>1</v>
      </c>
      <c r="F95" s="20"/>
      <c r="G95" s="18">
        <f>SUMIF($B$7:$B$87,"CAA-1",$G$7:$G$87)</f>
        <v>0</v>
      </c>
      <c r="H95" s="18">
        <f>SUMIF($B$7:$B$87,"CAA-1",$H$7:$H$87)</f>
        <v>936.46</v>
      </c>
      <c r="I95" s="18">
        <f>SUMIF($B$7:$B$87,"CAA-1",$I$7:$I$87)</f>
        <v>3745.85</v>
      </c>
      <c r="J95" s="18">
        <f>SUMIF($B$7:$B$87,"CAA-1",$J$7:$J$87)</f>
        <v>4682.3099999999995</v>
      </c>
      <c r="K95" s="23"/>
      <c r="L95" s="23"/>
      <c r="M95" s="23"/>
      <c r="N95" s="23"/>
      <c r="O95" s="23"/>
      <c r="P95" s="23"/>
      <c r="Q95" s="23"/>
    </row>
    <row r="96" spans="1:30" x14ac:dyDescent="0.2">
      <c r="A96" s="39" t="s">
        <v>37</v>
      </c>
      <c r="B96" s="29" t="s">
        <v>38</v>
      </c>
      <c r="C96" s="16">
        <f>SUMIFS($E$7:$E$87,$B$7:$B$87,"CAA-2",$D$7:$D$87,"&lt;&gt;VAGO")</f>
        <v>17</v>
      </c>
      <c r="D96" s="16">
        <f>SUMIFS($E$7:$E$87,$B$7:$B$87,"CAA-2",$D$7:$D$87,"VAGO")</f>
        <v>0</v>
      </c>
      <c r="E96" s="16">
        <f t="shared" si="1"/>
        <v>17</v>
      </c>
      <c r="F96" s="20"/>
      <c r="G96" s="18">
        <f>SUMIF($B$7:$B$87,"CAA-2",$G$7:$G$87)</f>
        <v>0</v>
      </c>
      <c r="H96" s="18">
        <f>SUMIF($B$7:$B$87,"CAA-2",$H$7:$H$87)</f>
        <v>13102.75</v>
      </c>
      <c r="I96" s="18">
        <f>SUMIF($B$7:$B$87,"CAA-2",$I$7:$I$87)</f>
        <v>52411.17000000002</v>
      </c>
      <c r="J96" s="18">
        <f>SUMIF($B$7:$B$87,"CAA-2",$J$7:$J$87)</f>
        <v>65513.920000000027</v>
      </c>
      <c r="K96" s="23"/>
      <c r="L96" s="23"/>
      <c r="M96" s="23"/>
      <c r="N96" s="23"/>
      <c r="O96" s="23"/>
      <c r="P96" s="23"/>
      <c r="Q96" s="23"/>
    </row>
    <row r="97" spans="1:30" x14ac:dyDescent="0.2">
      <c r="A97" s="39" t="s">
        <v>39</v>
      </c>
      <c r="B97" s="29" t="s">
        <v>40</v>
      </c>
      <c r="C97" s="16">
        <f>SUMIFS($E$7:$E$87,$B$7:$B$87,"CAA-3",$D$7:$D$87,"&lt;&gt;VAGO")</f>
        <v>11</v>
      </c>
      <c r="D97" s="16">
        <f>SUMIFS($E$7:$E$87,$B$7:$B$87,"CAA-3",$D$7:$D$87,"VAGO")</f>
        <v>2</v>
      </c>
      <c r="E97" s="16">
        <f t="shared" si="1"/>
        <v>13</v>
      </c>
      <c r="F97" s="19"/>
      <c r="G97" s="18">
        <f>SUMIF($B$7:$B$87,"CAA-3",$G$7:$G$87)</f>
        <v>0</v>
      </c>
      <c r="H97" s="18">
        <f>SUMIF($B$7:$B$87,"CAA-3",$H$7:$H$87)</f>
        <v>6512.8699999999981</v>
      </c>
      <c r="I97" s="18">
        <f>SUMIF($B$7:$B$87,"CAA-3",$I$7:$I$87)</f>
        <v>26051.479999999992</v>
      </c>
      <c r="J97" s="18">
        <f>SUMIF($B$7:$B$87,"CAA-3",$J$7:$J$87)</f>
        <v>32564.350000000006</v>
      </c>
      <c r="K97" s="23"/>
      <c r="L97" s="23"/>
      <c r="M97" s="23"/>
      <c r="N97" s="23"/>
      <c r="O97" s="23"/>
      <c r="P97" s="23"/>
      <c r="Q97" s="23"/>
    </row>
    <row r="98" spans="1:30" x14ac:dyDescent="0.2">
      <c r="A98" s="39" t="s">
        <v>41</v>
      </c>
      <c r="B98" s="29" t="s">
        <v>42</v>
      </c>
      <c r="C98" s="16">
        <f>SUMIFS($E$7:$E$87,$B$7:$B$87,"CAA-4",$D$7:$D$87,"&lt;&gt;VAGO")</f>
        <v>1</v>
      </c>
      <c r="D98" s="16">
        <f>SUMIFS($E$7:$E$87,$B$7:$B$87,"CAA-4",$D$7:$D$87,"VAGO")</f>
        <v>1</v>
      </c>
      <c r="E98" s="16">
        <f t="shared" si="1"/>
        <v>2</v>
      </c>
      <c r="F98" s="19"/>
      <c r="G98" s="18">
        <f>SUMIF($B$7:$B$87,"CAA-4",$G$7:$G$87)</f>
        <v>0</v>
      </c>
      <c r="H98" s="18">
        <f>SUMIF($B$7:$B$87,"CAA-4",$H$7:$H$87)</f>
        <v>616.6</v>
      </c>
      <c r="I98" s="18">
        <f>SUMIF($B$7:$B$87,"CAA-4",$I$7:$I$87)</f>
        <v>2466.42</v>
      </c>
      <c r="J98" s="18">
        <f>SUMIF($B$7:$B$87,"CAA-4",$J$7:$J$87)</f>
        <v>3083.02</v>
      </c>
      <c r="K98" s="23"/>
      <c r="L98" s="23"/>
      <c r="M98" s="23"/>
      <c r="N98" s="23"/>
      <c r="O98" s="23"/>
      <c r="P98" s="23"/>
      <c r="Q98" s="23"/>
    </row>
    <row r="99" spans="1:30" x14ac:dyDescent="0.2">
      <c r="A99" s="39" t="s">
        <v>43</v>
      </c>
      <c r="B99" s="29" t="s">
        <v>44</v>
      </c>
      <c r="C99" s="16">
        <f>SUMIFS($E$7:$E$87,$B$7:$B$87,"CAA-5",$D$7:$D$87,"&lt;&gt;VAGO")</f>
        <v>2</v>
      </c>
      <c r="D99" s="16">
        <f>SUMIFS($E$7:$E$87,$B$7:$B$87,"CAA-5",$D$7:$D$87,"VAGO")</f>
        <v>1</v>
      </c>
      <c r="E99" s="16">
        <f t="shared" si="1"/>
        <v>3</v>
      </c>
      <c r="F99" s="19"/>
      <c r="G99" s="18">
        <f>SUMIF($B$7:$B$87,"CAA-5",$G$7:$G$87)</f>
        <v>0</v>
      </c>
      <c r="H99" s="18">
        <f>SUMIF($B$7:$B$87,"CAA-5",$H$7:$H$87)</f>
        <v>809.28</v>
      </c>
      <c r="I99" s="18">
        <f>SUMIF($B$7:$B$87,"CAA-5",$I$7:$I$87)</f>
        <v>3699.63</v>
      </c>
      <c r="J99" s="18">
        <f>SUMIF($B$7:$B$87,"CAA-5",$J$7:$J$87)</f>
        <v>4508.91</v>
      </c>
      <c r="K99" s="23"/>
      <c r="L99" s="23"/>
      <c r="M99" s="23"/>
      <c r="N99" s="23"/>
      <c r="O99" s="23"/>
      <c r="P99" s="23"/>
      <c r="Q99" s="23"/>
    </row>
    <row r="100" spans="1:30" ht="30" x14ac:dyDescent="0.2">
      <c r="A100" s="42" t="s">
        <v>45</v>
      </c>
      <c r="B100" s="166"/>
      <c r="C100" s="21">
        <f>SUM(C89:C99)</f>
        <v>72</v>
      </c>
      <c r="D100" s="21">
        <f>SUM(D89:D99)</f>
        <v>4</v>
      </c>
      <c r="E100" s="21">
        <f>SUM(E89:E99)</f>
        <v>76</v>
      </c>
      <c r="F100" s="15"/>
      <c r="G100" s="22">
        <f t="shared" ref="G100:J100" si="2">SUM(G89:G99)</f>
        <v>0</v>
      </c>
      <c r="H100" s="22">
        <f>SUM(H89:H99)</f>
        <v>72138.039999999994</v>
      </c>
      <c r="I100" s="22">
        <f>SUM(I89:I99)</f>
        <v>317307.3</v>
      </c>
      <c r="J100" s="22">
        <f t="shared" si="2"/>
        <v>389445.34</v>
      </c>
      <c r="K100" s="23"/>
      <c r="L100" s="23"/>
      <c r="M100" s="23"/>
      <c r="N100" s="23"/>
      <c r="O100" s="23"/>
      <c r="P100" s="23"/>
      <c r="Q100" s="23"/>
    </row>
    <row r="101" spans="1:30" ht="45.75" customHeight="1" x14ac:dyDescent="0.2">
      <c r="A101" s="23"/>
      <c r="B101" s="144"/>
      <c r="C101" s="144"/>
      <c r="D101" s="144"/>
      <c r="E101" s="144"/>
      <c r="F101" s="23"/>
      <c r="G101" s="159"/>
      <c r="H101" s="150"/>
      <c r="I101" s="150"/>
      <c r="J101" s="151"/>
      <c r="K101" s="138"/>
      <c r="L101" s="138"/>
      <c r="M101" s="138"/>
      <c r="N101" s="138"/>
      <c r="O101" s="138"/>
      <c r="P101" s="23"/>
      <c r="Q101" s="23"/>
    </row>
    <row r="102" spans="1:30" x14ac:dyDescent="0.2">
      <c r="A102" s="178" t="s">
        <v>46</v>
      </c>
      <c r="B102" s="179"/>
      <c r="C102" s="179"/>
      <c r="D102" s="179"/>
      <c r="E102" s="179"/>
      <c r="F102" s="179"/>
      <c r="G102" s="179"/>
      <c r="H102" s="179"/>
      <c r="I102" s="180"/>
      <c r="J102" s="159"/>
      <c r="K102" s="139"/>
      <c r="L102" s="138"/>
      <c r="M102" s="138"/>
      <c r="N102" s="138"/>
      <c r="O102" s="138"/>
      <c r="P102" s="23"/>
      <c r="Q102" s="23"/>
    </row>
    <row r="103" spans="1:30" ht="30" x14ac:dyDescent="0.2">
      <c r="A103" s="9" t="s">
        <v>47</v>
      </c>
      <c r="B103" s="9" t="s">
        <v>48</v>
      </c>
      <c r="C103" s="9" t="s">
        <v>49</v>
      </c>
      <c r="D103" s="9" t="s">
        <v>50</v>
      </c>
      <c r="E103" s="9" t="s">
        <v>51</v>
      </c>
      <c r="F103" s="9" t="s">
        <v>52</v>
      </c>
      <c r="G103" s="147" t="s">
        <v>53</v>
      </c>
      <c r="H103" s="147" t="s">
        <v>54</v>
      </c>
      <c r="I103" s="147" t="s">
        <v>55</v>
      </c>
      <c r="J103" s="168"/>
      <c r="K103" s="139"/>
      <c r="L103" s="138"/>
      <c r="M103" s="138"/>
      <c r="N103" s="138"/>
      <c r="O103" s="138"/>
      <c r="P103" s="41"/>
      <c r="Q103" s="41"/>
      <c r="R103" s="25"/>
      <c r="S103" s="12"/>
      <c r="T103" s="12"/>
      <c r="U103" s="12"/>
      <c r="V103" s="12"/>
      <c r="W103" s="12"/>
      <c r="X103" s="12"/>
      <c r="Y103" s="12"/>
      <c r="Z103" s="12"/>
      <c r="AA103" s="12"/>
      <c r="AB103" s="12"/>
      <c r="AC103" s="12"/>
      <c r="AD103" s="12"/>
    </row>
    <row r="104" spans="1:30" ht="16.5" x14ac:dyDescent="0.25">
      <c r="A104" s="50" t="s">
        <v>185</v>
      </c>
      <c r="B104" s="93" t="s">
        <v>65</v>
      </c>
      <c r="C104" s="36"/>
      <c r="D104" s="121" t="s">
        <v>360</v>
      </c>
      <c r="E104" s="29">
        <v>1</v>
      </c>
      <c r="F104" s="51" t="s">
        <v>257</v>
      </c>
      <c r="G104" s="79" t="s">
        <v>331</v>
      </c>
      <c r="H104" s="130">
        <v>6782.61</v>
      </c>
      <c r="I104" s="28">
        <f t="shared" ref="I104:I109" si="3">SUM(G104:H104)</f>
        <v>6782.61</v>
      </c>
      <c r="J104" s="159"/>
      <c r="K104" s="139"/>
      <c r="L104" s="139"/>
      <c r="M104" s="139"/>
      <c r="N104" s="139"/>
      <c r="O104" s="139"/>
      <c r="P104" s="13"/>
      <c r="Q104" s="13"/>
      <c r="R104" s="5"/>
      <c r="S104" s="5"/>
      <c r="T104" s="5"/>
      <c r="U104" s="5"/>
      <c r="V104" s="5"/>
      <c r="W104" s="5"/>
      <c r="X104" s="5"/>
      <c r="Y104" s="5"/>
      <c r="Z104" s="5"/>
      <c r="AA104" s="5"/>
      <c r="AB104" s="5"/>
      <c r="AC104" s="5"/>
      <c r="AD104" s="5"/>
    </row>
    <row r="105" spans="1:30" ht="16.5" x14ac:dyDescent="0.25">
      <c r="A105" s="50" t="s">
        <v>189</v>
      </c>
      <c r="B105" s="93" t="s">
        <v>67</v>
      </c>
      <c r="C105" s="36"/>
      <c r="D105" s="121" t="s">
        <v>360</v>
      </c>
      <c r="E105" s="29">
        <v>1</v>
      </c>
      <c r="F105" s="52" t="s">
        <v>261</v>
      </c>
      <c r="G105" s="81" t="s">
        <v>332</v>
      </c>
      <c r="H105" s="130">
        <v>5703.56</v>
      </c>
      <c r="I105" s="28">
        <f t="shared" si="3"/>
        <v>5703.56</v>
      </c>
      <c r="J105" s="159"/>
      <c r="K105" s="13"/>
      <c r="L105" s="13"/>
      <c r="M105" s="13"/>
      <c r="N105" s="13"/>
      <c r="O105" s="13"/>
      <c r="P105" s="13"/>
      <c r="Q105" s="13"/>
      <c r="R105" s="5"/>
      <c r="S105" s="5"/>
      <c r="T105" s="5"/>
      <c r="U105" s="5"/>
      <c r="V105" s="5"/>
      <c r="W105" s="5"/>
      <c r="X105" s="5"/>
      <c r="Y105" s="5"/>
      <c r="Z105" s="5"/>
      <c r="AA105" s="5"/>
      <c r="AB105" s="5"/>
      <c r="AC105" s="5"/>
      <c r="AD105" s="5"/>
    </row>
    <row r="106" spans="1:30" ht="16.5" x14ac:dyDescent="0.2">
      <c r="A106" s="56" t="s">
        <v>191</v>
      </c>
      <c r="B106" s="93" t="s">
        <v>69</v>
      </c>
      <c r="C106" s="36"/>
      <c r="D106" s="121" t="s">
        <v>360</v>
      </c>
      <c r="E106" s="29">
        <v>1</v>
      </c>
      <c r="F106" s="72" t="s">
        <v>299</v>
      </c>
      <c r="G106" s="83" t="s">
        <v>334</v>
      </c>
      <c r="H106" s="142">
        <v>5241.1099999999997</v>
      </c>
      <c r="I106" s="28">
        <f t="shared" si="3"/>
        <v>5241.1099999999997</v>
      </c>
      <c r="J106" s="159"/>
      <c r="K106" s="13"/>
      <c r="L106" s="13"/>
      <c r="M106" s="13"/>
      <c r="N106" s="13"/>
      <c r="O106" s="13"/>
      <c r="P106" s="13"/>
      <c r="Q106" s="13"/>
      <c r="R106" s="5"/>
      <c r="S106" s="5"/>
      <c r="T106" s="5"/>
      <c r="U106" s="5"/>
      <c r="V106" s="5"/>
      <c r="W106" s="5"/>
      <c r="X106" s="5"/>
      <c r="Y106" s="5"/>
      <c r="Z106" s="5"/>
      <c r="AA106" s="5"/>
      <c r="AB106" s="5"/>
      <c r="AC106" s="5"/>
      <c r="AD106" s="5"/>
    </row>
    <row r="107" spans="1:30" ht="16.5" x14ac:dyDescent="0.2">
      <c r="A107" s="53" t="s">
        <v>192</v>
      </c>
      <c r="B107" s="93" t="s">
        <v>69</v>
      </c>
      <c r="C107" s="36"/>
      <c r="D107" s="121" t="s">
        <v>360</v>
      </c>
      <c r="E107" s="29">
        <v>1</v>
      </c>
      <c r="F107" s="69" t="s">
        <v>363</v>
      </c>
      <c r="G107" s="83" t="s">
        <v>331</v>
      </c>
      <c r="H107" s="142">
        <v>5241.1099999999997</v>
      </c>
      <c r="I107" s="28">
        <f t="shared" si="3"/>
        <v>5241.1099999999997</v>
      </c>
      <c r="J107" s="159"/>
      <c r="K107" s="13"/>
      <c r="L107" s="13"/>
      <c r="M107" s="13"/>
      <c r="N107" s="13"/>
      <c r="O107" s="13"/>
      <c r="P107" s="13"/>
      <c r="Q107" s="13"/>
      <c r="R107" s="5"/>
      <c r="S107" s="5"/>
      <c r="T107" s="5"/>
      <c r="U107" s="5"/>
      <c r="V107" s="5"/>
      <c r="W107" s="5"/>
      <c r="X107" s="5"/>
      <c r="Y107" s="5"/>
      <c r="Z107" s="5"/>
      <c r="AA107" s="5"/>
      <c r="AB107" s="5"/>
      <c r="AC107" s="5"/>
      <c r="AD107" s="5"/>
    </row>
    <row r="108" spans="1:30" ht="16.5" x14ac:dyDescent="0.25">
      <c r="A108" s="52" t="s">
        <v>368</v>
      </c>
      <c r="B108" s="93" t="s">
        <v>71</v>
      </c>
      <c r="C108" s="36"/>
      <c r="D108" s="121" t="s">
        <v>360</v>
      </c>
      <c r="E108" s="29">
        <v>1</v>
      </c>
      <c r="F108" s="52" t="s">
        <v>271</v>
      </c>
      <c r="G108" s="81" t="s">
        <v>334</v>
      </c>
      <c r="H108" s="130">
        <v>4316.21</v>
      </c>
      <c r="I108" s="28">
        <f t="shared" si="3"/>
        <v>4316.21</v>
      </c>
      <c r="J108" s="159"/>
      <c r="K108" s="13"/>
      <c r="L108" s="13"/>
      <c r="M108" s="13"/>
      <c r="N108" s="13"/>
      <c r="O108" s="13"/>
      <c r="P108" s="13"/>
      <c r="Q108" s="13"/>
      <c r="R108" s="5"/>
      <c r="S108" s="5"/>
      <c r="T108" s="5"/>
      <c r="U108" s="5"/>
      <c r="V108" s="5"/>
      <c r="W108" s="5"/>
      <c r="X108" s="5"/>
      <c r="Y108" s="5"/>
      <c r="Z108" s="5"/>
      <c r="AA108" s="5"/>
      <c r="AB108" s="5"/>
      <c r="AC108" s="5"/>
      <c r="AD108" s="5"/>
    </row>
    <row r="109" spans="1:30" x14ac:dyDescent="0.2">
      <c r="A109" s="30"/>
      <c r="B109" s="26"/>
      <c r="C109" s="36"/>
      <c r="D109" s="36"/>
      <c r="E109" s="29"/>
      <c r="F109" s="30"/>
      <c r="G109" s="27">
        <v>0</v>
      </c>
      <c r="H109" s="27">
        <v>0</v>
      </c>
      <c r="I109" s="28">
        <f t="shared" si="3"/>
        <v>0</v>
      </c>
      <c r="J109" s="159"/>
      <c r="K109" s="13"/>
      <c r="L109" s="13"/>
      <c r="M109" s="13"/>
      <c r="N109" s="13"/>
      <c r="O109" s="13"/>
      <c r="P109" s="13"/>
      <c r="Q109" s="13"/>
      <c r="R109" s="5"/>
      <c r="S109" s="5"/>
      <c r="T109" s="5"/>
      <c r="U109" s="5"/>
      <c r="V109" s="5"/>
      <c r="W109" s="5"/>
      <c r="X109" s="5"/>
      <c r="Y109" s="5"/>
      <c r="Z109" s="5"/>
      <c r="AA109" s="5"/>
      <c r="AB109" s="5"/>
      <c r="AC109" s="5"/>
      <c r="AD109" s="5"/>
    </row>
    <row r="110" spans="1:30" ht="45" x14ac:dyDescent="0.2">
      <c r="A110" s="42" t="s">
        <v>56</v>
      </c>
      <c r="B110" s="42" t="s">
        <v>57</v>
      </c>
      <c r="C110" s="21" t="s">
        <v>58</v>
      </c>
      <c r="D110" s="21" t="s">
        <v>59</v>
      </c>
      <c r="E110" s="21" t="s">
        <v>60</v>
      </c>
      <c r="F110" s="31"/>
      <c r="G110" s="149" t="s">
        <v>61</v>
      </c>
      <c r="H110" s="149" t="s">
        <v>62</v>
      </c>
      <c r="I110" s="149" t="s">
        <v>63</v>
      </c>
      <c r="J110" s="159"/>
      <c r="K110" s="6"/>
      <c r="L110" s="6"/>
      <c r="M110" s="6"/>
      <c r="N110" s="6"/>
      <c r="O110" s="6"/>
      <c r="P110" s="6"/>
      <c r="Q110" s="6"/>
      <c r="R110" s="32"/>
      <c r="S110" s="14"/>
      <c r="T110" s="14"/>
      <c r="U110" s="14"/>
      <c r="V110" s="14"/>
      <c r="W110" s="14"/>
      <c r="X110" s="14"/>
      <c r="Y110" s="14"/>
      <c r="Z110" s="14"/>
      <c r="AA110" s="14"/>
      <c r="AB110" s="14"/>
      <c r="AC110" s="14"/>
      <c r="AD110" s="14"/>
    </row>
    <row r="111" spans="1:30" x14ac:dyDescent="0.2">
      <c r="A111" s="37" t="s">
        <v>64</v>
      </c>
      <c r="B111" s="38" t="s">
        <v>65</v>
      </c>
      <c r="C111" s="16">
        <f>SUMIFS($E$104:$E$109,$B$104:$B$109,"FDA",$D$104:$D$109,"&lt;&gt;VAGO")</f>
        <v>1</v>
      </c>
      <c r="D111" s="16">
        <f>SUMIFS($E$104:$E$109,$B$104:$B$109,"FDA",$D$104:$D$109,"VAGO")</f>
        <v>0</v>
      </c>
      <c r="E111" s="16">
        <f t="shared" ref="E111:E115" si="4">C111+D111</f>
        <v>1</v>
      </c>
      <c r="F111" s="17"/>
      <c r="G111" s="28">
        <f>SUMIF($B$104:$B$109,"FDA",$G$104:$G$109)</f>
        <v>0</v>
      </c>
      <c r="H111" s="28">
        <f>SUMIF($B$104:$B$109,"FDA",$H$104:$H$109)</f>
        <v>6782.61</v>
      </c>
      <c r="I111" s="28">
        <f>SUMIF($B$104:$B$109,"FDA",$I$104:$I$109)</f>
        <v>6782.61</v>
      </c>
      <c r="J111" s="150"/>
      <c r="K111" s="6"/>
      <c r="L111" s="13"/>
      <c r="M111" s="13"/>
      <c r="N111" s="13"/>
      <c r="O111" s="13"/>
      <c r="P111" s="13"/>
      <c r="Q111" s="13"/>
      <c r="R111" s="5"/>
      <c r="S111" s="5"/>
      <c r="T111" s="5"/>
      <c r="U111" s="5"/>
      <c r="V111" s="5"/>
      <c r="W111" s="5"/>
      <c r="X111" s="5"/>
      <c r="Y111" s="5"/>
      <c r="Z111" s="5"/>
      <c r="AA111" s="5"/>
      <c r="AB111" s="5"/>
      <c r="AC111" s="5"/>
      <c r="AD111" s="5"/>
    </row>
    <row r="112" spans="1:30" x14ac:dyDescent="0.2">
      <c r="A112" s="37" t="s">
        <v>66</v>
      </c>
      <c r="B112" s="38" t="s">
        <v>67</v>
      </c>
      <c r="C112" s="16">
        <f>SUMIFS($E$104:$E$109,$B$104:$B$109,"FDA-1",$D$104:$D$109,"&lt;&gt;VAGO")</f>
        <v>1</v>
      </c>
      <c r="D112" s="16">
        <f>SUMIFS($E$104:$E$109,$B$104:$B$109,"FDA-1",$D$104:$D$109,"VAGO")</f>
        <v>0</v>
      </c>
      <c r="E112" s="16">
        <f t="shared" si="4"/>
        <v>1</v>
      </c>
      <c r="F112" s="17"/>
      <c r="G112" s="28">
        <f>SUMIF($B$104:$B$109,"FDA-1",$G$104:$G$109)</f>
        <v>0</v>
      </c>
      <c r="H112" s="28">
        <f>SUMIF($B$104:$B$109,"FDA-1",$H$104:$H$109)</f>
        <v>5703.56</v>
      </c>
      <c r="I112" s="28">
        <f>SUMIF($B$104:$B$109,"FDA-1",$I$104:$I$109)</f>
        <v>5703.56</v>
      </c>
      <c r="J112" s="150"/>
      <c r="K112" s="6"/>
      <c r="L112" s="13"/>
      <c r="M112" s="13"/>
      <c r="N112" s="13"/>
      <c r="O112" s="13"/>
      <c r="P112" s="13"/>
      <c r="Q112" s="13"/>
      <c r="R112" s="5"/>
      <c r="S112" s="5"/>
      <c r="T112" s="5"/>
      <c r="U112" s="5"/>
      <c r="V112" s="5"/>
      <c r="W112" s="5"/>
      <c r="X112" s="5"/>
      <c r="Y112" s="5"/>
      <c r="Z112" s="5"/>
      <c r="AA112" s="5"/>
      <c r="AB112" s="5"/>
      <c r="AC112" s="5"/>
      <c r="AD112" s="5"/>
    </row>
    <row r="113" spans="1:30" x14ac:dyDescent="0.2">
      <c r="A113" s="37" t="s">
        <v>68</v>
      </c>
      <c r="B113" s="38" t="s">
        <v>69</v>
      </c>
      <c r="C113" s="16">
        <f>SUMIFS($E$104:$E$109,$B$104:$B$109,"FDA-2",$D$104:$D$109,"&lt;&gt;VAGO")</f>
        <v>2</v>
      </c>
      <c r="D113" s="16">
        <f>SUMIFS($E$104:$E$109,$B$104:$B$109,"FDA-2",$D$104:$D$109,"VAGO")</f>
        <v>0</v>
      </c>
      <c r="E113" s="16">
        <f t="shared" si="4"/>
        <v>2</v>
      </c>
      <c r="F113" s="19"/>
      <c r="G113" s="28">
        <f>SUMIF($B$104:$B$109,"FDA-2",$G$104:$G$109)</f>
        <v>0</v>
      </c>
      <c r="H113" s="28">
        <f>SUMIF($B$104:$B$109,"FDA-2",$H$104:$H$109)</f>
        <v>10482.219999999999</v>
      </c>
      <c r="I113" s="28">
        <f>SUMIF($B$104:$B$109,"FDA-2",$I$104:$I$109)</f>
        <v>10482.219999999999</v>
      </c>
      <c r="J113" s="150"/>
      <c r="K113" s="6"/>
      <c r="L113" s="13"/>
      <c r="M113" s="13"/>
      <c r="N113" s="13"/>
      <c r="O113" s="13"/>
      <c r="P113" s="13"/>
      <c r="Q113" s="13"/>
      <c r="R113" s="5"/>
      <c r="S113" s="5"/>
      <c r="T113" s="5"/>
      <c r="U113" s="5"/>
      <c r="V113" s="5"/>
      <c r="W113" s="5"/>
      <c r="X113" s="5"/>
      <c r="Y113" s="5"/>
      <c r="Z113" s="5"/>
      <c r="AA113" s="5"/>
      <c r="AB113" s="5"/>
      <c r="AC113" s="5"/>
      <c r="AD113" s="5"/>
    </row>
    <row r="114" spans="1:30" x14ac:dyDescent="0.2">
      <c r="A114" s="37" t="s">
        <v>70</v>
      </c>
      <c r="B114" s="38" t="s">
        <v>71</v>
      </c>
      <c r="C114" s="16">
        <f>SUMIFS($E$104:$E$109,$B$104:$B$109,"FDA-3",$D$104:$D$109,"&lt;&gt;VAGO")</f>
        <v>1</v>
      </c>
      <c r="D114" s="16">
        <f>SUMIFS($E$104:$E$109,$B$104:$B$109,"FDA-3",$D$104:$D$109,"VAGO")</f>
        <v>0</v>
      </c>
      <c r="E114" s="16">
        <f t="shared" si="4"/>
        <v>1</v>
      </c>
      <c r="F114" s="20"/>
      <c r="G114" s="28">
        <f>SUMIF($B$104:$B$109,"FDA-3",$G$104:$G$109)</f>
        <v>0</v>
      </c>
      <c r="H114" s="28">
        <f>SUMIF($B$104:$B$109,"FDA-3",$H$104:$H$109)</f>
        <v>4316.21</v>
      </c>
      <c r="I114" s="28">
        <f>SUMIF($B$104:$B$109,"FDA-3",$I$104:$I$109)</f>
        <v>4316.21</v>
      </c>
      <c r="J114" s="150"/>
      <c r="K114" s="6"/>
      <c r="L114" s="13"/>
      <c r="M114" s="13"/>
      <c r="N114" s="13"/>
      <c r="O114" s="13"/>
      <c r="P114" s="13"/>
      <c r="Q114" s="13"/>
      <c r="R114" s="5"/>
      <c r="S114" s="5"/>
      <c r="T114" s="5"/>
      <c r="U114" s="5"/>
      <c r="V114" s="5"/>
      <c r="W114" s="5"/>
      <c r="X114" s="5"/>
      <c r="Y114" s="5"/>
      <c r="Z114" s="5"/>
      <c r="AA114" s="5"/>
      <c r="AB114" s="5"/>
      <c r="AC114" s="5"/>
      <c r="AD114" s="5"/>
    </row>
    <row r="115" spans="1:30" x14ac:dyDescent="0.2">
      <c r="A115" s="37" t="s">
        <v>72</v>
      </c>
      <c r="B115" s="38" t="s">
        <v>73</v>
      </c>
      <c r="C115" s="16">
        <f>SUMIFS($E$104:$E$109,$B$104:$B$109,"FDA-4",$D$104:$D$109,"&lt;&gt;VAGO")</f>
        <v>0</v>
      </c>
      <c r="D115" s="16">
        <f>SUMIFS($E$104:$E$109,$B$104:$B$109,"FDA-4",$D$104:$D$109,"VAGO")</f>
        <v>0</v>
      </c>
      <c r="E115" s="16">
        <f t="shared" si="4"/>
        <v>0</v>
      </c>
      <c r="F115" s="19"/>
      <c r="G115" s="28">
        <f>SUMIF($B$104:$B$109,"FDA-4",$G$104:$G$109)</f>
        <v>0</v>
      </c>
      <c r="H115" s="28">
        <f>SUMIF($B$104:$B$109,"FDA-4",$H$104:$H$109)</f>
        <v>0</v>
      </c>
      <c r="I115" s="28">
        <f>SUMIF($B$104:$B$109,"FDA-4",$I$104:$I$109)</f>
        <v>0</v>
      </c>
      <c r="J115" s="150"/>
      <c r="K115" s="6"/>
      <c r="L115" s="13"/>
      <c r="M115" s="13"/>
      <c r="N115" s="13"/>
      <c r="O115" s="13"/>
      <c r="P115" s="13"/>
      <c r="Q115" s="13"/>
      <c r="R115" s="5"/>
      <c r="S115" s="5"/>
      <c r="T115" s="5"/>
      <c r="U115" s="5"/>
      <c r="V115" s="5"/>
      <c r="W115" s="5"/>
      <c r="X115" s="5"/>
      <c r="Y115" s="5"/>
      <c r="Z115" s="5"/>
      <c r="AA115" s="5"/>
      <c r="AB115" s="5"/>
      <c r="AC115" s="5"/>
      <c r="AD115" s="5"/>
    </row>
    <row r="116" spans="1:30" ht="30" x14ac:dyDescent="0.2">
      <c r="A116" s="42" t="s">
        <v>74</v>
      </c>
      <c r="B116" s="167"/>
      <c r="C116" s="21">
        <f>SUM(C111:C115)</f>
        <v>5</v>
      </c>
      <c r="D116" s="21">
        <f t="shared" ref="D116" si="5">SUM(D112:D115)</f>
        <v>0</v>
      </c>
      <c r="E116" s="21">
        <f>SUM(E111:E115)</f>
        <v>5</v>
      </c>
      <c r="F116" s="31"/>
      <c r="G116" s="33">
        <f t="shared" ref="G116:I116" si="6">SUM(G111:G115)</f>
        <v>0</v>
      </c>
      <c r="H116" s="33">
        <f>SUM(H111:H115)</f>
        <v>27284.6</v>
      </c>
      <c r="I116" s="33">
        <f t="shared" si="6"/>
        <v>27284.6</v>
      </c>
      <c r="J116" s="150"/>
      <c r="K116" s="6"/>
      <c r="L116" s="13"/>
      <c r="M116" s="13"/>
      <c r="N116" s="13"/>
      <c r="O116" s="13"/>
      <c r="P116" s="13"/>
      <c r="Q116" s="13"/>
      <c r="R116" s="5"/>
      <c r="S116" s="5"/>
      <c r="T116" s="5"/>
      <c r="U116" s="5"/>
      <c r="V116" s="5"/>
      <c r="W116" s="5"/>
      <c r="X116" s="5"/>
      <c r="Y116" s="5"/>
      <c r="Z116" s="5"/>
      <c r="AA116" s="5"/>
      <c r="AB116" s="5"/>
      <c r="AC116" s="5"/>
      <c r="AD116" s="5"/>
    </row>
    <row r="117" spans="1:30" ht="45" customHeight="1" x14ac:dyDescent="0.2">
      <c r="A117" s="24"/>
      <c r="B117" s="143"/>
      <c r="C117" s="143"/>
      <c r="D117" s="143"/>
      <c r="E117" s="143"/>
      <c r="F117" s="24"/>
      <c r="G117" s="151"/>
      <c r="H117" s="151"/>
      <c r="I117" s="169"/>
      <c r="J117" s="150"/>
      <c r="K117" s="6"/>
      <c r="L117" s="13"/>
      <c r="M117" s="13"/>
      <c r="N117" s="13"/>
      <c r="O117" s="13"/>
      <c r="P117" s="13"/>
      <c r="Q117" s="13"/>
      <c r="R117" s="5"/>
      <c r="S117" s="5"/>
      <c r="T117" s="5"/>
      <c r="U117" s="5"/>
      <c r="V117" s="5"/>
      <c r="W117" s="5"/>
      <c r="X117" s="5"/>
      <c r="Y117" s="5"/>
      <c r="Z117" s="5"/>
      <c r="AA117" s="5"/>
      <c r="AB117" s="5"/>
      <c r="AC117" s="5"/>
      <c r="AD117" s="5"/>
    </row>
    <row r="118" spans="1:30" x14ac:dyDescent="0.2">
      <c r="A118" s="178" t="s">
        <v>75</v>
      </c>
      <c r="B118" s="179"/>
      <c r="C118" s="179"/>
      <c r="D118" s="179"/>
      <c r="E118" s="179"/>
      <c r="F118" s="179"/>
      <c r="G118" s="179"/>
      <c r="H118" s="179"/>
      <c r="I118" s="180"/>
      <c r="J118" s="150"/>
      <c r="K118" s="6"/>
      <c r="L118" s="13"/>
      <c r="M118" s="13"/>
      <c r="N118" s="13"/>
      <c r="O118" s="13"/>
      <c r="P118" s="13"/>
      <c r="Q118" s="13"/>
      <c r="R118" s="5"/>
      <c r="S118" s="5"/>
      <c r="T118" s="5"/>
      <c r="U118" s="5"/>
      <c r="V118" s="5"/>
      <c r="W118" s="5"/>
      <c r="X118" s="5"/>
      <c r="Y118" s="5"/>
      <c r="Z118" s="5"/>
      <c r="AA118" s="5"/>
      <c r="AB118" s="5"/>
      <c r="AC118" s="5"/>
      <c r="AD118" s="5"/>
    </row>
    <row r="119" spans="1:30" ht="30" x14ac:dyDescent="0.2">
      <c r="A119" s="34" t="s">
        <v>76</v>
      </c>
      <c r="B119" s="9" t="s">
        <v>77</v>
      </c>
      <c r="C119" s="9" t="s">
        <v>78</v>
      </c>
      <c r="D119" s="9" t="s">
        <v>79</v>
      </c>
      <c r="E119" s="9" t="s">
        <v>80</v>
      </c>
      <c r="F119" s="9" t="s">
        <v>81</v>
      </c>
      <c r="G119" s="147" t="s">
        <v>82</v>
      </c>
      <c r="H119" s="152" t="s">
        <v>83</v>
      </c>
      <c r="I119" s="147" t="s">
        <v>84</v>
      </c>
      <c r="J119" s="169"/>
      <c r="K119" s="6"/>
      <c r="L119" s="6"/>
      <c r="M119" s="6"/>
      <c r="N119" s="6"/>
      <c r="O119" s="6"/>
      <c r="P119" s="6"/>
      <c r="Q119" s="6"/>
      <c r="R119" s="25"/>
      <c r="S119" s="12"/>
      <c r="T119" s="12"/>
      <c r="U119" s="12"/>
      <c r="V119" s="12"/>
      <c r="W119" s="12"/>
      <c r="X119" s="12"/>
      <c r="Y119" s="12"/>
      <c r="Z119" s="12"/>
      <c r="AA119" s="12"/>
      <c r="AB119" s="12"/>
      <c r="AC119" s="12"/>
      <c r="AD119" s="12"/>
    </row>
    <row r="120" spans="1:30" ht="16.5" x14ac:dyDescent="0.25">
      <c r="A120" s="49" t="s">
        <v>341</v>
      </c>
      <c r="B120" s="105" t="s">
        <v>94</v>
      </c>
      <c r="C120" s="35"/>
      <c r="D120" s="121" t="s">
        <v>360</v>
      </c>
      <c r="E120" s="29">
        <v>1</v>
      </c>
      <c r="F120" s="52" t="s">
        <v>335</v>
      </c>
      <c r="G120" s="124">
        <v>0</v>
      </c>
      <c r="H120" s="153">
        <v>1392.8</v>
      </c>
      <c r="I120" s="127">
        <f t="shared" ref="I120:I128" si="7">SUM(G120:H120)</f>
        <v>1392.8</v>
      </c>
      <c r="J120" s="150"/>
      <c r="K120" s="13"/>
      <c r="L120" s="13"/>
      <c r="M120" s="13"/>
      <c r="N120" s="13"/>
      <c r="O120" s="13"/>
      <c r="P120" s="13"/>
      <c r="Q120" s="13"/>
      <c r="R120" s="5"/>
      <c r="S120" s="5"/>
      <c r="T120" s="5"/>
      <c r="U120" s="5"/>
      <c r="V120" s="5"/>
      <c r="W120" s="5"/>
      <c r="X120" s="5"/>
      <c r="Y120" s="5"/>
      <c r="Z120" s="5"/>
      <c r="AA120" s="5"/>
      <c r="AB120" s="5"/>
      <c r="AC120" s="5"/>
      <c r="AD120" s="5"/>
    </row>
    <row r="121" spans="1:30" ht="16.5" x14ac:dyDescent="0.25">
      <c r="A121" s="49" t="s">
        <v>341</v>
      </c>
      <c r="B121" s="105" t="s">
        <v>94</v>
      </c>
      <c r="C121" s="36"/>
      <c r="D121" s="121" t="s">
        <v>360</v>
      </c>
      <c r="E121" s="29">
        <v>1</v>
      </c>
      <c r="F121" s="52" t="s">
        <v>336</v>
      </c>
      <c r="G121" s="124">
        <v>0</v>
      </c>
      <c r="H121" s="154">
        <v>1392.8</v>
      </c>
      <c r="I121" s="127">
        <f t="shared" si="7"/>
        <v>1392.8</v>
      </c>
      <c r="J121" s="150"/>
      <c r="K121" s="13"/>
      <c r="L121" s="13"/>
      <c r="M121" s="13"/>
      <c r="N121" s="13"/>
      <c r="O121" s="13"/>
      <c r="P121" s="13"/>
      <c r="Q121" s="13"/>
      <c r="R121" s="5"/>
      <c r="S121" s="5"/>
      <c r="T121" s="5"/>
      <c r="U121" s="5"/>
      <c r="V121" s="5"/>
      <c r="W121" s="5"/>
      <c r="X121" s="5"/>
      <c r="Y121" s="5"/>
      <c r="Z121" s="5"/>
      <c r="AA121" s="5"/>
      <c r="AB121" s="5"/>
      <c r="AC121" s="5"/>
      <c r="AD121" s="5"/>
    </row>
    <row r="122" spans="1:30" ht="16.5" x14ac:dyDescent="0.25">
      <c r="A122" s="49" t="s">
        <v>341</v>
      </c>
      <c r="B122" s="105" t="s">
        <v>94</v>
      </c>
      <c r="C122" s="36"/>
      <c r="D122" s="121" t="s">
        <v>360</v>
      </c>
      <c r="E122" s="29">
        <v>1</v>
      </c>
      <c r="F122" s="94" t="s">
        <v>337</v>
      </c>
      <c r="G122" s="124">
        <v>0</v>
      </c>
      <c r="H122" s="154">
        <v>1392.8</v>
      </c>
      <c r="I122" s="127">
        <f t="shared" si="7"/>
        <v>1392.8</v>
      </c>
      <c r="J122" s="150"/>
      <c r="K122" s="13"/>
      <c r="L122" s="13"/>
      <c r="M122" s="13"/>
      <c r="N122" s="13"/>
      <c r="O122" s="13"/>
      <c r="P122" s="13"/>
      <c r="Q122" s="13"/>
      <c r="R122" s="5"/>
      <c r="S122" s="5"/>
      <c r="T122" s="5"/>
      <c r="U122" s="5"/>
      <c r="V122" s="5"/>
      <c r="W122" s="5"/>
      <c r="X122" s="5"/>
      <c r="Y122" s="5"/>
      <c r="Z122" s="5"/>
      <c r="AA122" s="5"/>
      <c r="AB122" s="5"/>
      <c r="AC122" s="5"/>
      <c r="AD122" s="5"/>
    </row>
    <row r="123" spans="1:30" ht="16.5" x14ac:dyDescent="0.25">
      <c r="A123" s="49" t="s">
        <v>341</v>
      </c>
      <c r="B123" s="105" t="s">
        <v>94</v>
      </c>
      <c r="C123" s="36"/>
      <c r="D123" s="121" t="s">
        <v>360</v>
      </c>
      <c r="E123" s="29">
        <v>1</v>
      </c>
      <c r="F123" s="69" t="s">
        <v>338</v>
      </c>
      <c r="G123" s="124">
        <v>0</v>
      </c>
      <c r="H123" s="154">
        <v>1392.8</v>
      </c>
      <c r="I123" s="127">
        <f t="shared" si="7"/>
        <v>1392.8</v>
      </c>
      <c r="J123" s="150"/>
      <c r="K123" s="13"/>
      <c r="L123" s="13"/>
      <c r="M123" s="13"/>
      <c r="N123" s="13"/>
      <c r="O123" s="13"/>
      <c r="P123" s="13"/>
      <c r="Q123" s="13"/>
      <c r="R123" s="5"/>
      <c r="S123" s="5"/>
      <c r="T123" s="5"/>
      <c r="U123" s="5"/>
      <c r="V123" s="5"/>
      <c r="W123" s="5"/>
      <c r="X123" s="5"/>
      <c r="Y123" s="5"/>
      <c r="Z123" s="5"/>
      <c r="AA123" s="5"/>
      <c r="AB123" s="5"/>
      <c r="AC123" s="5"/>
      <c r="AD123" s="5"/>
    </row>
    <row r="124" spans="1:30" ht="16.5" x14ac:dyDescent="0.25">
      <c r="A124" s="49" t="s">
        <v>341</v>
      </c>
      <c r="B124" s="105" t="s">
        <v>94</v>
      </c>
      <c r="C124" s="35"/>
      <c r="D124" s="121" t="s">
        <v>360</v>
      </c>
      <c r="E124" s="29">
        <v>1</v>
      </c>
      <c r="F124" s="50" t="s">
        <v>339</v>
      </c>
      <c r="G124" s="124">
        <v>0</v>
      </c>
      <c r="H124" s="154">
        <v>1392.8</v>
      </c>
      <c r="I124" s="127">
        <f t="shared" si="7"/>
        <v>1392.8</v>
      </c>
      <c r="J124" s="150"/>
      <c r="K124" s="13"/>
      <c r="L124" s="13"/>
      <c r="M124" s="13"/>
      <c r="N124" s="13"/>
      <c r="O124" s="13"/>
      <c r="P124" s="13"/>
      <c r="Q124" s="13"/>
      <c r="R124" s="5"/>
      <c r="S124" s="5"/>
      <c r="T124" s="5"/>
      <c r="U124" s="5"/>
      <c r="V124" s="5"/>
      <c r="W124" s="5"/>
      <c r="X124" s="5"/>
      <c r="Y124" s="5"/>
      <c r="Z124" s="5"/>
      <c r="AA124" s="5"/>
      <c r="AB124" s="5"/>
      <c r="AC124" s="5"/>
      <c r="AD124" s="5"/>
    </row>
    <row r="125" spans="1:30" ht="16.5" x14ac:dyDescent="0.25">
      <c r="A125" s="95" t="s">
        <v>341</v>
      </c>
      <c r="B125" s="105" t="s">
        <v>94</v>
      </c>
      <c r="C125" s="96"/>
      <c r="D125" s="121" t="s">
        <v>360</v>
      </c>
      <c r="E125" s="122">
        <v>1</v>
      </c>
      <c r="F125" s="52" t="s">
        <v>340</v>
      </c>
      <c r="G125" s="125">
        <v>0</v>
      </c>
      <c r="H125" s="154">
        <v>1392.8</v>
      </c>
      <c r="I125" s="128">
        <f t="shared" si="7"/>
        <v>1392.8</v>
      </c>
      <c r="J125" s="150"/>
      <c r="K125" s="13"/>
      <c r="L125" s="13"/>
      <c r="M125" s="13"/>
      <c r="N125" s="13"/>
      <c r="O125" s="13"/>
      <c r="P125" s="13"/>
      <c r="Q125" s="13"/>
      <c r="R125" s="5"/>
      <c r="S125" s="5"/>
      <c r="T125" s="5"/>
      <c r="U125" s="5"/>
      <c r="V125" s="5"/>
      <c r="W125" s="5"/>
      <c r="X125" s="5"/>
      <c r="Y125" s="5"/>
      <c r="Z125" s="5"/>
      <c r="AA125" s="5"/>
      <c r="AB125" s="5"/>
      <c r="AC125" s="5"/>
      <c r="AD125" s="5"/>
    </row>
    <row r="126" spans="1:30" ht="16.5" x14ac:dyDescent="0.25">
      <c r="A126" s="95" t="s">
        <v>341</v>
      </c>
      <c r="B126" s="105" t="s">
        <v>94</v>
      </c>
      <c r="C126" s="99"/>
      <c r="D126" s="121" t="s">
        <v>360</v>
      </c>
      <c r="E126" s="101">
        <v>1</v>
      </c>
      <c r="F126" s="123" t="s">
        <v>342</v>
      </c>
      <c r="G126" s="126">
        <v>0</v>
      </c>
      <c r="H126" s="154">
        <v>1392.8</v>
      </c>
      <c r="I126" s="128">
        <f t="shared" si="7"/>
        <v>1392.8</v>
      </c>
      <c r="J126" s="150"/>
      <c r="K126" s="13"/>
      <c r="L126" s="13"/>
      <c r="M126" s="13"/>
      <c r="N126" s="13"/>
      <c r="O126" s="13"/>
      <c r="P126" s="13"/>
      <c r="Q126" s="13"/>
      <c r="R126" s="5"/>
      <c r="S126" s="5"/>
      <c r="T126" s="5"/>
      <c r="U126" s="5"/>
      <c r="V126" s="5"/>
      <c r="W126" s="5"/>
      <c r="X126" s="5"/>
      <c r="Y126" s="5"/>
      <c r="Z126" s="5"/>
      <c r="AA126" s="5"/>
      <c r="AB126" s="5"/>
      <c r="AC126" s="5"/>
      <c r="AD126" s="5"/>
    </row>
    <row r="127" spans="1:30" ht="16.5" x14ac:dyDescent="0.25">
      <c r="A127" s="95" t="s">
        <v>341</v>
      </c>
      <c r="B127" s="105" t="s">
        <v>94</v>
      </c>
      <c r="C127" s="99"/>
      <c r="D127" s="121" t="s">
        <v>360</v>
      </c>
      <c r="E127" s="101">
        <v>1</v>
      </c>
      <c r="F127" s="74" t="s">
        <v>343</v>
      </c>
      <c r="G127" s="126">
        <v>0</v>
      </c>
      <c r="H127" s="154">
        <v>1392.8</v>
      </c>
      <c r="I127" s="128">
        <f t="shared" si="7"/>
        <v>1392.8</v>
      </c>
      <c r="J127" s="150"/>
      <c r="K127" s="13"/>
      <c r="L127" s="13"/>
      <c r="M127" s="13"/>
      <c r="N127" s="13"/>
      <c r="O127" s="13"/>
      <c r="P127" s="13"/>
      <c r="Q127" s="13"/>
      <c r="R127" s="5"/>
      <c r="S127" s="5"/>
      <c r="T127" s="5"/>
      <c r="U127" s="5"/>
      <c r="V127" s="5"/>
      <c r="W127" s="5"/>
      <c r="X127" s="5"/>
      <c r="Y127" s="5"/>
      <c r="Z127" s="5"/>
      <c r="AA127" s="5"/>
      <c r="AB127" s="5"/>
      <c r="AC127" s="5"/>
      <c r="AD127" s="5"/>
    </row>
    <row r="128" spans="1:30" ht="16.5" x14ac:dyDescent="0.25">
      <c r="A128" s="95" t="s">
        <v>341</v>
      </c>
      <c r="B128" s="105" t="s">
        <v>94</v>
      </c>
      <c r="C128" s="99"/>
      <c r="D128" s="121" t="s">
        <v>360</v>
      </c>
      <c r="E128" s="101">
        <v>1</v>
      </c>
      <c r="F128" s="104" t="s">
        <v>344</v>
      </c>
      <c r="G128" s="126">
        <v>0</v>
      </c>
      <c r="H128" s="154">
        <v>1392.8</v>
      </c>
      <c r="I128" s="128">
        <f t="shared" si="7"/>
        <v>1392.8</v>
      </c>
      <c r="J128" s="150"/>
      <c r="K128" s="13"/>
      <c r="L128" s="13"/>
      <c r="M128" s="13"/>
      <c r="N128" s="13"/>
      <c r="O128" s="13"/>
      <c r="P128" s="13"/>
      <c r="Q128" s="13"/>
      <c r="R128" s="5"/>
      <c r="S128" s="5"/>
      <c r="T128" s="5"/>
      <c r="U128" s="5"/>
      <c r="V128" s="5"/>
      <c r="W128" s="5"/>
      <c r="X128" s="5"/>
      <c r="Y128" s="5"/>
      <c r="Z128" s="5"/>
      <c r="AA128" s="5"/>
      <c r="AB128" s="5"/>
      <c r="AC128" s="5"/>
      <c r="AD128" s="5"/>
    </row>
    <row r="129" spans="1:30" ht="16.5" x14ac:dyDescent="0.25">
      <c r="A129" s="49" t="s">
        <v>347</v>
      </c>
      <c r="B129" s="105" t="s">
        <v>372</v>
      </c>
      <c r="C129" s="99"/>
      <c r="D129" s="121" t="s">
        <v>360</v>
      </c>
      <c r="E129" s="101">
        <v>1</v>
      </c>
      <c r="F129" s="52" t="s">
        <v>345</v>
      </c>
      <c r="G129" s="97">
        <v>0</v>
      </c>
      <c r="H129" s="154">
        <v>849.76</v>
      </c>
      <c r="I129" s="98">
        <f>SUM(G129:H129)</f>
        <v>849.76</v>
      </c>
      <c r="J129" s="150"/>
      <c r="K129" s="13"/>
      <c r="L129" s="13"/>
      <c r="M129" s="13"/>
      <c r="N129" s="13"/>
      <c r="O129" s="13"/>
      <c r="P129" s="13"/>
      <c r="Q129" s="13"/>
      <c r="R129" s="5"/>
      <c r="S129" s="5"/>
      <c r="T129" s="5"/>
      <c r="U129" s="5"/>
      <c r="V129" s="5"/>
      <c r="W129" s="5"/>
      <c r="X129" s="5"/>
      <c r="Y129" s="5"/>
      <c r="Z129" s="5"/>
      <c r="AA129" s="5"/>
      <c r="AB129" s="5"/>
      <c r="AC129" s="5"/>
      <c r="AD129" s="5"/>
    </row>
    <row r="130" spans="1:30" ht="16.5" x14ac:dyDescent="0.25">
      <c r="A130" s="49" t="s">
        <v>347</v>
      </c>
      <c r="B130" s="105" t="s">
        <v>372</v>
      </c>
      <c r="C130" s="99"/>
      <c r="D130" s="121" t="s">
        <v>360</v>
      </c>
      <c r="E130" s="101">
        <v>1</v>
      </c>
      <c r="F130" s="52" t="s">
        <v>346</v>
      </c>
      <c r="G130" s="97">
        <v>0</v>
      </c>
      <c r="H130" s="154">
        <v>849.76</v>
      </c>
      <c r="I130" s="98">
        <f>SUM(G130:H130)</f>
        <v>849.76</v>
      </c>
      <c r="J130" s="150"/>
      <c r="K130" s="13"/>
      <c r="L130" s="13"/>
      <c r="M130" s="13"/>
      <c r="N130" s="13"/>
      <c r="O130" s="13"/>
      <c r="P130" s="13"/>
      <c r="Q130" s="13"/>
      <c r="R130" s="5"/>
      <c r="S130" s="5"/>
      <c r="T130" s="5"/>
      <c r="U130" s="5"/>
      <c r="V130" s="5"/>
      <c r="W130" s="5"/>
      <c r="X130" s="5"/>
      <c r="Y130" s="5"/>
      <c r="Z130" s="5"/>
      <c r="AA130" s="5"/>
      <c r="AB130" s="5"/>
      <c r="AC130" s="5"/>
      <c r="AD130" s="5"/>
    </row>
    <row r="131" spans="1:30" ht="16.5" x14ac:dyDescent="0.25">
      <c r="A131" s="49" t="s">
        <v>347</v>
      </c>
      <c r="B131" s="105" t="s">
        <v>372</v>
      </c>
      <c r="C131" s="99"/>
      <c r="D131" s="121" t="s">
        <v>360</v>
      </c>
      <c r="E131" s="101">
        <v>1</v>
      </c>
      <c r="F131" s="106" t="s">
        <v>348</v>
      </c>
      <c r="G131" s="97">
        <v>0</v>
      </c>
      <c r="H131" s="154">
        <v>849.76</v>
      </c>
      <c r="I131" s="98">
        <f>SUM(G131:H131)</f>
        <v>849.76</v>
      </c>
      <c r="J131" s="150"/>
      <c r="K131" s="13"/>
      <c r="L131" s="13"/>
      <c r="M131" s="13"/>
      <c r="N131" s="13"/>
      <c r="O131" s="13"/>
      <c r="P131" s="13"/>
      <c r="Q131" s="13"/>
      <c r="R131" s="5"/>
      <c r="S131" s="5"/>
      <c r="T131" s="5"/>
      <c r="U131" s="5"/>
      <c r="V131" s="5"/>
      <c r="W131" s="5"/>
      <c r="X131" s="5"/>
      <c r="Y131" s="5"/>
      <c r="Z131" s="5"/>
      <c r="AA131" s="5"/>
      <c r="AB131" s="5"/>
      <c r="AC131" s="5"/>
      <c r="AD131" s="5"/>
    </row>
    <row r="132" spans="1:30" ht="16.5" x14ac:dyDescent="0.25">
      <c r="A132" s="49" t="s">
        <v>347</v>
      </c>
      <c r="B132" s="105" t="s">
        <v>372</v>
      </c>
      <c r="C132" s="99"/>
      <c r="D132" s="121" t="s">
        <v>360</v>
      </c>
      <c r="E132" s="101">
        <v>1</v>
      </c>
      <c r="F132" s="58" t="s">
        <v>349</v>
      </c>
      <c r="G132" s="102">
        <v>0</v>
      </c>
      <c r="H132" s="154">
        <v>849.76</v>
      </c>
      <c r="I132" s="103">
        <f>SUM(G132:H132)</f>
        <v>849.76</v>
      </c>
      <c r="J132" s="150"/>
      <c r="K132" s="13"/>
      <c r="L132" s="13"/>
      <c r="M132" s="13"/>
      <c r="N132" s="13"/>
      <c r="O132" s="13"/>
      <c r="P132" s="13"/>
      <c r="Q132" s="13"/>
      <c r="R132" s="5"/>
      <c r="S132" s="5"/>
      <c r="T132" s="5"/>
      <c r="U132" s="5"/>
      <c r="V132" s="5"/>
      <c r="W132" s="5"/>
      <c r="X132" s="5"/>
      <c r="Y132" s="5"/>
      <c r="Z132" s="5"/>
      <c r="AA132" s="5"/>
      <c r="AB132" s="5"/>
      <c r="AC132" s="5"/>
      <c r="AD132" s="5"/>
    </row>
    <row r="133" spans="1:30" ht="16.5" x14ac:dyDescent="0.25">
      <c r="A133" s="49" t="s">
        <v>347</v>
      </c>
      <c r="B133" s="105" t="s">
        <v>372</v>
      </c>
      <c r="C133" s="108"/>
      <c r="D133" s="121" t="s">
        <v>360</v>
      </c>
      <c r="E133" s="109">
        <v>1</v>
      </c>
      <c r="F133" s="94" t="s">
        <v>350</v>
      </c>
      <c r="G133" s="102">
        <v>0</v>
      </c>
      <c r="H133" s="154">
        <v>849.76</v>
      </c>
      <c r="I133" s="103">
        <f>SUM(G133:H133)</f>
        <v>849.76</v>
      </c>
      <c r="J133" s="150"/>
      <c r="K133" s="13"/>
      <c r="L133" s="13"/>
      <c r="M133" s="13"/>
      <c r="N133" s="13"/>
      <c r="O133" s="13"/>
      <c r="P133" s="13"/>
      <c r="Q133" s="13"/>
      <c r="R133" s="5"/>
      <c r="S133" s="5"/>
      <c r="T133" s="5"/>
      <c r="U133" s="5"/>
      <c r="V133" s="5"/>
      <c r="W133" s="5"/>
      <c r="X133" s="5"/>
      <c r="Y133" s="5"/>
      <c r="Z133" s="5"/>
      <c r="AA133" s="5"/>
      <c r="AB133" s="5"/>
      <c r="AC133" s="5"/>
      <c r="AD133" s="5"/>
    </row>
    <row r="134" spans="1:30" ht="16.5" x14ac:dyDescent="0.25">
      <c r="A134" s="49" t="s">
        <v>354</v>
      </c>
      <c r="B134" s="107" t="s">
        <v>98</v>
      </c>
      <c r="C134" s="99"/>
      <c r="D134" s="121" t="s">
        <v>360</v>
      </c>
      <c r="E134" s="101">
        <v>1</v>
      </c>
      <c r="F134" s="52" t="s">
        <v>351</v>
      </c>
      <c r="G134" s="102">
        <v>0</v>
      </c>
      <c r="H134" s="155">
        <v>566.5</v>
      </c>
      <c r="I134" s="103">
        <f t="shared" ref="I134:I140" si="8">SUM(G134:H134)</f>
        <v>566.5</v>
      </c>
      <c r="J134" s="150"/>
      <c r="K134" s="13"/>
      <c r="L134" s="13"/>
      <c r="M134" s="13"/>
      <c r="N134" s="13"/>
      <c r="O134" s="13"/>
      <c r="P134" s="13"/>
      <c r="Q134" s="13"/>
      <c r="R134" s="5"/>
      <c r="S134" s="5"/>
      <c r="T134" s="5"/>
      <c r="U134" s="5"/>
      <c r="V134" s="5"/>
      <c r="W134" s="5"/>
      <c r="X134" s="5"/>
      <c r="Y134" s="5"/>
      <c r="Z134" s="5"/>
      <c r="AA134" s="5"/>
      <c r="AB134" s="5"/>
      <c r="AC134" s="5"/>
      <c r="AD134" s="5"/>
    </row>
    <row r="135" spans="1:30" ht="16.5" x14ac:dyDescent="0.25">
      <c r="A135" s="49" t="s">
        <v>354</v>
      </c>
      <c r="B135" s="107" t="s">
        <v>98</v>
      </c>
      <c r="C135" s="99"/>
      <c r="D135" s="121" t="s">
        <v>362</v>
      </c>
      <c r="E135" s="101">
        <v>1</v>
      </c>
      <c r="F135" s="114"/>
      <c r="G135" s="102">
        <v>0</v>
      </c>
      <c r="H135" s="155">
        <v>566.5</v>
      </c>
      <c r="I135" s="103">
        <f t="shared" si="8"/>
        <v>566.5</v>
      </c>
      <c r="J135" s="150"/>
      <c r="K135" s="13"/>
      <c r="L135" s="13"/>
      <c r="M135" s="13"/>
      <c r="N135" s="13"/>
      <c r="O135" s="13"/>
      <c r="P135" s="13"/>
      <c r="Q135" s="13"/>
      <c r="R135" s="5"/>
      <c r="S135" s="5"/>
      <c r="T135" s="5"/>
      <c r="U135" s="5"/>
      <c r="V135" s="5"/>
      <c r="W135" s="5"/>
      <c r="X135" s="5"/>
      <c r="Y135" s="5"/>
      <c r="Z135" s="5"/>
      <c r="AA135" s="5"/>
      <c r="AB135" s="5"/>
      <c r="AC135" s="5"/>
      <c r="AD135" s="5"/>
    </row>
    <row r="136" spans="1:30" ht="16.5" x14ac:dyDescent="0.25">
      <c r="A136" s="49" t="s">
        <v>354</v>
      </c>
      <c r="B136" s="107" t="s">
        <v>98</v>
      </c>
      <c r="C136" s="99"/>
      <c r="D136" s="121" t="s">
        <v>360</v>
      </c>
      <c r="E136" s="101">
        <v>1</v>
      </c>
      <c r="F136" s="52" t="s">
        <v>353</v>
      </c>
      <c r="G136" s="102">
        <v>0</v>
      </c>
      <c r="H136" s="155">
        <v>566.5</v>
      </c>
      <c r="I136" s="103">
        <f t="shared" si="8"/>
        <v>566.5</v>
      </c>
      <c r="J136" s="150"/>
      <c r="K136" s="13"/>
      <c r="L136" s="13"/>
      <c r="M136" s="13"/>
      <c r="N136" s="13"/>
      <c r="O136" s="13"/>
      <c r="P136" s="13"/>
      <c r="Q136" s="13"/>
      <c r="R136" s="5"/>
      <c r="S136" s="5"/>
      <c r="T136" s="5"/>
      <c r="U136" s="5"/>
      <c r="V136" s="5"/>
      <c r="W136" s="5"/>
      <c r="X136" s="5"/>
      <c r="Y136" s="5"/>
      <c r="Z136" s="5"/>
      <c r="AA136" s="5"/>
      <c r="AB136" s="5"/>
      <c r="AC136" s="5"/>
      <c r="AD136" s="5"/>
    </row>
    <row r="137" spans="1:30" ht="16.5" x14ac:dyDescent="0.25">
      <c r="A137" s="52" t="s">
        <v>355</v>
      </c>
      <c r="B137" s="107" t="s">
        <v>356</v>
      </c>
      <c r="C137" s="99"/>
      <c r="D137" s="100" t="s">
        <v>360</v>
      </c>
      <c r="E137" s="101">
        <v>1</v>
      </c>
      <c r="F137" s="58" t="s">
        <v>358</v>
      </c>
      <c r="G137" s="102">
        <v>0</v>
      </c>
      <c r="H137" s="155">
        <v>505.81</v>
      </c>
      <c r="I137" s="103">
        <f t="shared" si="8"/>
        <v>505.81</v>
      </c>
      <c r="J137" s="150"/>
      <c r="K137" s="13"/>
      <c r="L137" s="13"/>
      <c r="M137" s="13"/>
      <c r="N137" s="13"/>
      <c r="O137" s="13"/>
      <c r="P137" s="13"/>
      <c r="Q137" s="13"/>
      <c r="R137" s="5"/>
      <c r="S137" s="5"/>
      <c r="T137" s="5"/>
      <c r="U137" s="5"/>
      <c r="V137" s="5"/>
      <c r="W137" s="5"/>
      <c r="X137" s="5"/>
      <c r="Y137" s="5"/>
      <c r="Z137" s="5"/>
      <c r="AA137" s="5"/>
      <c r="AB137" s="5"/>
      <c r="AC137" s="5"/>
      <c r="AD137" s="5"/>
    </row>
    <row r="138" spans="1:30" ht="16.5" x14ac:dyDescent="0.25">
      <c r="A138" s="52" t="s">
        <v>357</v>
      </c>
      <c r="B138" s="107" t="s">
        <v>104</v>
      </c>
      <c r="C138" s="110"/>
      <c r="D138" s="111" t="s">
        <v>362</v>
      </c>
      <c r="E138" s="112">
        <v>1</v>
      </c>
      <c r="F138" s="115"/>
      <c r="G138" s="102">
        <v>0</v>
      </c>
      <c r="H138" s="156">
        <v>364.17</v>
      </c>
      <c r="I138" s="103">
        <f t="shared" si="8"/>
        <v>364.17</v>
      </c>
      <c r="J138" s="150"/>
      <c r="K138" s="13"/>
      <c r="L138" s="13"/>
      <c r="M138" s="13"/>
      <c r="N138" s="13"/>
      <c r="O138" s="13"/>
      <c r="P138" s="13"/>
      <c r="Q138" s="13"/>
      <c r="R138" s="5"/>
      <c r="S138" s="5"/>
      <c r="T138" s="5"/>
      <c r="U138" s="5"/>
      <c r="V138" s="5"/>
      <c r="W138" s="5"/>
      <c r="X138" s="5"/>
      <c r="Y138" s="5"/>
      <c r="Z138" s="5"/>
      <c r="AA138" s="5"/>
      <c r="AB138" s="5"/>
      <c r="AC138" s="5"/>
      <c r="AD138" s="5"/>
    </row>
    <row r="139" spans="1:30" ht="16.5" x14ac:dyDescent="0.25">
      <c r="A139" s="52" t="s">
        <v>357</v>
      </c>
      <c r="B139" s="107" t="s">
        <v>104</v>
      </c>
      <c r="C139" s="110"/>
      <c r="D139" s="111" t="s">
        <v>362</v>
      </c>
      <c r="E139" s="112">
        <v>1</v>
      </c>
      <c r="F139" s="115"/>
      <c r="G139" s="102">
        <v>0</v>
      </c>
      <c r="H139" s="156">
        <v>364.17</v>
      </c>
      <c r="I139" s="103">
        <f t="shared" si="8"/>
        <v>364.17</v>
      </c>
      <c r="J139" s="150"/>
      <c r="L139" s="13"/>
      <c r="M139" s="13"/>
      <c r="N139" s="13">
        <v>18689.02</v>
      </c>
      <c r="O139" s="13"/>
      <c r="P139" s="13"/>
      <c r="Q139" s="13"/>
      <c r="R139" s="5"/>
      <c r="S139" s="5"/>
      <c r="T139" s="5"/>
      <c r="U139" s="5"/>
      <c r="V139" s="5"/>
      <c r="W139" s="5"/>
      <c r="X139" s="5"/>
      <c r="Y139" s="5"/>
      <c r="Z139" s="5"/>
      <c r="AA139" s="5"/>
      <c r="AB139" s="5"/>
      <c r="AC139" s="5"/>
      <c r="AD139" s="5"/>
    </row>
    <row r="140" spans="1:30" ht="16.5" x14ac:dyDescent="0.25">
      <c r="A140" s="52" t="s">
        <v>357</v>
      </c>
      <c r="B140" s="107" t="s">
        <v>104</v>
      </c>
      <c r="C140" s="110"/>
      <c r="D140" s="111" t="s">
        <v>362</v>
      </c>
      <c r="E140" s="112">
        <v>1</v>
      </c>
      <c r="F140" s="115"/>
      <c r="G140" s="102">
        <v>0</v>
      </c>
      <c r="H140" s="156">
        <v>364.17</v>
      </c>
      <c r="I140" s="103">
        <f t="shared" si="8"/>
        <v>364.17</v>
      </c>
      <c r="J140" s="150"/>
      <c r="K140" s="13"/>
      <c r="L140" s="13"/>
      <c r="M140" s="13"/>
      <c r="N140" s="13"/>
      <c r="O140" s="13"/>
      <c r="P140" s="13"/>
      <c r="Q140" s="13"/>
      <c r="R140" s="5"/>
      <c r="S140" s="5"/>
      <c r="T140" s="5"/>
      <c r="U140" s="5"/>
      <c r="V140" s="5"/>
      <c r="W140" s="5"/>
      <c r="X140" s="5"/>
      <c r="Y140" s="5"/>
      <c r="Z140" s="5"/>
      <c r="AA140" s="5"/>
      <c r="AB140" s="5"/>
      <c r="AC140" s="5"/>
      <c r="AD140" s="5"/>
    </row>
    <row r="141" spans="1:30" ht="16.5" x14ac:dyDescent="0.25">
      <c r="A141" s="95"/>
      <c r="B141" s="105"/>
      <c r="C141" s="110"/>
      <c r="D141" s="111"/>
      <c r="E141" s="112"/>
      <c r="F141" s="113"/>
      <c r="G141" s="102"/>
      <c r="H141" s="90"/>
      <c r="I141" s="103"/>
      <c r="J141" s="150"/>
      <c r="K141" s="13"/>
      <c r="L141" s="13"/>
      <c r="M141" s="13"/>
      <c r="N141" s="13"/>
      <c r="O141" s="13"/>
      <c r="P141" s="13"/>
      <c r="Q141" s="13"/>
      <c r="R141" s="5"/>
      <c r="S141" s="5"/>
      <c r="T141" s="5"/>
      <c r="U141" s="5"/>
      <c r="V141" s="5"/>
      <c r="W141" s="5"/>
      <c r="X141" s="5"/>
      <c r="Y141" s="5"/>
      <c r="Z141" s="5"/>
      <c r="AA141" s="5"/>
      <c r="AB141" s="5"/>
      <c r="AC141" s="5"/>
      <c r="AD141" s="5"/>
    </row>
    <row r="142" spans="1:30" ht="45" x14ac:dyDescent="0.2">
      <c r="A142" s="42" t="s">
        <v>85</v>
      </c>
      <c r="B142" s="42" t="s">
        <v>86</v>
      </c>
      <c r="C142" s="21" t="s">
        <v>87</v>
      </c>
      <c r="D142" s="21" t="s">
        <v>88</v>
      </c>
      <c r="E142" s="21" t="s">
        <v>89</v>
      </c>
      <c r="F142" s="31"/>
      <c r="G142" s="157" t="s">
        <v>90</v>
      </c>
      <c r="H142" s="157" t="s">
        <v>91</v>
      </c>
      <c r="I142" s="157" t="s">
        <v>92</v>
      </c>
      <c r="J142" s="150"/>
      <c r="K142" s="13"/>
      <c r="L142" s="13"/>
      <c r="M142" s="13"/>
      <c r="N142" s="13">
        <f>N139+N87</f>
        <v>18689.02</v>
      </c>
      <c r="O142" s="13"/>
      <c r="P142" s="13"/>
      <c r="Q142" s="13"/>
      <c r="R142" s="14"/>
      <c r="S142" s="14"/>
      <c r="T142" s="14"/>
      <c r="U142" s="14"/>
      <c r="V142" s="14"/>
      <c r="W142" s="14"/>
      <c r="X142" s="14"/>
      <c r="Y142" s="14"/>
      <c r="Z142" s="14"/>
      <c r="AA142" s="14"/>
      <c r="AB142" s="14"/>
      <c r="AC142" s="14"/>
      <c r="AD142" s="14"/>
    </row>
    <row r="143" spans="1:30" x14ac:dyDescent="0.2">
      <c r="A143" s="37" t="s">
        <v>93</v>
      </c>
      <c r="B143" s="38" t="s">
        <v>94</v>
      </c>
      <c r="C143" s="16">
        <f>SUMIFS($E$120:$E$141,$B$120:$B$141,"FGS-1",$D$120:$D$141,"&lt;&gt;VAGO")</f>
        <v>9</v>
      </c>
      <c r="D143" s="16">
        <f>SUMIFS($E$120:$E$141,$B$120:$B$141,"FGS-1",$D$120:$D$141,"VAGO")</f>
        <v>0</v>
      </c>
      <c r="E143" s="16">
        <f t="shared" ref="E143:E148" si="9">C143+D143</f>
        <v>9</v>
      </c>
      <c r="F143" s="17"/>
      <c r="G143" s="28">
        <f>SUMIF($B$120:$B$141,"FGS-1",$G$120:$G$141)</f>
        <v>0</v>
      </c>
      <c r="H143" s="28">
        <f>SUMIF($B$120:$B$141,"FGS-1",$H$120:$H$141)</f>
        <v>12535.199999999997</v>
      </c>
      <c r="I143" s="28">
        <f>SUMIF($B$120:$B$141,"FGS-1",$I$120:$I$141)</f>
        <v>12535.199999999997</v>
      </c>
      <c r="J143" s="150"/>
      <c r="K143" s="13"/>
      <c r="L143" s="13"/>
      <c r="M143" s="13"/>
      <c r="N143" s="13"/>
      <c r="O143" s="13"/>
      <c r="P143" s="13"/>
      <c r="Q143" s="13"/>
      <c r="R143" s="12"/>
      <c r="S143" s="12"/>
      <c r="T143" s="12"/>
      <c r="U143" s="12"/>
      <c r="V143" s="12"/>
      <c r="W143" s="12"/>
      <c r="X143" s="12"/>
      <c r="Y143" s="12"/>
      <c r="Z143" s="12"/>
      <c r="AA143" s="12"/>
      <c r="AB143" s="12"/>
      <c r="AC143" s="12"/>
      <c r="AD143" s="12"/>
    </row>
    <row r="144" spans="1:30" x14ac:dyDescent="0.2">
      <c r="A144" s="37" t="s">
        <v>95</v>
      </c>
      <c r="B144" s="38" t="s">
        <v>96</v>
      </c>
      <c r="C144" s="16">
        <f>SUMIFS($E$120:$E$141,$B$120:$B$141,"FGS-2",$D$120:$D$141,"&lt;&gt;VAGO")</f>
        <v>5</v>
      </c>
      <c r="D144" s="16">
        <f>SUMIFS($E$120:$E$141,$B$120:$B$141,"FGS-2",$D$120:$D$141,"VAGO")</f>
        <v>0</v>
      </c>
      <c r="E144" s="16">
        <f t="shared" si="9"/>
        <v>5</v>
      </c>
      <c r="F144" s="19"/>
      <c r="G144" s="28">
        <f>SUMIF($B$120:$B$141,"FGS-2",$G$120:$G$141)</f>
        <v>0</v>
      </c>
      <c r="H144" s="28">
        <f>SUMIF($B$120:$B$141,"FGS-2",$H$120:$H$141)</f>
        <v>4248.8</v>
      </c>
      <c r="I144" s="28">
        <f>SUMIF($B$120:$B$141,"FGS-2",$I$120:$I$141)</f>
        <v>4248.8</v>
      </c>
      <c r="J144" s="150"/>
      <c r="K144" s="13"/>
      <c r="L144" s="13"/>
      <c r="M144" s="13"/>
      <c r="N144" s="13"/>
      <c r="O144" s="13"/>
      <c r="P144" s="13"/>
      <c r="Q144" s="13"/>
      <c r="R144" s="12"/>
      <c r="S144" s="12"/>
      <c r="T144" s="12"/>
      <c r="U144" s="12"/>
      <c r="V144" s="12"/>
      <c r="W144" s="12"/>
      <c r="X144" s="12"/>
      <c r="Y144" s="12"/>
      <c r="Z144" s="12"/>
      <c r="AA144" s="12"/>
      <c r="AB144" s="12"/>
      <c r="AC144" s="12"/>
      <c r="AD144" s="12"/>
    </row>
    <row r="145" spans="1:30" x14ac:dyDescent="0.2">
      <c r="A145" s="37" t="s">
        <v>97</v>
      </c>
      <c r="B145" s="38" t="s">
        <v>98</v>
      </c>
      <c r="C145" s="16">
        <f>SUMIFS($E$120:$E$141,$B$120:$B$141,"FGS-3",$D$120:$D$141,"&lt;&gt;VAGO")</f>
        <v>2</v>
      </c>
      <c r="D145" s="16">
        <f>SUMIFS($E$120:$E$141,$B$120:$B$141,"FGS-3",$D$120:$D$141,"VAGO")</f>
        <v>1</v>
      </c>
      <c r="E145" s="16">
        <f t="shared" si="9"/>
        <v>3</v>
      </c>
      <c r="F145" s="19"/>
      <c r="G145" s="28">
        <f>SUMIF($B$120:$B$141,"FGS-3",$G$120:$G$141)</f>
        <v>0</v>
      </c>
      <c r="H145" s="28">
        <f>SUMIF($B$120:$B$141,"FGS-3",$H$120:$H$141)</f>
        <v>1699.5</v>
      </c>
      <c r="I145" s="28">
        <f ca="1">SUMIF($B$120:$B$141,"FGS-3",$I$121:$I$141)</f>
        <v>1638.81</v>
      </c>
      <c r="J145" s="150"/>
      <c r="K145" s="13"/>
      <c r="L145" s="13"/>
      <c r="M145" s="13"/>
      <c r="N145" s="13"/>
      <c r="O145" s="13"/>
      <c r="P145" s="13"/>
      <c r="Q145" s="13"/>
      <c r="R145" s="12"/>
      <c r="S145" s="12"/>
      <c r="T145" s="12"/>
      <c r="U145" s="12"/>
      <c r="V145" s="12"/>
      <c r="W145" s="12"/>
      <c r="X145" s="12"/>
      <c r="Y145" s="12"/>
      <c r="Z145" s="12"/>
      <c r="AA145" s="12"/>
      <c r="AB145" s="12"/>
      <c r="AC145" s="12"/>
      <c r="AD145" s="12"/>
    </row>
    <row r="146" spans="1:30" x14ac:dyDescent="0.2">
      <c r="A146" s="39" t="s">
        <v>99</v>
      </c>
      <c r="B146" s="40" t="s">
        <v>100</v>
      </c>
      <c r="C146" s="16">
        <f>SUMIFS($E$120:$E$141,$B$120:$B$141,"FGA-1",$D$120:$D$141,"&lt;&gt;VAGO")</f>
        <v>1</v>
      </c>
      <c r="D146" s="16">
        <f>SUMIFS($E$120:$E$141,$B$120:$B$141,"FGA-1",$D$120:$D$141,"VAGO")</f>
        <v>0</v>
      </c>
      <c r="E146" s="16">
        <f t="shared" si="9"/>
        <v>1</v>
      </c>
      <c r="F146" s="20"/>
      <c r="G146" s="28">
        <f>SUMIF($B$120:$B$141,"FGA-1",$G$120:$G$141)</f>
        <v>0</v>
      </c>
      <c r="H146" s="28">
        <f>SUMIF($B$120:$B$141,"FGA-1",$H$120:$H$141)</f>
        <v>505.81</v>
      </c>
      <c r="I146" s="28">
        <f>SUMIF($B$120:$B$141,"FGA-1",$I$120:$I$141)</f>
        <v>505.81</v>
      </c>
      <c r="J146" s="150"/>
      <c r="K146" s="13"/>
      <c r="L146" s="13"/>
      <c r="M146" s="13"/>
      <c r="N146" s="13"/>
      <c r="O146" s="13"/>
      <c r="P146" s="13"/>
      <c r="Q146" s="13"/>
      <c r="R146" s="12"/>
      <c r="S146" s="12"/>
      <c r="T146" s="12"/>
      <c r="U146" s="12"/>
      <c r="V146" s="12"/>
      <c r="W146" s="12"/>
      <c r="X146" s="12"/>
      <c r="Y146" s="12"/>
      <c r="Z146" s="12"/>
      <c r="AA146" s="12"/>
      <c r="AB146" s="12"/>
      <c r="AC146" s="12"/>
      <c r="AD146" s="12"/>
    </row>
    <row r="147" spans="1:30" x14ac:dyDescent="0.2">
      <c r="A147" s="37" t="s">
        <v>101</v>
      </c>
      <c r="B147" s="38" t="s">
        <v>102</v>
      </c>
      <c r="C147" s="16">
        <f>SUMIFS($E$120:$E$141,$B$120:$B$141,"FGA-2",$D$120:$D$141,"&lt;&gt;VAGO")</f>
        <v>0</v>
      </c>
      <c r="D147" s="16">
        <f>SUMIFS($E$120:$E$141,$B$120:$B$141,"FGA-2",$D$120:$D$141,"VAGO")</f>
        <v>0</v>
      </c>
      <c r="E147" s="16">
        <f t="shared" si="9"/>
        <v>0</v>
      </c>
      <c r="F147" s="20"/>
      <c r="G147" s="28">
        <f>SUMIF($B$120:$B$141,"FGA-2",$G$120:$G$141)</f>
        <v>0</v>
      </c>
      <c r="H147" s="28">
        <f>SUMIF($B$120:$B$141,"FGA-2",$H$120:$H$141)</f>
        <v>0</v>
      </c>
      <c r="I147" s="28">
        <f>SUMIF($B$120:$B$141,"FGA-2",$I$120:$I$141)</f>
        <v>0</v>
      </c>
      <c r="J147" s="150"/>
      <c r="K147" s="13"/>
      <c r="L147" s="13"/>
      <c r="M147" s="13"/>
      <c r="N147" s="13"/>
      <c r="O147" s="13"/>
      <c r="P147" s="13"/>
      <c r="Q147" s="13"/>
      <c r="R147" s="25"/>
      <c r="S147" s="12"/>
      <c r="T147" s="12"/>
      <c r="U147" s="12"/>
      <c r="V147" s="12"/>
      <c r="W147" s="12"/>
      <c r="X147" s="12"/>
      <c r="Y147" s="12"/>
      <c r="Z147" s="12"/>
      <c r="AA147" s="12"/>
      <c r="AB147" s="12"/>
      <c r="AC147" s="12"/>
      <c r="AD147" s="12"/>
    </row>
    <row r="148" spans="1:30" x14ac:dyDescent="0.2">
      <c r="A148" s="37" t="s">
        <v>103</v>
      </c>
      <c r="B148" s="38" t="s">
        <v>104</v>
      </c>
      <c r="C148" s="16">
        <f>SUMIFS($E$120:$E$141,$B$120:$B$141,"FGA-3",$D$120:$D$141,"&lt;&gt;VAGO")</f>
        <v>0</v>
      </c>
      <c r="D148" s="16">
        <f>SUMIFS($E$120:$E$141,$B$120:$B$141,"FGA-3",$D$120:$D$141,"VAGO")</f>
        <v>3</v>
      </c>
      <c r="E148" s="16">
        <f t="shared" si="9"/>
        <v>3</v>
      </c>
      <c r="F148" s="19"/>
      <c r="G148" s="28">
        <f>SUMIF($B$120:$B$141,"FGA-3",$G$120:$G$141)</f>
        <v>0</v>
      </c>
      <c r="H148" s="28">
        <f>SUMIF($B$120:$B$141,"FGA-3",$H$120:$H$141)</f>
        <v>1092.51</v>
      </c>
      <c r="I148" s="28">
        <f>SUMIF($B$120:$B$141,"FGA-3",$I$120:$I$141)</f>
        <v>1092.51</v>
      </c>
      <c r="J148" s="150"/>
      <c r="K148" s="13"/>
      <c r="L148" s="13"/>
      <c r="M148" s="13"/>
      <c r="N148" s="13"/>
      <c r="O148" s="13"/>
      <c r="P148" s="13"/>
      <c r="Q148" s="13"/>
      <c r="R148" s="32"/>
      <c r="S148" s="14"/>
      <c r="T148" s="14"/>
      <c r="U148" s="14"/>
      <c r="V148" s="14"/>
      <c r="W148" s="14"/>
      <c r="X148" s="14"/>
      <c r="Y148" s="14"/>
      <c r="Z148" s="14"/>
      <c r="AA148" s="14"/>
      <c r="AB148" s="14"/>
      <c r="AC148" s="14"/>
      <c r="AD148" s="14"/>
    </row>
    <row r="149" spans="1:30" ht="30" x14ac:dyDescent="0.2">
      <c r="A149" s="42" t="s">
        <v>105</v>
      </c>
      <c r="B149" s="167"/>
      <c r="C149" s="21">
        <f t="shared" ref="C149:E149" si="10">SUM(C143:C148)</f>
        <v>17</v>
      </c>
      <c r="D149" s="21">
        <f t="shared" si="10"/>
        <v>4</v>
      </c>
      <c r="E149" s="21">
        <f t="shared" si="10"/>
        <v>21</v>
      </c>
      <c r="F149" s="31"/>
      <c r="G149" s="33">
        <f t="shared" ref="G149:I149" si="11">SUM(G143:G148)</f>
        <v>0</v>
      </c>
      <c r="H149" s="33">
        <f>SUM(H143:H148)</f>
        <v>20081.819999999996</v>
      </c>
      <c r="I149" s="33">
        <f t="shared" ca="1" si="11"/>
        <v>20021.129999999997</v>
      </c>
      <c r="J149" s="150"/>
      <c r="K149" s="13"/>
      <c r="L149" s="13"/>
      <c r="M149" s="13"/>
      <c r="N149" s="13"/>
      <c r="O149" s="13"/>
      <c r="P149" s="13"/>
      <c r="Q149" s="13"/>
      <c r="R149" s="32"/>
      <c r="S149" s="14"/>
      <c r="T149" s="14"/>
      <c r="U149" s="14"/>
      <c r="V149" s="14"/>
      <c r="W149" s="14"/>
      <c r="X149" s="14"/>
      <c r="Y149" s="14"/>
      <c r="Z149" s="14"/>
      <c r="AA149" s="14"/>
      <c r="AB149" s="14"/>
      <c r="AC149" s="14"/>
      <c r="AD149" s="14"/>
    </row>
    <row r="150" spans="1:30" ht="33" customHeight="1" x14ac:dyDescent="0.2">
      <c r="A150" s="23"/>
      <c r="B150" s="144"/>
      <c r="C150" s="144"/>
      <c r="D150" s="144"/>
      <c r="E150" s="144"/>
      <c r="F150" s="23"/>
      <c r="G150" s="159"/>
      <c r="H150" s="158"/>
      <c r="I150" s="158"/>
      <c r="J150" s="158"/>
      <c r="K150" s="139"/>
      <c r="L150" s="138"/>
      <c r="M150" s="138"/>
      <c r="N150" s="138"/>
      <c r="O150" s="41"/>
      <c r="P150" s="41"/>
      <c r="Q150" s="41"/>
      <c r="R150" s="25"/>
      <c r="S150" s="12"/>
      <c r="T150" s="12"/>
      <c r="U150" s="12"/>
      <c r="V150" s="12"/>
      <c r="W150" s="12"/>
      <c r="X150" s="12"/>
      <c r="Y150" s="12"/>
      <c r="Z150" s="12"/>
      <c r="AA150" s="12"/>
      <c r="AB150" s="12"/>
      <c r="AC150" s="12"/>
      <c r="AD150" s="12"/>
    </row>
    <row r="151" spans="1:30" ht="45" x14ac:dyDescent="0.2">
      <c r="A151" s="42"/>
      <c r="B151" s="42"/>
      <c r="C151" s="21" t="s">
        <v>106</v>
      </c>
      <c r="D151" s="21" t="s">
        <v>107</v>
      </c>
      <c r="E151" s="21" t="s">
        <v>108</v>
      </c>
      <c r="F151" s="15"/>
      <c r="G151" s="149" t="s">
        <v>109</v>
      </c>
      <c r="H151" s="149" t="s">
        <v>110</v>
      </c>
      <c r="I151" s="149" t="s">
        <v>111</v>
      </c>
      <c r="J151" s="158"/>
      <c r="K151" s="139"/>
      <c r="L151" s="138"/>
      <c r="M151" s="138"/>
      <c r="N151" s="138"/>
      <c r="O151" s="41"/>
      <c r="P151" s="41"/>
      <c r="Q151" s="41"/>
      <c r="R151" s="25"/>
      <c r="S151" s="12"/>
      <c r="T151" s="12"/>
      <c r="U151" s="12"/>
      <c r="V151" s="12"/>
      <c r="W151" s="12"/>
      <c r="X151" s="12"/>
      <c r="Y151" s="12"/>
      <c r="Z151" s="12"/>
      <c r="AA151" s="12"/>
      <c r="AB151" s="12"/>
      <c r="AC151" s="12"/>
      <c r="AD151" s="12"/>
    </row>
    <row r="152" spans="1:30" ht="45" x14ac:dyDescent="0.2">
      <c r="A152" s="42" t="s">
        <v>112</v>
      </c>
      <c r="B152" s="166"/>
      <c r="C152" s="21">
        <f>SUM(C100+C116+C149)</f>
        <v>94</v>
      </c>
      <c r="D152" s="21">
        <f>SUM(D100+D116+D149)</f>
        <v>8</v>
      </c>
      <c r="E152" s="21">
        <f>SUM(E100+E116+E149)</f>
        <v>102</v>
      </c>
      <c r="F152" s="15"/>
      <c r="G152" s="33">
        <f>SUM(H100+G116+G149)</f>
        <v>72138.039999999994</v>
      </c>
      <c r="H152" s="33">
        <f>SUM(I100+H116+H149)</f>
        <v>364673.72</v>
      </c>
      <c r="I152" s="33">
        <f ca="1">SUM(J100+I116+I149)</f>
        <v>436751.07</v>
      </c>
      <c r="J152" s="158"/>
      <c r="K152" s="139"/>
      <c r="L152" s="138"/>
      <c r="M152" s="138"/>
      <c r="N152" s="138"/>
      <c r="O152" s="41"/>
      <c r="P152" s="41"/>
      <c r="Q152" s="41"/>
      <c r="R152" s="25"/>
      <c r="S152" s="12"/>
      <c r="T152" s="12"/>
      <c r="U152" s="12"/>
      <c r="V152" s="12"/>
      <c r="W152" s="12"/>
      <c r="X152" s="12"/>
      <c r="Y152" s="12"/>
      <c r="Z152" s="12"/>
      <c r="AA152" s="12"/>
      <c r="AB152" s="12"/>
      <c r="AC152" s="12"/>
      <c r="AD152" s="12"/>
    </row>
    <row r="153" spans="1:30" ht="30" customHeight="1" x14ac:dyDescent="0.2">
      <c r="A153" s="23"/>
      <c r="B153" s="144"/>
      <c r="C153" s="144"/>
      <c r="D153" s="144"/>
      <c r="E153" s="144"/>
      <c r="F153" s="23"/>
      <c r="G153" s="159"/>
      <c r="H153" s="159"/>
      <c r="I153" s="158"/>
      <c r="J153" s="158"/>
      <c r="K153" s="139"/>
      <c r="L153" s="138"/>
      <c r="M153" s="138"/>
      <c r="N153" s="138"/>
      <c r="O153" s="41"/>
      <c r="P153" s="41"/>
      <c r="Q153" s="41"/>
      <c r="R153" s="25"/>
      <c r="S153" s="12"/>
      <c r="T153" s="12"/>
      <c r="U153" s="12"/>
      <c r="V153" s="12"/>
      <c r="W153" s="12"/>
      <c r="X153" s="12"/>
      <c r="Y153" s="12"/>
      <c r="Z153" s="12"/>
      <c r="AA153" s="12"/>
      <c r="AB153" s="12"/>
      <c r="AC153" s="12"/>
      <c r="AD153" s="12"/>
    </row>
    <row r="154" spans="1:30" x14ac:dyDescent="0.2">
      <c r="A154" s="186" t="s">
        <v>113</v>
      </c>
      <c r="B154" s="179"/>
      <c r="C154" s="179"/>
      <c r="D154" s="179"/>
      <c r="E154" s="179"/>
      <c r="F154" s="180"/>
      <c r="G154" s="150"/>
      <c r="H154" s="159"/>
      <c r="I154" s="158"/>
      <c r="J154" s="158"/>
      <c r="K154" s="139"/>
      <c r="L154" s="138"/>
      <c r="M154" s="138"/>
      <c r="N154" s="138"/>
      <c r="O154" s="41"/>
      <c r="P154" s="41"/>
      <c r="Q154" s="41"/>
      <c r="R154" s="25"/>
      <c r="S154" s="12"/>
      <c r="T154" s="12"/>
      <c r="U154" s="12"/>
      <c r="V154" s="12"/>
      <c r="W154" s="12"/>
      <c r="X154" s="12"/>
      <c r="Y154" s="12"/>
      <c r="Z154" s="12"/>
      <c r="AA154" s="12"/>
      <c r="AB154" s="12"/>
      <c r="AC154" s="12"/>
      <c r="AD154" s="12"/>
    </row>
    <row r="155" spans="1:30" x14ac:dyDescent="0.2">
      <c r="A155" s="187" t="s">
        <v>114</v>
      </c>
      <c r="B155" s="179"/>
      <c r="C155" s="179"/>
      <c r="D155" s="179"/>
      <c r="E155" s="179"/>
      <c r="F155" s="180"/>
      <c r="G155" s="150"/>
      <c r="H155" s="159"/>
      <c r="I155" s="159"/>
      <c r="J155" s="158"/>
      <c r="K155" s="138"/>
      <c r="L155" s="138"/>
      <c r="M155" s="138"/>
      <c r="N155" s="138"/>
      <c r="O155" s="41"/>
      <c r="P155" s="41"/>
      <c r="Q155" s="41"/>
      <c r="R155" s="25"/>
      <c r="S155" s="12"/>
      <c r="T155" s="12"/>
      <c r="U155" s="12"/>
      <c r="V155" s="12"/>
      <c r="W155" s="12"/>
      <c r="X155" s="12"/>
      <c r="Y155" s="12"/>
      <c r="Z155" s="12"/>
      <c r="AA155" s="12"/>
      <c r="AB155" s="12"/>
      <c r="AC155" s="12"/>
      <c r="AD155" s="12"/>
    </row>
    <row r="156" spans="1:30" x14ac:dyDescent="0.2">
      <c r="A156" s="187" t="s">
        <v>115</v>
      </c>
      <c r="B156" s="179"/>
      <c r="C156" s="179"/>
      <c r="D156" s="179"/>
      <c r="E156" s="179"/>
      <c r="F156" s="180"/>
      <c r="G156" s="150"/>
      <c r="H156" s="159"/>
      <c r="I156" s="159"/>
      <c r="J156" s="158"/>
      <c r="K156" s="138"/>
      <c r="L156" s="138"/>
      <c r="M156" s="138"/>
      <c r="N156" s="138"/>
      <c r="O156" s="41"/>
      <c r="P156" s="41"/>
      <c r="Q156" s="41"/>
      <c r="R156" s="25"/>
      <c r="S156" s="12"/>
      <c r="T156" s="12"/>
      <c r="U156" s="12"/>
      <c r="V156" s="12"/>
      <c r="W156" s="12"/>
      <c r="X156" s="12"/>
      <c r="Y156" s="12"/>
      <c r="Z156" s="12"/>
      <c r="AA156" s="12"/>
      <c r="AB156" s="12"/>
      <c r="AC156" s="12"/>
      <c r="AD156" s="12"/>
    </row>
    <row r="157" spans="1:30" x14ac:dyDescent="0.2">
      <c r="A157" s="188" t="s">
        <v>116</v>
      </c>
      <c r="B157" s="179"/>
      <c r="C157" s="179"/>
      <c r="D157" s="179"/>
      <c r="E157" s="179"/>
      <c r="F157" s="180"/>
      <c r="G157" s="150"/>
      <c r="H157" s="159"/>
      <c r="I157" s="159"/>
      <c r="J157" s="158"/>
      <c r="K157" s="138"/>
      <c r="L157" s="138"/>
      <c r="M157" s="138"/>
      <c r="N157" s="138"/>
      <c r="O157" s="41"/>
      <c r="P157" s="41"/>
      <c r="Q157" s="41"/>
      <c r="R157" s="25"/>
      <c r="S157" s="12"/>
      <c r="T157" s="12"/>
      <c r="U157" s="12"/>
      <c r="V157" s="12"/>
      <c r="W157" s="12"/>
      <c r="X157" s="12"/>
      <c r="Y157" s="12"/>
      <c r="Z157" s="12"/>
      <c r="AA157" s="12"/>
      <c r="AB157" s="12"/>
      <c r="AC157" s="12"/>
      <c r="AD157" s="12"/>
    </row>
    <row r="158" spans="1:30" x14ac:dyDescent="0.2">
      <c r="A158" s="188" t="s">
        <v>117</v>
      </c>
      <c r="B158" s="179"/>
      <c r="C158" s="179"/>
      <c r="D158" s="179"/>
      <c r="E158" s="179"/>
      <c r="F158" s="180"/>
      <c r="G158" s="150"/>
      <c r="H158" s="159"/>
      <c r="I158" s="159"/>
      <c r="J158" s="158"/>
      <c r="K158" s="138"/>
      <c r="L158" s="138"/>
      <c r="M158" s="138"/>
      <c r="N158" s="138"/>
      <c r="O158" s="41"/>
      <c r="P158" s="41"/>
      <c r="Q158" s="41"/>
      <c r="R158" s="25"/>
      <c r="S158" s="12"/>
      <c r="T158" s="12"/>
      <c r="U158" s="12"/>
      <c r="V158" s="12"/>
      <c r="W158" s="12"/>
      <c r="X158" s="12"/>
      <c r="Y158" s="12"/>
      <c r="Z158" s="12"/>
      <c r="AA158" s="12"/>
      <c r="AB158" s="12"/>
      <c r="AC158" s="12"/>
      <c r="AD158" s="12"/>
    </row>
    <row r="159" spans="1:30" x14ac:dyDescent="0.2">
      <c r="A159" s="188" t="s">
        <v>118</v>
      </c>
      <c r="B159" s="179"/>
      <c r="C159" s="179"/>
      <c r="D159" s="179"/>
      <c r="E159" s="179"/>
      <c r="F159" s="180"/>
      <c r="G159" s="150"/>
      <c r="H159" s="159"/>
      <c r="I159" s="159"/>
      <c r="J159" s="158"/>
      <c r="K159" s="138"/>
      <c r="L159" s="138"/>
      <c r="M159" s="138"/>
      <c r="N159" s="138"/>
      <c r="O159" s="41"/>
      <c r="P159" s="41"/>
      <c r="Q159" s="41"/>
      <c r="R159" s="25"/>
      <c r="S159" s="12"/>
      <c r="T159" s="12"/>
      <c r="U159" s="12"/>
      <c r="V159" s="12"/>
      <c r="W159" s="12"/>
      <c r="X159" s="12"/>
      <c r="Y159" s="12"/>
      <c r="Z159" s="12"/>
      <c r="AA159" s="12"/>
      <c r="AB159" s="12"/>
      <c r="AC159" s="12"/>
      <c r="AD159" s="12"/>
    </row>
    <row r="160" spans="1:30" ht="32.25" customHeight="1" x14ac:dyDescent="0.2">
      <c r="A160" s="189"/>
      <c r="B160" s="182"/>
      <c r="C160" s="182"/>
      <c r="D160" s="182"/>
      <c r="E160" s="182"/>
      <c r="F160" s="182"/>
      <c r="G160" s="150"/>
      <c r="H160" s="159"/>
      <c r="I160" s="159"/>
      <c r="J160" s="158"/>
      <c r="K160" s="138"/>
      <c r="L160" s="138"/>
      <c r="M160" s="138"/>
      <c r="N160" s="138"/>
      <c r="O160" s="41"/>
      <c r="P160" s="41"/>
      <c r="Q160" s="41"/>
      <c r="R160" s="25"/>
      <c r="S160" s="12"/>
      <c r="T160" s="12"/>
      <c r="U160" s="12"/>
      <c r="V160" s="12"/>
      <c r="W160" s="12"/>
      <c r="X160" s="12"/>
      <c r="Y160" s="12"/>
      <c r="Z160" s="12"/>
      <c r="AA160" s="12"/>
      <c r="AB160" s="12"/>
      <c r="AC160" s="12"/>
      <c r="AD160" s="12"/>
    </row>
    <row r="161" spans="1:30" x14ac:dyDescent="0.2">
      <c r="A161" s="186" t="s">
        <v>119</v>
      </c>
      <c r="B161" s="179"/>
      <c r="C161" s="179"/>
      <c r="D161" s="179"/>
      <c r="E161" s="179"/>
      <c r="F161" s="180"/>
      <c r="G161" s="150"/>
      <c r="H161" s="159"/>
      <c r="I161" s="159"/>
      <c r="J161" s="159"/>
      <c r="K161" s="23"/>
      <c r="L161" s="23"/>
      <c r="M161" s="41"/>
      <c r="N161" s="41"/>
      <c r="O161" s="41"/>
      <c r="P161" s="41"/>
      <c r="Q161" s="41"/>
      <c r="R161" s="25"/>
      <c r="S161" s="12"/>
      <c r="T161" s="12"/>
      <c r="U161" s="12"/>
      <c r="V161" s="12"/>
      <c r="W161" s="12"/>
      <c r="X161" s="12"/>
      <c r="Y161" s="12"/>
      <c r="Z161" s="12"/>
      <c r="AA161" s="12"/>
      <c r="AB161" s="12"/>
      <c r="AC161" s="12"/>
      <c r="AD161" s="12"/>
    </row>
    <row r="162" spans="1:30" x14ac:dyDescent="0.2">
      <c r="A162" s="190" t="s">
        <v>120</v>
      </c>
      <c r="B162" s="179"/>
      <c r="C162" s="179"/>
      <c r="D162" s="179"/>
      <c r="E162" s="179"/>
      <c r="F162" s="180"/>
      <c r="G162" s="150"/>
      <c r="H162" s="159"/>
      <c r="I162" s="159"/>
      <c r="J162" s="159"/>
      <c r="K162" s="23"/>
      <c r="L162" s="23"/>
      <c r="M162" s="41"/>
      <c r="N162" s="41"/>
      <c r="O162" s="41"/>
      <c r="P162" s="41"/>
      <c r="Q162" s="41"/>
      <c r="R162" s="25"/>
      <c r="S162" s="12"/>
      <c r="T162" s="12"/>
      <c r="U162" s="12"/>
      <c r="V162" s="12"/>
      <c r="W162" s="12"/>
      <c r="X162" s="12"/>
      <c r="Y162" s="12"/>
      <c r="Z162" s="12"/>
      <c r="AA162" s="12"/>
      <c r="AB162" s="12"/>
      <c r="AC162" s="12"/>
      <c r="AD162" s="12"/>
    </row>
    <row r="163" spans="1:30" x14ac:dyDescent="0.2">
      <c r="A163" s="185" t="s">
        <v>121</v>
      </c>
      <c r="B163" s="179"/>
      <c r="C163" s="179"/>
      <c r="D163" s="179"/>
      <c r="E163" s="179"/>
      <c r="F163" s="180"/>
      <c r="G163" s="150"/>
      <c r="H163" s="159"/>
      <c r="I163" s="159"/>
      <c r="J163" s="159"/>
      <c r="K163" s="23"/>
      <c r="L163" s="23"/>
      <c r="M163" s="41"/>
      <c r="N163" s="41"/>
      <c r="O163" s="41"/>
      <c r="P163" s="41"/>
      <c r="Q163" s="41"/>
      <c r="R163" s="25"/>
      <c r="S163" s="12"/>
      <c r="T163" s="12"/>
      <c r="U163" s="12"/>
      <c r="V163" s="12"/>
      <c r="W163" s="12"/>
      <c r="X163" s="12"/>
      <c r="Y163" s="12"/>
      <c r="Z163" s="12"/>
      <c r="AA163" s="12"/>
      <c r="AB163" s="12"/>
      <c r="AC163" s="12"/>
      <c r="AD163" s="12"/>
    </row>
    <row r="164" spans="1:30" ht="31.5" customHeight="1" x14ac:dyDescent="0.2">
      <c r="A164" s="185" t="s">
        <v>122</v>
      </c>
      <c r="B164" s="179"/>
      <c r="C164" s="179"/>
      <c r="D164" s="179"/>
      <c r="E164" s="179"/>
      <c r="F164" s="180"/>
      <c r="G164" s="150"/>
      <c r="H164" s="159"/>
      <c r="I164" s="159"/>
      <c r="J164" s="159"/>
      <c r="K164" s="23"/>
      <c r="L164" s="23"/>
      <c r="M164" s="41"/>
      <c r="N164" s="41"/>
      <c r="O164" s="41"/>
      <c r="P164" s="41"/>
      <c r="Q164" s="41"/>
      <c r="R164" s="25"/>
      <c r="S164" s="12"/>
      <c r="T164" s="12"/>
      <c r="U164" s="12"/>
      <c r="V164" s="12"/>
      <c r="W164" s="12"/>
      <c r="X164" s="12"/>
      <c r="Y164" s="12"/>
      <c r="Z164" s="12"/>
      <c r="AA164" s="12"/>
      <c r="AB164" s="12"/>
      <c r="AC164" s="12"/>
      <c r="AD164" s="12"/>
    </row>
    <row r="165" spans="1:30" ht="29.25" customHeight="1" x14ac:dyDescent="0.2">
      <c r="A165" s="185" t="s">
        <v>123</v>
      </c>
      <c r="B165" s="179"/>
      <c r="C165" s="179"/>
      <c r="D165" s="179"/>
      <c r="E165" s="179"/>
      <c r="F165" s="180"/>
      <c r="G165" s="150"/>
      <c r="H165" s="159"/>
      <c r="I165" s="159"/>
      <c r="J165" s="159"/>
      <c r="K165" s="23"/>
      <c r="L165" s="23"/>
      <c r="M165" s="41"/>
      <c r="N165" s="41"/>
      <c r="O165" s="41"/>
      <c r="P165" s="41"/>
      <c r="Q165" s="41"/>
      <c r="R165" s="25"/>
      <c r="S165" s="12"/>
      <c r="T165" s="12"/>
      <c r="U165" s="12"/>
      <c r="V165" s="12"/>
      <c r="W165" s="12"/>
      <c r="X165" s="12"/>
      <c r="Y165" s="12"/>
      <c r="Z165" s="12"/>
      <c r="AA165" s="12"/>
      <c r="AB165" s="12"/>
      <c r="AC165" s="12"/>
      <c r="AD165" s="12"/>
    </row>
    <row r="166" spans="1:30" x14ac:dyDescent="0.2">
      <c r="A166" s="185" t="s">
        <v>124</v>
      </c>
      <c r="B166" s="179"/>
      <c r="C166" s="179"/>
      <c r="D166" s="179"/>
      <c r="E166" s="179"/>
      <c r="F166" s="180"/>
      <c r="G166" s="150"/>
      <c r="H166" s="159"/>
      <c r="I166" s="159"/>
      <c r="J166" s="159"/>
      <c r="K166" s="23"/>
      <c r="L166" s="23"/>
      <c r="M166" s="41"/>
      <c r="N166" s="41"/>
      <c r="O166" s="41"/>
      <c r="P166" s="41"/>
      <c r="Q166" s="41"/>
      <c r="R166" s="25"/>
      <c r="S166" s="12"/>
      <c r="T166" s="12"/>
      <c r="U166" s="12"/>
      <c r="V166" s="12"/>
      <c r="W166" s="12"/>
      <c r="X166" s="12"/>
      <c r="Y166" s="12"/>
      <c r="Z166" s="12"/>
      <c r="AA166" s="12"/>
      <c r="AB166" s="12"/>
      <c r="AC166" s="12"/>
      <c r="AD166" s="12"/>
    </row>
    <row r="167" spans="1:30" ht="58.5" customHeight="1" x14ac:dyDescent="0.2">
      <c r="A167" s="185" t="s">
        <v>125</v>
      </c>
      <c r="B167" s="179"/>
      <c r="C167" s="179"/>
      <c r="D167" s="179"/>
      <c r="E167" s="179"/>
      <c r="F167" s="180"/>
      <c r="G167" s="150"/>
      <c r="H167" s="159"/>
      <c r="I167" s="159"/>
      <c r="J167" s="159"/>
      <c r="K167" s="23"/>
      <c r="L167" s="23"/>
      <c r="M167" s="41"/>
      <c r="N167" s="41"/>
      <c r="O167" s="41"/>
      <c r="P167" s="41"/>
      <c r="Q167" s="41"/>
      <c r="R167" s="25"/>
      <c r="S167" s="12"/>
      <c r="T167" s="12"/>
      <c r="U167" s="12"/>
      <c r="V167" s="12"/>
      <c r="W167" s="12"/>
      <c r="X167" s="12"/>
      <c r="Y167" s="12"/>
      <c r="Z167" s="12"/>
      <c r="AA167" s="12"/>
      <c r="AB167" s="12"/>
      <c r="AC167" s="12"/>
      <c r="AD167" s="12"/>
    </row>
    <row r="168" spans="1:30" ht="29.25" customHeight="1" x14ac:dyDescent="0.2">
      <c r="A168" s="185" t="s">
        <v>126</v>
      </c>
      <c r="B168" s="179"/>
      <c r="C168" s="179"/>
      <c r="D168" s="179"/>
      <c r="E168" s="179"/>
      <c r="F168" s="180"/>
      <c r="G168" s="150"/>
      <c r="H168" s="159"/>
      <c r="I168" s="159"/>
      <c r="J168" s="159"/>
      <c r="K168" s="23"/>
      <c r="L168" s="23"/>
      <c r="M168" s="41"/>
      <c r="N168" s="41"/>
      <c r="O168" s="41"/>
      <c r="P168" s="41"/>
      <c r="Q168" s="41"/>
      <c r="R168" s="25"/>
      <c r="S168" s="12"/>
      <c r="T168" s="12"/>
      <c r="U168" s="12"/>
      <c r="V168" s="12"/>
      <c r="W168" s="12"/>
      <c r="X168" s="12"/>
      <c r="Y168" s="12"/>
      <c r="Z168" s="12"/>
      <c r="AA168" s="12"/>
      <c r="AB168" s="12"/>
      <c r="AC168" s="12"/>
      <c r="AD168" s="12"/>
    </row>
    <row r="169" spans="1:30" x14ac:dyDescent="0.2">
      <c r="A169" s="185" t="s">
        <v>127</v>
      </c>
      <c r="B169" s="179"/>
      <c r="C169" s="179"/>
      <c r="D169" s="179"/>
      <c r="E169" s="179"/>
      <c r="F169" s="180"/>
      <c r="G169" s="150"/>
      <c r="H169" s="159"/>
      <c r="I169" s="159"/>
      <c r="J169" s="159"/>
      <c r="K169" s="23"/>
      <c r="L169" s="23"/>
      <c r="M169" s="41"/>
      <c r="N169" s="41"/>
      <c r="O169" s="41"/>
      <c r="P169" s="41"/>
      <c r="Q169" s="41"/>
      <c r="R169" s="25"/>
      <c r="S169" s="12"/>
      <c r="T169" s="12"/>
      <c r="U169" s="12"/>
      <c r="V169" s="12"/>
      <c r="W169" s="12"/>
      <c r="X169" s="12"/>
      <c r="Y169" s="12"/>
      <c r="Z169" s="12"/>
      <c r="AA169" s="12"/>
      <c r="AB169" s="12"/>
      <c r="AC169" s="12"/>
      <c r="AD169" s="12"/>
    </row>
    <row r="170" spans="1:30" x14ac:dyDescent="0.2">
      <c r="A170" s="185" t="s">
        <v>128</v>
      </c>
      <c r="B170" s="179"/>
      <c r="C170" s="179"/>
      <c r="D170" s="179"/>
      <c r="E170" s="179"/>
      <c r="F170" s="180"/>
      <c r="G170" s="150"/>
      <c r="H170" s="159"/>
      <c r="I170" s="159"/>
      <c r="J170" s="159"/>
      <c r="K170" s="23"/>
      <c r="L170" s="23"/>
      <c r="M170" s="41"/>
      <c r="N170" s="41"/>
      <c r="O170" s="41"/>
      <c r="P170" s="41"/>
      <c r="Q170" s="41"/>
      <c r="R170" s="25"/>
      <c r="S170" s="12"/>
      <c r="T170" s="12"/>
      <c r="U170" s="12"/>
      <c r="V170" s="12"/>
      <c r="W170" s="12"/>
      <c r="X170" s="12"/>
      <c r="Y170" s="12"/>
      <c r="Z170" s="12"/>
      <c r="AA170" s="12"/>
      <c r="AB170" s="12"/>
      <c r="AC170" s="12"/>
      <c r="AD170" s="12"/>
    </row>
    <row r="171" spans="1:30" x14ac:dyDescent="0.2">
      <c r="A171" s="185" t="s">
        <v>129</v>
      </c>
      <c r="B171" s="179"/>
      <c r="C171" s="179"/>
      <c r="D171" s="179"/>
      <c r="E171" s="179"/>
      <c r="F171" s="180"/>
      <c r="G171" s="150"/>
      <c r="H171" s="159"/>
      <c r="I171" s="159"/>
      <c r="J171" s="159"/>
      <c r="K171" s="23"/>
      <c r="L171" s="23"/>
      <c r="M171" s="41"/>
      <c r="N171" s="41"/>
      <c r="O171" s="41"/>
      <c r="P171" s="41"/>
      <c r="Q171" s="41"/>
      <c r="R171" s="25"/>
      <c r="S171" s="12"/>
      <c r="T171" s="12"/>
      <c r="U171" s="12"/>
      <c r="V171" s="12"/>
      <c r="W171" s="12"/>
      <c r="X171" s="12"/>
      <c r="Y171" s="12"/>
      <c r="Z171" s="12"/>
      <c r="AA171" s="12"/>
      <c r="AB171" s="12"/>
      <c r="AC171" s="12"/>
      <c r="AD171" s="12"/>
    </row>
    <row r="172" spans="1:30" x14ac:dyDescent="0.2">
      <c r="A172" s="185" t="s">
        <v>130</v>
      </c>
      <c r="B172" s="179"/>
      <c r="C172" s="179"/>
      <c r="D172" s="179"/>
      <c r="E172" s="179"/>
      <c r="F172" s="180"/>
      <c r="G172" s="150"/>
      <c r="H172" s="159"/>
      <c r="I172" s="159"/>
      <c r="J172" s="159"/>
      <c r="K172" s="23"/>
      <c r="L172" s="23"/>
      <c r="M172" s="41"/>
      <c r="N172" s="41"/>
      <c r="O172" s="41"/>
      <c r="P172" s="41"/>
      <c r="Q172" s="41"/>
      <c r="R172" s="25"/>
      <c r="S172" s="12"/>
      <c r="T172" s="12"/>
      <c r="U172" s="12"/>
      <c r="V172" s="12"/>
      <c r="W172" s="12"/>
      <c r="X172" s="12"/>
      <c r="Y172" s="12"/>
      <c r="Z172" s="12"/>
      <c r="AA172" s="12"/>
      <c r="AB172" s="12"/>
      <c r="AC172" s="12"/>
      <c r="AD172" s="12"/>
    </row>
    <row r="173" spans="1:30" x14ac:dyDescent="0.2">
      <c r="A173" s="185" t="s">
        <v>131</v>
      </c>
      <c r="B173" s="179"/>
      <c r="C173" s="179"/>
      <c r="D173" s="179"/>
      <c r="E173" s="179"/>
      <c r="F173" s="180"/>
      <c r="G173" s="150"/>
      <c r="H173" s="159"/>
      <c r="I173" s="159"/>
      <c r="J173" s="159"/>
      <c r="K173" s="23"/>
      <c r="L173" s="23"/>
      <c r="M173" s="41"/>
      <c r="N173" s="41"/>
      <c r="O173" s="41"/>
      <c r="P173" s="41"/>
      <c r="Q173" s="41"/>
      <c r="R173" s="25"/>
      <c r="S173" s="12"/>
      <c r="T173" s="12"/>
      <c r="U173" s="12"/>
      <c r="V173" s="12"/>
      <c r="W173" s="12"/>
      <c r="X173" s="12"/>
      <c r="Y173" s="12"/>
      <c r="Z173" s="12"/>
      <c r="AA173" s="12"/>
      <c r="AB173" s="12"/>
      <c r="AC173" s="12"/>
      <c r="AD173" s="12"/>
    </row>
    <row r="174" spans="1:30" x14ac:dyDescent="0.2">
      <c r="A174" s="185" t="s">
        <v>132</v>
      </c>
      <c r="B174" s="179"/>
      <c r="C174" s="179"/>
      <c r="D174" s="179"/>
      <c r="E174" s="179"/>
      <c r="F174" s="180"/>
      <c r="G174" s="150"/>
      <c r="H174" s="159"/>
      <c r="I174" s="159"/>
      <c r="J174" s="159"/>
      <c r="K174" s="23"/>
      <c r="L174" s="23"/>
      <c r="M174" s="41"/>
      <c r="N174" s="41"/>
      <c r="O174" s="41"/>
      <c r="P174" s="41"/>
      <c r="Q174" s="41"/>
      <c r="R174" s="25"/>
      <c r="S174" s="12"/>
      <c r="T174" s="12"/>
      <c r="U174" s="12"/>
      <c r="V174" s="12"/>
      <c r="W174" s="12"/>
      <c r="X174" s="12"/>
      <c r="Y174" s="12"/>
      <c r="Z174" s="12"/>
      <c r="AA174" s="12"/>
      <c r="AB174" s="12"/>
      <c r="AC174" s="12"/>
      <c r="AD174" s="12"/>
    </row>
    <row r="175" spans="1:30" x14ac:dyDescent="0.2">
      <c r="A175" s="185" t="s">
        <v>133</v>
      </c>
      <c r="B175" s="179"/>
      <c r="C175" s="179"/>
      <c r="D175" s="179"/>
      <c r="E175" s="179"/>
      <c r="F175" s="180"/>
      <c r="G175" s="150"/>
      <c r="H175" s="159"/>
      <c r="I175" s="159"/>
      <c r="J175" s="159"/>
      <c r="K175" s="23"/>
      <c r="L175" s="23"/>
      <c r="M175" s="41"/>
      <c r="N175" s="41"/>
      <c r="O175" s="41"/>
      <c r="P175" s="41"/>
      <c r="Q175" s="41"/>
      <c r="R175" s="25"/>
      <c r="S175" s="12"/>
      <c r="T175" s="12"/>
      <c r="U175" s="12"/>
      <c r="V175" s="12"/>
      <c r="W175" s="12"/>
      <c r="X175" s="12"/>
      <c r="Y175" s="12"/>
      <c r="Z175" s="12"/>
      <c r="AA175" s="12"/>
      <c r="AB175" s="12"/>
      <c r="AC175" s="12"/>
      <c r="AD175" s="12"/>
    </row>
    <row r="176" spans="1:30" x14ac:dyDescent="0.2">
      <c r="A176" s="185" t="s">
        <v>134</v>
      </c>
      <c r="B176" s="179"/>
      <c r="C176" s="179"/>
      <c r="D176" s="179"/>
      <c r="E176" s="179"/>
      <c r="F176" s="180"/>
      <c r="G176" s="150"/>
      <c r="H176" s="159"/>
      <c r="I176" s="159"/>
      <c r="J176" s="159"/>
      <c r="K176" s="23"/>
      <c r="L176" s="23"/>
      <c r="M176" s="41"/>
      <c r="N176" s="41"/>
      <c r="O176" s="41"/>
      <c r="P176" s="41"/>
      <c r="Q176" s="41"/>
      <c r="R176" s="25"/>
      <c r="S176" s="12"/>
      <c r="T176" s="12"/>
      <c r="U176" s="12"/>
      <c r="V176" s="12"/>
      <c r="W176" s="12"/>
      <c r="X176" s="12"/>
      <c r="Y176" s="12"/>
      <c r="Z176" s="12"/>
      <c r="AA176" s="12"/>
      <c r="AB176" s="12"/>
      <c r="AC176" s="12"/>
      <c r="AD176" s="12"/>
    </row>
    <row r="177" spans="1:30" x14ac:dyDescent="0.2">
      <c r="A177" s="185" t="s">
        <v>135</v>
      </c>
      <c r="B177" s="179"/>
      <c r="C177" s="179"/>
      <c r="D177" s="179"/>
      <c r="E177" s="179"/>
      <c r="F177" s="180"/>
      <c r="G177" s="150"/>
      <c r="H177" s="159"/>
      <c r="I177" s="159"/>
      <c r="J177" s="159"/>
      <c r="K177" s="23"/>
      <c r="L177" s="23"/>
      <c r="M177" s="41"/>
      <c r="N177" s="41"/>
      <c r="O177" s="41"/>
      <c r="P177" s="41"/>
      <c r="Q177" s="41"/>
      <c r="R177" s="25"/>
      <c r="S177" s="12"/>
      <c r="T177" s="12"/>
      <c r="U177" s="12"/>
      <c r="V177" s="12"/>
      <c r="W177" s="12"/>
      <c r="X177" s="12"/>
      <c r="Y177" s="12"/>
      <c r="Z177" s="12"/>
      <c r="AA177" s="12"/>
      <c r="AB177" s="12"/>
      <c r="AC177" s="12"/>
      <c r="AD177" s="12"/>
    </row>
    <row r="178" spans="1:30" x14ac:dyDescent="0.2">
      <c r="A178" s="185" t="s">
        <v>136</v>
      </c>
      <c r="B178" s="179"/>
      <c r="C178" s="179"/>
      <c r="D178" s="179"/>
      <c r="E178" s="179"/>
      <c r="F178" s="180"/>
      <c r="G178" s="150"/>
      <c r="H178" s="159"/>
      <c r="I178" s="159"/>
      <c r="J178" s="159"/>
      <c r="K178" s="23"/>
      <c r="L178" s="23"/>
      <c r="M178" s="41"/>
      <c r="N178" s="41"/>
      <c r="O178" s="41"/>
      <c r="P178" s="41"/>
      <c r="Q178" s="41"/>
      <c r="R178" s="25"/>
      <c r="S178" s="12"/>
      <c r="T178" s="12"/>
      <c r="U178" s="12"/>
      <c r="V178" s="12"/>
      <c r="W178" s="12"/>
      <c r="X178" s="12"/>
      <c r="Y178" s="12"/>
      <c r="Z178" s="12"/>
      <c r="AA178" s="12"/>
      <c r="AB178" s="12"/>
      <c r="AC178" s="12"/>
      <c r="AD178" s="12"/>
    </row>
    <row r="179" spans="1:30" x14ac:dyDescent="0.2">
      <c r="A179" s="185" t="s">
        <v>137</v>
      </c>
      <c r="B179" s="179"/>
      <c r="C179" s="179"/>
      <c r="D179" s="179"/>
      <c r="E179" s="179"/>
      <c r="F179" s="180"/>
      <c r="G179" s="150"/>
      <c r="H179" s="159"/>
      <c r="I179" s="159"/>
      <c r="J179" s="159"/>
      <c r="K179" s="23"/>
      <c r="L179" s="23"/>
      <c r="M179" s="41"/>
      <c r="N179" s="41"/>
      <c r="O179" s="41"/>
      <c r="P179" s="41"/>
      <c r="Q179" s="41"/>
      <c r="R179" s="25"/>
      <c r="S179" s="12"/>
      <c r="T179" s="12"/>
      <c r="U179" s="12"/>
      <c r="V179" s="12"/>
      <c r="W179" s="12"/>
      <c r="X179" s="12"/>
      <c r="Y179" s="12"/>
      <c r="Z179" s="12"/>
      <c r="AA179" s="12"/>
      <c r="AB179" s="12"/>
      <c r="AC179" s="12"/>
      <c r="AD179" s="12"/>
    </row>
    <row r="180" spans="1:30" x14ac:dyDescent="0.2">
      <c r="A180" s="185" t="s">
        <v>138</v>
      </c>
      <c r="B180" s="179"/>
      <c r="C180" s="179"/>
      <c r="D180" s="179"/>
      <c r="E180" s="179"/>
      <c r="F180" s="180"/>
      <c r="G180" s="150"/>
      <c r="H180" s="159"/>
      <c r="I180" s="159"/>
      <c r="J180" s="159"/>
      <c r="K180" s="23"/>
      <c r="L180" s="23"/>
      <c r="M180" s="41"/>
      <c r="N180" s="41"/>
      <c r="O180" s="41"/>
      <c r="P180" s="41"/>
      <c r="Q180" s="41"/>
      <c r="R180" s="25"/>
      <c r="S180" s="12"/>
      <c r="T180" s="12"/>
      <c r="U180" s="12"/>
      <c r="V180" s="12"/>
      <c r="W180" s="12"/>
      <c r="X180" s="12"/>
      <c r="Y180" s="12"/>
      <c r="Z180" s="12"/>
      <c r="AA180" s="12"/>
      <c r="AB180" s="12"/>
      <c r="AC180" s="12"/>
      <c r="AD180" s="12"/>
    </row>
    <row r="181" spans="1:30" x14ac:dyDescent="0.2">
      <c r="A181" s="185" t="s">
        <v>139</v>
      </c>
      <c r="B181" s="179"/>
      <c r="C181" s="179"/>
      <c r="D181" s="179"/>
      <c r="E181" s="179"/>
      <c r="F181" s="180"/>
      <c r="G181" s="150"/>
      <c r="H181" s="159"/>
      <c r="I181" s="159"/>
      <c r="J181" s="159"/>
      <c r="K181" s="23"/>
      <c r="L181" s="23"/>
      <c r="M181" s="41"/>
      <c r="N181" s="41"/>
      <c r="O181" s="41"/>
      <c r="P181" s="41"/>
      <c r="Q181" s="41"/>
      <c r="R181" s="25"/>
      <c r="S181" s="12"/>
      <c r="T181" s="12"/>
      <c r="U181" s="12"/>
      <c r="V181" s="12"/>
      <c r="W181" s="12"/>
      <c r="X181" s="12"/>
      <c r="Y181" s="12"/>
      <c r="Z181" s="12"/>
      <c r="AA181" s="12"/>
      <c r="AB181" s="12"/>
      <c r="AC181" s="12"/>
      <c r="AD181" s="12"/>
    </row>
    <row r="182" spans="1:30" x14ac:dyDescent="0.2">
      <c r="A182" s="185" t="s">
        <v>140</v>
      </c>
      <c r="B182" s="179"/>
      <c r="C182" s="179"/>
      <c r="D182" s="179"/>
      <c r="E182" s="179"/>
      <c r="F182" s="180"/>
      <c r="G182" s="150"/>
      <c r="H182" s="159"/>
      <c r="I182" s="159"/>
      <c r="J182" s="159"/>
      <c r="K182" s="23"/>
      <c r="L182" s="23"/>
      <c r="M182" s="41"/>
      <c r="N182" s="41"/>
      <c r="O182" s="41"/>
      <c r="P182" s="41"/>
      <c r="Q182" s="41"/>
      <c r="R182" s="25"/>
      <c r="S182" s="12"/>
      <c r="T182" s="12"/>
      <c r="U182" s="12"/>
      <c r="V182" s="12"/>
      <c r="W182" s="12"/>
      <c r="X182" s="12"/>
      <c r="Y182" s="12"/>
      <c r="Z182" s="12"/>
      <c r="AA182" s="12"/>
      <c r="AB182" s="12"/>
      <c r="AC182" s="12"/>
      <c r="AD182" s="12"/>
    </row>
    <row r="183" spans="1:30" ht="30.75" customHeight="1" x14ac:dyDescent="0.2">
      <c r="A183" s="185" t="s">
        <v>141</v>
      </c>
      <c r="B183" s="179"/>
      <c r="C183" s="179"/>
      <c r="D183" s="179"/>
      <c r="E183" s="179"/>
      <c r="F183" s="180"/>
      <c r="G183" s="150"/>
      <c r="H183" s="159"/>
      <c r="I183" s="159"/>
      <c r="J183" s="159"/>
      <c r="K183" s="23"/>
      <c r="L183" s="23"/>
      <c r="M183" s="41"/>
      <c r="N183" s="41"/>
      <c r="O183" s="41"/>
      <c r="P183" s="41"/>
      <c r="Q183" s="41"/>
      <c r="R183" s="25"/>
      <c r="S183" s="12"/>
      <c r="T183" s="12"/>
      <c r="U183" s="12"/>
      <c r="V183" s="12"/>
      <c r="W183" s="12"/>
      <c r="X183" s="12"/>
      <c r="Y183" s="12"/>
      <c r="Z183" s="12"/>
      <c r="AA183" s="12"/>
      <c r="AB183" s="12"/>
      <c r="AC183" s="12"/>
      <c r="AD183" s="12"/>
    </row>
    <row r="184" spans="1:30" ht="33.75" customHeight="1" x14ac:dyDescent="0.2">
      <c r="A184" s="185" t="s">
        <v>142</v>
      </c>
      <c r="B184" s="179"/>
      <c r="C184" s="179"/>
      <c r="D184" s="179"/>
      <c r="E184" s="179"/>
      <c r="F184" s="180"/>
      <c r="G184" s="150"/>
      <c r="H184" s="159"/>
      <c r="I184" s="159"/>
      <c r="J184" s="159"/>
      <c r="K184" s="23"/>
      <c r="L184" s="23"/>
      <c r="M184" s="41"/>
      <c r="N184" s="41"/>
      <c r="O184" s="41"/>
      <c r="P184" s="41"/>
      <c r="Q184" s="41"/>
      <c r="R184" s="25"/>
      <c r="S184" s="12"/>
      <c r="T184" s="12"/>
      <c r="U184" s="12"/>
      <c r="V184" s="12"/>
      <c r="W184" s="12"/>
      <c r="X184" s="12"/>
      <c r="Y184" s="12"/>
      <c r="Z184" s="12"/>
      <c r="AA184" s="12"/>
      <c r="AB184" s="12"/>
      <c r="AC184" s="12"/>
      <c r="AD184" s="12"/>
    </row>
    <row r="185" spans="1:30" x14ac:dyDescent="0.2">
      <c r="A185" s="185" t="s">
        <v>143</v>
      </c>
      <c r="B185" s="179"/>
      <c r="C185" s="179"/>
      <c r="D185" s="179"/>
      <c r="E185" s="179"/>
      <c r="F185" s="180"/>
      <c r="G185" s="150"/>
      <c r="H185" s="159"/>
      <c r="I185" s="159"/>
      <c r="J185" s="159"/>
      <c r="K185" s="23"/>
      <c r="L185" s="23"/>
      <c r="M185" s="41"/>
      <c r="N185" s="41"/>
      <c r="O185" s="41"/>
      <c r="P185" s="41"/>
      <c r="Q185" s="41"/>
      <c r="R185" s="43"/>
      <c r="S185" s="44"/>
      <c r="T185" s="44"/>
      <c r="U185" s="44"/>
      <c r="V185" s="44"/>
      <c r="W185" s="44"/>
      <c r="X185" s="44"/>
      <c r="Y185" s="44"/>
      <c r="Z185" s="44"/>
      <c r="AA185" s="44"/>
      <c r="AB185" s="44"/>
      <c r="AC185" s="44"/>
      <c r="AD185" s="44"/>
    </row>
    <row r="186" spans="1:30" ht="61.5" customHeight="1" x14ac:dyDescent="0.2">
      <c r="A186" s="185" t="s">
        <v>144</v>
      </c>
      <c r="B186" s="179"/>
      <c r="C186" s="179"/>
      <c r="D186" s="179"/>
      <c r="E186" s="179"/>
      <c r="F186" s="180"/>
      <c r="G186" s="150"/>
      <c r="H186" s="159"/>
      <c r="I186" s="159"/>
      <c r="J186" s="159"/>
      <c r="K186" s="23"/>
      <c r="L186" s="23"/>
      <c r="M186" s="41"/>
      <c r="N186" s="41"/>
      <c r="O186" s="41"/>
      <c r="P186" s="41"/>
      <c r="Q186" s="41"/>
      <c r="R186" s="43"/>
      <c r="S186" s="44"/>
      <c r="T186" s="44"/>
      <c r="U186" s="44"/>
      <c r="V186" s="44"/>
      <c r="W186" s="44"/>
      <c r="X186" s="44"/>
      <c r="Y186" s="44"/>
      <c r="Z186" s="44"/>
      <c r="AA186" s="44"/>
      <c r="AB186" s="44"/>
      <c r="AC186" s="44"/>
      <c r="AD186" s="44"/>
    </row>
    <row r="187" spans="1:30" ht="29.25" customHeight="1" x14ac:dyDescent="0.2">
      <c r="A187" s="185" t="s">
        <v>145</v>
      </c>
      <c r="B187" s="179"/>
      <c r="C187" s="179"/>
      <c r="D187" s="179"/>
      <c r="E187" s="179"/>
      <c r="F187" s="180"/>
      <c r="G187" s="150"/>
      <c r="H187" s="159"/>
      <c r="I187" s="159"/>
      <c r="J187" s="159"/>
      <c r="K187" s="23"/>
      <c r="L187" s="23"/>
      <c r="M187" s="41"/>
      <c r="N187" s="41"/>
      <c r="O187" s="41"/>
      <c r="P187" s="41"/>
      <c r="Q187" s="41"/>
      <c r="R187" s="43"/>
      <c r="S187" s="44"/>
      <c r="T187" s="44"/>
      <c r="U187" s="44"/>
      <c r="V187" s="44"/>
      <c r="W187" s="44"/>
      <c r="X187" s="44"/>
      <c r="Y187" s="44"/>
      <c r="Z187" s="44"/>
      <c r="AA187" s="44"/>
      <c r="AB187" s="44"/>
      <c r="AC187" s="44"/>
      <c r="AD187" s="44"/>
    </row>
    <row r="188" spans="1:30" ht="31.5" customHeight="1" x14ac:dyDescent="0.2">
      <c r="A188" s="185" t="s">
        <v>146</v>
      </c>
      <c r="B188" s="179"/>
      <c r="C188" s="179"/>
      <c r="D188" s="179"/>
      <c r="E188" s="179"/>
      <c r="F188" s="180"/>
      <c r="G188" s="150"/>
      <c r="H188" s="159"/>
      <c r="I188" s="159"/>
      <c r="J188" s="159"/>
      <c r="K188" s="23"/>
      <c r="L188" s="23"/>
      <c r="M188" s="41"/>
      <c r="N188" s="41"/>
      <c r="O188" s="41"/>
      <c r="P188" s="41"/>
      <c r="Q188" s="41"/>
      <c r="R188" s="43"/>
      <c r="S188" s="44"/>
      <c r="T188" s="44"/>
      <c r="U188" s="44"/>
      <c r="V188" s="44"/>
      <c r="W188" s="44"/>
      <c r="X188" s="44"/>
      <c r="Y188" s="44"/>
      <c r="Z188" s="44"/>
      <c r="AA188" s="44"/>
      <c r="AB188" s="44"/>
      <c r="AC188" s="44"/>
      <c r="AD188" s="44"/>
    </row>
    <row r="189" spans="1:30" x14ac:dyDescent="0.2">
      <c r="A189" s="185" t="s">
        <v>147</v>
      </c>
      <c r="B189" s="179"/>
      <c r="C189" s="179"/>
      <c r="D189" s="179"/>
      <c r="E189" s="179"/>
      <c r="F189" s="180"/>
      <c r="G189" s="150"/>
      <c r="H189" s="159"/>
      <c r="I189" s="159"/>
      <c r="J189" s="159"/>
      <c r="K189" s="23"/>
      <c r="L189" s="23"/>
      <c r="M189" s="41"/>
      <c r="N189" s="41"/>
      <c r="O189" s="41"/>
      <c r="P189" s="41"/>
      <c r="Q189" s="41"/>
      <c r="R189" s="43"/>
      <c r="S189" s="44"/>
      <c r="T189" s="44"/>
      <c r="U189" s="44"/>
      <c r="V189" s="44"/>
      <c r="W189" s="44"/>
      <c r="X189" s="44"/>
      <c r="Y189" s="44"/>
      <c r="Z189" s="44"/>
      <c r="AA189" s="44"/>
      <c r="AB189" s="44"/>
      <c r="AC189" s="44"/>
      <c r="AD189" s="44"/>
    </row>
    <row r="190" spans="1:30" x14ac:dyDescent="0.2">
      <c r="A190" s="185" t="s">
        <v>148</v>
      </c>
      <c r="B190" s="179"/>
      <c r="C190" s="179"/>
      <c r="D190" s="179"/>
      <c r="E190" s="179"/>
      <c r="F190" s="180"/>
      <c r="G190" s="150"/>
      <c r="H190" s="159"/>
      <c r="I190" s="159"/>
      <c r="J190" s="159"/>
      <c r="K190" s="23"/>
      <c r="L190" s="23"/>
      <c r="M190" s="41"/>
      <c r="N190" s="41"/>
      <c r="O190" s="41"/>
      <c r="P190" s="41"/>
      <c r="Q190" s="41"/>
      <c r="R190" s="43"/>
      <c r="S190" s="44"/>
      <c r="T190" s="44"/>
      <c r="U190" s="44"/>
      <c r="V190" s="44"/>
      <c r="W190" s="44"/>
      <c r="X190" s="44"/>
      <c r="Y190" s="44"/>
      <c r="Z190" s="44"/>
      <c r="AA190" s="44"/>
      <c r="AB190" s="44"/>
      <c r="AC190" s="44"/>
      <c r="AD190" s="44"/>
    </row>
    <row r="191" spans="1:30" x14ac:dyDescent="0.2">
      <c r="A191" s="185" t="s">
        <v>149</v>
      </c>
      <c r="B191" s="179"/>
      <c r="C191" s="179"/>
      <c r="D191" s="179"/>
      <c r="E191" s="179"/>
      <c r="F191" s="180"/>
      <c r="G191" s="150"/>
      <c r="H191" s="159"/>
      <c r="I191" s="159"/>
      <c r="J191" s="159"/>
      <c r="K191" s="23"/>
      <c r="L191" s="23"/>
      <c r="M191" s="41"/>
      <c r="N191" s="41"/>
      <c r="O191" s="41"/>
      <c r="P191" s="41"/>
      <c r="Q191" s="41"/>
      <c r="R191" s="43"/>
      <c r="S191" s="44"/>
      <c r="T191" s="44"/>
      <c r="U191" s="44"/>
      <c r="V191" s="44"/>
      <c r="W191" s="44"/>
      <c r="X191" s="44"/>
      <c r="Y191" s="44"/>
      <c r="Z191" s="44"/>
      <c r="AA191" s="44"/>
      <c r="AB191" s="44"/>
      <c r="AC191" s="44"/>
      <c r="AD191" s="44"/>
    </row>
    <row r="192" spans="1:30" x14ac:dyDescent="0.2">
      <c r="A192" s="185" t="s">
        <v>150</v>
      </c>
      <c r="B192" s="179"/>
      <c r="C192" s="179"/>
      <c r="D192" s="179"/>
      <c r="E192" s="179"/>
      <c r="F192" s="180"/>
      <c r="G192" s="150"/>
      <c r="H192" s="159"/>
      <c r="I192" s="159"/>
      <c r="J192" s="159"/>
      <c r="K192" s="23"/>
      <c r="L192" s="23"/>
      <c r="M192" s="41"/>
      <c r="N192" s="41"/>
      <c r="O192" s="41"/>
      <c r="P192" s="41"/>
      <c r="Q192" s="41"/>
      <c r="R192" s="43"/>
      <c r="S192" s="44"/>
      <c r="T192" s="44"/>
      <c r="U192" s="44"/>
      <c r="V192" s="44"/>
      <c r="W192" s="44"/>
      <c r="X192" s="44"/>
      <c r="Y192" s="44"/>
      <c r="Z192" s="44"/>
      <c r="AA192" s="44"/>
      <c r="AB192" s="44"/>
      <c r="AC192" s="44"/>
      <c r="AD192" s="44"/>
    </row>
    <row r="193" spans="1:30" x14ac:dyDescent="0.2">
      <c r="A193" s="185" t="s">
        <v>151</v>
      </c>
      <c r="B193" s="179"/>
      <c r="C193" s="179"/>
      <c r="D193" s="179"/>
      <c r="E193" s="179"/>
      <c r="F193" s="180"/>
      <c r="G193" s="150"/>
      <c r="H193" s="159"/>
      <c r="I193" s="159"/>
      <c r="J193" s="159"/>
      <c r="K193" s="23"/>
      <c r="L193" s="23"/>
      <c r="M193" s="41"/>
      <c r="N193" s="41"/>
      <c r="O193" s="41"/>
      <c r="P193" s="41"/>
      <c r="Q193" s="41"/>
      <c r="R193" s="43"/>
      <c r="S193" s="44"/>
      <c r="T193" s="44"/>
      <c r="U193" s="44"/>
      <c r="V193" s="44"/>
      <c r="W193" s="44"/>
      <c r="X193" s="44"/>
      <c r="Y193" s="44"/>
      <c r="Z193" s="44"/>
      <c r="AA193" s="44"/>
      <c r="AB193" s="44"/>
      <c r="AC193" s="44"/>
      <c r="AD193" s="44"/>
    </row>
    <row r="194" spans="1:30" x14ac:dyDescent="0.2">
      <c r="A194" s="185" t="s">
        <v>152</v>
      </c>
      <c r="B194" s="179"/>
      <c r="C194" s="179"/>
      <c r="D194" s="179"/>
      <c r="E194" s="179"/>
      <c r="F194" s="180"/>
      <c r="G194" s="150"/>
      <c r="H194" s="159"/>
      <c r="I194" s="159"/>
      <c r="J194" s="159"/>
      <c r="K194" s="23"/>
      <c r="L194" s="23"/>
      <c r="M194" s="41"/>
      <c r="N194" s="41"/>
      <c r="O194" s="41"/>
      <c r="P194" s="41"/>
      <c r="Q194" s="41"/>
      <c r="R194" s="43"/>
      <c r="S194" s="44"/>
      <c r="T194" s="44"/>
      <c r="U194" s="44"/>
      <c r="V194" s="44"/>
      <c r="W194" s="44"/>
      <c r="X194" s="44"/>
      <c r="Y194" s="44"/>
      <c r="Z194" s="44"/>
      <c r="AA194" s="44"/>
      <c r="AB194" s="44"/>
      <c r="AC194" s="44"/>
      <c r="AD194" s="44"/>
    </row>
    <row r="195" spans="1:30" x14ac:dyDescent="0.2">
      <c r="A195" s="185" t="s">
        <v>153</v>
      </c>
      <c r="B195" s="179"/>
      <c r="C195" s="179"/>
      <c r="D195" s="179"/>
      <c r="E195" s="179"/>
      <c r="F195" s="180"/>
      <c r="G195" s="150"/>
      <c r="H195" s="159"/>
      <c r="I195" s="159"/>
      <c r="J195" s="159"/>
      <c r="K195" s="23"/>
      <c r="L195" s="23"/>
      <c r="M195" s="41"/>
      <c r="N195" s="41"/>
      <c r="O195" s="41"/>
      <c r="P195" s="41"/>
      <c r="Q195" s="41"/>
      <c r="R195" s="43"/>
      <c r="S195" s="44"/>
      <c r="T195" s="44"/>
      <c r="U195" s="44"/>
      <c r="V195" s="44"/>
      <c r="W195" s="44"/>
      <c r="X195" s="44"/>
      <c r="Y195" s="44"/>
      <c r="Z195" s="44"/>
      <c r="AA195" s="44"/>
      <c r="AB195" s="44"/>
      <c r="AC195" s="44"/>
      <c r="AD195" s="44"/>
    </row>
    <row r="196" spans="1:30" x14ac:dyDescent="0.2">
      <c r="A196" s="185" t="s">
        <v>154</v>
      </c>
      <c r="B196" s="179"/>
      <c r="C196" s="179"/>
      <c r="D196" s="179"/>
      <c r="E196" s="179"/>
      <c r="F196" s="180"/>
      <c r="G196" s="150"/>
      <c r="H196" s="159"/>
      <c r="I196" s="159"/>
      <c r="J196" s="159"/>
      <c r="K196" s="23"/>
      <c r="L196" s="23"/>
      <c r="M196" s="41"/>
      <c r="N196" s="41"/>
      <c r="O196" s="41"/>
      <c r="P196" s="41"/>
      <c r="Q196" s="41"/>
      <c r="R196" s="43"/>
      <c r="S196" s="44"/>
      <c r="T196" s="44"/>
      <c r="U196" s="44"/>
      <c r="V196" s="44"/>
      <c r="W196" s="44"/>
      <c r="X196" s="44"/>
      <c r="Y196" s="44"/>
      <c r="Z196" s="44"/>
      <c r="AA196" s="44"/>
      <c r="AB196" s="44"/>
      <c r="AC196" s="44"/>
      <c r="AD196" s="44"/>
    </row>
    <row r="197" spans="1:30" x14ac:dyDescent="0.2">
      <c r="A197" s="185" t="s">
        <v>155</v>
      </c>
      <c r="B197" s="179"/>
      <c r="C197" s="179"/>
      <c r="D197" s="179"/>
      <c r="E197" s="179"/>
      <c r="F197" s="180"/>
      <c r="G197" s="150"/>
      <c r="H197" s="159"/>
      <c r="I197" s="159"/>
      <c r="J197" s="159"/>
      <c r="K197" s="23"/>
      <c r="L197" s="23"/>
      <c r="M197" s="41"/>
      <c r="N197" s="41"/>
      <c r="O197" s="41"/>
      <c r="P197" s="41"/>
      <c r="Q197" s="41"/>
      <c r="R197" s="43"/>
      <c r="S197" s="44"/>
      <c r="T197" s="44"/>
      <c r="U197" s="44"/>
      <c r="V197" s="44"/>
      <c r="W197" s="44"/>
      <c r="X197" s="44"/>
      <c r="Y197" s="44"/>
      <c r="Z197" s="44"/>
      <c r="AA197" s="44"/>
      <c r="AB197" s="44"/>
      <c r="AC197" s="44"/>
      <c r="AD197" s="44"/>
    </row>
    <row r="198" spans="1:30" x14ac:dyDescent="0.2">
      <c r="A198" s="185" t="s">
        <v>156</v>
      </c>
      <c r="B198" s="179"/>
      <c r="C198" s="179"/>
      <c r="D198" s="179"/>
      <c r="E198" s="179"/>
      <c r="F198" s="180"/>
      <c r="G198" s="150"/>
      <c r="H198" s="159"/>
      <c r="I198" s="159"/>
      <c r="J198" s="159"/>
      <c r="K198" s="23"/>
      <c r="L198" s="23"/>
      <c r="M198" s="41"/>
      <c r="N198" s="41"/>
      <c r="O198" s="41"/>
      <c r="P198" s="41"/>
      <c r="Q198" s="41"/>
      <c r="R198" s="43"/>
      <c r="S198" s="44"/>
      <c r="T198" s="44"/>
      <c r="U198" s="44"/>
      <c r="V198" s="44"/>
      <c r="W198" s="44"/>
      <c r="X198" s="44"/>
      <c r="Y198" s="44"/>
      <c r="Z198" s="44"/>
      <c r="AA198" s="44"/>
      <c r="AB198" s="44"/>
      <c r="AC198" s="44"/>
      <c r="AD198" s="44"/>
    </row>
    <row r="199" spans="1:30" x14ac:dyDescent="0.2">
      <c r="A199" s="185" t="s">
        <v>157</v>
      </c>
      <c r="B199" s="179"/>
      <c r="C199" s="179"/>
      <c r="D199" s="179"/>
      <c r="E199" s="179"/>
      <c r="F199" s="180"/>
      <c r="G199" s="150"/>
      <c r="H199" s="159"/>
      <c r="I199" s="159"/>
      <c r="J199" s="159"/>
      <c r="K199" s="23"/>
      <c r="L199" s="23"/>
      <c r="M199" s="41"/>
      <c r="N199" s="41"/>
      <c r="O199" s="41"/>
      <c r="P199" s="41"/>
      <c r="Q199" s="41"/>
      <c r="R199" s="43"/>
      <c r="S199" s="44"/>
      <c r="T199" s="44"/>
      <c r="U199" s="44"/>
      <c r="V199" s="44"/>
      <c r="W199" s="44"/>
      <c r="X199" s="44"/>
      <c r="Y199" s="44"/>
      <c r="Z199" s="44"/>
      <c r="AA199" s="44"/>
      <c r="AB199" s="44"/>
      <c r="AC199" s="44"/>
      <c r="AD199" s="44"/>
    </row>
    <row r="200" spans="1:30" ht="30.75" customHeight="1" x14ac:dyDescent="0.2">
      <c r="A200" s="185" t="s">
        <v>158</v>
      </c>
      <c r="B200" s="179"/>
      <c r="C200" s="179"/>
      <c r="D200" s="179"/>
      <c r="E200" s="179"/>
      <c r="F200" s="180"/>
      <c r="G200" s="150"/>
      <c r="H200" s="159"/>
      <c r="I200" s="159"/>
      <c r="J200" s="159"/>
      <c r="K200" s="23"/>
      <c r="L200" s="23"/>
      <c r="M200" s="41"/>
      <c r="N200" s="41"/>
      <c r="O200" s="41"/>
      <c r="P200" s="41"/>
      <c r="Q200" s="41"/>
      <c r="R200" s="43"/>
      <c r="S200" s="44"/>
      <c r="T200" s="44"/>
      <c r="U200" s="44"/>
      <c r="V200" s="44"/>
      <c r="W200" s="44"/>
      <c r="X200" s="44"/>
      <c r="Y200" s="44"/>
      <c r="Z200" s="44"/>
      <c r="AA200" s="44"/>
      <c r="AB200" s="44"/>
      <c r="AC200" s="44"/>
      <c r="AD200" s="44"/>
    </row>
    <row r="201" spans="1:30" ht="30" customHeight="1" x14ac:dyDescent="0.2">
      <c r="A201" s="185" t="s">
        <v>159</v>
      </c>
      <c r="B201" s="179"/>
      <c r="C201" s="179"/>
      <c r="D201" s="179"/>
      <c r="E201" s="179"/>
      <c r="F201" s="180"/>
      <c r="G201" s="150"/>
      <c r="H201" s="159"/>
      <c r="I201" s="159"/>
      <c r="J201" s="159"/>
      <c r="K201" s="23"/>
      <c r="L201" s="23"/>
      <c r="M201" s="41"/>
      <c r="N201" s="41"/>
      <c r="O201" s="41"/>
      <c r="P201" s="41"/>
      <c r="Q201" s="41"/>
      <c r="R201" s="43"/>
      <c r="S201" s="44"/>
      <c r="T201" s="44"/>
      <c r="U201" s="44"/>
      <c r="V201" s="44"/>
      <c r="W201" s="44"/>
      <c r="X201" s="44"/>
      <c r="Y201" s="44"/>
      <c r="Z201" s="44"/>
      <c r="AA201" s="44"/>
      <c r="AB201" s="44"/>
      <c r="AC201" s="44"/>
      <c r="AD201" s="44"/>
    </row>
    <row r="202" spans="1:30" x14ac:dyDescent="0.2">
      <c r="A202" s="185" t="s">
        <v>160</v>
      </c>
      <c r="B202" s="179"/>
      <c r="C202" s="179"/>
      <c r="D202" s="179"/>
      <c r="E202" s="179"/>
      <c r="F202" s="180"/>
      <c r="G202" s="150"/>
      <c r="H202" s="159"/>
      <c r="I202" s="159"/>
      <c r="J202" s="159"/>
      <c r="K202" s="23"/>
      <c r="L202" s="23"/>
      <c r="M202" s="41"/>
      <c r="N202" s="41"/>
      <c r="O202" s="41"/>
      <c r="P202" s="41"/>
      <c r="Q202" s="41"/>
      <c r="R202" s="43"/>
      <c r="S202" s="44"/>
      <c r="T202" s="44"/>
      <c r="U202" s="44"/>
      <c r="V202" s="44"/>
      <c r="W202" s="44"/>
      <c r="X202" s="44"/>
      <c r="Y202" s="44"/>
      <c r="Z202" s="44"/>
      <c r="AA202" s="44"/>
      <c r="AB202" s="44"/>
      <c r="AC202" s="44"/>
      <c r="AD202" s="44"/>
    </row>
    <row r="203" spans="1:30" ht="60" customHeight="1" x14ac:dyDescent="0.2">
      <c r="A203" s="185" t="s">
        <v>161</v>
      </c>
      <c r="B203" s="179"/>
      <c r="C203" s="179"/>
      <c r="D203" s="179"/>
      <c r="E203" s="179"/>
      <c r="F203" s="180"/>
      <c r="G203" s="160"/>
      <c r="H203" s="160"/>
      <c r="I203" s="160"/>
      <c r="J203" s="160"/>
      <c r="K203" s="45"/>
      <c r="L203" s="45"/>
      <c r="M203" s="45"/>
      <c r="N203" s="45"/>
      <c r="O203" s="45"/>
      <c r="P203" s="45"/>
      <c r="Q203" s="45"/>
      <c r="R203" s="44"/>
      <c r="S203" s="44"/>
      <c r="T203" s="44"/>
      <c r="U203" s="44"/>
      <c r="V203" s="44"/>
      <c r="W203" s="44"/>
      <c r="X203" s="44"/>
      <c r="Y203" s="44"/>
      <c r="Z203" s="44"/>
      <c r="AA203" s="44"/>
      <c r="AB203" s="44"/>
      <c r="AC203" s="44"/>
      <c r="AD203" s="44"/>
    </row>
    <row r="204" spans="1:30" ht="28.5" customHeight="1" x14ac:dyDescent="0.2">
      <c r="A204" s="185" t="s">
        <v>162</v>
      </c>
      <c r="B204" s="179"/>
      <c r="C204" s="179"/>
      <c r="D204" s="179"/>
      <c r="E204" s="179"/>
      <c r="F204" s="180"/>
      <c r="G204" s="161"/>
      <c r="H204" s="161"/>
      <c r="I204" s="161"/>
      <c r="J204" s="161"/>
      <c r="K204" s="46"/>
      <c r="L204" s="46"/>
      <c r="M204" s="46"/>
      <c r="N204" s="46"/>
      <c r="O204" s="46"/>
      <c r="P204" s="46"/>
      <c r="Q204" s="46"/>
      <c r="R204" s="44"/>
      <c r="S204" s="44"/>
      <c r="T204" s="44"/>
      <c r="U204" s="44"/>
      <c r="V204" s="44"/>
      <c r="W204" s="44"/>
      <c r="X204" s="44"/>
      <c r="Y204" s="44"/>
      <c r="Z204" s="44"/>
      <c r="AA204" s="44"/>
      <c r="AB204" s="44"/>
      <c r="AC204" s="44"/>
      <c r="AD204" s="44"/>
    </row>
    <row r="205" spans="1:30" ht="30" customHeight="1" x14ac:dyDescent="0.2">
      <c r="A205" s="185" t="s">
        <v>163</v>
      </c>
      <c r="B205" s="179"/>
      <c r="C205" s="179"/>
      <c r="D205" s="179"/>
      <c r="E205" s="179"/>
      <c r="F205" s="180"/>
      <c r="G205" s="161"/>
      <c r="H205" s="161"/>
      <c r="I205" s="161"/>
      <c r="J205" s="161"/>
      <c r="K205" s="46"/>
      <c r="L205" s="46"/>
      <c r="M205" s="46"/>
      <c r="N205" s="46"/>
      <c r="O205" s="46"/>
      <c r="P205" s="46"/>
      <c r="Q205" s="46"/>
      <c r="R205" s="44"/>
      <c r="S205" s="44"/>
      <c r="T205" s="44"/>
      <c r="U205" s="44"/>
      <c r="V205" s="44"/>
      <c r="W205" s="44"/>
      <c r="X205" s="44"/>
      <c r="Y205" s="44"/>
      <c r="Z205" s="44"/>
      <c r="AA205" s="44"/>
      <c r="AB205" s="44"/>
      <c r="AC205" s="44"/>
      <c r="AD205" s="44"/>
    </row>
    <row r="206" spans="1:30" ht="14.25" x14ac:dyDescent="0.2">
      <c r="A206" s="185" t="s">
        <v>164</v>
      </c>
      <c r="B206" s="179"/>
      <c r="C206" s="179"/>
      <c r="D206" s="179"/>
      <c r="E206" s="179"/>
      <c r="F206" s="180"/>
      <c r="G206" s="161"/>
      <c r="H206" s="161"/>
      <c r="I206" s="161"/>
      <c r="J206" s="161"/>
      <c r="K206" s="46"/>
      <c r="L206" s="46"/>
      <c r="M206" s="46"/>
      <c r="N206" s="46"/>
      <c r="O206" s="46"/>
      <c r="P206" s="46"/>
      <c r="Q206" s="46"/>
      <c r="R206" s="44"/>
      <c r="S206" s="44"/>
      <c r="T206" s="44"/>
      <c r="U206" s="44"/>
      <c r="V206" s="44"/>
      <c r="W206" s="44"/>
      <c r="X206" s="44"/>
      <c r="Y206" s="44"/>
      <c r="Z206" s="44"/>
      <c r="AA206" s="44"/>
      <c r="AB206" s="44"/>
      <c r="AC206" s="44"/>
      <c r="AD206" s="44"/>
    </row>
    <row r="207" spans="1:30" ht="14.25" x14ac:dyDescent="0.2">
      <c r="A207" s="185" t="s">
        <v>165</v>
      </c>
      <c r="B207" s="179"/>
      <c r="C207" s="179"/>
      <c r="D207" s="179"/>
      <c r="E207" s="179"/>
      <c r="F207" s="180"/>
      <c r="G207" s="161"/>
      <c r="H207" s="161"/>
      <c r="I207" s="161"/>
      <c r="J207" s="161"/>
      <c r="K207" s="46"/>
      <c r="L207" s="46"/>
      <c r="M207" s="46"/>
      <c r="N207" s="46"/>
      <c r="O207" s="46"/>
      <c r="P207" s="46"/>
      <c r="Q207" s="46"/>
      <c r="R207" s="44"/>
      <c r="S207" s="44"/>
      <c r="T207" s="44"/>
      <c r="U207" s="44"/>
      <c r="V207" s="44"/>
      <c r="W207" s="44"/>
      <c r="X207" s="44"/>
      <c r="Y207" s="44"/>
      <c r="Z207" s="44"/>
      <c r="AA207" s="44"/>
      <c r="AB207" s="44"/>
      <c r="AC207" s="44"/>
      <c r="AD207" s="44"/>
    </row>
    <row r="208" spans="1:30" ht="14.25" x14ac:dyDescent="0.2">
      <c r="A208" s="185" t="s">
        <v>166</v>
      </c>
      <c r="B208" s="179"/>
      <c r="C208" s="179"/>
      <c r="D208" s="179"/>
      <c r="E208" s="179"/>
      <c r="F208" s="180"/>
      <c r="G208" s="161"/>
      <c r="H208" s="161"/>
      <c r="I208" s="161"/>
      <c r="J208" s="161"/>
      <c r="K208" s="46"/>
      <c r="L208" s="46"/>
      <c r="M208" s="46"/>
      <c r="N208" s="46"/>
      <c r="O208" s="46"/>
      <c r="P208" s="46"/>
      <c r="Q208" s="46"/>
      <c r="R208" s="44"/>
      <c r="S208" s="44"/>
      <c r="T208" s="44"/>
      <c r="U208" s="44"/>
      <c r="V208" s="44"/>
      <c r="W208" s="44"/>
      <c r="X208" s="44"/>
      <c r="Y208" s="44"/>
      <c r="Z208" s="44"/>
      <c r="AA208" s="44"/>
      <c r="AB208" s="44"/>
      <c r="AC208" s="44"/>
      <c r="AD208" s="44"/>
    </row>
    <row r="209" spans="1:30" ht="14.25" x14ac:dyDescent="0.2">
      <c r="A209" s="185" t="s">
        <v>167</v>
      </c>
      <c r="B209" s="179"/>
      <c r="C209" s="179"/>
      <c r="D209" s="179"/>
      <c r="E209" s="179"/>
      <c r="F209" s="180"/>
      <c r="G209" s="161"/>
      <c r="H209" s="161"/>
      <c r="I209" s="161"/>
      <c r="J209" s="161"/>
      <c r="K209" s="46"/>
      <c r="L209" s="46"/>
      <c r="M209" s="46"/>
      <c r="N209" s="46"/>
      <c r="O209" s="46"/>
      <c r="P209" s="46"/>
      <c r="Q209" s="46"/>
      <c r="R209" s="44"/>
      <c r="S209" s="44"/>
      <c r="T209" s="44"/>
      <c r="U209" s="44"/>
      <c r="V209" s="44"/>
      <c r="W209" s="44"/>
      <c r="X209" s="44"/>
      <c r="Y209" s="44"/>
      <c r="Z209" s="44"/>
      <c r="AA209" s="44"/>
      <c r="AB209" s="44"/>
      <c r="AC209" s="44"/>
      <c r="AD209" s="44"/>
    </row>
    <row r="210" spans="1:30" ht="14.25" x14ac:dyDescent="0.2">
      <c r="A210" s="185" t="s">
        <v>168</v>
      </c>
      <c r="B210" s="179"/>
      <c r="C210" s="179"/>
      <c r="D210" s="179"/>
      <c r="E210" s="179"/>
      <c r="F210" s="180"/>
      <c r="G210" s="161"/>
      <c r="H210" s="161"/>
      <c r="I210" s="161"/>
      <c r="J210" s="161"/>
      <c r="K210" s="46"/>
      <c r="L210" s="46"/>
      <c r="M210" s="46"/>
      <c r="N210" s="46"/>
      <c r="O210" s="46"/>
      <c r="P210" s="46"/>
      <c r="Q210" s="46"/>
      <c r="R210" s="44"/>
      <c r="S210" s="44"/>
      <c r="T210" s="44"/>
      <c r="U210" s="44"/>
      <c r="V210" s="44"/>
      <c r="W210" s="44"/>
      <c r="X210" s="44"/>
      <c r="Y210" s="44"/>
      <c r="Z210" s="44"/>
      <c r="AA210" s="44"/>
      <c r="AB210" s="44"/>
      <c r="AC210" s="44"/>
      <c r="AD210" s="44"/>
    </row>
    <row r="211" spans="1:30" ht="14.25" x14ac:dyDescent="0.2">
      <c r="A211" s="185" t="s">
        <v>169</v>
      </c>
      <c r="B211" s="179"/>
      <c r="C211" s="179"/>
      <c r="D211" s="179"/>
      <c r="E211" s="179"/>
      <c r="F211" s="180"/>
      <c r="G211" s="161"/>
      <c r="H211" s="161"/>
      <c r="I211" s="161"/>
      <c r="J211" s="161"/>
      <c r="K211" s="46"/>
      <c r="L211" s="46"/>
      <c r="M211" s="46"/>
      <c r="N211" s="46"/>
      <c r="O211" s="46"/>
      <c r="P211" s="46"/>
      <c r="Q211" s="46"/>
      <c r="R211" s="44"/>
      <c r="S211" s="44"/>
      <c r="T211" s="44"/>
      <c r="U211" s="44"/>
      <c r="V211" s="44"/>
      <c r="W211" s="44"/>
      <c r="X211" s="44"/>
      <c r="Y211" s="44"/>
      <c r="Z211" s="44"/>
      <c r="AA211" s="44"/>
      <c r="AB211" s="44"/>
      <c r="AC211" s="44"/>
      <c r="AD211" s="44"/>
    </row>
    <row r="212" spans="1:30" ht="14.25" x14ac:dyDescent="0.2">
      <c r="A212" s="185" t="s">
        <v>170</v>
      </c>
      <c r="B212" s="179"/>
      <c r="C212" s="179"/>
      <c r="D212" s="179"/>
      <c r="E212" s="179"/>
      <c r="F212" s="180"/>
      <c r="G212" s="161"/>
      <c r="H212" s="161"/>
      <c r="I212" s="161"/>
      <c r="J212" s="161"/>
      <c r="K212" s="46"/>
      <c r="L212" s="46"/>
      <c r="M212" s="46"/>
      <c r="N212" s="46"/>
      <c r="O212" s="46"/>
      <c r="P212" s="46"/>
      <c r="Q212" s="46"/>
      <c r="R212" s="44"/>
      <c r="S212" s="44"/>
      <c r="T212" s="44"/>
      <c r="U212" s="44"/>
      <c r="V212" s="44"/>
      <c r="W212" s="44"/>
      <c r="X212" s="44"/>
      <c r="Y212" s="44"/>
      <c r="Z212" s="44"/>
      <c r="AA212" s="44"/>
      <c r="AB212" s="44"/>
      <c r="AC212" s="44"/>
      <c r="AD212" s="44"/>
    </row>
    <row r="213" spans="1:30" ht="14.25" x14ac:dyDescent="0.2">
      <c r="A213" s="185" t="s">
        <v>171</v>
      </c>
      <c r="B213" s="179"/>
      <c r="C213" s="179"/>
      <c r="D213" s="179"/>
      <c r="E213" s="179"/>
      <c r="F213" s="180"/>
      <c r="G213" s="161"/>
      <c r="H213" s="161"/>
      <c r="I213" s="161"/>
      <c r="J213" s="161"/>
      <c r="K213" s="46"/>
      <c r="L213" s="46"/>
      <c r="M213" s="46"/>
      <c r="N213" s="46"/>
      <c r="O213" s="46"/>
      <c r="P213" s="46"/>
      <c r="Q213" s="46"/>
      <c r="R213" s="44"/>
      <c r="S213" s="44"/>
      <c r="T213" s="44"/>
      <c r="U213" s="44"/>
      <c r="V213" s="44"/>
      <c r="W213" s="44"/>
      <c r="X213" s="44"/>
      <c r="Y213" s="44"/>
      <c r="Z213" s="44"/>
      <c r="AA213" s="44"/>
      <c r="AB213" s="44"/>
      <c r="AC213" s="44"/>
      <c r="AD213" s="44"/>
    </row>
    <row r="214" spans="1:30" ht="14.25" x14ac:dyDescent="0.2">
      <c r="A214" s="185" t="s">
        <v>172</v>
      </c>
      <c r="B214" s="179"/>
      <c r="C214" s="179"/>
      <c r="D214" s="179"/>
      <c r="E214" s="179"/>
      <c r="F214" s="180"/>
      <c r="G214" s="161"/>
      <c r="H214" s="161"/>
      <c r="I214" s="161"/>
      <c r="J214" s="161"/>
      <c r="K214" s="46"/>
      <c r="L214" s="46"/>
      <c r="M214" s="46"/>
      <c r="N214" s="46"/>
      <c r="O214" s="46"/>
      <c r="P214" s="46"/>
      <c r="Q214" s="46"/>
      <c r="R214" s="44"/>
      <c r="S214" s="44"/>
      <c r="T214" s="44"/>
      <c r="U214" s="44"/>
      <c r="V214" s="44"/>
      <c r="W214" s="44"/>
      <c r="X214" s="44"/>
      <c r="Y214" s="44"/>
      <c r="Z214" s="44"/>
      <c r="AA214" s="44"/>
      <c r="AB214" s="44"/>
      <c r="AC214" s="44"/>
      <c r="AD214" s="44"/>
    </row>
    <row r="215" spans="1:30" ht="14.25" x14ac:dyDescent="0.2">
      <c r="A215" s="185" t="s">
        <v>173</v>
      </c>
      <c r="B215" s="179"/>
      <c r="C215" s="179"/>
      <c r="D215" s="179"/>
      <c r="E215" s="179"/>
      <c r="F215" s="180"/>
      <c r="G215" s="161"/>
      <c r="H215" s="161"/>
      <c r="I215" s="161"/>
      <c r="J215" s="161"/>
      <c r="K215" s="46"/>
      <c r="L215" s="46"/>
      <c r="M215" s="46"/>
      <c r="N215" s="46"/>
      <c r="O215" s="46"/>
      <c r="P215" s="46"/>
      <c r="Q215" s="46"/>
      <c r="R215" s="44"/>
      <c r="S215" s="44"/>
      <c r="T215" s="44"/>
      <c r="U215" s="44"/>
      <c r="V215" s="44"/>
      <c r="W215" s="44"/>
      <c r="X215" s="44"/>
      <c r="Y215" s="44"/>
      <c r="Z215" s="44"/>
      <c r="AA215" s="44"/>
      <c r="AB215" s="44"/>
      <c r="AC215" s="44"/>
      <c r="AD215" s="44"/>
    </row>
    <row r="216" spans="1:30" ht="14.25" x14ac:dyDescent="0.2">
      <c r="A216" s="185" t="s">
        <v>174</v>
      </c>
      <c r="B216" s="179"/>
      <c r="C216" s="179"/>
      <c r="D216" s="179"/>
      <c r="E216" s="179"/>
      <c r="F216" s="180"/>
      <c r="G216" s="161"/>
      <c r="H216" s="161"/>
      <c r="I216" s="161"/>
      <c r="J216" s="161"/>
      <c r="K216" s="46"/>
      <c r="L216" s="46"/>
      <c r="M216" s="46"/>
      <c r="N216" s="46"/>
      <c r="O216" s="46"/>
      <c r="P216" s="46"/>
      <c r="Q216" s="46"/>
      <c r="R216" s="44"/>
      <c r="S216" s="44"/>
      <c r="T216" s="44"/>
      <c r="U216" s="44"/>
      <c r="V216" s="44"/>
      <c r="W216" s="44"/>
      <c r="X216" s="44"/>
      <c r="Y216" s="44"/>
      <c r="Z216" s="44"/>
      <c r="AA216" s="44"/>
      <c r="AB216" s="44"/>
      <c r="AC216" s="44"/>
      <c r="AD216" s="44"/>
    </row>
    <row r="217" spans="1:30" ht="14.25" x14ac:dyDescent="0.2">
      <c r="A217" s="185" t="s">
        <v>175</v>
      </c>
      <c r="B217" s="179"/>
      <c r="C217" s="179"/>
      <c r="D217" s="179"/>
      <c r="E217" s="179"/>
      <c r="F217" s="180"/>
      <c r="G217" s="161"/>
      <c r="H217" s="161"/>
      <c r="I217" s="161"/>
      <c r="J217" s="161"/>
      <c r="K217" s="46"/>
      <c r="L217" s="46"/>
      <c r="M217" s="46"/>
      <c r="N217" s="46"/>
      <c r="O217" s="46"/>
      <c r="P217" s="46"/>
      <c r="Q217" s="46"/>
      <c r="R217" s="44"/>
      <c r="S217" s="44"/>
      <c r="T217" s="44"/>
      <c r="U217" s="44"/>
      <c r="V217" s="44"/>
      <c r="W217" s="44"/>
      <c r="X217" s="44"/>
      <c r="Y217" s="44"/>
      <c r="Z217" s="44"/>
      <c r="AA217" s="44"/>
      <c r="AB217" s="44"/>
      <c r="AC217" s="44"/>
      <c r="AD217" s="44"/>
    </row>
    <row r="218" spans="1:30" ht="14.25" x14ac:dyDescent="0.2">
      <c r="A218" s="185" t="s">
        <v>176</v>
      </c>
      <c r="B218" s="179"/>
      <c r="C218" s="179"/>
      <c r="D218" s="179"/>
      <c r="E218" s="179"/>
      <c r="F218" s="180"/>
      <c r="G218" s="161"/>
      <c r="H218" s="161"/>
      <c r="I218" s="161"/>
      <c r="J218" s="161"/>
      <c r="K218" s="46"/>
      <c r="L218" s="46"/>
      <c r="M218" s="46"/>
      <c r="N218" s="46"/>
      <c r="O218" s="46"/>
      <c r="P218" s="46"/>
      <c r="Q218" s="46"/>
      <c r="R218" s="44"/>
      <c r="S218" s="44"/>
      <c r="T218" s="44"/>
      <c r="U218" s="44"/>
      <c r="V218" s="44"/>
      <c r="W218" s="44"/>
      <c r="X218" s="44"/>
      <c r="Y218" s="44"/>
      <c r="Z218" s="44"/>
      <c r="AA218" s="44"/>
      <c r="AB218" s="44"/>
      <c r="AC218" s="44"/>
      <c r="AD218" s="44"/>
    </row>
    <row r="219" spans="1:30" ht="14.25" x14ac:dyDescent="0.2">
      <c r="A219" s="185" t="s">
        <v>177</v>
      </c>
      <c r="B219" s="179"/>
      <c r="C219" s="179"/>
      <c r="D219" s="179"/>
      <c r="E219" s="179"/>
      <c r="F219" s="180"/>
      <c r="G219" s="161"/>
      <c r="H219" s="161"/>
      <c r="I219" s="161"/>
      <c r="J219" s="161"/>
      <c r="K219" s="46"/>
      <c r="L219" s="46"/>
      <c r="M219" s="46"/>
      <c r="N219" s="46"/>
      <c r="O219" s="46"/>
      <c r="P219" s="46"/>
      <c r="Q219" s="46"/>
      <c r="R219" s="44"/>
      <c r="S219" s="44"/>
      <c r="T219" s="44"/>
      <c r="U219" s="44"/>
      <c r="V219" s="44"/>
      <c r="W219" s="44"/>
      <c r="X219" s="44"/>
      <c r="Y219" s="44"/>
      <c r="Z219" s="44"/>
      <c r="AA219" s="44"/>
      <c r="AB219" s="44"/>
      <c r="AC219" s="44"/>
      <c r="AD219" s="44"/>
    </row>
    <row r="220" spans="1:30" ht="14.25" x14ac:dyDescent="0.2">
      <c r="A220" s="185" t="s">
        <v>178</v>
      </c>
      <c r="B220" s="179"/>
      <c r="C220" s="179"/>
      <c r="D220" s="179"/>
      <c r="E220" s="179"/>
      <c r="F220" s="180"/>
      <c r="G220" s="161"/>
      <c r="H220" s="161"/>
      <c r="I220" s="161"/>
      <c r="J220" s="161"/>
      <c r="K220" s="46"/>
      <c r="L220" s="46"/>
      <c r="M220" s="46"/>
      <c r="N220" s="46"/>
      <c r="O220" s="46"/>
      <c r="P220" s="46"/>
      <c r="Q220" s="46"/>
      <c r="R220" s="44"/>
      <c r="S220" s="44"/>
      <c r="T220" s="44"/>
      <c r="U220" s="44"/>
      <c r="V220" s="44"/>
      <c r="W220" s="44"/>
      <c r="X220" s="44"/>
      <c r="Y220" s="44"/>
      <c r="Z220" s="44"/>
      <c r="AA220" s="44"/>
      <c r="AB220" s="44"/>
      <c r="AC220" s="44"/>
      <c r="AD220" s="44"/>
    </row>
    <row r="221" spans="1:30" ht="14.25" x14ac:dyDescent="0.2">
      <c r="A221" s="185" t="s">
        <v>179</v>
      </c>
      <c r="B221" s="179"/>
      <c r="C221" s="179"/>
      <c r="D221" s="179"/>
      <c r="E221" s="179"/>
      <c r="F221" s="180"/>
      <c r="G221" s="161"/>
      <c r="H221" s="161"/>
      <c r="I221" s="161"/>
      <c r="J221" s="161"/>
      <c r="K221" s="46"/>
      <c r="L221" s="46"/>
      <c r="M221" s="46"/>
      <c r="N221" s="46"/>
      <c r="O221" s="46"/>
      <c r="P221" s="46"/>
      <c r="Q221" s="46"/>
      <c r="R221" s="44"/>
      <c r="S221" s="44"/>
      <c r="T221" s="44"/>
      <c r="U221" s="44"/>
      <c r="V221" s="44"/>
      <c r="W221" s="44"/>
      <c r="X221" s="44"/>
      <c r="Y221" s="44"/>
      <c r="Z221" s="44"/>
      <c r="AA221" s="44"/>
      <c r="AB221" s="44"/>
      <c r="AC221" s="44"/>
      <c r="AD221" s="44"/>
    </row>
    <row r="222" spans="1:30" ht="27.75" customHeight="1" x14ac:dyDescent="0.2">
      <c r="A222" s="185" t="s">
        <v>180</v>
      </c>
      <c r="B222" s="179"/>
      <c r="C222" s="179"/>
      <c r="D222" s="179"/>
      <c r="E222" s="179"/>
      <c r="F222" s="180"/>
      <c r="G222" s="170"/>
      <c r="H222" s="161"/>
      <c r="I222" s="161"/>
      <c r="J222" s="161"/>
      <c r="K222" s="46"/>
      <c r="L222" s="46"/>
      <c r="M222" s="46"/>
      <c r="N222" s="46"/>
      <c r="O222" s="46"/>
      <c r="P222" s="46"/>
      <c r="Q222" s="46"/>
      <c r="R222" s="44"/>
      <c r="S222" s="44"/>
      <c r="T222" s="44"/>
      <c r="U222" s="44"/>
      <c r="V222" s="44"/>
      <c r="W222" s="44"/>
      <c r="X222" s="44"/>
      <c r="Y222" s="44"/>
      <c r="Z222" s="44"/>
      <c r="AA222" s="44"/>
      <c r="AB222" s="44"/>
      <c r="AC222" s="44"/>
      <c r="AD222" s="44"/>
    </row>
    <row r="223" spans="1:30" ht="14.25" x14ac:dyDescent="0.2">
      <c r="A223" s="48"/>
      <c r="B223" s="145"/>
      <c r="C223" s="145"/>
      <c r="D223" s="145"/>
      <c r="E223" s="145"/>
      <c r="F223" s="48"/>
      <c r="G223" s="162"/>
      <c r="H223" s="162"/>
      <c r="I223" s="162"/>
      <c r="J223" s="162"/>
      <c r="K223" s="48"/>
      <c r="L223" s="48"/>
      <c r="M223" s="48"/>
      <c r="N223" s="48"/>
      <c r="O223" s="48"/>
      <c r="P223" s="48"/>
      <c r="Q223" s="48"/>
    </row>
    <row r="224" spans="1:30" ht="14.25" x14ac:dyDescent="0.2">
      <c r="A224" s="48"/>
      <c r="B224" s="145"/>
      <c r="C224" s="145"/>
      <c r="D224" s="145"/>
      <c r="E224" s="145"/>
      <c r="F224" s="48"/>
      <c r="G224" s="162"/>
      <c r="H224" s="162"/>
      <c r="I224" s="162"/>
      <c r="J224" s="162"/>
      <c r="K224" s="48"/>
      <c r="L224" s="48"/>
      <c r="M224" s="48"/>
      <c r="N224" s="48"/>
      <c r="O224" s="48"/>
      <c r="P224" s="48"/>
      <c r="Q224" s="48"/>
    </row>
    <row r="225" spans="1:17" ht="14.25" x14ac:dyDescent="0.2">
      <c r="A225" s="48"/>
      <c r="B225" s="145"/>
      <c r="C225" s="145"/>
      <c r="D225" s="145"/>
      <c r="E225" s="145"/>
      <c r="F225" s="48"/>
      <c r="G225" s="162"/>
      <c r="H225" s="162"/>
      <c r="I225" s="162"/>
      <c r="J225" s="162"/>
      <c r="K225" s="48"/>
      <c r="L225" s="48"/>
      <c r="M225" s="48"/>
      <c r="N225" s="48"/>
      <c r="O225" s="48"/>
      <c r="P225" s="48"/>
      <c r="Q225" s="48"/>
    </row>
    <row r="226" spans="1:17" ht="14.25" x14ac:dyDescent="0.2">
      <c r="A226" s="48"/>
      <c r="B226" s="145"/>
      <c r="C226" s="145"/>
      <c r="D226" s="145"/>
      <c r="E226" s="145"/>
      <c r="F226" s="48"/>
      <c r="G226" s="162"/>
      <c r="H226" s="162"/>
      <c r="I226" s="162"/>
      <c r="J226" s="162"/>
      <c r="K226" s="48"/>
      <c r="L226" s="48"/>
      <c r="M226" s="48"/>
      <c r="N226" s="48"/>
      <c r="O226" s="48"/>
      <c r="P226" s="48"/>
      <c r="Q226" s="48"/>
    </row>
    <row r="227" spans="1:17" ht="14.25" x14ac:dyDescent="0.2"/>
    <row r="228" spans="1:17" ht="14.25" x14ac:dyDescent="0.2"/>
    <row r="229" spans="1:17" ht="14.25" x14ac:dyDescent="0.2"/>
    <row r="230" spans="1:17" ht="14.25" x14ac:dyDescent="0.2"/>
    <row r="231" spans="1:17" ht="14.25" x14ac:dyDescent="0.2"/>
    <row r="232" spans="1:17" ht="14.25" x14ac:dyDescent="0.2"/>
    <row r="233" spans="1:17" ht="14.25" x14ac:dyDescent="0.2"/>
    <row r="234" spans="1:17" ht="14.25" x14ac:dyDescent="0.2"/>
    <row r="235" spans="1:17" ht="14.25" x14ac:dyDescent="0.2"/>
    <row r="236" spans="1:17" ht="14.25" x14ac:dyDescent="0.2"/>
    <row r="237" spans="1:17" ht="14.25" x14ac:dyDescent="0.2"/>
    <row r="238" spans="1:17" ht="14.25" x14ac:dyDescent="0.2"/>
    <row r="239" spans="1:17" ht="14.25" x14ac:dyDescent="0.2"/>
    <row r="240" spans="1:17" ht="14.25" x14ac:dyDescent="0.2"/>
    <row r="241" ht="14.25" x14ac:dyDescent="0.2"/>
    <row r="242" ht="14.25" x14ac:dyDescent="0.2"/>
    <row r="243" ht="14.25" x14ac:dyDescent="0.2"/>
    <row r="244" ht="14.25" x14ac:dyDescent="0.2"/>
    <row r="245" ht="14.25" x14ac:dyDescent="0.2"/>
    <row r="246" ht="14.25" x14ac:dyDescent="0.2"/>
    <row r="247" ht="14.25" x14ac:dyDescent="0.2"/>
    <row r="248" ht="14.25" x14ac:dyDescent="0.2"/>
    <row r="249" ht="14.25" x14ac:dyDescent="0.2"/>
    <row r="250" ht="14.25" x14ac:dyDescent="0.2"/>
    <row r="251" ht="14.25" x14ac:dyDescent="0.2"/>
    <row r="252" ht="14.25" x14ac:dyDescent="0.2"/>
    <row r="253" ht="14.25" x14ac:dyDescent="0.2"/>
    <row r="254" ht="14.25" x14ac:dyDescent="0.2"/>
    <row r="255" ht="14.25" x14ac:dyDescent="0.2"/>
    <row r="256" ht="14.25" x14ac:dyDescent="0.2"/>
    <row r="257" ht="14.25" x14ac:dyDescent="0.2"/>
    <row r="258" ht="14.25" x14ac:dyDescent="0.2"/>
    <row r="259" ht="14.25" x14ac:dyDescent="0.2"/>
    <row r="260" ht="14.25" x14ac:dyDescent="0.2"/>
    <row r="261" ht="14.25" x14ac:dyDescent="0.2"/>
    <row r="262" ht="14.25" x14ac:dyDescent="0.2"/>
    <row r="263" ht="14.25" x14ac:dyDescent="0.2"/>
    <row r="264" ht="14.25" x14ac:dyDescent="0.2"/>
    <row r="265" ht="14.25" x14ac:dyDescent="0.2"/>
    <row r="266" ht="14.25" x14ac:dyDescent="0.2"/>
    <row r="267" ht="14.25" x14ac:dyDescent="0.2"/>
    <row r="268" ht="14.25" x14ac:dyDescent="0.2"/>
    <row r="269" ht="14.25" x14ac:dyDescent="0.2"/>
    <row r="270" ht="14.25" x14ac:dyDescent="0.2"/>
    <row r="271" ht="14.25" x14ac:dyDescent="0.2"/>
    <row r="272" ht="14.25" x14ac:dyDescent="0.2"/>
    <row r="273" ht="14.25" x14ac:dyDescent="0.2"/>
    <row r="274" ht="14.25" x14ac:dyDescent="0.2"/>
    <row r="275" ht="14.25" x14ac:dyDescent="0.2"/>
    <row r="276" ht="14.25" x14ac:dyDescent="0.2"/>
    <row r="277" ht="14.25" x14ac:dyDescent="0.2"/>
    <row r="278" ht="14.25" x14ac:dyDescent="0.2"/>
    <row r="279" ht="14.25" x14ac:dyDescent="0.2"/>
    <row r="280" ht="14.25" x14ac:dyDescent="0.2"/>
    <row r="281" ht="14.25" x14ac:dyDescent="0.2"/>
    <row r="282" ht="14.25" x14ac:dyDescent="0.2"/>
    <row r="283" ht="14.25" x14ac:dyDescent="0.2"/>
    <row r="284" ht="14.25" x14ac:dyDescent="0.2"/>
    <row r="285" ht="14.25" x14ac:dyDescent="0.2"/>
    <row r="286" ht="14.25" x14ac:dyDescent="0.2"/>
    <row r="287" ht="14.25" x14ac:dyDescent="0.2"/>
    <row r="288" ht="14.25" x14ac:dyDescent="0.2"/>
    <row r="289" ht="14.25" x14ac:dyDescent="0.2"/>
    <row r="290" ht="14.25" x14ac:dyDescent="0.2"/>
    <row r="291" ht="14.25" x14ac:dyDescent="0.2"/>
    <row r="292" ht="14.25" x14ac:dyDescent="0.2"/>
    <row r="293" ht="14.25" x14ac:dyDescent="0.2"/>
    <row r="294" ht="14.25" x14ac:dyDescent="0.2"/>
    <row r="295" ht="14.25" x14ac:dyDescent="0.2"/>
    <row r="296" ht="14.25" x14ac:dyDescent="0.2"/>
    <row r="297" ht="14.25" x14ac:dyDescent="0.2"/>
    <row r="298" ht="14.25" x14ac:dyDescent="0.2"/>
    <row r="299" ht="14.25" x14ac:dyDescent="0.2"/>
    <row r="300" ht="14.25" x14ac:dyDescent="0.2"/>
    <row r="301" ht="14.25" x14ac:dyDescent="0.2"/>
    <row r="302" ht="14.25" x14ac:dyDescent="0.2"/>
    <row r="303" ht="14.25" x14ac:dyDescent="0.2"/>
    <row r="304" ht="14.25" x14ac:dyDescent="0.2"/>
    <row r="305" ht="14.25" x14ac:dyDescent="0.2"/>
    <row r="306" ht="14.25" x14ac:dyDescent="0.2"/>
    <row r="307" ht="14.25" x14ac:dyDescent="0.2"/>
    <row r="308" ht="14.25" x14ac:dyDescent="0.2"/>
    <row r="309" ht="14.25" x14ac:dyDescent="0.2"/>
    <row r="310" ht="14.25" x14ac:dyDescent="0.2"/>
    <row r="311" ht="14.25" x14ac:dyDescent="0.2"/>
    <row r="312" ht="14.25" x14ac:dyDescent="0.2"/>
    <row r="313" ht="14.25" x14ac:dyDescent="0.2"/>
    <row r="314" ht="14.25" x14ac:dyDescent="0.2"/>
    <row r="315" ht="14.25" x14ac:dyDescent="0.2"/>
    <row r="316" ht="14.25" x14ac:dyDescent="0.2"/>
    <row r="317" ht="14.25" x14ac:dyDescent="0.2"/>
    <row r="318" ht="14.25" x14ac:dyDescent="0.2"/>
    <row r="319" ht="14.25" x14ac:dyDescent="0.2"/>
    <row r="320" ht="14.25" x14ac:dyDescent="0.2"/>
    <row r="321" ht="14.25" x14ac:dyDescent="0.2"/>
    <row r="322" ht="14.25" x14ac:dyDescent="0.2"/>
    <row r="323" ht="14.25" x14ac:dyDescent="0.2"/>
    <row r="324" ht="14.25" x14ac:dyDescent="0.2"/>
    <row r="325" ht="14.25" x14ac:dyDescent="0.2"/>
    <row r="326" ht="14.25" x14ac:dyDescent="0.2"/>
    <row r="327" ht="14.25" x14ac:dyDescent="0.2"/>
    <row r="328" ht="14.25" x14ac:dyDescent="0.2"/>
    <row r="329" ht="14.25" x14ac:dyDescent="0.2"/>
    <row r="330" ht="14.25" x14ac:dyDescent="0.2"/>
    <row r="331" ht="14.25" x14ac:dyDescent="0.2"/>
    <row r="332" ht="14.25" x14ac:dyDescent="0.2"/>
    <row r="333" ht="14.25" x14ac:dyDescent="0.2"/>
    <row r="334" ht="14.25" x14ac:dyDescent="0.2"/>
    <row r="335" ht="14.25" x14ac:dyDescent="0.2"/>
    <row r="336" ht="14.25" x14ac:dyDescent="0.2"/>
    <row r="337" ht="14.25" x14ac:dyDescent="0.2"/>
    <row r="338" ht="14.25" x14ac:dyDescent="0.2"/>
    <row r="339" ht="14.25" x14ac:dyDescent="0.2"/>
    <row r="340" ht="14.25" x14ac:dyDescent="0.2"/>
    <row r="341" ht="14.25" x14ac:dyDescent="0.2"/>
    <row r="342" ht="14.25" x14ac:dyDescent="0.2"/>
    <row r="343" ht="14.25" x14ac:dyDescent="0.2"/>
    <row r="344" ht="14.25" x14ac:dyDescent="0.2"/>
    <row r="345" ht="14.25" x14ac:dyDescent="0.2"/>
    <row r="346" ht="14.25" x14ac:dyDescent="0.2"/>
    <row r="347" ht="14.25" x14ac:dyDescent="0.2"/>
    <row r="348" ht="14.25" x14ac:dyDescent="0.2"/>
    <row r="349" ht="14.25" x14ac:dyDescent="0.2"/>
    <row r="350" ht="14.25" x14ac:dyDescent="0.2"/>
    <row r="351" ht="14.25" x14ac:dyDescent="0.2"/>
    <row r="352" ht="14.25" x14ac:dyDescent="0.2"/>
    <row r="353" ht="14.25" x14ac:dyDescent="0.2"/>
    <row r="354" ht="14.25" x14ac:dyDescent="0.2"/>
    <row r="355" ht="14.25" x14ac:dyDescent="0.2"/>
    <row r="356" ht="14.25" x14ac:dyDescent="0.2"/>
    <row r="357" ht="14.25" x14ac:dyDescent="0.2"/>
    <row r="358" ht="14.25" x14ac:dyDescent="0.2"/>
    <row r="359" ht="14.25" x14ac:dyDescent="0.2"/>
    <row r="360" ht="14.25" x14ac:dyDescent="0.2"/>
    <row r="361" ht="14.25" x14ac:dyDescent="0.2"/>
    <row r="362" ht="14.25" x14ac:dyDescent="0.2"/>
    <row r="363" ht="14.25" x14ac:dyDescent="0.2"/>
    <row r="364" ht="14.25" x14ac:dyDescent="0.2"/>
    <row r="365" ht="14.25" x14ac:dyDescent="0.2"/>
    <row r="366" ht="14.25" x14ac:dyDescent="0.2"/>
    <row r="367" ht="14.25" x14ac:dyDescent="0.2"/>
    <row r="368" ht="14.25" x14ac:dyDescent="0.2"/>
    <row r="369" ht="14.25" x14ac:dyDescent="0.2"/>
    <row r="370" ht="14.25" x14ac:dyDescent="0.2"/>
    <row r="371" ht="14.25" x14ac:dyDescent="0.2"/>
    <row r="372" ht="14.25" x14ac:dyDescent="0.2"/>
    <row r="373" ht="14.25" x14ac:dyDescent="0.2"/>
    <row r="374" ht="14.25" x14ac:dyDescent="0.2"/>
    <row r="375" ht="14.25" x14ac:dyDescent="0.2"/>
    <row r="376" ht="14.25" x14ac:dyDescent="0.2"/>
    <row r="377" ht="14.25" x14ac:dyDescent="0.2"/>
    <row r="378" ht="14.25" x14ac:dyDescent="0.2"/>
    <row r="379" ht="14.25" x14ac:dyDescent="0.2"/>
    <row r="380" ht="14.25" x14ac:dyDescent="0.2"/>
    <row r="381" ht="14.25" x14ac:dyDescent="0.2"/>
    <row r="382" ht="14.25" x14ac:dyDescent="0.2"/>
    <row r="383" ht="14.25" x14ac:dyDescent="0.2"/>
    <row r="384" ht="14.25" x14ac:dyDescent="0.2"/>
    <row r="385" ht="14.25" x14ac:dyDescent="0.2"/>
    <row r="386" ht="14.25" x14ac:dyDescent="0.2"/>
    <row r="387" ht="14.25" x14ac:dyDescent="0.2"/>
    <row r="388" ht="14.25" x14ac:dyDescent="0.2"/>
    <row r="389" ht="14.25" x14ac:dyDescent="0.2"/>
    <row r="390" ht="14.25" x14ac:dyDescent="0.2"/>
    <row r="391" ht="14.25" x14ac:dyDescent="0.2"/>
    <row r="392" ht="14.25" x14ac:dyDescent="0.2"/>
    <row r="393" ht="14.25" x14ac:dyDescent="0.2"/>
    <row r="394" ht="14.25" x14ac:dyDescent="0.2"/>
    <row r="395" ht="14.25" x14ac:dyDescent="0.2"/>
    <row r="396" ht="14.25" x14ac:dyDescent="0.2"/>
    <row r="397" ht="14.25" x14ac:dyDescent="0.2"/>
    <row r="398" ht="14.25" x14ac:dyDescent="0.2"/>
    <row r="399" ht="14.25" x14ac:dyDescent="0.2"/>
    <row r="400" ht="14.25" x14ac:dyDescent="0.2"/>
    <row r="401" ht="14.25" x14ac:dyDescent="0.2"/>
    <row r="402" ht="14.25" x14ac:dyDescent="0.2"/>
    <row r="403" ht="14.25" x14ac:dyDescent="0.2"/>
    <row r="404" ht="14.25" x14ac:dyDescent="0.2"/>
    <row r="405" ht="14.25" x14ac:dyDescent="0.2"/>
    <row r="406" ht="14.25" x14ac:dyDescent="0.2"/>
    <row r="407" ht="14.25" x14ac:dyDescent="0.2"/>
    <row r="408" ht="14.25" x14ac:dyDescent="0.2"/>
    <row r="409" ht="14.25" x14ac:dyDescent="0.2"/>
    <row r="410" ht="14.25" x14ac:dyDescent="0.2"/>
    <row r="411" ht="14.25" x14ac:dyDescent="0.2"/>
    <row r="412" ht="14.25" x14ac:dyDescent="0.2"/>
    <row r="413" ht="14.25" x14ac:dyDescent="0.2"/>
    <row r="414" ht="14.25" x14ac:dyDescent="0.2"/>
    <row r="415" ht="14.25" x14ac:dyDescent="0.2"/>
    <row r="416" ht="14.25" x14ac:dyDescent="0.2"/>
    <row r="417" ht="14.25" x14ac:dyDescent="0.2"/>
    <row r="418" ht="14.25" x14ac:dyDescent="0.2"/>
    <row r="419" ht="14.25" x14ac:dyDescent="0.2"/>
    <row r="420" ht="14.25" x14ac:dyDescent="0.2"/>
    <row r="421" ht="14.25" x14ac:dyDescent="0.2"/>
    <row r="422" ht="14.25" x14ac:dyDescent="0.2"/>
    <row r="423" ht="14.25" x14ac:dyDescent="0.2"/>
    <row r="424" ht="14.25" x14ac:dyDescent="0.2"/>
    <row r="425" ht="14.25" x14ac:dyDescent="0.2"/>
    <row r="426" ht="14.25" x14ac:dyDescent="0.2"/>
    <row r="427" ht="14.25" x14ac:dyDescent="0.2"/>
    <row r="428" ht="14.25" x14ac:dyDescent="0.2"/>
    <row r="429" ht="14.25" x14ac:dyDescent="0.2"/>
    <row r="430" ht="14.25" x14ac:dyDescent="0.2"/>
    <row r="431" ht="14.25" x14ac:dyDescent="0.2"/>
    <row r="432" ht="14.25" x14ac:dyDescent="0.2"/>
    <row r="433" ht="14.25" x14ac:dyDescent="0.2"/>
    <row r="434" ht="14.25" x14ac:dyDescent="0.2"/>
    <row r="435" ht="14.25" x14ac:dyDescent="0.2"/>
    <row r="436" ht="14.25" x14ac:dyDescent="0.2"/>
    <row r="437" ht="14.25" x14ac:dyDescent="0.2"/>
    <row r="438" ht="14.25" x14ac:dyDescent="0.2"/>
    <row r="439" ht="14.25" x14ac:dyDescent="0.2"/>
    <row r="440" ht="14.25" x14ac:dyDescent="0.2"/>
    <row r="441" ht="14.25" x14ac:dyDescent="0.2"/>
    <row r="442" ht="14.25" x14ac:dyDescent="0.2"/>
    <row r="443" ht="14.25" x14ac:dyDescent="0.2"/>
    <row r="444" ht="14.25" x14ac:dyDescent="0.2"/>
    <row r="445" ht="14.25" x14ac:dyDescent="0.2"/>
    <row r="446" ht="14.25" x14ac:dyDescent="0.2"/>
    <row r="447" ht="14.25" x14ac:dyDescent="0.2"/>
    <row r="448" ht="14.25" x14ac:dyDescent="0.2"/>
    <row r="449" ht="14.25" x14ac:dyDescent="0.2"/>
    <row r="450" ht="14.25" x14ac:dyDescent="0.2"/>
    <row r="451" ht="14.25" x14ac:dyDescent="0.2"/>
    <row r="452" ht="14.25" x14ac:dyDescent="0.2"/>
    <row r="453" ht="14.25" x14ac:dyDescent="0.2"/>
    <row r="454" ht="14.25" x14ac:dyDescent="0.2"/>
    <row r="455" ht="14.25" x14ac:dyDescent="0.2"/>
    <row r="456" ht="14.25" x14ac:dyDescent="0.2"/>
    <row r="457" ht="14.25" x14ac:dyDescent="0.2"/>
    <row r="458" ht="14.25" x14ac:dyDescent="0.2"/>
    <row r="459" ht="14.25" x14ac:dyDescent="0.2"/>
    <row r="460" ht="14.25" x14ac:dyDescent="0.2"/>
    <row r="461" ht="14.25" x14ac:dyDescent="0.2"/>
    <row r="462" ht="14.25" x14ac:dyDescent="0.2"/>
    <row r="463" ht="14.25" x14ac:dyDescent="0.2"/>
    <row r="464" ht="14.25" x14ac:dyDescent="0.2"/>
    <row r="465" ht="14.25" x14ac:dyDescent="0.2"/>
    <row r="466" ht="14.25" x14ac:dyDescent="0.2"/>
    <row r="467" ht="14.25" x14ac:dyDescent="0.2"/>
    <row r="468" ht="14.25" x14ac:dyDescent="0.2"/>
    <row r="469" ht="14.25" x14ac:dyDescent="0.2"/>
    <row r="470" ht="14.25" x14ac:dyDescent="0.2"/>
    <row r="471" ht="14.25" x14ac:dyDescent="0.2"/>
    <row r="472" ht="14.25" x14ac:dyDescent="0.2"/>
    <row r="473" ht="14.25" x14ac:dyDescent="0.2"/>
    <row r="474" ht="14.25" x14ac:dyDescent="0.2"/>
    <row r="475" ht="14.25" x14ac:dyDescent="0.2"/>
    <row r="476" ht="14.25" x14ac:dyDescent="0.2"/>
    <row r="477" ht="14.25" x14ac:dyDescent="0.2"/>
    <row r="478" ht="14.25" x14ac:dyDescent="0.2"/>
    <row r="479" ht="14.25" x14ac:dyDescent="0.2"/>
    <row r="480" ht="14.25" x14ac:dyDescent="0.2"/>
    <row r="481" ht="14.25" x14ac:dyDescent="0.2"/>
    <row r="482" ht="14.25" x14ac:dyDescent="0.2"/>
    <row r="483" ht="14.25" x14ac:dyDescent="0.2"/>
    <row r="484" ht="14.25" x14ac:dyDescent="0.2"/>
    <row r="485" ht="14.25" x14ac:dyDescent="0.2"/>
    <row r="486" ht="14.25" x14ac:dyDescent="0.2"/>
    <row r="487" ht="14.25" x14ac:dyDescent="0.2"/>
    <row r="488" ht="14.25" x14ac:dyDescent="0.2"/>
    <row r="489" ht="14.25" x14ac:dyDescent="0.2"/>
    <row r="490" ht="14.25" x14ac:dyDescent="0.2"/>
    <row r="491" ht="14.25" x14ac:dyDescent="0.2"/>
    <row r="492" ht="14.25" x14ac:dyDescent="0.2"/>
    <row r="493" ht="14.25" x14ac:dyDescent="0.2"/>
    <row r="494" ht="14.25" x14ac:dyDescent="0.2"/>
    <row r="495" ht="14.25" x14ac:dyDescent="0.2"/>
    <row r="496" ht="14.25" x14ac:dyDescent="0.2"/>
    <row r="497" ht="14.25" x14ac:dyDescent="0.2"/>
    <row r="498" ht="14.25" x14ac:dyDescent="0.2"/>
    <row r="499" ht="14.25" x14ac:dyDescent="0.2"/>
    <row r="500" ht="14.25" x14ac:dyDescent="0.2"/>
    <row r="501" ht="14.25" x14ac:dyDescent="0.2"/>
    <row r="502" ht="14.25" x14ac:dyDescent="0.2"/>
    <row r="503" ht="14.25" x14ac:dyDescent="0.2"/>
    <row r="504" ht="14.25" x14ac:dyDescent="0.2"/>
    <row r="505" ht="14.25" x14ac:dyDescent="0.2"/>
    <row r="506" ht="14.25" x14ac:dyDescent="0.2"/>
    <row r="507" ht="14.25" x14ac:dyDescent="0.2"/>
    <row r="508" ht="14.25" x14ac:dyDescent="0.2"/>
    <row r="509" ht="14.25" x14ac:dyDescent="0.2"/>
    <row r="510" ht="14.25" x14ac:dyDescent="0.2"/>
    <row r="511" ht="14.25" x14ac:dyDescent="0.2"/>
    <row r="512" ht="14.25" x14ac:dyDescent="0.2"/>
    <row r="513" ht="14.25" x14ac:dyDescent="0.2"/>
    <row r="514" ht="14.25" x14ac:dyDescent="0.2"/>
    <row r="515" ht="14.25" x14ac:dyDescent="0.2"/>
    <row r="516" ht="14.25" x14ac:dyDescent="0.2"/>
    <row r="517" ht="14.25" x14ac:dyDescent="0.2"/>
    <row r="518" ht="14.25" x14ac:dyDescent="0.2"/>
    <row r="519" ht="14.25" x14ac:dyDescent="0.2"/>
    <row r="520" ht="14.25" x14ac:dyDescent="0.2"/>
    <row r="521" ht="14.25" x14ac:dyDescent="0.2"/>
    <row r="522" ht="14.25" x14ac:dyDescent="0.2"/>
    <row r="523" ht="14.25" x14ac:dyDescent="0.2"/>
    <row r="524" ht="14.25" x14ac:dyDescent="0.2"/>
    <row r="525" ht="14.25" x14ac:dyDescent="0.2"/>
    <row r="526" ht="14.25" x14ac:dyDescent="0.2"/>
    <row r="527" ht="14.25" x14ac:dyDescent="0.2"/>
    <row r="528" ht="14.25" x14ac:dyDescent="0.2"/>
    <row r="529" ht="14.25" x14ac:dyDescent="0.2"/>
    <row r="530" ht="14.25" x14ac:dyDescent="0.2"/>
    <row r="531" ht="14.25" x14ac:dyDescent="0.2"/>
    <row r="532" ht="14.25" x14ac:dyDescent="0.2"/>
    <row r="533" ht="14.25" x14ac:dyDescent="0.2"/>
    <row r="534" ht="14.25" x14ac:dyDescent="0.2"/>
    <row r="535" ht="14.25" x14ac:dyDescent="0.2"/>
    <row r="536" ht="14.25" x14ac:dyDescent="0.2"/>
    <row r="537" ht="14.25" x14ac:dyDescent="0.2"/>
    <row r="538" ht="14.25" x14ac:dyDescent="0.2"/>
    <row r="539" ht="14.25" x14ac:dyDescent="0.2"/>
    <row r="540" ht="14.25" x14ac:dyDescent="0.2"/>
    <row r="541" ht="14.25" x14ac:dyDescent="0.2"/>
    <row r="542" ht="14.25" x14ac:dyDescent="0.2"/>
    <row r="543" ht="14.25" x14ac:dyDescent="0.2"/>
    <row r="544" ht="14.25" x14ac:dyDescent="0.2"/>
    <row r="545" ht="14.25" x14ac:dyDescent="0.2"/>
    <row r="546" ht="14.25" x14ac:dyDescent="0.2"/>
    <row r="547" ht="14.25" x14ac:dyDescent="0.2"/>
    <row r="548" ht="14.25" x14ac:dyDescent="0.2"/>
    <row r="549" ht="14.25" x14ac:dyDescent="0.2"/>
    <row r="550" ht="14.25" x14ac:dyDescent="0.2"/>
    <row r="551" ht="14.25" x14ac:dyDescent="0.2"/>
    <row r="552" ht="14.25" x14ac:dyDescent="0.2"/>
    <row r="553" ht="14.25" x14ac:dyDescent="0.2"/>
    <row r="554" ht="14.25" x14ac:dyDescent="0.2"/>
    <row r="555" ht="14.25" x14ac:dyDescent="0.2"/>
    <row r="556" ht="14.25" x14ac:dyDescent="0.2"/>
    <row r="557" ht="14.25" x14ac:dyDescent="0.2"/>
    <row r="558" ht="14.25" x14ac:dyDescent="0.2"/>
    <row r="559" ht="14.25" x14ac:dyDescent="0.2"/>
    <row r="560" ht="14.25" x14ac:dyDescent="0.2"/>
    <row r="561" ht="14.25" x14ac:dyDescent="0.2"/>
    <row r="562" ht="14.25" x14ac:dyDescent="0.2"/>
    <row r="563" ht="14.25" x14ac:dyDescent="0.2"/>
    <row r="564" ht="14.25" x14ac:dyDescent="0.2"/>
    <row r="565" ht="14.25" x14ac:dyDescent="0.2"/>
    <row r="566" ht="14.25" x14ac:dyDescent="0.2"/>
    <row r="567" ht="14.25" x14ac:dyDescent="0.2"/>
    <row r="568" ht="14.25" x14ac:dyDescent="0.2"/>
    <row r="569" ht="14.25" x14ac:dyDescent="0.2"/>
    <row r="570" ht="14.25" x14ac:dyDescent="0.2"/>
    <row r="571" ht="14.25" x14ac:dyDescent="0.2"/>
    <row r="572" ht="14.25" x14ac:dyDescent="0.2"/>
    <row r="573" ht="14.25" x14ac:dyDescent="0.2"/>
    <row r="574" ht="14.25" x14ac:dyDescent="0.2"/>
    <row r="575" ht="14.25" x14ac:dyDescent="0.2"/>
    <row r="576" ht="14.25" x14ac:dyDescent="0.2"/>
    <row r="577" ht="14.25" x14ac:dyDescent="0.2"/>
    <row r="578" ht="14.25" x14ac:dyDescent="0.2"/>
    <row r="579" ht="14.25" x14ac:dyDescent="0.2"/>
    <row r="580" ht="14.25" x14ac:dyDescent="0.2"/>
    <row r="581" ht="14.25" x14ac:dyDescent="0.2"/>
    <row r="582" ht="14.25" x14ac:dyDescent="0.2"/>
    <row r="583" ht="14.25" x14ac:dyDescent="0.2"/>
    <row r="584" ht="14.25" x14ac:dyDescent="0.2"/>
    <row r="585" ht="14.25" x14ac:dyDescent="0.2"/>
    <row r="586" ht="14.25" x14ac:dyDescent="0.2"/>
    <row r="587" ht="14.25" x14ac:dyDescent="0.2"/>
    <row r="588" ht="14.25" x14ac:dyDescent="0.2"/>
    <row r="589" ht="14.25" x14ac:dyDescent="0.2"/>
    <row r="590" ht="14.25" x14ac:dyDescent="0.2"/>
    <row r="591" ht="14.25" x14ac:dyDescent="0.2"/>
    <row r="592" ht="14.25" x14ac:dyDescent="0.2"/>
    <row r="593" ht="14.25" x14ac:dyDescent="0.2"/>
    <row r="594" ht="14.25" x14ac:dyDescent="0.2"/>
    <row r="595" ht="14.25" x14ac:dyDescent="0.2"/>
    <row r="596" ht="14.25" x14ac:dyDescent="0.2"/>
    <row r="597" ht="14.25" x14ac:dyDescent="0.2"/>
    <row r="598" ht="14.25" x14ac:dyDescent="0.2"/>
    <row r="599" ht="14.25" x14ac:dyDescent="0.2"/>
    <row r="600" ht="14.25" x14ac:dyDescent="0.2"/>
    <row r="601" ht="14.25" x14ac:dyDescent="0.2"/>
    <row r="602" ht="14.25" x14ac:dyDescent="0.2"/>
    <row r="603" ht="14.25" x14ac:dyDescent="0.2"/>
    <row r="604" ht="14.25" x14ac:dyDescent="0.2"/>
    <row r="605" ht="14.25" x14ac:dyDescent="0.2"/>
    <row r="606" ht="14.25" x14ac:dyDescent="0.2"/>
    <row r="607" ht="14.25" x14ac:dyDescent="0.2"/>
    <row r="608" ht="14.25" x14ac:dyDescent="0.2"/>
    <row r="609" ht="14.25" x14ac:dyDescent="0.2"/>
    <row r="610" ht="14.25" x14ac:dyDescent="0.2"/>
    <row r="611" ht="14.25" x14ac:dyDescent="0.2"/>
    <row r="612" ht="14.25" x14ac:dyDescent="0.2"/>
    <row r="613" ht="14.25" x14ac:dyDescent="0.2"/>
    <row r="614" ht="14.25" x14ac:dyDescent="0.2"/>
    <row r="615" ht="14.25" x14ac:dyDescent="0.2"/>
    <row r="616" ht="14.25" x14ac:dyDescent="0.2"/>
    <row r="617" ht="14.25" x14ac:dyDescent="0.2"/>
    <row r="618" ht="14.25" x14ac:dyDescent="0.2"/>
    <row r="619" ht="14.25" x14ac:dyDescent="0.2"/>
    <row r="620" ht="14.25" x14ac:dyDescent="0.2"/>
    <row r="621" ht="14.25" x14ac:dyDescent="0.2"/>
    <row r="622" ht="14.25" x14ac:dyDescent="0.2"/>
    <row r="623" ht="14.25" x14ac:dyDescent="0.2"/>
    <row r="624" ht="14.25" x14ac:dyDescent="0.2"/>
    <row r="625" ht="14.25" x14ac:dyDescent="0.2"/>
    <row r="626" ht="14.25" x14ac:dyDescent="0.2"/>
    <row r="627" ht="14.25" x14ac:dyDescent="0.2"/>
    <row r="628" ht="14.25" x14ac:dyDescent="0.2"/>
    <row r="629" ht="14.25" x14ac:dyDescent="0.2"/>
    <row r="630" ht="14.25" x14ac:dyDescent="0.2"/>
    <row r="631" ht="14.25" x14ac:dyDescent="0.2"/>
    <row r="632" ht="14.25" x14ac:dyDescent="0.2"/>
    <row r="633" ht="14.25" x14ac:dyDescent="0.2"/>
    <row r="634" ht="14.25" x14ac:dyDescent="0.2"/>
    <row r="635" ht="14.25" x14ac:dyDescent="0.2"/>
    <row r="636" ht="14.25" x14ac:dyDescent="0.2"/>
    <row r="637" ht="14.25" x14ac:dyDescent="0.2"/>
    <row r="638" ht="14.25" x14ac:dyDescent="0.2"/>
    <row r="639" ht="14.25" x14ac:dyDescent="0.2"/>
    <row r="640" ht="14.25" x14ac:dyDescent="0.2"/>
    <row r="641" ht="14.25" x14ac:dyDescent="0.2"/>
    <row r="642" ht="14.25" x14ac:dyDescent="0.2"/>
    <row r="643" ht="14.25" x14ac:dyDescent="0.2"/>
    <row r="644" ht="14.25" x14ac:dyDescent="0.2"/>
    <row r="645" ht="14.25" x14ac:dyDescent="0.2"/>
    <row r="646" ht="14.25" x14ac:dyDescent="0.2"/>
    <row r="647" ht="14.25" x14ac:dyDescent="0.2"/>
    <row r="648" ht="14.25" x14ac:dyDescent="0.2"/>
    <row r="649" ht="14.25" x14ac:dyDescent="0.2"/>
    <row r="650" ht="14.25" x14ac:dyDescent="0.2"/>
    <row r="651" ht="14.25" x14ac:dyDescent="0.2"/>
    <row r="652" ht="14.25" x14ac:dyDescent="0.2"/>
    <row r="653" ht="14.25" x14ac:dyDescent="0.2"/>
    <row r="654" ht="14.25" x14ac:dyDescent="0.2"/>
    <row r="655" ht="14.25" x14ac:dyDescent="0.2"/>
    <row r="656" ht="14.25" x14ac:dyDescent="0.2"/>
    <row r="657" ht="14.25" x14ac:dyDescent="0.2"/>
    <row r="658" ht="14.25" x14ac:dyDescent="0.2"/>
    <row r="659" ht="14.25" x14ac:dyDescent="0.2"/>
    <row r="660" ht="14.25" x14ac:dyDescent="0.2"/>
    <row r="661" ht="14.25" x14ac:dyDescent="0.2"/>
    <row r="662" ht="14.25" x14ac:dyDescent="0.2"/>
    <row r="663" ht="14.25" x14ac:dyDescent="0.2"/>
    <row r="664" ht="14.25" x14ac:dyDescent="0.2"/>
    <row r="665" ht="14.25" x14ac:dyDescent="0.2"/>
    <row r="666" ht="14.25" x14ac:dyDescent="0.2"/>
    <row r="667" ht="14.25" x14ac:dyDescent="0.2"/>
    <row r="668" ht="14.25" x14ac:dyDescent="0.2"/>
    <row r="669" ht="14.25" x14ac:dyDescent="0.2"/>
    <row r="670" ht="14.25" x14ac:dyDescent="0.2"/>
    <row r="671" ht="14.25" x14ac:dyDescent="0.2"/>
    <row r="672" ht="14.25" x14ac:dyDescent="0.2"/>
    <row r="673" ht="14.25" x14ac:dyDescent="0.2"/>
    <row r="674" ht="14.25" x14ac:dyDescent="0.2"/>
    <row r="675" ht="14.25" x14ac:dyDescent="0.2"/>
    <row r="676" ht="14.25" x14ac:dyDescent="0.2"/>
    <row r="677" ht="14.25" x14ac:dyDescent="0.2"/>
    <row r="678" ht="14.25" x14ac:dyDescent="0.2"/>
    <row r="679" ht="14.25" x14ac:dyDescent="0.2"/>
    <row r="680" ht="14.25" x14ac:dyDescent="0.2"/>
    <row r="681" ht="14.25" x14ac:dyDescent="0.2"/>
    <row r="682" ht="14.25" x14ac:dyDescent="0.2"/>
    <row r="683" ht="14.25" x14ac:dyDescent="0.2"/>
    <row r="684" ht="14.25" x14ac:dyDescent="0.2"/>
    <row r="685" ht="14.25" x14ac:dyDescent="0.2"/>
    <row r="686" ht="14.25" x14ac:dyDescent="0.2"/>
    <row r="687" ht="14.25" x14ac:dyDescent="0.2"/>
    <row r="688" ht="14.25" x14ac:dyDescent="0.2"/>
    <row r="689" ht="14.25" x14ac:dyDescent="0.2"/>
    <row r="690" ht="14.25" x14ac:dyDescent="0.2"/>
    <row r="691" ht="14.25" x14ac:dyDescent="0.2"/>
    <row r="692" ht="14.25" x14ac:dyDescent="0.2"/>
    <row r="693" ht="14.25" x14ac:dyDescent="0.2"/>
    <row r="694" ht="14.25" x14ac:dyDescent="0.2"/>
    <row r="695" ht="14.25" x14ac:dyDescent="0.2"/>
    <row r="696" ht="14.25" x14ac:dyDescent="0.2"/>
    <row r="697" ht="14.25" x14ac:dyDescent="0.2"/>
    <row r="698" ht="14.25" x14ac:dyDescent="0.2"/>
    <row r="699" ht="14.25" x14ac:dyDescent="0.2"/>
    <row r="700" ht="14.25" x14ac:dyDescent="0.2"/>
    <row r="701" ht="14.25" x14ac:dyDescent="0.2"/>
    <row r="702" ht="14.25" x14ac:dyDescent="0.2"/>
    <row r="703" ht="14.25" x14ac:dyDescent="0.2"/>
    <row r="704" ht="14.25" x14ac:dyDescent="0.2"/>
    <row r="705" ht="14.25" x14ac:dyDescent="0.2"/>
    <row r="706" ht="14.25" x14ac:dyDescent="0.2"/>
    <row r="707" ht="14.25" x14ac:dyDescent="0.2"/>
    <row r="708" ht="14.25" x14ac:dyDescent="0.2"/>
    <row r="709" ht="14.25" x14ac:dyDescent="0.2"/>
    <row r="710" ht="14.25" x14ac:dyDescent="0.2"/>
    <row r="711" ht="14.25" x14ac:dyDescent="0.2"/>
    <row r="712" ht="14.25" x14ac:dyDescent="0.2"/>
    <row r="713" ht="14.25" x14ac:dyDescent="0.2"/>
    <row r="714" ht="14.25" x14ac:dyDescent="0.2"/>
    <row r="715" ht="14.25" x14ac:dyDescent="0.2"/>
    <row r="716" ht="14.25" x14ac:dyDescent="0.2"/>
    <row r="717" ht="14.25" x14ac:dyDescent="0.2"/>
    <row r="718" ht="14.25" x14ac:dyDescent="0.2"/>
    <row r="719" ht="14.25" x14ac:dyDescent="0.2"/>
    <row r="720" ht="14.25" x14ac:dyDescent="0.2"/>
    <row r="721" ht="14.25" x14ac:dyDescent="0.2"/>
    <row r="722" ht="14.25" x14ac:dyDescent="0.2"/>
    <row r="723" ht="14.25" x14ac:dyDescent="0.2"/>
    <row r="724" ht="14.25" x14ac:dyDescent="0.2"/>
    <row r="725" ht="14.25" x14ac:dyDescent="0.2"/>
    <row r="726" ht="14.25" x14ac:dyDescent="0.2"/>
    <row r="727" ht="14.25" x14ac:dyDescent="0.2"/>
    <row r="728" ht="14.25" x14ac:dyDescent="0.2"/>
    <row r="729" ht="14.25" x14ac:dyDescent="0.2"/>
    <row r="730" ht="14.25" x14ac:dyDescent="0.2"/>
    <row r="731" ht="14.25" x14ac:dyDescent="0.2"/>
    <row r="732" ht="14.25" x14ac:dyDescent="0.2"/>
    <row r="733" ht="14.25" x14ac:dyDescent="0.2"/>
    <row r="734" ht="14.25" x14ac:dyDescent="0.2"/>
    <row r="735" ht="14.25" x14ac:dyDescent="0.2"/>
    <row r="736" ht="14.25" x14ac:dyDescent="0.2"/>
    <row r="737" ht="14.25" x14ac:dyDescent="0.2"/>
    <row r="738" ht="14.25" x14ac:dyDescent="0.2"/>
    <row r="739" ht="14.25" x14ac:dyDescent="0.2"/>
    <row r="740" ht="14.25" x14ac:dyDescent="0.2"/>
    <row r="741" ht="14.25" x14ac:dyDescent="0.2"/>
    <row r="742" ht="14.25" x14ac:dyDescent="0.2"/>
    <row r="743" ht="14.25" x14ac:dyDescent="0.2"/>
    <row r="744" ht="14.25" x14ac:dyDescent="0.2"/>
    <row r="745" ht="14.25" x14ac:dyDescent="0.2"/>
    <row r="746" ht="14.25" x14ac:dyDescent="0.2"/>
    <row r="747" ht="14.25" x14ac:dyDescent="0.2"/>
    <row r="748" ht="14.25" x14ac:dyDescent="0.2"/>
    <row r="749" ht="14.25" x14ac:dyDescent="0.2"/>
    <row r="750" ht="14.25" x14ac:dyDescent="0.2"/>
    <row r="751" ht="14.25" x14ac:dyDescent="0.2"/>
    <row r="752" ht="14.25" x14ac:dyDescent="0.2"/>
    <row r="753" ht="14.25" x14ac:dyDescent="0.2"/>
    <row r="754" ht="14.25" x14ac:dyDescent="0.2"/>
    <row r="755" ht="14.25" x14ac:dyDescent="0.2"/>
    <row r="756" ht="14.25" x14ac:dyDescent="0.2"/>
    <row r="757" ht="14.25" x14ac:dyDescent="0.2"/>
    <row r="758" ht="14.25" x14ac:dyDescent="0.2"/>
    <row r="759" ht="14.25" x14ac:dyDescent="0.2"/>
    <row r="760" ht="14.25" x14ac:dyDescent="0.2"/>
    <row r="761" ht="14.25" x14ac:dyDescent="0.2"/>
    <row r="762" ht="14.25" x14ac:dyDescent="0.2"/>
    <row r="763" ht="14.25" x14ac:dyDescent="0.2"/>
    <row r="764" ht="14.25" x14ac:dyDescent="0.2"/>
    <row r="765" ht="14.25" x14ac:dyDescent="0.2"/>
    <row r="766" ht="14.25" x14ac:dyDescent="0.2"/>
    <row r="767" ht="14.25" x14ac:dyDescent="0.2"/>
    <row r="768" ht="14.25" x14ac:dyDescent="0.2"/>
    <row r="769" ht="14.25" x14ac:dyDescent="0.2"/>
    <row r="770" ht="14.25" x14ac:dyDescent="0.2"/>
    <row r="771" ht="14.25" x14ac:dyDescent="0.2"/>
    <row r="772" ht="14.25" x14ac:dyDescent="0.2"/>
    <row r="773" ht="14.25" x14ac:dyDescent="0.2"/>
    <row r="774" ht="14.25" x14ac:dyDescent="0.2"/>
    <row r="775" ht="14.25" x14ac:dyDescent="0.2"/>
    <row r="776" ht="14.25" x14ac:dyDescent="0.2"/>
    <row r="777" ht="14.25" x14ac:dyDescent="0.2"/>
    <row r="778" ht="14.25" x14ac:dyDescent="0.2"/>
    <row r="779" ht="14.25" x14ac:dyDescent="0.2"/>
    <row r="780" ht="14.25" x14ac:dyDescent="0.2"/>
    <row r="781" ht="14.25" x14ac:dyDescent="0.2"/>
    <row r="782" ht="14.25" x14ac:dyDescent="0.2"/>
    <row r="783" ht="14.25" x14ac:dyDescent="0.2"/>
    <row r="784" ht="14.25" x14ac:dyDescent="0.2"/>
    <row r="785" ht="14.25" x14ac:dyDescent="0.2"/>
    <row r="786" ht="14.25" x14ac:dyDescent="0.2"/>
    <row r="787" ht="14.25" x14ac:dyDescent="0.2"/>
    <row r="788" ht="14.25" x14ac:dyDescent="0.2"/>
    <row r="789" ht="14.25" x14ac:dyDescent="0.2"/>
    <row r="790" ht="14.25" x14ac:dyDescent="0.2"/>
    <row r="791" ht="14.25" x14ac:dyDescent="0.2"/>
    <row r="792" ht="14.25" x14ac:dyDescent="0.2"/>
    <row r="793" ht="14.25" x14ac:dyDescent="0.2"/>
    <row r="794" ht="14.25" x14ac:dyDescent="0.2"/>
    <row r="795" ht="14.25" x14ac:dyDescent="0.2"/>
    <row r="796" ht="14.25" x14ac:dyDescent="0.2"/>
    <row r="797" ht="14.25" x14ac:dyDescent="0.2"/>
    <row r="798" ht="14.25" x14ac:dyDescent="0.2"/>
    <row r="799" ht="14.25" x14ac:dyDescent="0.2"/>
    <row r="800" ht="14.25" x14ac:dyDescent="0.2"/>
    <row r="801" ht="14.25" x14ac:dyDescent="0.2"/>
    <row r="802" ht="14.25" x14ac:dyDescent="0.2"/>
    <row r="803" ht="14.25" x14ac:dyDescent="0.2"/>
    <row r="804" ht="14.25" x14ac:dyDescent="0.2"/>
    <row r="805" ht="14.25" x14ac:dyDescent="0.2"/>
    <row r="806" ht="14.25" x14ac:dyDescent="0.2"/>
    <row r="807" ht="14.25" x14ac:dyDescent="0.2"/>
    <row r="808" ht="14.25" x14ac:dyDescent="0.2"/>
    <row r="809" ht="14.25" x14ac:dyDescent="0.2"/>
    <row r="810" ht="14.25" x14ac:dyDescent="0.2"/>
    <row r="811" ht="14.25" x14ac:dyDescent="0.2"/>
    <row r="812" ht="14.25" x14ac:dyDescent="0.2"/>
    <row r="813" ht="14.25" x14ac:dyDescent="0.2"/>
    <row r="814" ht="14.25" x14ac:dyDescent="0.2"/>
    <row r="815" ht="14.25" x14ac:dyDescent="0.2"/>
    <row r="816" ht="14.25" x14ac:dyDescent="0.2"/>
    <row r="817" ht="14.25" x14ac:dyDescent="0.2"/>
    <row r="818" ht="14.25" x14ac:dyDescent="0.2"/>
    <row r="819" ht="14.25" x14ac:dyDescent="0.2"/>
    <row r="820" ht="14.25" x14ac:dyDescent="0.2"/>
    <row r="821" ht="14.25" x14ac:dyDescent="0.2"/>
    <row r="822" ht="14.25" x14ac:dyDescent="0.2"/>
    <row r="823" ht="14.25" x14ac:dyDescent="0.2"/>
    <row r="824" ht="14.25" x14ac:dyDescent="0.2"/>
    <row r="825" ht="14.25" x14ac:dyDescent="0.2"/>
    <row r="826" ht="14.25" x14ac:dyDescent="0.2"/>
    <row r="827" ht="14.25" x14ac:dyDescent="0.2"/>
    <row r="828" ht="14.25" x14ac:dyDescent="0.2"/>
    <row r="829" ht="14.25" x14ac:dyDescent="0.2"/>
    <row r="830" ht="14.25" x14ac:dyDescent="0.2"/>
    <row r="831" ht="14.25" x14ac:dyDescent="0.2"/>
    <row r="832" ht="14.25" x14ac:dyDescent="0.2"/>
    <row r="833" ht="14.25" x14ac:dyDescent="0.2"/>
    <row r="834" ht="14.25" x14ac:dyDescent="0.2"/>
    <row r="835" ht="14.25" x14ac:dyDescent="0.2"/>
    <row r="836" ht="14.25" x14ac:dyDescent="0.2"/>
    <row r="837" ht="14.25" x14ac:dyDescent="0.2"/>
    <row r="838" ht="14.25" x14ac:dyDescent="0.2"/>
    <row r="839" ht="14.25" x14ac:dyDescent="0.2"/>
    <row r="840" ht="14.25" x14ac:dyDescent="0.2"/>
    <row r="841" ht="14.25" x14ac:dyDescent="0.2"/>
    <row r="842" ht="14.25" x14ac:dyDescent="0.2"/>
    <row r="843" ht="14.25" x14ac:dyDescent="0.2"/>
    <row r="844" ht="14.25" x14ac:dyDescent="0.2"/>
    <row r="845" ht="14.25" x14ac:dyDescent="0.2"/>
    <row r="846" ht="14.25" x14ac:dyDescent="0.2"/>
    <row r="847" ht="14.25" x14ac:dyDescent="0.2"/>
    <row r="848" ht="14.25" x14ac:dyDescent="0.2"/>
    <row r="849" ht="14.25" x14ac:dyDescent="0.2"/>
    <row r="850" ht="14.25" x14ac:dyDescent="0.2"/>
    <row r="851" ht="14.25" x14ac:dyDescent="0.2"/>
    <row r="852" ht="14.25" x14ac:dyDescent="0.2"/>
    <row r="853" ht="14.25" x14ac:dyDescent="0.2"/>
    <row r="854" ht="14.25" x14ac:dyDescent="0.2"/>
    <row r="855" ht="14.25" x14ac:dyDescent="0.2"/>
    <row r="856" ht="14.25" x14ac:dyDescent="0.2"/>
    <row r="857" ht="14.25" x14ac:dyDescent="0.2"/>
    <row r="858" ht="14.25" x14ac:dyDescent="0.2"/>
    <row r="859" ht="14.25" x14ac:dyDescent="0.2"/>
    <row r="860" ht="14.25" x14ac:dyDescent="0.2"/>
    <row r="861" ht="14.25" x14ac:dyDescent="0.2"/>
    <row r="862" ht="14.25" x14ac:dyDescent="0.2"/>
    <row r="863" ht="14.25" x14ac:dyDescent="0.2"/>
    <row r="864" ht="14.25" x14ac:dyDescent="0.2"/>
    <row r="865" ht="14.25" x14ac:dyDescent="0.2"/>
    <row r="866" ht="14.25" x14ac:dyDescent="0.2"/>
    <row r="867" ht="14.25" x14ac:dyDescent="0.2"/>
    <row r="868" ht="14.25" x14ac:dyDescent="0.2"/>
    <row r="869" ht="14.25" x14ac:dyDescent="0.2"/>
    <row r="870" ht="14.25" x14ac:dyDescent="0.2"/>
    <row r="871" ht="14.25" x14ac:dyDescent="0.2"/>
    <row r="872" ht="14.25" x14ac:dyDescent="0.2"/>
    <row r="873" ht="14.25" x14ac:dyDescent="0.2"/>
    <row r="874" ht="14.25" x14ac:dyDescent="0.2"/>
    <row r="875" ht="14.25" x14ac:dyDescent="0.2"/>
    <row r="876" ht="14.25" x14ac:dyDescent="0.2"/>
    <row r="877" ht="14.25" x14ac:dyDescent="0.2"/>
    <row r="878" ht="14.25" x14ac:dyDescent="0.2"/>
    <row r="879" ht="14.25" x14ac:dyDescent="0.2"/>
    <row r="880" ht="14.25" x14ac:dyDescent="0.2"/>
    <row r="881" ht="14.25" x14ac:dyDescent="0.2"/>
    <row r="882" ht="14.25" x14ac:dyDescent="0.2"/>
    <row r="883" ht="14.25" x14ac:dyDescent="0.2"/>
    <row r="884" ht="14.25" x14ac:dyDescent="0.2"/>
    <row r="885" ht="14.25" x14ac:dyDescent="0.2"/>
    <row r="886" ht="14.25" x14ac:dyDescent="0.2"/>
    <row r="887" ht="14.25" x14ac:dyDescent="0.2"/>
    <row r="888" ht="14.25" x14ac:dyDescent="0.2"/>
    <row r="889" ht="14.25" x14ac:dyDescent="0.2"/>
    <row r="890" ht="14.25" x14ac:dyDescent="0.2"/>
    <row r="891" ht="14.25" x14ac:dyDescent="0.2"/>
    <row r="892" ht="14.25" x14ac:dyDescent="0.2"/>
    <row r="893" ht="14.25" x14ac:dyDescent="0.2"/>
    <row r="894" ht="14.25" x14ac:dyDescent="0.2"/>
    <row r="895" ht="14.25" x14ac:dyDescent="0.2"/>
    <row r="896" ht="14.25" x14ac:dyDescent="0.2"/>
    <row r="897" ht="14.25" x14ac:dyDescent="0.2"/>
    <row r="898" ht="14.25" x14ac:dyDescent="0.2"/>
    <row r="899" ht="14.25" x14ac:dyDescent="0.2"/>
    <row r="900" ht="14.25" x14ac:dyDescent="0.2"/>
    <row r="901" ht="14.25" x14ac:dyDescent="0.2"/>
    <row r="902" ht="14.25" x14ac:dyDescent="0.2"/>
    <row r="903" ht="14.25" x14ac:dyDescent="0.2"/>
    <row r="904" ht="14.25" x14ac:dyDescent="0.2"/>
    <row r="905" ht="14.25" x14ac:dyDescent="0.2"/>
    <row r="906" ht="14.25" x14ac:dyDescent="0.2"/>
    <row r="907" ht="14.25" x14ac:dyDescent="0.2"/>
    <row r="908" ht="14.25" x14ac:dyDescent="0.2"/>
    <row r="909" ht="14.25" x14ac:dyDescent="0.2"/>
    <row r="910" ht="14.25" x14ac:dyDescent="0.2"/>
    <row r="911" ht="14.25" x14ac:dyDescent="0.2"/>
    <row r="912" ht="14.25" x14ac:dyDescent="0.2"/>
    <row r="913" ht="14.25" x14ac:dyDescent="0.2"/>
    <row r="914" ht="14.25" x14ac:dyDescent="0.2"/>
    <row r="915" ht="14.25" x14ac:dyDescent="0.2"/>
    <row r="916" ht="14.25" x14ac:dyDescent="0.2"/>
    <row r="917" ht="14.25" x14ac:dyDescent="0.2"/>
    <row r="918" ht="14.25" x14ac:dyDescent="0.2"/>
    <row r="919" ht="14.25" x14ac:dyDescent="0.2"/>
    <row r="920" ht="14.25" x14ac:dyDescent="0.2"/>
    <row r="921" ht="14.25" x14ac:dyDescent="0.2"/>
    <row r="922" ht="14.25" x14ac:dyDescent="0.2"/>
    <row r="923" ht="14.25" x14ac:dyDescent="0.2"/>
    <row r="924" ht="14.25" x14ac:dyDescent="0.2"/>
    <row r="925" ht="14.25" x14ac:dyDescent="0.2"/>
    <row r="926" ht="14.25" x14ac:dyDescent="0.2"/>
    <row r="927" ht="14.25" x14ac:dyDescent="0.2"/>
    <row r="928" ht="14.25" x14ac:dyDescent="0.2"/>
    <row r="929" ht="14.25" x14ac:dyDescent="0.2"/>
    <row r="930" ht="14.25" x14ac:dyDescent="0.2"/>
    <row r="931" ht="14.25" x14ac:dyDescent="0.2"/>
    <row r="932" ht="14.25" x14ac:dyDescent="0.2"/>
    <row r="933" ht="14.25" x14ac:dyDescent="0.2"/>
    <row r="934" ht="14.25" x14ac:dyDescent="0.2"/>
    <row r="935" ht="14.25" x14ac:dyDescent="0.2"/>
    <row r="936" ht="14.25" x14ac:dyDescent="0.2"/>
    <row r="937" ht="14.25" x14ac:dyDescent="0.2"/>
    <row r="938" ht="14.25" x14ac:dyDescent="0.2"/>
    <row r="939" ht="14.25" x14ac:dyDescent="0.2"/>
    <row r="940" ht="14.25" x14ac:dyDescent="0.2"/>
    <row r="941" ht="14.25" x14ac:dyDescent="0.2"/>
    <row r="942" ht="14.25" x14ac:dyDescent="0.2"/>
    <row r="943" ht="14.25" x14ac:dyDescent="0.2"/>
    <row r="944" ht="14.25" x14ac:dyDescent="0.2"/>
    <row r="945" ht="14.25" x14ac:dyDescent="0.2"/>
    <row r="946" ht="14.25" x14ac:dyDescent="0.2"/>
    <row r="947" ht="14.25" x14ac:dyDescent="0.2"/>
    <row r="948" ht="14.25" x14ac:dyDescent="0.2"/>
    <row r="949" ht="14.25" x14ac:dyDescent="0.2"/>
    <row r="950" ht="14.25" x14ac:dyDescent="0.2"/>
    <row r="951" ht="14.25" x14ac:dyDescent="0.2"/>
    <row r="952" ht="14.25" x14ac:dyDescent="0.2"/>
    <row r="953" ht="14.25" x14ac:dyDescent="0.2"/>
    <row r="954" ht="14.25" x14ac:dyDescent="0.2"/>
    <row r="955" ht="14.25" x14ac:dyDescent="0.2"/>
    <row r="956" ht="14.25" x14ac:dyDescent="0.2"/>
    <row r="957" ht="14.25" x14ac:dyDescent="0.2"/>
    <row r="958" ht="14.25" x14ac:dyDescent="0.2"/>
    <row r="959" ht="14.25" x14ac:dyDescent="0.2"/>
    <row r="960" ht="14.25" x14ac:dyDescent="0.2"/>
    <row r="961" ht="14.25" x14ac:dyDescent="0.2"/>
    <row r="962" ht="14.25" x14ac:dyDescent="0.2"/>
    <row r="963" ht="14.25" x14ac:dyDescent="0.2"/>
    <row r="964" ht="14.25" x14ac:dyDescent="0.2"/>
    <row r="965" ht="14.25" x14ac:dyDescent="0.2"/>
    <row r="966" ht="14.25" x14ac:dyDescent="0.2"/>
    <row r="967" ht="14.25" x14ac:dyDescent="0.2"/>
    <row r="968" ht="14.25" x14ac:dyDescent="0.2"/>
    <row r="969" ht="14.25" x14ac:dyDescent="0.2"/>
    <row r="970" ht="14.25" x14ac:dyDescent="0.2"/>
    <row r="971" ht="14.25" x14ac:dyDescent="0.2"/>
    <row r="972" ht="14.25" x14ac:dyDescent="0.2"/>
    <row r="973" ht="14.25" x14ac:dyDescent="0.2"/>
    <row r="974" ht="14.25" x14ac:dyDescent="0.2"/>
    <row r="975" ht="14.25" x14ac:dyDescent="0.2"/>
    <row r="976" ht="14.25" x14ac:dyDescent="0.2"/>
    <row r="977" ht="14.25" x14ac:dyDescent="0.2"/>
    <row r="978" ht="14.25" x14ac:dyDescent="0.2"/>
    <row r="979" ht="14.25" x14ac:dyDescent="0.2"/>
    <row r="980" ht="14.25" x14ac:dyDescent="0.2"/>
    <row r="981" ht="14.25" x14ac:dyDescent="0.2"/>
    <row r="982" ht="14.25" x14ac:dyDescent="0.2"/>
    <row r="983" ht="14.25" x14ac:dyDescent="0.2"/>
    <row r="984" ht="14.25" x14ac:dyDescent="0.2"/>
    <row r="985" ht="14.25" x14ac:dyDescent="0.2"/>
    <row r="986" ht="14.25" x14ac:dyDescent="0.2"/>
    <row r="987" ht="14.25" x14ac:dyDescent="0.2"/>
    <row r="988" ht="14.25" x14ac:dyDescent="0.2"/>
    <row r="989" ht="14.25" x14ac:dyDescent="0.2"/>
    <row r="990" ht="14.25" x14ac:dyDescent="0.2"/>
    <row r="991" ht="14.25" x14ac:dyDescent="0.2"/>
    <row r="992" ht="14.25" x14ac:dyDescent="0.2"/>
    <row r="993" ht="14.25" x14ac:dyDescent="0.2"/>
    <row r="994" ht="14.25" x14ac:dyDescent="0.2"/>
    <row r="995" ht="14.25" x14ac:dyDescent="0.2"/>
    <row r="996" ht="14.25" x14ac:dyDescent="0.2"/>
    <row r="997" ht="14.25" x14ac:dyDescent="0.2"/>
    <row r="998" ht="14.25" x14ac:dyDescent="0.2"/>
    <row r="999" ht="14.25" x14ac:dyDescent="0.2"/>
    <row r="1000" ht="14.25" x14ac:dyDescent="0.2"/>
    <row r="1001" ht="14.25" x14ac:dyDescent="0.2"/>
    <row r="1002" ht="14.25" x14ac:dyDescent="0.2"/>
    <row r="1003" ht="14.25" x14ac:dyDescent="0.2"/>
    <row r="1004" ht="14.25" x14ac:dyDescent="0.2"/>
    <row r="1005" ht="14.25" x14ac:dyDescent="0.2"/>
    <row r="1006" ht="14.25" x14ac:dyDescent="0.2"/>
    <row r="1007" ht="14.25" x14ac:dyDescent="0.2"/>
    <row r="1008" ht="14.25" x14ac:dyDescent="0.2"/>
    <row r="1009" ht="14.25" x14ac:dyDescent="0.2"/>
    <row r="1010" ht="14.25" x14ac:dyDescent="0.2"/>
    <row r="1011" ht="14.25" x14ac:dyDescent="0.2"/>
    <row r="1012" ht="14.25" x14ac:dyDescent="0.2"/>
    <row r="1013" ht="14.25" x14ac:dyDescent="0.2"/>
    <row r="1014" ht="14.25" x14ac:dyDescent="0.2"/>
    <row r="1015" ht="14.25" x14ac:dyDescent="0.2"/>
    <row r="1016" ht="14.25" x14ac:dyDescent="0.2"/>
    <row r="1017" ht="14.25" x14ac:dyDescent="0.2"/>
    <row r="1018" ht="14.25" x14ac:dyDescent="0.2"/>
    <row r="1019" ht="14.25" x14ac:dyDescent="0.2"/>
    <row r="1020" ht="14.25" x14ac:dyDescent="0.2"/>
    <row r="1021" ht="14.25" x14ac:dyDescent="0.2"/>
    <row r="1022" ht="14.25" x14ac:dyDescent="0.2"/>
    <row r="1023" ht="14.25" x14ac:dyDescent="0.2"/>
    <row r="1024" ht="14.25" x14ac:dyDescent="0.2"/>
    <row r="1025" ht="14.25" x14ac:dyDescent="0.2"/>
    <row r="1026" ht="14.25" x14ac:dyDescent="0.2"/>
    <row r="1027" ht="14.25" x14ac:dyDescent="0.2"/>
    <row r="1028" ht="14.25" x14ac:dyDescent="0.2"/>
    <row r="1029" ht="14.25" x14ac:dyDescent="0.2"/>
    <row r="1030" ht="14.25" x14ac:dyDescent="0.2"/>
    <row r="1031" ht="14.25" x14ac:dyDescent="0.2"/>
    <row r="1032" ht="14.25" x14ac:dyDescent="0.2"/>
    <row r="1033" ht="14.25" x14ac:dyDescent="0.2"/>
    <row r="1034" ht="14.25" x14ac:dyDescent="0.2"/>
    <row r="1035" ht="14.25" x14ac:dyDescent="0.2"/>
    <row r="1036" ht="14.25" x14ac:dyDescent="0.2"/>
    <row r="1037" ht="14.25" x14ac:dyDescent="0.2"/>
    <row r="1038" ht="14.25" x14ac:dyDescent="0.2"/>
    <row r="1039" ht="14.25" x14ac:dyDescent="0.2"/>
    <row r="1040" ht="14.25" x14ac:dyDescent="0.2"/>
    <row r="1041" ht="14.25" x14ac:dyDescent="0.2"/>
    <row r="1042" ht="14.25" x14ac:dyDescent="0.2"/>
  </sheetData>
  <mergeCells count="76">
    <mergeCell ref="A102:I102"/>
    <mergeCell ref="A1:J1"/>
    <mergeCell ref="A2:J2"/>
    <mergeCell ref="A3:J3"/>
    <mergeCell ref="B4:J4"/>
    <mergeCell ref="A5:J5"/>
    <mergeCell ref="A164:F164"/>
    <mergeCell ref="A118:I118"/>
    <mergeCell ref="A154:F154"/>
    <mergeCell ref="A155:F155"/>
    <mergeCell ref="A156:F156"/>
    <mergeCell ref="A157:F157"/>
    <mergeCell ref="A158:F158"/>
    <mergeCell ref="A159:F159"/>
    <mergeCell ref="A160:F160"/>
    <mergeCell ref="A161:F161"/>
    <mergeCell ref="A162:F162"/>
    <mergeCell ref="A163:F163"/>
    <mergeCell ref="A176:F176"/>
    <mergeCell ref="A165:F165"/>
    <mergeCell ref="A166:F166"/>
    <mergeCell ref="A167:F167"/>
    <mergeCell ref="A168:F168"/>
    <mergeCell ref="A169:F169"/>
    <mergeCell ref="A170:F170"/>
    <mergeCell ref="A171:F171"/>
    <mergeCell ref="A172:F172"/>
    <mergeCell ref="A173:F173"/>
    <mergeCell ref="A174:F174"/>
    <mergeCell ref="A175:F175"/>
    <mergeCell ref="A188:F188"/>
    <mergeCell ref="A177:F177"/>
    <mergeCell ref="A178:F178"/>
    <mergeCell ref="A179:F179"/>
    <mergeCell ref="A180:F180"/>
    <mergeCell ref="A181:F181"/>
    <mergeCell ref="A182:F182"/>
    <mergeCell ref="A183:F183"/>
    <mergeCell ref="A184:F184"/>
    <mergeCell ref="A185:F185"/>
    <mergeCell ref="A186:F186"/>
    <mergeCell ref="A187:F187"/>
    <mergeCell ref="A200:F200"/>
    <mergeCell ref="A189:F189"/>
    <mergeCell ref="A190:F190"/>
    <mergeCell ref="A191:F191"/>
    <mergeCell ref="A192:F192"/>
    <mergeCell ref="A193:F193"/>
    <mergeCell ref="A194:F194"/>
    <mergeCell ref="A195:F195"/>
    <mergeCell ref="A196:F196"/>
    <mergeCell ref="A197:F197"/>
    <mergeCell ref="A198:F198"/>
    <mergeCell ref="A199:F199"/>
    <mergeCell ref="A212:F212"/>
    <mergeCell ref="A201:F201"/>
    <mergeCell ref="A202:F202"/>
    <mergeCell ref="A203:F203"/>
    <mergeCell ref="A204:F204"/>
    <mergeCell ref="A205:F205"/>
    <mergeCell ref="A206:F206"/>
    <mergeCell ref="A207:F207"/>
    <mergeCell ref="A208:F208"/>
    <mergeCell ref="A209:F209"/>
    <mergeCell ref="A210:F210"/>
    <mergeCell ref="A211:F211"/>
    <mergeCell ref="A219:F219"/>
    <mergeCell ref="A220:F220"/>
    <mergeCell ref="A221:F221"/>
    <mergeCell ref="A222:F222"/>
    <mergeCell ref="A213:F213"/>
    <mergeCell ref="A214:F214"/>
    <mergeCell ref="A215:F215"/>
    <mergeCell ref="A216:F216"/>
    <mergeCell ref="A217:F217"/>
    <mergeCell ref="A218:F218"/>
  </mergeCells>
  <dataValidations count="4">
    <dataValidation type="list" allowBlank="1" sqref="B104:B109">
      <formula1>"FDA,FDA-1,FDA-2,FDA-3,FDA-4"</formula1>
    </dataValidation>
    <dataValidation type="list" allowBlank="1" sqref="B120:B141">
      <formula1>"FGS-1,FGS-2,FGS-3,FGA-1,FGA-2,FGA-3"</formula1>
    </dataValidation>
    <dataValidation type="list" allowBlank="1" sqref="B7:B87">
      <formula1>"DAS,DAS-1,DAS-2,DAS-3,DAS-4,DAS-5,CAA-1,CAA-2,CAA-3,CAA-4,CAA-5"</formula1>
    </dataValidation>
    <dataValidation type="list" allowBlank="1" sqref="D104:D109 D120:D141 D7:D87">
      <formula1>"AGP,CLH,CLT,COM,CTD,CTI,DES,DISP,ELE,ESG,EST,EXM,EXQ,EXR,FRQ,REV,VAGO"</formula1>
    </dataValidation>
  </dataValidations>
  <pageMargins left="0.15748031496062992" right="0.15748031496062992" top="0" bottom="0" header="0" footer="0"/>
  <pageSetup paperSize="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12</vt:i4>
      </vt:variant>
    </vt:vector>
  </HeadingPairs>
  <TitlesOfParts>
    <vt:vector size="12" baseType="lpstr">
      <vt:lpstr>Janeiro</vt:lpstr>
      <vt:lpstr>Fevereiro</vt:lpstr>
      <vt:lpstr>Março</vt:lpstr>
      <vt:lpstr>Abril</vt:lpstr>
      <vt:lpstr>Maio</vt:lpstr>
      <vt:lpstr>Junho</vt:lpstr>
      <vt:lpstr>Julho</vt:lpstr>
      <vt:lpstr>Agosto</vt:lpstr>
      <vt:lpstr>Setembro</vt:lpstr>
      <vt:lpstr>Outubro</vt:lpstr>
      <vt:lpstr>Novembro</vt:lpstr>
      <vt:lpstr>Dezembro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Maria Carolina Rattacaso</cp:lastModifiedBy>
  <cp:lastPrinted>2021-08-12T16:36:01Z</cp:lastPrinted>
  <dcterms:modified xsi:type="dcterms:W3CDTF">2023-01-12T13:44:46Z</dcterms:modified>
</cp:coreProperties>
</file>