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0\009.2020 - Monitoramento LAI\Atualizações Mensais\12 Competência Dezembro\06 - Ações e Programas\"/>
    </mc:Choice>
  </mc:AlternateContent>
  <bookViews>
    <workbookView xWindow="0" yWindow="0" windowWidth="24000" windowHeight="9630" tabRatio="211"/>
  </bookViews>
  <sheets>
    <sheet name="SETUR" sheetId="1" r:id="rId1"/>
  </sheets>
  <calcPr calcId="162913"/>
</workbook>
</file>

<file path=xl/calcChain.xml><?xml version="1.0" encoding="utf-8"?>
<calcChain xmlns="http://schemas.openxmlformats.org/spreadsheetml/2006/main">
  <c r="T65" i="1" l="1"/>
  <c r="U65" i="1" s="1"/>
  <c r="T48" i="1"/>
  <c r="U48" i="1"/>
  <c r="T67" i="1"/>
  <c r="U67" i="1" s="1"/>
  <c r="T66" i="1"/>
  <c r="U66" i="1"/>
  <c r="T64" i="1"/>
  <c r="U64" i="1" s="1"/>
  <c r="T63" i="1"/>
  <c r="U63" i="1"/>
  <c r="T62" i="1"/>
  <c r="U62" i="1" s="1"/>
  <c r="T61" i="1"/>
  <c r="U61" i="1"/>
  <c r="T60" i="1"/>
  <c r="U60" i="1" s="1"/>
  <c r="T59" i="1"/>
  <c r="U59" i="1" s="1"/>
  <c r="T58" i="1"/>
  <c r="U58" i="1" s="1"/>
  <c r="T57" i="1"/>
  <c r="U57" i="1" s="1"/>
  <c r="T56" i="1"/>
  <c r="U56" i="1"/>
  <c r="T55" i="1"/>
  <c r="U55" i="1" s="1"/>
  <c r="T54" i="1"/>
  <c r="U54" i="1"/>
  <c r="T53" i="1"/>
  <c r="U53" i="1" s="1"/>
  <c r="T52" i="1"/>
  <c r="U52" i="1"/>
  <c r="T51" i="1"/>
  <c r="U51" i="1" s="1"/>
  <c r="T50" i="1"/>
  <c r="U50" i="1"/>
  <c r="T49" i="1"/>
  <c r="U49" i="1" s="1"/>
  <c r="T47" i="1"/>
  <c r="U47" i="1"/>
  <c r="T46" i="1"/>
  <c r="U46" i="1" s="1"/>
  <c r="T45" i="1"/>
  <c r="U45" i="1"/>
  <c r="T44" i="1"/>
  <c r="U44" i="1" s="1"/>
  <c r="T43" i="1"/>
  <c r="U43" i="1"/>
  <c r="T42" i="1"/>
  <c r="U42" i="1" s="1"/>
  <c r="T41" i="1"/>
  <c r="U41" i="1"/>
  <c r="T40" i="1"/>
  <c r="U40" i="1" s="1"/>
  <c r="T39" i="1"/>
  <c r="U39" i="1"/>
  <c r="T38" i="1"/>
  <c r="U38" i="1" s="1"/>
  <c r="T37" i="1"/>
  <c r="U37" i="1"/>
  <c r="T36" i="1"/>
  <c r="U36" i="1" s="1"/>
  <c r="T35" i="1"/>
  <c r="U35" i="1"/>
  <c r="T34" i="1"/>
  <c r="U34" i="1" s="1"/>
  <c r="T33" i="1"/>
  <c r="U33" i="1"/>
  <c r="T32" i="1"/>
  <c r="U32" i="1" s="1"/>
  <c r="T31" i="1"/>
  <c r="U31" i="1"/>
  <c r="T29" i="1"/>
  <c r="U29" i="1" s="1"/>
  <c r="T30" i="1"/>
  <c r="U30" i="1"/>
  <c r="T28" i="1"/>
  <c r="U28" i="1" s="1"/>
  <c r="T27" i="1"/>
  <c r="U27" i="1"/>
  <c r="T26" i="1"/>
  <c r="U26" i="1" s="1"/>
  <c r="T25" i="1"/>
  <c r="U25" i="1"/>
  <c r="T24" i="1"/>
  <c r="U24" i="1" s="1"/>
  <c r="T23" i="1"/>
  <c r="T22" i="1"/>
  <c r="U22" i="1" s="1"/>
  <c r="T21" i="1"/>
  <c r="U21" i="1"/>
  <c r="T20" i="1"/>
  <c r="U20" i="1" s="1"/>
  <c r="T19" i="1"/>
  <c r="U19" i="1"/>
  <c r="T18" i="1"/>
  <c r="U18" i="1" s="1"/>
  <c r="T17" i="1"/>
  <c r="U17" i="1"/>
  <c r="T16" i="1"/>
  <c r="U16" i="1" s="1"/>
  <c r="T15" i="1"/>
  <c r="U15" i="1"/>
  <c r="T14" i="1"/>
  <c r="U14" i="1" s="1"/>
  <c r="F38" i="1"/>
  <c r="E36" i="1"/>
  <c r="F23" i="1"/>
  <c r="L24" i="1"/>
  <c r="O28" i="1"/>
  <c r="F33" i="1"/>
</calcChain>
</file>

<file path=xl/sharedStrings.xml><?xml version="1.0" encoding="utf-8"?>
<sst xmlns="http://schemas.openxmlformats.org/spreadsheetml/2006/main" count="656" uniqueCount="353">
  <si>
    <t>ESTADO DE PERNAMBUCO</t>
  </si>
  <si>
    <t>TRIBUNAL DE CONTAS</t>
  </si>
  <si>
    <t>UNIDADE: (1)</t>
  </si>
  <si>
    <t>EXERCÍCIO: (2)</t>
  </si>
  <si>
    <t>UNIDADE ORÇAMENTÁRIA: (3)</t>
  </si>
  <si>
    <t>SETUR</t>
  </si>
  <si>
    <t>PERÍODO: (4)</t>
  </si>
  <si>
    <t>OBRA OU SERVIÇO</t>
  </si>
  <si>
    <t>DESPESAS DO EXERCÍCIO</t>
  </si>
  <si>
    <t>VALOR PAGO ACUMULADO NA OBRA OU SERVIÇO</t>
  </si>
  <si>
    <t>SITUAÇÃO</t>
  </si>
  <si>
    <t>MODALIDADE / Nº DE LICITAÇÃO</t>
  </si>
  <si>
    <t>IDENTIFICAÇÃO DA OBRA, SERVIÇO OU AQUISIÇÃO</t>
  </si>
  <si>
    <t>CONTRATO DE REPASSE / CONVÊNIO</t>
  </si>
  <si>
    <t>CONTRATADO</t>
  </si>
  <si>
    <t>CONTRATO</t>
  </si>
  <si>
    <t>ADITIVO</t>
  </si>
  <si>
    <t>NATUREZA DA DESPESA</t>
  </si>
  <si>
    <t>VALOR MEDIDO ACUMULADO</t>
  </si>
  <si>
    <t>VALOR PAGO ACUMULADO NO PERÍODO</t>
  </si>
  <si>
    <t>VALOR PAGO ACUMULADO NO EXERCÍCIO</t>
  </si>
  <si>
    <t>Nº</t>
  </si>
  <si>
    <t>CONCEDENTE</t>
  </si>
  <si>
    <t>REPASSE</t>
  </si>
  <si>
    <t>CONTRAPARTIDA</t>
  </si>
  <si>
    <t>CNPJ/CPF</t>
  </si>
  <si>
    <t>RAZÃO SOCIAL</t>
  </si>
  <si>
    <t>DATA INÍCIO</t>
  </si>
  <si>
    <t>PRAZO</t>
  </si>
  <si>
    <t>VALOR CONTRATADO (R$)</t>
  </si>
  <si>
    <t>DATA DA CONCLUSÃO / PARALIZAÇÃO</t>
  </si>
  <si>
    <t>PRAZO ADITADO</t>
  </si>
  <si>
    <t>VALOR ADITADO</t>
  </si>
  <si>
    <t>MTUR/CAIXA</t>
  </si>
  <si>
    <t>12 MESES</t>
  </si>
  <si>
    <t>44.90</t>
  </si>
  <si>
    <t>6 MESES</t>
  </si>
  <si>
    <t>CONTRATAÇÃO DE EMPRESA DE ENGENHARIA PARA A EXECUÇÃO DAS OBRAS DO CENTRO DE ARTESANATO - VALE DO CAPIBARIBE, NO MUNICÍPIO DE LIMOEIRO/PE.</t>
  </si>
  <si>
    <t>CNPJ Nº  02.199.283/0001-78</t>
  </si>
  <si>
    <t xml:space="preserve">EMPERTEC - Empresa Pernambucana técnica de engenharia e Comercio Ltda.   </t>
  </si>
  <si>
    <t>009/2010</t>
  </si>
  <si>
    <t xml:space="preserve">28/05/2010(OS)
18/08/2010
</t>
  </si>
  <si>
    <t>8 MESES</t>
  </si>
  <si>
    <t>3 MESES</t>
  </si>
  <si>
    <t>CONTRATAÇÃO DE EMPRESA DE ENGENHARIA PARA CONSTRUÇÃO DA ESCADARIA DE ACESSO DOS ROMEIROS À ESTÁTUA DO CRISTO SALVADOR, NO MUNICÍPIO DE SOLIDÃO, EM PERNAMBUCO.</t>
  </si>
  <si>
    <t>309.243-63/2009</t>
  </si>
  <si>
    <t>CNPJ Nº  08.064.592/0001-17</t>
  </si>
  <si>
    <t xml:space="preserve">CONSTRUTORA DUARTE LUNA LTDA                </t>
  </si>
  <si>
    <t>016/2011</t>
  </si>
  <si>
    <t>CONSTRUÇÃO DA PRAÇA JAIME COELHO BUENOS AIRES/PE</t>
  </si>
  <si>
    <t>245.407-89/2007</t>
  </si>
  <si>
    <t>021/2011</t>
  </si>
  <si>
    <t>4 MESES</t>
  </si>
  <si>
    <t>CNPJ Nº 10.703.032/0001-07</t>
  </si>
  <si>
    <t>CONCORRÊNCIA NACIONAL Nº 002/2009</t>
  </si>
  <si>
    <t>PAVIMENTAÇÃO DE VIAS DE ACESSO A SEMARIA JAGUARIBE ABREU E LIMA-PE</t>
  </si>
  <si>
    <t>245.292-06/2007</t>
  </si>
  <si>
    <t>CNPJ Nº 12.854.865/0001-02</t>
  </si>
  <si>
    <t>CAEL -COELHO DE ANDRADE ENG. LTDA</t>
  </si>
  <si>
    <t>003/2009</t>
  </si>
  <si>
    <t>5 MESES</t>
  </si>
  <si>
    <t>*******</t>
  </si>
  <si>
    <t>********</t>
  </si>
  <si>
    <t>*********</t>
  </si>
  <si>
    <t>EM ANDAMENTO</t>
  </si>
  <si>
    <t>CNPJ Nº 22.192.371/0001-55</t>
  </si>
  <si>
    <t>MELHORIAS URBANISTICAS BREJO DA MADRE DE DEUS</t>
  </si>
  <si>
    <t>CNPJ Nº 02.105.940/0001-70</t>
  </si>
  <si>
    <t>T. BARRETO CONSTRUÇÕES LTDA</t>
  </si>
  <si>
    <t>011/2013</t>
  </si>
  <si>
    <t>90 DIAS</t>
  </si>
  <si>
    <t>CNPJ Nº 08.750.243/0001-59</t>
  </si>
  <si>
    <t>PREMIER-CONSULTORIA,PLANEJAMENTO E GERENCIAMENTO EM ENGENHARIA LTDA</t>
  </si>
  <si>
    <t>002/2013</t>
  </si>
  <si>
    <t>03 MESES</t>
  </si>
  <si>
    <t>245.474-02/2007</t>
  </si>
  <si>
    <t>CNPJ Nº 07.283.395/0001-26</t>
  </si>
  <si>
    <t>1ª ETAPA DA PAV. E DRENAGEM DA VIA DE ACESSO À PRAIA - MURO ALTO/IPOJUCA</t>
  </si>
  <si>
    <t>388.864-41/2012</t>
  </si>
  <si>
    <t>ROCHA ENGª. E INCORPORAÇÕES LTDA.</t>
  </si>
  <si>
    <t>2ª ETAPA DA PAV. E DRENAGEM DA VIA DE ACESSO À PRAIA - MURO ALTO/IPOJUCA</t>
  </si>
  <si>
    <t>1005.123-16/2013</t>
  </si>
  <si>
    <t>PAVIMENTAÇÃO DE RUAS - FERREIROS</t>
  </si>
  <si>
    <t>PROJETO DA ALÇA DO TIP (ROTA 05) - RECIFE</t>
  </si>
  <si>
    <t>COSTA CIRNE ENGENHARIA LTDA</t>
  </si>
  <si>
    <t>EXECUÇÃO DA OBRA DE REFOMA DA COPA E BWC DA SETUR - RECIFE</t>
  </si>
  <si>
    <t>J. I. CONSTRUTORA LTDA</t>
  </si>
  <si>
    <t>PROJETO EXECUTIVO DO TERMINAL RODOVIÁRIO - TRIUNFO</t>
  </si>
  <si>
    <t>CONSULPAN - CONSULTORIA E PLANEJAMENTO LTDA</t>
  </si>
  <si>
    <t>SINALIZAÇÃO DOS PONTOS TURÍSTICOS - TRIUNFO</t>
  </si>
  <si>
    <t>ROCHA ENGENHARIA  INCORPORAÇÕES LTDA</t>
  </si>
  <si>
    <t>001/2014</t>
  </si>
  <si>
    <t>46 meses</t>
  </si>
  <si>
    <t>36 meses</t>
  </si>
  <si>
    <t>CONTRATO CANCELADO</t>
  </si>
  <si>
    <t>CONTRATO DE REPASSE EXTINTO SEM DESEMBOLSO.</t>
  </si>
  <si>
    <t>PROJETO CONCLUÍDO</t>
  </si>
  <si>
    <t>AGUARDANDO ORÇAMENTO</t>
  </si>
  <si>
    <t>TEP  CONSTRUTORA LTDA</t>
  </si>
  <si>
    <t>CNPJ Nº 
05.356.134/0001-21</t>
  </si>
  <si>
    <t>011/2014</t>
  </si>
  <si>
    <t>CNPJ Nº
04.539.545/0001-21</t>
  </si>
  <si>
    <t>014/2014</t>
  </si>
  <si>
    <t>2 MESES</t>
  </si>
  <si>
    <t>240 DIAS</t>
  </si>
  <si>
    <t>CNPJ Nº
12.822.482/0001-44</t>
  </si>
  <si>
    <t>007/2014</t>
  </si>
  <si>
    <t>*****</t>
  </si>
  <si>
    <t>******</t>
  </si>
  <si>
    <t>003/2013</t>
  </si>
  <si>
    <t>Prefeitura Municipal de Triunfo</t>
  </si>
  <si>
    <t>TOMADA DE PREÇO Nº  006/2014</t>
  </si>
  <si>
    <t>CONCLUÍDA</t>
  </si>
  <si>
    <t>*******'</t>
  </si>
  <si>
    <t>CNPJ Nº 63.362.347/0001-02</t>
  </si>
  <si>
    <t>CONTRUTORA G &amp; F LTDA</t>
  </si>
  <si>
    <t>17/2012</t>
  </si>
  <si>
    <t>385.287-95/2012</t>
  </si>
  <si>
    <t>049/2013</t>
  </si>
  <si>
    <t>7 MESES</t>
  </si>
  <si>
    <t xml:space="preserve">REAJUSTE
(R$)
</t>
  </si>
  <si>
    <t>279.283-08/2008</t>
  </si>
  <si>
    <t>375.545-03/2011</t>
  </si>
  <si>
    <t xml:space="preserve">385.255-11/2012 </t>
  </si>
  <si>
    <t xml:space="preserve"> SN Sinalizadora Nacional e Serviços Ltda.</t>
  </si>
  <si>
    <t>CNPJ Nº    08.439.201/0001-00</t>
  </si>
  <si>
    <t>008/2014</t>
  </si>
  <si>
    <t>006/2014</t>
  </si>
  <si>
    <t>003/2015</t>
  </si>
  <si>
    <t>1006.458-25/2013</t>
  </si>
  <si>
    <t>CNPJ Nº 00.749.205/0001-74</t>
  </si>
  <si>
    <t>Construtora Ingazeira Ltda.</t>
  </si>
  <si>
    <t>1009.013-23/2013</t>
  </si>
  <si>
    <t>CNPJ Nº 00.654.704/0001-88</t>
  </si>
  <si>
    <t>ABL Engenharia Comércio e Representações Ltda.</t>
  </si>
  <si>
    <t>****</t>
  </si>
  <si>
    <t>CONCLUÍDA COM REDUÇÃO DE METAS</t>
  </si>
  <si>
    <t>AÇÃO CANCELADA</t>
  </si>
  <si>
    <t>028/2015</t>
  </si>
  <si>
    <t>CNPJ Nº 70.073.275/0001-30</t>
  </si>
  <si>
    <t xml:space="preserve">Geosistemas Engenharia e Planejamento Ltda. </t>
  </si>
  <si>
    <t>30 DIAS</t>
  </si>
  <si>
    <t>042/2015</t>
  </si>
  <si>
    <t>Rocha Eng. e Incorporações Ltda.</t>
  </si>
  <si>
    <t xml:space="preserve">CNPJ Nº 10.703.032/0001-07 </t>
  </si>
  <si>
    <t>012/2014</t>
  </si>
  <si>
    <t>Prefeitura Municipal de Belo Jardim</t>
  </si>
  <si>
    <t>CNPJ Nº 11.099.474/0001-59</t>
  </si>
  <si>
    <t>CONSULTEC - Projetos e Consultoria Ltda.</t>
  </si>
  <si>
    <t>60 DIAS</t>
  </si>
  <si>
    <t>023/2015</t>
  </si>
  <si>
    <t>Braenge - Brasil Eng. Ltda</t>
  </si>
  <si>
    <t>COSAMPA – Projetos e Construções Ltda</t>
  </si>
  <si>
    <t>CNPJ Nº 03.006.548/0001-37</t>
  </si>
  <si>
    <t>024/2015</t>
  </si>
  <si>
    <t>004/2015</t>
  </si>
  <si>
    <t>TEP  CONSTRUTORA LTDA   (Rota - 07)</t>
  </si>
  <si>
    <t>CONTRATAÇÃO DE EMPRESA DE ENGENHARIA PARA CONSTRUÇÃO DE OBRAS REMANESCENTES DE UMA  ESCADARIA PARA  ACESSO DOS ROMEIROS À ESTÁTUA DO CRISTO SALVADOR, PARTINDO DA GRUTA DE  NOSSA SENHORA DE LOURDES, NO MUNICÍPIO DE SOLIDÃO, EM PERNAMBUCO.</t>
  </si>
  <si>
    <t>PROCESSO LICITATÓRIO Nº 004/2011 - TOMADA DE PREÇO Nº 004/2011</t>
  </si>
  <si>
    <t>PROCESSO LICITATÓRIO Nº 008/2013 - TOMADA DE PREÇO Nº 002/2013</t>
  </si>
  <si>
    <t>PROCESSO LICITATÓRIO Nº 009/2012 - TOMADA  DE PREÇO Nº 009/2012</t>
  </si>
  <si>
    <t>PROCESSO LICITATÓRIO Nº 014/2011 - CONCORRENCIA NACIONAL Nº 003/2011</t>
  </si>
  <si>
    <t>PROCESSO LICITATÓRIO Nº 016/2014 - CONCORRENCIA NACIONAL Nº 004/2014</t>
  </si>
  <si>
    <t xml:space="preserve">CONTRATAÇÃO DE EMPRESA DE ENGENHARIA PARA A IMPLANTAÇÃO E PAVIMENTAÇÃO DAS OBRAS REMANESCENTES DA PE - 087 E VIAS DE ACESSO, TRECHO COMPREENDIDO ENTRE A CIDADE DE GRAVATÁ E O DISTRITO DE MANDACARÚ, NO ESTADO DE PERNAMBUCO/PE. </t>
  </si>
  <si>
    <t>PROCESSO LICITATÓRIO Nº 004/2015 - CONCORRENCIA NACIONAL Nº 001/2015</t>
  </si>
  <si>
    <t>PROCESSO LICITATÓRIO Nº 001/2014 - CONCORRENCIA NACIONAL Nº 001/2014</t>
  </si>
  <si>
    <t>PROCESSO LICITATÓRIO Nº 048/2013 - CONCORRENCIA NACIONAL 
Nº 006/2013</t>
  </si>
  <si>
    <t>Construtora Ingazeira Ltda.    (Rota 01, 02, 03)</t>
  </si>
  <si>
    <t>Execução das obras de acessibilidade aos Atrativos Turísticos nas Cidades de Recife e Olinda, no Estado de Pernambuco, Rotas: Acessível 01 (Rua do Bom Jesus, Marco Zero e Torre Malakoff); Acessível 02 (Praça da República e Casa da Cultura / Estação Central); Acessível 03 (Mercado de São José e Pátio de São Paulo); Acessível 04 (Orla de Boa Viagem e Parque Dona Lindú); Acessível 05 (Terminal Integrado de Passageiros - TIP) Acessível 06 (Palácio dos Governadores, Mercado da Ribeira e Largo do Amparo).</t>
  </si>
  <si>
    <t xml:space="preserve">06 Meses </t>
  </si>
  <si>
    <t>06 Meses</t>
  </si>
  <si>
    <t>08 Meses</t>
  </si>
  <si>
    <t>31/04/2014</t>
  </si>
  <si>
    <t>70 Dias</t>
  </si>
  <si>
    <t>04 Meses 12/03/2016</t>
  </si>
  <si>
    <t>025/2015</t>
  </si>
  <si>
    <t>037/2013</t>
  </si>
  <si>
    <t>1º Termo Aditivo 09/04/2014</t>
  </si>
  <si>
    <t>PREMIER - Consultoria, Planejamento e Gerenciamento em Engenharia Ltda.</t>
  </si>
  <si>
    <t>PROCESSO LICITATÓRIO Nº 013/2009 - TOMADA DE PREÇO Nº 006/2009</t>
  </si>
  <si>
    <t>PROCESSO LICITATÓRIO Nº 001/2011 - TOMADA DE PREÇO Nº     001/2011</t>
  </si>
  <si>
    <t>PROCESSO LICITATÓRIO Nº 033/2014 - TOMADA DE PREÇO Nº        010/2014</t>
  </si>
  <si>
    <t>PROCESSO LICITATÓRIO Nº    001/2014 - CONCORRENCIA NACIONAL Nº    001/2014</t>
  </si>
  <si>
    <t>PROCESSO LICITATÓRIO Nº   053/2013 - TOMADA DE PREÇO Nº    006/2013</t>
  </si>
  <si>
    <t>PROCESSO LICITATÓRIO Nº   018/2014 - CARTA CONVITE Nº    001/2014</t>
  </si>
  <si>
    <t>PROCESSO LICITATÓRIO Nº    009/2014 - PREGÃO PRESENCIAL  Nº    003/2014</t>
  </si>
  <si>
    <t>PROCESSO LICITATÓRIO Nº   003/2012 - CARTA CONVITE Nº    001/2012</t>
  </si>
  <si>
    <t>PROCESSO LICITATÓRIO Nº   052/2013 - CONCORRÊNCIA NACIONAL Nº     007/2013</t>
  </si>
  <si>
    <t>PROCESSO LICITATÓRIO Nº 004/2014 - CONCORRÊNCIA NACIONAL Nº    002/2014</t>
  </si>
  <si>
    <t>PROCESSSO LICITATÓRIO Nº 017/2014 - CONCORRêNCIA NACIONAL Nº   005/2014</t>
  </si>
  <si>
    <t>PROCESSO LICITATÓRIO Nº   002/2015 - TOMADA DE PREÇO Nº    001/2015</t>
  </si>
  <si>
    <t>PROCESSO LICITATÓRIO Nº   006/2015 - TOMADA DE PREÇO Nº   003/2015</t>
  </si>
  <si>
    <t>PROCESSO LICITATÓRIO Nº  007/2015 - TOMADA DE PREÇO Nº  004/2015</t>
  </si>
  <si>
    <t>PROCESSO LICITATÓRIO Nº 007/2014 - TOMADA DE PREÇO Nº  002/2014</t>
  </si>
  <si>
    <t>PROCESSO LICITATÓRIO Nº  009/2013 - TOMADA DE PREÇOS N º   003/2013.</t>
  </si>
  <si>
    <t>31/12/2013
(CONTRATO DE REPASSE)
INTERVINIENTE EXECUTOR</t>
  </si>
  <si>
    <t>CN 002/2013</t>
  </si>
  <si>
    <t>Requalificação da Rodovia PE – 035, Trecho: Entroncamento BR 101 (Igarassu) – Itapissuma – Itamaracá, Numa Extensão de 18Km, Constando de Restauração de Pavimentação, Drenagem, Sinalização Horizontal e Vertical.</t>
  </si>
  <si>
    <t>Contrato de repasse
774642/12</t>
  </si>
  <si>
    <t>Ministério do Turismo/Caixa E. Federal - SETUR</t>
  </si>
  <si>
    <t xml:space="preserve">Construtora Ancar LTDA. </t>
  </si>
  <si>
    <t>12 meses
(15/01/2015)</t>
  </si>
  <si>
    <t xml:space="preserve">
Reinício (03/08/2015) conclusão (27/06/2016)</t>
  </si>
  <si>
    <t>13 meses</t>
  </si>
  <si>
    <t>4.490.51</t>
  </si>
  <si>
    <t>Nome, CPF, Cargo/função e assinatura do responsável pela unidade (28)</t>
  </si>
  <si>
    <t>Nome, CPF, Cargo/função e assinatura do ordenador de despesas (29)</t>
  </si>
  <si>
    <t>1011.211-66/2013</t>
  </si>
  <si>
    <t>1018.497-80/2014</t>
  </si>
  <si>
    <t>Diniz Consultoria e Construções Ltda.</t>
  </si>
  <si>
    <t>031/2016</t>
  </si>
  <si>
    <t xml:space="preserve">1017.759-46/2014 </t>
  </si>
  <si>
    <t>1017.755-67/2014</t>
  </si>
  <si>
    <t>CNPJ: 09.531.960/0001-52</t>
  </si>
  <si>
    <t xml:space="preserve">IG Construtora - ME </t>
  </si>
  <si>
    <t xml:space="preserve">034/2016  </t>
  </si>
  <si>
    <t>1015.834-17/2014</t>
  </si>
  <si>
    <t>1015.869-58/2014</t>
  </si>
  <si>
    <t>CNPJ/MF: 08.488.802/0001-02</t>
  </si>
  <si>
    <t>Rio Una Serviços Gerais Ltda.</t>
  </si>
  <si>
    <t>056/2016</t>
  </si>
  <si>
    <t>1024.089-13/2015</t>
  </si>
  <si>
    <t>1028.083-28/2015</t>
  </si>
  <si>
    <t>1028.082-03/2015</t>
  </si>
  <si>
    <t>Revitalização do Pátio Jota Cândido no Município de Carpina / PE</t>
  </si>
  <si>
    <t>1028.518-74/2015</t>
  </si>
  <si>
    <t>1031.545-97/2016</t>
  </si>
  <si>
    <t>PROCESSO LICITATÓRIO Nº   003/2014 - Tomada de Preços         009/2014</t>
  </si>
  <si>
    <t>Geosistemas Engenharia e Planejamento Ltda.</t>
  </si>
  <si>
    <t>052/2016</t>
  </si>
  <si>
    <t>CNPJ/MF: 00.473.720/0001-74</t>
  </si>
  <si>
    <t>DBF Planejamento e Consultoria Ltda. - EPP.</t>
  </si>
  <si>
    <t>Execução de Sinalização Turística (trilíngue), NAS CIDADES DE RECIFE, OLINDA E SÃO LOURENÇO DA MATA/PE.</t>
  </si>
  <si>
    <t>PROJETO DE SINALIZAÇÃO TURÍSTICA, NAS CIDADES DE RECIFE, OLINDA E SÃO LOURENÇO DA MATA/PE.</t>
  </si>
  <si>
    <t>SMC Engenharia Ltda.</t>
  </si>
  <si>
    <t>CNPJ/MF: 06.320.435/0001-08</t>
  </si>
  <si>
    <t>PROCESSO LICITATÓRIO Nº 027/2016 - Tomada de Preços nº 016/2016 - Tipo Menor Preço</t>
  </si>
  <si>
    <t>PROCESSO LICITATÓRIO Nº 032/2014 - TOMADA DE PREÇO Nº        009/2014</t>
  </si>
  <si>
    <t>REPROGRAMAÇÃO EM ANÁLISE NA CAIXA PENDENTE DE LICITAÇÃO</t>
  </si>
  <si>
    <t xml:space="preserve">Construtora AR Ltda. - ME </t>
  </si>
  <si>
    <t>CNPJ Nº 08.873.963/0001-01</t>
  </si>
  <si>
    <t>17/02/2018
17/08/2018</t>
  </si>
  <si>
    <t>025/2017</t>
  </si>
  <si>
    <t>PROCESSO LICITATÓRIO Nº 003/2017 - TOMADA DE PREÇO Nº 003/2017</t>
  </si>
  <si>
    <t>RESCINDIDA</t>
  </si>
  <si>
    <t>Construtora Ingazeira Ltda.   (Rota 04, 05, 06)</t>
  </si>
  <si>
    <t>PROCESSO LICITATÓRIO Nº 034/2014 - CONCORRENCIA NACIONAL Nº            008/2014</t>
  </si>
  <si>
    <t>PROCESSO Nº 009/2015 - CONCORRENCIA NACIONAL Nº     002/2015</t>
  </si>
  <si>
    <t>008/2016</t>
  </si>
  <si>
    <t>RESCINDIDA, SERÁ LICITADA NOVAMENTE</t>
  </si>
  <si>
    <t>JME Engenharia Ltda.</t>
  </si>
  <si>
    <t>CNPJ Nº 24.061.780/0001-48</t>
  </si>
  <si>
    <t>PROCESSO LICITATÓRIO Nº 013/2017 - CONCORRENCIA NACIONAL Nº 001/2017</t>
  </si>
  <si>
    <t>078/2017</t>
  </si>
  <si>
    <t>PROCESSO LICITATÓRIO Nº   021/2016 - TOMADA DE PREÇO Nº   014/2016</t>
  </si>
  <si>
    <t>BETON Brasil Construções EIRELI - EPP</t>
  </si>
  <si>
    <t xml:space="preserve"> CNPJ Nº  13.509.312/0001-77</t>
  </si>
  <si>
    <t>CNP Nº 02.320.452/0001-86</t>
  </si>
  <si>
    <t>028/2017</t>
  </si>
  <si>
    <t>PROCESSO LICITATÓRIO Nº   039/2016 - TOMADA DE PREÇO Nº   018/2016</t>
  </si>
  <si>
    <t>CNPJ Nº 14.780.722/0001-10</t>
  </si>
  <si>
    <t>B L Construtora e Serviços Ltda. - ME.</t>
  </si>
  <si>
    <t>010/2017</t>
  </si>
  <si>
    <t>F.R.F - Engenharia Ltda.</t>
  </si>
  <si>
    <t>CNPJ Nº 07.693.988/0001-60</t>
  </si>
  <si>
    <t>073/2017</t>
  </si>
  <si>
    <t>PROCESSO LICITATÓRIO Nº   002/2017 - TOMADA DE PREÇO Nº   002/2017</t>
  </si>
  <si>
    <t>PROCESSO LICITATÓRIO Nº   011/2017 - TOMADA DE PREÇO Nº   004/2017</t>
  </si>
  <si>
    <t xml:space="preserve">JEPAC Construções Ltda. </t>
  </si>
  <si>
    <t>CNPJ Nº 03.608.944/0001-34</t>
  </si>
  <si>
    <t>067/2017</t>
  </si>
  <si>
    <t>PROCESSO LICITATÓRIO Nº   022/2017 - TOMADA DE PREÇO Nº   008/2017</t>
  </si>
  <si>
    <t>BL Construtora e Serviços Ltda. ME</t>
  </si>
  <si>
    <t>089/2017</t>
  </si>
  <si>
    <t>USA Construção e Incorporação EIRELI EPP.</t>
  </si>
  <si>
    <t>CNPJ Nº 23.439.237/0001-79</t>
  </si>
  <si>
    <t>PROCESSO LICITATÓRIO Nº   021/2017 - TOMADA DE PREÇO Nº   007/2017</t>
  </si>
  <si>
    <t>092/2017</t>
  </si>
  <si>
    <t>PROCESSO LICITATÓRIO Nº   001/2018 - TOMADA DE PREÇO Nº   001/2018</t>
  </si>
  <si>
    <t xml:space="preserve">COLMEIA Arquitetura e Engenharia Ltda. </t>
  </si>
  <si>
    <t>CNPJ Nº 41.051.046/0001-17</t>
  </si>
  <si>
    <t>078/2016</t>
  </si>
  <si>
    <t>180 DIAS</t>
  </si>
  <si>
    <t>LICITADA PELA PREFEITURA DE TRIUNFO - OBRA CONCLUÍDA</t>
  </si>
  <si>
    <t>Jan/2018 à Dez/2018</t>
  </si>
  <si>
    <t>MAPA DEMONSTRATIVO DE OBRAS E SERVIÇOS DE ENGENHARIA REALIZADOS NO EXERCÍCIO DE 2018</t>
  </si>
  <si>
    <t>CNPJ:24.557.563/0001-43</t>
  </si>
  <si>
    <t>008/2013</t>
  </si>
  <si>
    <t>CONTRATO ENCERRADO - OBRA PARCIALMENTE EXECUTADA</t>
  </si>
  <si>
    <t>CNPJ/MF:14.417.792/0001-09</t>
  </si>
  <si>
    <t>SS Serviços Locações e Construções Ltda.</t>
  </si>
  <si>
    <t>CNPJ/MF:10.324.550/0001-10</t>
  </si>
  <si>
    <t>CONSTRUTORA PILARTEX EIRELE EPP</t>
  </si>
  <si>
    <t>058/2016</t>
  </si>
  <si>
    <t>PROCESSO LICITATÓRIO Nº  003/2016 - TOMADA DE PREÇO TIPO MENOR PREÇO    002/2016</t>
  </si>
  <si>
    <t>PROCESSO LICITATÓRIO Nº  011/2018 - TOMADA DE PREÇO TIPO MENOR PREÇO    009/2018</t>
  </si>
  <si>
    <t>DISTRATADA SEM EXECUÇÃO (EMPRESA DESISTIU)</t>
  </si>
  <si>
    <t>PROCESSO LICITATÓRIO Nº   005/2018 - TOMADA DE PREÇO Nº    001/2018</t>
  </si>
  <si>
    <t>REVITALIZAÇÃO DE PRAÇAS NA REGIÃO METROPOLITANA DO RECIFE, NO ESTADO DE PERNAMBUCO.</t>
  </si>
  <si>
    <t>ILUMINAÇÃO PÚBLICA NO SÍTIO HISTÓRICO EM IGARASSU - PE</t>
  </si>
  <si>
    <t>Vasconcelos e Santos Ltda.</t>
  </si>
  <si>
    <t>CNPJ/MF: 01.346.561/0001-00</t>
  </si>
  <si>
    <t>027/2015</t>
  </si>
  <si>
    <t>082/2018</t>
  </si>
  <si>
    <t>CONCLUÍDA PENDENTE DE PAGAMENTO POR FALTA DE RECURSOS DA UNIÃO E DO ESTADO</t>
  </si>
  <si>
    <t>PAVIMENTAÇÃO EM PEDRAS GRANÍTICAS NAS RUAS ELISEU G. DO AMARAL, URBANO DE CARVALHO E AV. JOSÉ TORRES ARAQUAN, MIRANDIBA - PE.</t>
  </si>
  <si>
    <t>27 MESES</t>
  </si>
  <si>
    <t>EM ANDAMENTO
PARALIZADA EM 29/12/2017 E RETOMADA EM 18/02/2019</t>
  </si>
  <si>
    <t>CONSTRUÇÃO DE DOIS PORTAIS E TRÊS TOTENS AO LONGO DA BR-232, EM MORENO - PE</t>
  </si>
  <si>
    <t>PROCESSO LICITATÓRIO Nº 006/2016 - TOMADA DE PREÇO nº 004/2016</t>
  </si>
  <si>
    <t>24 MESES</t>
  </si>
  <si>
    <t>CONSTRUÇÃO DE PRAÇA NA AV. MARIA DORALICE; REFORMA DAS PRAÇAS DA MATRIZ E DA SANTA LUZIA, EM CHÃ DE ALEGRIA - PE</t>
  </si>
  <si>
    <t>15 MESES</t>
  </si>
  <si>
    <t>PARALIZADA
SERÁ FEITA NOVA LICITAÇÃO</t>
  </si>
  <si>
    <t>CONSTRUÇÃO DE PÓRTICOS NA ENTRADA E SAÍDA DA REGIÃO URBANA DO MUNICÍPIO DE ARAÇOIABA - PE</t>
  </si>
  <si>
    <t>PROCESSO LICITATÓRIO Nº 011/2016 -  TOMADA DE PREÇO Nº 006/2016</t>
  </si>
  <si>
    <t>28 MESES</t>
  </si>
  <si>
    <t>REVITALIZAÇÃO DA PRAÇA CENTRAL DE ABREU E LIMA, EM ABREU E LIMA - PE</t>
  </si>
  <si>
    <t>INTERVENÇÃO NO ENTORNO DO TELEFÉRICO, EM BONITO - PE</t>
  </si>
  <si>
    <t>PROCESSO LICITATÓRIO Nº 020/2016 - TOMADA DE PREÇO Nº 013/2016</t>
  </si>
  <si>
    <t>PARALIZADA</t>
  </si>
  <si>
    <t>PROCESSO LICITATÓRIO Nº 020/2016 - TOMADA DE PREÇO Nº 013/2016 PAVIMENTAÇÃO DO ACESSO AO MIRANTE FREI DAMIÃO NO MUNICÍPIO DE SANTA CRUZ DO CAPIBARIBE/PE</t>
  </si>
  <si>
    <t>REVITALIZAÇÃO DE VIAS DE ACESSO AO SANTUÁRIO FREI DAMIÃO, EM SÃO JOAQUIM DO MONTE / PE</t>
  </si>
  <si>
    <t>CONSTRUÇÃO DE UMA PRAÇA NA AVENIDA CEL. ARRISON DE LIMA FERRAZ NO MUNICÍPIO DE CABROBÓ / PE</t>
  </si>
  <si>
    <t>011/2018</t>
  </si>
  <si>
    <t>REFORMA DO MERCADO DA MADALENA NA CIDADE DO RECIFE/PE</t>
  </si>
  <si>
    <t>PROCESSO LICITATÓRIO Nº 007/2018 - TOMADA DE PREÇO Nº   005/2018</t>
  </si>
  <si>
    <t>ADEQUAÇÃO DO PARQUE SANTANA ARIANO SUASSUNA NA CIDADE DE RECIFE/PE (ILUMINAÇÃO)</t>
  </si>
  <si>
    <t>023/2018</t>
  </si>
  <si>
    <t>VASCONCELOS E SANTOS LTDA.</t>
  </si>
  <si>
    <t>1034.572-85/2016</t>
  </si>
  <si>
    <t>GERENCIAMENTO, SUPERVISÃO E FISCALIZAÇÃO DAS EXECUÇÕES DAS OBRAS DE ADEQUAÇÃO DA IMPLANTAÇÃO DA VIA EXISTENTE E PAVIMENTAÇÃO DA RODOVIA PE-87, TRECHO: GRAVATÁ / MANDACARU.</t>
  </si>
  <si>
    <t>PRESTAÇÃO DE SERVIÇOS ESPECIAIS PARA RETIRADA DOS ESCOMBROS DO PIER E DA ESTAÇÃO DE APOIO LOGÍSTICO, NA COROA DO AVIÃO NO MUNICÍPIO DE IGARASSU-PE.</t>
  </si>
  <si>
    <t>CONCLUÍDA PENDENTE DE AÇÃO DE CONSIGNAÇÃO EM PAGAMENTO PARA PAGAMENTO AO CONTRATADO QUE SE NEGA A RECEBER</t>
  </si>
  <si>
    <t>5 MESE</t>
  </si>
  <si>
    <t>SUPERVISÃO DA PAVIMENTAÇÃO 1º E 2º ETAPAS MURO ALTO</t>
  </si>
  <si>
    <t>PROCESSO LICITATÓRIO Nº   028/2016 - TOMADA DE PREÇOS 017/2016</t>
  </si>
  <si>
    <t>MONITORAMENTO E EDUCAÇÃO AMBIENTAL DA OBRA DE PAV. DO ACESSO À PRAIA DE MURO ALTO.</t>
  </si>
  <si>
    <t>PROCESSO LICITATÓRIO Nº   017/2016 - TOMADA DE PREÇO Nº 011/2016</t>
  </si>
  <si>
    <t>1 MÊS</t>
  </si>
  <si>
    <t>PROJETO CONCLUÍDO E PAGO</t>
  </si>
  <si>
    <t>Ação Licitada pela Prefeitura de Triunfo</t>
  </si>
  <si>
    <t>ELABORAÇÃO DE PROJETO EXECUTIVO DE PAVIMENTAÇÃO E DRENAGEM DAS ESTRADAS DE ACESSO AO DISTRITO DE SANTA LUZIA, NO MUNICÍPIO DE BELO JARDIM, EM PERNAMBUCO.</t>
  </si>
  <si>
    <t>PROJETO PARA REQUALIFICAÇÃO DO TEATRO DO DERBE</t>
  </si>
  <si>
    <t>PROCESSO LICITATÓRIO Nº 022/2016 - TOMADA DE PREÇOS Nº 015/2016</t>
  </si>
  <si>
    <t>REQUALIFICAÇÃO DO PARQUE DE GRAVATÁ EM PERNAMBUCO</t>
  </si>
  <si>
    <t>PROJETO PARA ACESSIBILIDADE NO CENTRO DE CONVENÇÕES DE PERNAMBUCO - CECON</t>
  </si>
  <si>
    <t>016/2018</t>
  </si>
  <si>
    <t>PROCESSO LICITATÓRIO Nº 002/2018 - TOMADA DE PREÇO Nº 002/2018</t>
  </si>
  <si>
    <t>REQUALIFICAÇÃO DA PRAÇA DA MATRIZ, CONSTRUÇÃO DE UM CALÇADÃO EM FRENTE À PRAÇA DA MATRIZ E REVITALIZAÇÃO DA PRAÇA DA COHAB NO MUNICÍPIO DE RIACHO DAS ALMAS - PE</t>
  </si>
  <si>
    <t>CNPJ/MF: 10.324.550/0001-10</t>
  </si>
  <si>
    <t>CNPJ Nº 00.758.756/0001-02</t>
  </si>
  <si>
    <t>Cássio Camilo, CPF/MF: ***.580.054-**, Gerente Geral de Infraestrutura - GGINF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</si>
</sst>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#,##0.00\ ;\-#,##0.00\ ;&quot; -&quot;00\ ;@\ "/>
    <numFmt numFmtId="166" formatCode="0\ ;\(0\)"/>
  </numFmts>
  <fonts count="13" x14ac:knownFonts="1">
    <font>
      <sz val="11"/>
      <color indexed="8"/>
      <name val="Calibri"/>
      <family val="2"/>
    </font>
    <font>
      <sz val="10"/>
      <name val="Arial"/>
    </font>
    <font>
      <sz val="15"/>
      <color indexed="8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165" fontId="6" fillId="0" borderId="0" applyBorder="0" applyProtection="0"/>
  </cellStyleXfs>
  <cellXfs count="112">
    <xf numFmtId="0" fontId="0" fillId="0" borderId="0" xfId="0"/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166" fontId="7" fillId="2" borderId="13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center"/>
    </xf>
    <xf numFmtId="166" fontId="8" fillId="2" borderId="7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 wrapText="1"/>
    </xf>
    <xf numFmtId="164" fontId="11" fillId="0" borderId="14" xfId="1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/>
    </xf>
    <xf numFmtId="164" fontId="10" fillId="0" borderId="14" xfId="2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164" fontId="12" fillId="0" borderId="14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 wrapText="1"/>
    </xf>
    <xf numFmtId="165" fontId="10" fillId="0" borderId="14" xfId="2" applyNumberFormat="1" applyFont="1" applyFill="1" applyBorder="1" applyAlignment="1">
      <alignment horizontal="center" vertical="center"/>
    </xf>
    <xf numFmtId="164" fontId="11" fillId="0" borderId="14" xfId="1" applyFont="1" applyFill="1" applyBorder="1" applyAlignment="1">
      <alignment horizontal="center" vertical="center"/>
    </xf>
    <xf numFmtId="17" fontId="10" fillId="0" borderId="14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vertical="center" wrapText="1"/>
    </xf>
    <xf numFmtId="0" fontId="10" fillId="0" borderId="16" xfId="0" applyNumberFormat="1" applyFont="1" applyFill="1" applyBorder="1" applyAlignment="1">
      <alignment vertical="center"/>
    </xf>
    <xf numFmtId="164" fontId="11" fillId="0" borderId="16" xfId="1" applyNumberFormat="1" applyFont="1" applyFill="1" applyBorder="1" applyAlignment="1">
      <alignment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4" xfId="0" quotePrefix="1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164" fontId="11" fillId="0" borderId="14" xfId="1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14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164" fontId="12" fillId="0" borderId="14" xfId="1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164" fontId="11" fillId="0" borderId="19" xfId="1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164" fontId="11" fillId="0" borderId="14" xfId="1" applyNumberFormat="1" applyFont="1" applyFill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vertical="center"/>
    </xf>
    <xf numFmtId="164" fontId="11" fillId="0" borderId="18" xfId="1" applyNumberFormat="1" applyFont="1" applyFill="1" applyBorder="1" applyAlignment="1">
      <alignment vertical="center"/>
    </xf>
    <xf numFmtId="164" fontId="11" fillId="0" borderId="19" xfId="1" applyNumberFormat="1" applyFont="1" applyFill="1" applyBorder="1" applyAlignment="1">
      <alignment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8" fillId="2" borderId="26" xfId="0" applyNumberFormat="1" applyFont="1" applyFill="1" applyBorder="1" applyAlignment="1">
      <alignment horizontal="center" vertical="center" wrapText="1"/>
    </xf>
    <xf numFmtId="0" fontId="8" fillId="2" borderId="27" xfId="0" applyNumberFormat="1" applyFont="1" applyFill="1" applyBorder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vertical="center"/>
    </xf>
    <xf numFmtId="0" fontId="10" fillId="0" borderId="18" xfId="0" applyNumberFormat="1" applyFont="1" applyFill="1" applyBorder="1" applyAlignment="1">
      <alignment vertical="center"/>
    </xf>
    <xf numFmtId="0" fontId="10" fillId="0" borderId="19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164" fontId="10" fillId="0" borderId="18" xfId="0" applyNumberFormat="1" applyFont="1" applyFill="1" applyBorder="1" applyAlignment="1">
      <alignment vertical="center"/>
    </xf>
    <xf numFmtId="164" fontId="10" fillId="0" borderId="19" xfId="0" applyNumberFormat="1" applyFont="1" applyFill="1" applyBorder="1" applyAlignment="1">
      <alignment vertical="center"/>
    </xf>
    <xf numFmtId="0" fontId="7" fillId="2" borderId="18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tabSelected="1" view="pageBreakPreview" zoomScale="70" zoomScaleNormal="7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8" sqref="A8"/>
    </sheetView>
  </sheetViews>
  <sheetFormatPr defaultColWidth="8.7109375" defaultRowHeight="15" x14ac:dyDescent="0.25"/>
  <cols>
    <col min="1" max="1" width="18.5703125" style="2" customWidth="1"/>
    <col min="2" max="2" width="21.85546875" style="2" customWidth="1"/>
    <col min="3" max="3" width="17.28515625" style="4" customWidth="1"/>
    <col min="4" max="4" width="19.42578125" style="4" customWidth="1"/>
    <col min="5" max="5" width="21.28515625" style="4" customWidth="1"/>
    <col min="6" max="6" width="19.42578125" style="4" customWidth="1"/>
    <col min="7" max="7" width="19.42578125" style="6" customWidth="1"/>
    <col min="8" max="8" width="22.140625" style="4" customWidth="1"/>
    <col min="9" max="9" width="10" style="6" customWidth="1"/>
    <col min="10" max="10" width="16" style="6" customWidth="1"/>
    <col min="11" max="11" width="19.42578125" style="6" customWidth="1"/>
    <col min="12" max="12" width="21.5703125" style="6" customWidth="1"/>
    <col min="13" max="13" width="20" style="6" customWidth="1"/>
    <col min="14" max="14" width="19.42578125" style="6" customWidth="1"/>
    <col min="15" max="15" width="19.42578125" style="4" customWidth="1"/>
    <col min="16" max="16" width="19.42578125" style="6" customWidth="1"/>
    <col min="17" max="17" width="19.42578125" style="4" customWidth="1"/>
    <col min="18" max="18" width="22" style="4" customWidth="1"/>
    <col min="19" max="19" width="21.5703125" style="4" customWidth="1"/>
    <col min="20" max="20" width="20.85546875" style="6" customWidth="1"/>
    <col min="21" max="21" width="21.28515625" style="4" customWidth="1"/>
    <col min="22" max="22" width="27.85546875" style="5" customWidth="1"/>
    <col min="23" max="16384" width="8.7109375" style="1"/>
  </cols>
  <sheetData>
    <row r="1" spans="1:22" ht="18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2" ht="18.75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x14ac:dyDescent="0.25">
      <c r="P3" s="4"/>
    </row>
    <row r="4" spans="1:22" ht="18.75" x14ac:dyDescent="0.25">
      <c r="A4" s="100" t="s">
        <v>285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x14ac:dyDescent="0.25">
      <c r="P5" s="4"/>
      <c r="Q5" s="6"/>
      <c r="R5" s="6"/>
      <c r="T5" s="4"/>
      <c r="U5" s="5"/>
      <c r="V5" s="14"/>
    </row>
    <row r="6" spans="1:22" x14ac:dyDescent="0.25">
      <c r="P6" s="4"/>
      <c r="Q6" s="6"/>
      <c r="R6" s="8"/>
      <c r="S6" s="5"/>
      <c r="V6" s="14"/>
    </row>
    <row r="7" spans="1:22" x14ac:dyDescent="0.25">
      <c r="A7" s="29" t="s">
        <v>2</v>
      </c>
      <c r="C7" s="7">
        <v>210101</v>
      </c>
      <c r="E7" s="9" t="s">
        <v>3</v>
      </c>
      <c r="F7" s="8">
        <v>2018</v>
      </c>
      <c r="J7" s="88" t="s">
        <v>352</v>
      </c>
      <c r="K7" s="88"/>
      <c r="L7" s="88"/>
      <c r="M7" s="88"/>
      <c r="N7" s="88"/>
      <c r="P7" s="88" t="s">
        <v>352</v>
      </c>
      <c r="Q7" s="88"/>
      <c r="R7" s="88"/>
      <c r="S7" s="88"/>
      <c r="T7" s="88"/>
      <c r="V7" s="14"/>
    </row>
    <row r="8" spans="1:22" x14ac:dyDescent="0.25">
      <c r="A8" s="29" t="s">
        <v>4</v>
      </c>
      <c r="C8" s="7" t="s">
        <v>5</v>
      </c>
      <c r="E8" s="10" t="s">
        <v>6</v>
      </c>
      <c r="F8" s="8" t="s">
        <v>284</v>
      </c>
      <c r="J8" s="88" t="s">
        <v>205</v>
      </c>
      <c r="K8" s="88"/>
      <c r="L8" s="88"/>
      <c r="M8" s="88"/>
      <c r="N8" s="88"/>
      <c r="P8" s="88" t="s">
        <v>206</v>
      </c>
      <c r="Q8" s="88"/>
      <c r="R8" s="88"/>
      <c r="S8" s="88"/>
      <c r="T8" s="88"/>
    </row>
    <row r="9" spans="1:22" x14ac:dyDescent="0.25">
      <c r="P9" s="4"/>
    </row>
    <row r="10" spans="1:22" ht="15" customHeight="1" x14ac:dyDescent="0.25">
      <c r="A10" s="101" t="s">
        <v>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78" t="s">
        <v>120</v>
      </c>
      <c r="Q10" s="76" t="s">
        <v>8</v>
      </c>
      <c r="R10" s="91"/>
      <c r="S10" s="91"/>
      <c r="T10" s="77"/>
      <c r="U10" s="78" t="s">
        <v>9</v>
      </c>
      <c r="V10" s="78" t="s">
        <v>10</v>
      </c>
    </row>
    <row r="11" spans="1:22" ht="15" customHeight="1" x14ac:dyDescent="0.25">
      <c r="A11" s="80" t="s">
        <v>11</v>
      </c>
      <c r="B11" s="89" t="s">
        <v>12</v>
      </c>
      <c r="C11" s="76" t="s">
        <v>13</v>
      </c>
      <c r="D11" s="91"/>
      <c r="E11" s="91"/>
      <c r="F11" s="77"/>
      <c r="G11" s="76" t="s">
        <v>14</v>
      </c>
      <c r="H11" s="77"/>
      <c r="I11" s="76" t="s">
        <v>15</v>
      </c>
      <c r="J11" s="91"/>
      <c r="K11" s="91"/>
      <c r="L11" s="91"/>
      <c r="M11" s="77"/>
      <c r="N11" s="76" t="s">
        <v>16</v>
      </c>
      <c r="O11" s="77"/>
      <c r="P11" s="108"/>
      <c r="Q11" s="95" t="s">
        <v>17</v>
      </c>
      <c r="R11" s="72" t="s">
        <v>18</v>
      </c>
      <c r="S11" s="72" t="s">
        <v>19</v>
      </c>
      <c r="T11" s="74" t="s">
        <v>20</v>
      </c>
      <c r="U11" s="79"/>
      <c r="V11" s="79"/>
    </row>
    <row r="12" spans="1:22" ht="48" customHeight="1" x14ac:dyDescent="0.25">
      <c r="A12" s="81"/>
      <c r="B12" s="90"/>
      <c r="C12" s="17" t="s">
        <v>21</v>
      </c>
      <c r="D12" s="28" t="s">
        <v>22</v>
      </c>
      <c r="E12" s="19" t="s">
        <v>23</v>
      </c>
      <c r="F12" s="18" t="s">
        <v>24</v>
      </c>
      <c r="G12" s="17" t="s">
        <v>25</v>
      </c>
      <c r="H12" s="18" t="s">
        <v>26</v>
      </c>
      <c r="I12" s="12" t="s">
        <v>21</v>
      </c>
      <c r="J12" s="13" t="s">
        <v>27</v>
      </c>
      <c r="K12" s="13" t="s">
        <v>28</v>
      </c>
      <c r="L12" s="13" t="s">
        <v>29</v>
      </c>
      <c r="M12" s="11" t="s">
        <v>30</v>
      </c>
      <c r="N12" s="12" t="s">
        <v>31</v>
      </c>
      <c r="O12" s="11" t="s">
        <v>32</v>
      </c>
      <c r="P12" s="108"/>
      <c r="Q12" s="96"/>
      <c r="R12" s="73"/>
      <c r="S12" s="73"/>
      <c r="T12" s="75"/>
      <c r="U12" s="79"/>
      <c r="V12" s="79"/>
    </row>
    <row r="13" spans="1:22" ht="15.75" x14ac:dyDescent="0.25">
      <c r="A13" s="30">
        <v>-5</v>
      </c>
      <c r="B13" s="30">
        <v>-6</v>
      </c>
      <c r="C13" s="22">
        <v>-7</v>
      </c>
      <c r="D13" s="23">
        <v>-8</v>
      </c>
      <c r="E13" s="23">
        <v>-9</v>
      </c>
      <c r="F13" s="24">
        <v>-10</v>
      </c>
      <c r="G13" s="22">
        <v>-11</v>
      </c>
      <c r="H13" s="24">
        <v>-12</v>
      </c>
      <c r="I13" s="25">
        <v>-13</v>
      </c>
      <c r="J13" s="26">
        <v>-14</v>
      </c>
      <c r="K13" s="26">
        <v>-15</v>
      </c>
      <c r="L13" s="26">
        <v>-16</v>
      </c>
      <c r="M13" s="27">
        <v>-17</v>
      </c>
      <c r="N13" s="25">
        <v>-18</v>
      </c>
      <c r="O13" s="27">
        <v>-19</v>
      </c>
      <c r="P13" s="21">
        <v>-20</v>
      </c>
      <c r="Q13" s="22">
        <v>-21</v>
      </c>
      <c r="R13" s="23">
        <v>-22</v>
      </c>
      <c r="S13" s="23">
        <v>-23</v>
      </c>
      <c r="T13" s="24">
        <v>-24</v>
      </c>
      <c r="U13" s="21">
        <v>-25</v>
      </c>
      <c r="V13" s="21">
        <v>-26</v>
      </c>
    </row>
    <row r="14" spans="1:22" s="15" customFormat="1" ht="90" customHeight="1" x14ac:dyDescent="0.25">
      <c r="A14" s="32" t="s">
        <v>54</v>
      </c>
      <c r="B14" s="32" t="s">
        <v>55</v>
      </c>
      <c r="C14" s="35" t="s">
        <v>56</v>
      </c>
      <c r="D14" s="35" t="s">
        <v>33</v>
      </c>
      <c r="E14" s="33">
        <v>4543500</v>
      </c>
      <c r="F14" s="33">
        <v>454350</v>
      </c>
      <c r="G14" s="32" t="s">
        <v>57</v>
      </c>
      <c r="H14" s="32" t="s">
        <v>58</v>
      </c>
      <c r="I14" s="35" t="s">
        <v>59</v>
      </c>
      <c r="J14" s="36">
        <v>40203</v>
      </c>
      <c r="K14" s="35" t="s">
        <v>60</v>
      </c>
      <c r="L14" s="37">
        <v>4823944.3099999996</v>
      </c>
      <c r="M14" s="36">
        <v>40354</v>
      </c>
      <c r="N14" s="32" t="s">
        <v>195</v>
      </c>
      <c r="O14" s="33">
        <v>0</v>
      </c>
      <c r="P14" s="33">
        <v>0</v>
      </c>
      <c r="Q14" s="32" t="s">
        <v>35</v>
      </c>
      <c r="R14" s="33">
        <v>0</v>
      </c>
      <c r="S14" s="33">
        <v>0</v>
      </c>
      <c r="T14" s="33">
        <f>0+S14</f>
        <v>0</v>
      </c>
      <c r="U14" s="33">
        <f>3066767.26+T14</f>
        <v>3066767.26</v>
      </c>
      <c r="V14" s="32" t="s">
        <v>136</v>
      </c>
    </row>
    <row r="15" spans="1:22" s="20" customFormat="1" ht="95.25" customHeight="1" x14ac:dyDescent="0.25">
      <c r="A15" s="34" t="s">
        <v>161</v>
      </c>
      <c r="B15" s="63" t="s">
        <v>163</v>
      </c>
      <c r="C15" s="92" t="s">
        <v>75</v>
      </c>
      <c r="D15" s="66" t="s">
        <v>33</v>
      </c>
      <c r="E15" s="84">
        <v>9750000</v>
      </c>
      <c r="F15" s="84">
        <v>5312132.4800000004</v>
      </c>
      <c r="G15" s="32" t="s">
        <v>114</v>
      </c>
      <c r="H15" s="34" t="s">
        <v>115</v>
      </c>
      <c r="I15" s="38" t="s">
        <v>116</v>
      </c>
      <c r="J15" s="39">
        <v>41130</v>
      </c>
      <c r="K15" s="38" t="s">
        <v>34</v>
      </c>
      <c r="L15" s="40">
        <v>13323067.98</v>
      </c>
      <c r="M15" s="39">
        <v>41494</v>
      </c>
      <c r="N15" s="39" t="s">
        <v>63</v>
      </c>
      <c r="O15" s="33">
        <v>0</v>
      </c>
      <c r="P15" s="33">
        <v>0</v>
      </c>
      <c r="Q15" s="32" t="s">
        <v>35</v>
      </c>
      <c r="R15" s="33">
        <v>0</v>
      </c>
      <c r="S15" s="33">
        <v>0</v>
      </c>
      <c r="T15" s="33">
        <f t="shared" ref="T15:T67" si="0">0+S15</f>
        <v>0</v>
      </c>
      <c r="U15" s="33">
        <f>9419941.21+T15</f>
        <v>9419941.2100000009</v>
      </c>
      <c r="V15" s="34" t="s">
        <v>288</v>
      </c>
    </row>
    <row r="16" spans="1:22" s="2" customFormat="1" ht="95.25" customHeight="1" x14ac:dyDescent="0.25">
      <c r="A16" s="32" t="s">
        <v>162</v>
      </c>
      <c r="B16" s="97"/>
      <c r="C16" s="93"/>
      <c r="D16" s="67"/>
      <c r="E16" s="85"/>
      <c r="F16" s="85"/>
      <c r="G16" s="32" t="s">
        <v>286</v>
      </c>
      <c r="H16" s="32" t="s">
        <v>151</v>
      </c>
      <c r="I16" s="35" t="s">
        <v>287</v>
      </c>
      <c r="J16" s="36" t="s">
        <v>108</v>
      </c>
      <c r="K16" s="35" t="s">
        <v>113</v>
      </c>
      <c r="L16" s="41" t="s">
        <v>61</v>
      </c>
      <c r="M16" s="36" t="s">
        <v>62</v>
      </c>
      <c r="N16" s="35" t="s">
        <v>63</v>
      </c>
      <c r="O16" s="33">
        <v>0</v>
      </c>
      <c r="P16" s="33">
        <v>0</v>
      </c>
      <c r="Q16" s="32" t="s">
        <v>35</v>
      </c>
      <c r="R16" s="33">
        <v>0</v>
      </c>
      <c r="S16" s="33">
        <v>0</v>
      </c>
      <c r="T16" s="33">
        <f t="shared" si="0"/>
        <v>0</v>
      </c>
      <c r="U16" s="33">
        <f>0+T16</f>
        <v>0</v>
      </c>
      <c r="V16" s="32" t="s">
        <v>296</v>
      </c>
    </row>
    <row r="17" spans="1:22" s="2" customFormat="1" ht="95.25" customHeight="1" x14ac:dyDescent="0.25">
      <c r="A17" s="32" t="s">
        <v>164</v>
      </c>
      <c r="B17" s="98"/>
      <c r="C17" s="94"/>
      <c r="D17" s="68"/>
      <c r="E17" s="86"/>
      <c r="F17" s="86"/>
      <c r="G17" s="32" t="s">
        <v>153</v>
      </c>
      <c r="H17" s="32" t="s">
        <v>152</v>
      </c>
      <c r="I17" s="35" t="s">
        <v>154</v>
      </c>
      <c r="J17" s="36">
        <v>42305</v>
      </c>
      <c r="K17" s="35" t="s">
        <v>52</v>
      </c>
      <c r="L17" s="41">
        <v>5558081.04</v>
      </c>
      <c r="M17" s="36" t="s">
        <v>62</v>
      </c>
      <c r="N17" s="35" t="s">
        <v>169</v>
      </c>
      <c r="O17" s="33">
        <v>354902.98</v>
      </c>
      <c r="P17" s="33">
        <v>0</v>
      </c>
      <c r="Q17" s="32" t="s">
        <v>35</v>
      </c>
      <c r="R17" s="33">
        <v>0</v>
      </c>
      <c r="S17" s="33">
        <v>0</v>
      </c>
      <c r="T17" s="33">
        <f t="shared" si="0"/>
        <v>0</v>
      </c>
      <c r="U17" s="33">
        <f>236929.75+3658074.96+1594228.48+T17</f>
        <v>5489233.1899999995</v>
      </c>
      <c r="V17" s="32" t="s">
        <v>136</v>
      </c>
    </row>
    <row r="18" spans="1:22" s="2" customFormat="1" ht="163.5" customHeight="1" x14ac:dyDescent="0.25">
      <c r="A18" s="32" t="s">
        <v>179</v>
      </c>
      <c r="B18" s="63" t="s">
        <v>37</v>
      </c>
      <c r="C18" s="66" t="s">
        <v>121</v>
      </c>
      <c r="D18" s="66" t="s">
        <v>33</v>
      </c>
      <c r="E18" s="69">
        <v>487500</v>
      </c>
      <c r="F18" s="69">
        <v>54200</v>
      </c>
      <c r="G18" s="32" t="s">
        <v>38</v>
      </c>
      <c r="H18" s="32" t="s">
        <v>39</v>
      </c>
      <c r="I18" s="35" t="s">
        <v>40</v>
      </c>
      <c r="J18" s="32" t="s">
        <v>41</v>
      </c>
      <c r="K18" s="35" t="s">
        <v>36</v>
      </c>
      <c r="L18" s="37">
        <v>536844.80000000005</v>
      </c>
      <c r="M18" s="36">
        <v>40510</v>
      </c>
      <c r="N18" s="35" t="s">
        <v>42</v>
      </c>
      <c r="O18" s="33">
        <v>0</v>
      </c>
      <c r="P18" s="33">
        <v>0</v>
      </c>
      <c r="Q18" s="32" t="s">
        <v>35</v>
      </c>
      <c r="R18" s="33">
        <v>0</v>
      </c>
      <c r="S18" s="33">
        <v>0</v>
      </c>
      <c r="T18" s="33">
        <f t="shared" si="0"/>
        <v>0</v>
      </c>
      <c r="U18" s="33">
        <f>100702.03+T18</f>
        <v>100702.03</v>
      </c>
      <c r="V18" s="32" t="s">
        <v>238</v>
      </c>
    </row>
    <row r="19" spans="1:22" s="2" customFormat="1" ht="163.5" customHeight="1" x14ac:dyDescent="0.25">
      <c r="A19" s="32" t="s">
        <v>294</v>
      </c>
      <c r="B19" s="64"/>
      <c r="C19" s="67"/>
      <c r="D19" s="67"/>
      <c r="E19" s="70"/>
      <c r="F19" s="70"/>
      <c r="G19" s="32" t="s">
        <v>289</v>
      </c>
      <c r="H19" s="32" t="s">
        <v>290</v>
      </c>
      <c r="I19" s="35" t="s">
        <v>293</v>
      </c>
      <c r="J19" s="42">
        <v>42748</v>
      </c>
      <c r="K19" s="35" t="s">
        <v>42</v>
      </c>
      <c r="L19" s="37">
        <v>329712.56</v>
      </c>
      <c r="M19" s="33" t="s">
        <v>135</v>
      </c>
      <c r="N19" s="33" t="s">
        <v>135</v>
      </c>
      <c r="O19" s="33">
        <v>0</v>
      </c>
      <c r="P19" s="33">
        <v>0</v>
      </c>
      <c r="Q19" s="32" t="s">
        <v>35</v>
      </c>
      <c r="R19" s="33">
        <v>0</v>
      </c>
      <c r="S19" s="33">
        <v>0</v>
      </c>
      <c r="T19" s="33">
        <f t="shared" si="0"/>
        <v>0</v>
      </c>
      <c r="U19" s="33">
        <f>0+T19</f>
        <v>0</v>
      </c>
      <c r="V19" s="32" t="s">
        <v>296</v>
      </c>
    </row>
    <row r="20" spans="1:22" s="2" customFormat="1" ht="163.5" customHeight="1" x14ac:dyDescent="0.25">
      <c r="A20" s="32" t="s">
        <v>295</v>
      </c>
      <c r="B20" s="65"/>
      <c r="C20" s="68"/>
      <c r="D20" s="68"/>
      <c r="E20" s="71"/>
      <c r="F20" s="71"/>
      <c r="G20" s="32" t="s">
        <v>291</v>
      </c>
      <c r="H20" s="32" t="s">
        <v>292</v>
      </c>
      <c r="I20" s="33" t="s">
        <v>135</v>
      </c>
      <c r="J20" s="33" t="s">
        <v>135</v>
      </c>
      <c r="K20" s="35" t="s">
        <v>42</v>
      </c>
      <c r="L20" s="37">
        <v>367624.69</v>
      </c>
      <c r="M20" s="33" t="s">
        <v>135</v>
      </c>
      <c r="N20" s="33" t="s">
        <v>135</v>
      </c>
      <c r="O20" s="33">
        <v>0</v>
      </c>
      <c r="P20" s="33">
        <v>0</v>
      </c>
      <c r="Q20" s="32" t="s">
        <v>35</v>
      </c>
      <c r="R20" s="33">
        <v>0</v>
      </c>
      <c r="S20" s="33">
        <v>0</v>
      </c>
      <c r="T20" s="33">
        <f t="shared" si="0"/>
        <v>0</v>
      </c>
      <c r="U20" s="33">
        <f>0+T20</f>
        <v>0</v>
      </c>
      <c r="V20" s="32" t="s">
        <v>97</v>
      </c>
    </row>
    <row r="21" spans="1:22" s="2" customFormat="1" ht="187.5" customHeight="1" x14ac:dyDescent="0.25">
      <c r="A21" s="32" t="s">
        <v>180</v>
      </c>
      <c r="B21" s="32" t="s">
        <v>44</v>
      </c>
      <c r="C21" s="87" t="s">
        <v>45</v>
      </c>
      <c r="D21" s="87" t="s">
        <v>33</v>
      </c>
      <c r="E21" s="83">
        <v>341250</v>
      </c>
      <c r="F21" s="83">
        <v>219476.86</v>
      </c>
      <c r="G21" s="32" t="s">
        <v>46</v>
      </c>
      <c r="H21" s="32" t="s">
        <v>47</v>
      </c>
      <c r="I21" s="35" t="s">
        <v>48</v>
      </c>
      <c r="J21" s="36">
        <v>40806</v>
      </c>
      <c r="K21" s="35" t="s">
        <v>42</v>
      </c>
      <c r="L21" s="37">
        <v>385607</v>
      </c>
      <c r="M21" s="36">
        <v>41049</v>
      </c>
      <c r="N21" s="35" t="s">
        <v>36</v>
      </c>
      <c r="O21" s="33">
        <v>441636.01</v>
      </c>
      <c r="P21" s="33">
        <v>0</v>
      </c>
      <c r="Q21" s="32" t="s">
        <v>35</v>
      </c>
      <c r="R21" s="33">
        <v>0</v>
      </c>
      <c r="S21" s="33">
        <v>0</v>
      </c>
      <c r="T21" s="33">
        <f t="shared" si="0"/>
        <v>0</v>
      </c>
      <c r="U21" s="33">
        <f>150941.04+T21</f>
        <v>150941.04</v>
      </c>
      <c r="V21" s="32" t="s">
        <v>94</v>
      </c>
    </row>
    <row r="22" spans="1:22" s="2" customFormat="1" ht="271.5" customHeight="1" x14ac:dyDescent="0.25">
      <c r="A22" s="32" t="s">
        <v>181</v>
      </c>
      <c r="B22" s="32" t="s">
        <v>157</v>
      </c>
      <c r="C22" s="87"/>
      <c r="D22" s="87"/>
      <c r="E22" s="83"/>
      <c r="F22" s="83"/>
      <c r="G22" s="32" t="s">
        <v>53</v>
      </c>
      <c r="H22" s="32" t="s">
        <v>90</v>
      </c>
      <c r="I22" s="35" t="s">
        <v>150</v>
      </c>
      <c r="J22" s="36">
        <v>42314</v>
      </c>
      <c r="K22" s="35" t="s">
        <v>52</v>
      </c>
      <c r="L22" s="43">
        <v>374933.59</v>
      </c>
      <c r="M22" s="36">
        <v>43072</v>
      </c>
      <c r="N22" s="35" t="s">
        <v>169</v>
      </c>
      <c r="O22" s="44">
        <v>85585.39</v>
      </c>
      <c r="P22" s="44">
        <v>65543.179999999993</v>
      </c>
      <c r="Q22" s="32" t="s">
        <v>35</v>
      </c>
      <c r="R22" s="44">
        <v>18095.47</v>
      </c>
      <c r="S22" s="33">
        <v>18095.47</v>
      </c>
      <c r="T22" s="33">
        <f t="shared" si="0"/>
        <v>18095.47</v>
      </c>
      <c r="U22" s="33">
        <f>43723.26+133467.94+241603.14+T22</f>
        <v>436889.81000000006</v>
      </c>
      <c r="V22" s="32" t="s">
        <v>136</v>
      </c>
    </row>
    <row r="23" spans="1:22" s="2" customFormat="1" ht="81" customHeight="1" x14ac:dyDescent="0.25">
      <c r="A23" s="32" t="s">
        <v>159</v>
      </c>
      <c r="B23" s="63" t="s">
        <v>66</v>
      </c>
      <c r="C23" s="63" t="s">
        <v>122</v>
      </c>
      <c r="D23" s="66" t="s">
        <v>33</v>
      </c>
      <c r="E23" s="69">
        <v>975000</v>
      </c>
      <c r="F23" s="69">
        <f>109999.99+123735.04</f>
        <v>233735.03</v>
      </c>
      <c r="G23" s="32" t="s">
        <v>67</v>
      </c>
      <c r="H23" s="32" t="s">
        <v>68</v>
      </c>
      <c r="I23" s="45" t="s">
        <v>69</v>
      </c>
      <c r="J23" s="36">
        <v>41450</v>
      </c>
      <c r="K23" s="35" t="s">
        <v>70</v>
      </c>
      <c r="L23" s="41">
        <v>1037686.18</v>
      </c>
      <c r="M23" s="36">
        <v>41726</v>
      </c>
      <c r="N23" s="35" t="s">
        <v>36</v>
      </c>
      <c r="O23" s="33" t="s">
        <v>63</v>
      </c>
      <c r="P23" s="33">
        <v>0</v>
      </c>
      <c r="Q23" s="32" t="s">
        <v>35</v>
      </c>
      <c r="R23" s="33">
        <v>0</v>
      </c>
      <c r="S23" s="33">
        <v>0</v>
      </c>
      <c r="T23" s="33">
        <f t="shared" si="0"/>
        <v>0</v>
      </c>
      <c r="U23" s="33">
        <v>439063.86</v>
      </c>
      <c r="V23" s="32" t="s">
        <v>244</v>
      </c>
    </row>
    <row r="24" spans="1:22" s="2" customFormat="1" ht="81" customHeight="1" x14ac:dyDescent="0.25">
      <c r="A24" s="32" t="s">
        <v>243</v>
      </c>
      <c r="B24" s="65"/>
      <c r="C24" s="65"/>
      <c r="D24" s="68"/>
      <c r="E24" s="71"/>
      <c r="F24" s="71"/>
      <c r="G24" s="32" t="s">
        <v>240</v>
      </c>
      <c r="H24" s="32" t="s">
        <v>239</v>
      </c>
      <c r="I24" s="45" t="s">
        <v>242</v>
      </c>
      <c r="J24" s="36">
        <v>42964</v>
      </c>
      <c r="K24" s="35" t="s">
        <v>36</v>
      </c>
      <c r="L24" s="41">
        <f>540500.13</f>
        <v>540500.13</v>
      </c>
      <c r="M24" s="42" t="s">
        <v>241</v>
      </c>
      <c r="N24" s="35" t="s">
        <v>36</v>
      </c>
      <c r="O24" s="33">
        <v>123108.38</v>
      </c>
      <c r="P24" s="33">
        <v>0</v>
      </c>
      <c r="Q24" s="32" t="s">
        <v>35</v>
      </c>
      <c r="R24" s="33">
        <v>60423.3</v>
      </c>
      <c r="S24" s="33">
        <v>60423.3</v>
      </c>
      <c r="T24" s="33">
        <f t="shared" si="0"/>
        <v>60423.3</v>
      </c>
      <c r="U24" s="33">
        <f>19305.43+T24</f>
        <v>79728.73000000001</v>
      </c>
      <c r="V24" s="32" t="s">
        <v>64</v>
      </c>
    </row>
    <row r="25" spans="1:22" s="16" customFormat="1" ht="90" customHeight="1" x14ac:dyDescent="0.25">
      <c r="A25" s="32" t="s">
        <v>187</v>
      </c>
      <c r="B25" s="82" t="s">
        <v>232</v>
      </c>
      <c r="C25" s="87" t="s">
        <v>123</v>
      </c>
      <c r="D25" s="63" t="s">
        <v>33</v>
      </c>
      <c r="E25" s="83">
        <v>3000000</v>
      </c>
      <c r="F25" s="83">
        <v>157894.74</v>
      </c>
      <c r="G25" s="32" t="s">
        <v>125</v>
      </c>
      <c r="H25" s="32" t="s">
        <v>124</v>
      </c>
      <c r="I25" s="35" t="s">
        <v>126</v>
      </c>
      <c r="J25" s="42">
        <v>41729</v>
      </c>
      <c r="K25" s="32" t="s">
        <v>171</v>
      </c>
      <c r="L25" s="37">
        <v>593699.56999999995</v>
      </c>
      <c r="M25" s="42" t="s">
        <v>172</v>
      </c>
      <c r="N25" s="32" t="s">
        <v>170</v>
      </c>
      <c r="O25" s="33">
        <v>0</v>
      </c>
      <c r="P25" s="33">
        <v>0</v>
      </c>
      <c r="Q25" s="32" t="s">
        <v>35</v>
      </c>
      <c r="R25" s="33">
        <v>0</v>
      </c>
      <c r="S25" s="33">
        <v>0</v>
      </c>
      <c r="T25" s="33">
        <f t="shared" si="0"/>
        <v>0</v>
      </c>
      <c r="U25" s="33">
        <f>593699.57+T25</f>
        <v>593699.56999999995</v>
      </c>
      <c r="V25" s="32" t="s">
        <v>136</v>
      </c>
    </row>
    <row r="26" spans="1:22" s="16" customFormat="1" ht="90" customHeight="1" x14ac:dyDescent="0.25">
      <c r="A26" s="32" t="s">
        <v>188</v>
      </c>
      <c r="B26" s="82"/>
      <c r="C26" s="87"/>
      <c r="D26" s="104"/>
      <c r="E26" s="83"/>
      <c r="F26" s="83"/>
      <c r="G26" s="32" t="s">
        <v>125</v>
      </c>
      <c r="H26" s="32" t="s">
        <v>124</v>
      </c>
      <c r="I26" s="35" t="s">
        <v>127</v>
      </c>
      <c r="J26" s="42">
        <v>41708</v>
      </c>
      <c r="K26" s="42">
        <v>41885</v>
      </c>
      <c r="L26" s="37">
        <v>83549.47</v>
      </c>
      <c r="M26" s="42">
        <v>41992</v>
      </c>
      <c r="N26" s="32" t="s">
        <v>173</v>
      </c>
      <c r="O26" s="33">
        <v>0</v>
      </c>
      <c r="P26" s="33">
        <v>0</v>
      </c>
      <c r="Q26" s="32" t="s">
        <v>35</v>
      </c>
      <c r="R26" s="33">
        <v>0</v>
      </c>
      <c r="S26" s="33">
        <v>0</v>
      </c>
      <c r="T26" s="33">
        <f t="shared" si="0"/>
        <v>0</v>
      </c>
      <c r="U26" s="33">
        <f>80154.82+T26</f>
        <v>80154.820000000007</v>
      </c>
      <c r="V26" s="32" t="s">
        <v>112</v>
      </c>
    </row>
    <row r="27" spans="1:22" s="16" customFormat="1" ht="90" customHeight="1" x14ac:dyDescent="0.25">
      <c r="A27" s="32" t="s">
        <v>189</v>
      </c>
      <c r="B27" s="82"/>
      <c r="C27" s="87"/>
      <c r="D27" s="109"/>
      <c r="E27" s="83"/>
      <c r="F27" s="83"/>
      <c r="G27" s="32" t="s">
        <v>125</v>
      </c>
      <c r="H27" s="32" t="s">
        <v>124</v>
      </c>
      <c r="I27" s="35" t="s">
        <v>128</v>
      </c>
      <c r="J27" s="42">
        <v>42320</v>
      </c>
      <c r="K27" s="32" t="s">
        <v>103</v>
      </c>
      <c r="L27" s="37">
        <v>1992111.37</v>
      </c>
      <c r="M27" s="42" t="s">
        <v>174</v>
      </c>
      <c r="N27" s="32" t="s">
        <v>63</v>
      </c>
      <c r="O27" s="33">
        <v>0</v>
      </c>
      <c r="P27" s="33">
        <v>0</v>
      </c>
      <c r="Q27" s="32" t="s">
        <v>35</v>
      </c>
      <c r="R27" s="33">
        <v>105874.8</v>
      </c>
      <c r="S27" s="33">
        <v>105874.8</v>
      </c>
      <c r="T27" s="33">
        <f t="shared" si="0"/>
        <v>105874.8</v>
      </c>
      <c r="U27" s="33">
        <f>1731408.63+T27</f>
        <v>1837283.43</v>
      </c>
      <c r="V27" s="32" t="s">
        <v>136</v>
      </c>
    </row>
    <row r="28" spans="1:22" s="3" customFormat="1" ht="120" customHeight="1" x14ac:dyDescent="0.25">
      <c r="A28" s="32" t="s">
        <v>166</v>
      </c>
      <c r="B28" s="103" t="s">
        <v>168</v>
      </c>
      <c r="C28" s="92" t="s">
        <v>117</v>
      </c>
      <c r="D28" s="66" t="s">
        <v>33</v>
      </c>
      <c r="E28" s="84">
        <v>7000000</v>
      </c>
      <c r="F28" s="84">
        <v>368421.05</v>
      </c>
      <c r="G28" s="32" t="s">
        <v>99</v>
      </c>
      <c r="H28" s="32" t="s">
        <v>156</v>
      </c>
      <c r="I28" s="35" t="s">
        <v>118</v>
      </c>
      <c r="J28" s="36">
        <v>41609</v>
      </c>
      <c r="K28" s="35" t="s">
        <v>119</v>
      </c>
      <c r="L28" s="41">
        <v>444842.4</v>
      </c>
      <c r="M28" s="36">
        <v>41831</v>
      </c>
      <c r="N28" s="35" t="s">
        <v>119</v>
      </c>
      <c r="O28" s="33">
        <f>(-1)*96726.92</f>
        <v>-96726.92</v>
      </c>
      <c r="P28" s="33">
        <v>0</v>
      </c>
      <c r="Q28" s="32" t="s">
        <v>35</v>
      </c>
      <c r="R28" s="33">
        <v>0</v>
      </c>
      <c r="S28" s="33">
        <v>0</v>
      </c>
      <c r="T28" s="33">
        <f t="shared" si="0"/>
        <v>0</v>
      </c>
      <c r="U28" s="33">
        <f>203162.06+1202.33+1202.33+22844.28+22844.28-1202.33-4948.34+T28</f>
        <v>245104.61</v>
      </c>
      <c r="V28" s="32" t="s">
        <v>112</v>
      </c>
    </row>
    <row r="29" spans="1:22" s="2" customFormat="1" ht="120" customHeight="1" x14ac:dyDescent="0.25">
      <c r="A29" s="46" t="s">
        <v>246</v>
      </c>
      <c r="B29" s="104"/>
      <c r="C29" s="110"/>
      <c r="D29" s="97"/>
      <c r="E29" s="106"/>
      <c r="F29" s="106"/>
      <c r="G29" s="32" t="s">
        <v>130</v>
      </c>
      <c r="H29" s="32" t="s">
        <v>167</v>
      </c>
      <c r="I29" s="35" t="s">
        <v>155</v>
      </c>
      <c r="J29" s="36">
        <v>42320</v>
      </c>
      <c r="K29" s="35" t="s">
        <v>52</v>
      </c>
      <c r="L29" s="41">
        <v>1349307.39</v>
      </c>
      <c r="M29" s="36">
        <v>42441</v>
      </c>
      <c r="N29" s="35" t="s">
        <v>52</v>
      </c>
      <c r="O29" s="33">
        <v>0</v>
      </c>
      <c r="P29" s="33">
        <v>0</v>
      </c>
      <c r="Q29" s="32" t="s">
        <v>35</v>
      </c>
      <c r="R29" s="33">
        <v>0</v>
      </c>
      <c r="S29" s="33">
        <v>0</v>
      </c>
      <c r="T29" s="33">
        <f t="shared" si="0"/>
        <v>0</v>
      </c>
      <c r="U29" s="33">
        <f>678670.46+T29</f>
        <v>678670.46</v>
      </c>
      <c r="V29" s="32" t="s">
        <v>249</v>
      </c>
    </row>
    <row r="30" spans="1:22" s="3" customFormat="1" ht="95.25" customHeight="1" x14ac:dyDescent="0.25">
      <c r="A30" s="32" t="s">
        <v>247</v>
      </c>
      <c r="B30" s="105"/>
      <c r="C30" s="111"/>
      <c r="D30" s="98"/>
      <c r="E30" s="107"/>
      <c r="F30" s="107"/>
      <c r="G30" s="32" t="s">
        <v>130</v>
      </c>
      <c r="H30" s="32" t="s">
        <v>245</v>
      </c>
      <c r="I30" s="35" t="s">
        <v>248</v>
      </c>
      <c r="J30" s="36">
        <v>42534</v>
      </c>
      <c r="K30" s="35" t="s">
        <v>52</v>
      </c>
      <c r="L30" s="47">
        <v>3057573.79</v>
      </c>
      <c r="M30" s="36">
        <v>42656</v>
      </c>
      <c r="N30" s="35" t="s">
        <v>52</v>
      </c>
      <c r="O30" s="33">
        <v>0</v>
      </c>
      <c r="P30" s="33">
        <v>0</v>
      </c>
      <c r="Q30" s="32" t="s">
        <v>35</v>
      </c>
      <c r="R30" s="33">
        <v>0</v>
      </c>
      <c r="S30" s="33">
        <v>0</v>
      </c>
      <c r="T30" s="33">
        <f t="shared" si="0"/>
        <v>0</v>
      </c>
      <c r="U30" s="33">
        <f>592409.39+T30</f>
        <v>592409.39</v>
      </c>
      <c r="V30" s="32" t="s">
        <v>249</v>
      </c>
    </row>
    <row r="31" spans="1:22" s="5" customFormat="1" ht="75" customHeight="1" x14ac:dyDescent="0.25">
      <c r="A31" s="32" t="s">
        <v>165</v>
      </c>
      <c r="B31" s="82" t="s">
        <v>77</v>
      </c>
      <c r="C31" s="82" t="s">
        <v>78</v>
      </c>
      <c r="D31" s="82" t="s">
        <v>33</v>
      </c>
      <c r="E31" s="83">
        <v>975000</v>
      </c>
      <c r="F31" s="83">
        <v>51316</v>
      </c>
      <c r="G31" s="32" t="s">
        <v>65</v>
      </c>
      <c r="H31" s="32" t="s">
        <v>79</v>
      </c>
      <c r="I31" s="32" t="s">
        <v>106</v>
      </c>
      <c r="J31" s="42">
        <v>41214</v>
      </c>
      <c r="K31" s="32" t="s">
        <v>92</v>
      </c>
      <c r="L31" s="37">
        <v>706503.28</v>
      </c>
      <c r="M31" s="32" t="s">
        <v>108</v>
      </c>
      <c r="N31" s="35" t="s">
        <v>63</v>
      </c>
      <c r="O31" s="33">
        <v>0</v>
      </c>
      <c r="P31" s="33">
        <v>0</v>
      </c>
      <c r="Q31" s="32" t="s">
        <v>35</v>
      </c>
      <c r="R31" s="33">
        <v>0</v>
      </c>
      <c r="S31" s="33">
        <v>0</v>
      </c>
      <c r="T31" s="33">
        <f t="shared" si="0"/>
        <v>0</v>
      </c>
      <c r="U31" s="33">
        <f>99976.25+T31</f>
        <v>99976.25</v>
      </c>
      <c r="V31" s="82" t="s">
        <v>304</v>
      </c>
    </row>
    <row r="32" spans="1:22" s="5" customFormat="1" ht="75" customHeight="1" x14ac:dyDescent="0.25">
      <c r="A32" s="32" t="s">
        <v>252</v>
      </c>
      <c r="B32" s="82"/>
      <c r="C32" s="82"/>
      <c r="D32" s="82"/>
      <c r="E32" s="83"/>
      <c r="F32" s="83"/>
      <c r="G32" s="32" t="s">
        <v>251</v>
      </c>
      <c r="H32" s="32" t="s">
        <v>250</v>
      </c>
      <c r="I32" s="32" t="s">
        <v>253</v>
      </c>
      <c r="J32" s="36">
        <v>43047</v>
      </c>
      <c r="K32" s="35" t="s">
        <v>36</v>
      </c>
      <c r="L32" s="41">
        <v>763730.87</v>
      </c>
      <c r="M32" s="42">
        <v>43228</v>
      </c>
      <c r="N32" s="35" t="s">
        <v>63</v>
      </c>
      <c r="O32" s="33">
        <v>0</v>
      </c>
      <c r="P32" s="33">
        <v>0</v>
      </c>
      <c r="Q32" s="32" t="s">
        <v>35</v>
      </c>
      <c r="R32" s="33">
        <v>338333.55</v>
      </c>
      <c r="S32" s="33">
        <v>338333.55</v>
      </c>
      <c r="T32" s="33">
        <f t="shared" si="0"/>
        <v>338333.55</v>
      </c>
      <c r="U32" s="33">
        <f t="shared" ref="U32:U51" si="1">0+T32</f>
        <v>338333.55</v>
      </c>
      <c r="V32" s="102"/>
    </row>
    <row r="33" spans="1:22" s="5" customFormat="1" ht="93" customHeight="1" x14ac:dyDescent="0.25">
      <c r="A33" s="32" t="s">
        <v>182</v>
      </c>
      <c r="B33" s="63" t="s">
        <v>80</v>
      </c>
      <c r="C33" s="63" t="s">
        <v>81</v>
      </c>
      <c r="D33" s="63" t="s">
        <v>33</v>
      </c>
      <c r="E33" s="84">
        <v>1950000</v>
      </c>
      <c r="F33" s="84">
        <f>102634.58+318254.97</f>
        <v>420889.55</v>
      </c>
      <c r="G33" s="32" t="s">
        <v>65</v>
      </c>
      <c r="H33" s="32" t="s">
        <v>79</v>
      </c>
      <c r="I33" s="32" t="s">
        <v>106</v>
      </c>
      <c r="J33" s="42">
        <v>41540</v>
      </c>
      <c r="K33" s="32" t="s">
        <v>93</v>
      </c>
      <c r="L33" s="37">
        <v>1772830.04</v>
      </c>
      <c r="M33" s="32" t="s">
        <v>61</v>
      </c>
      <c r="N33" s="35" t="s">
        <v>63</v>
      </c>
      <c r="O33" s="33">
        <v>0</v>
      </c>
      <c r="P33" s="33">
        <v>0</v>
      </c>
      <c r="Q33" s="32" t="s">
        <v>35</v>
      </c>
      <c r="R33" s="33">
        <v>0</v>
      </c>
      <c r="S33" s="33">
        <v>0</v>
      </c>
      <c r="T33" s="33">
        <f t="shared" si="0"/>
        <v>0</v>
      </c>
      <c r="U33" s="33">
        <f>822.81+15632.92+16455.73+T33</f>
        <v>32911.46</v>
      </c>
      <c r="V33" s="102"/>
    </row>
    <row r="34" spans="1:22" s="5" customFormat="1" ht="75" customHeight="1" x14ac:dyDescent="0.25">
      <c r="A34" s="32" t="s">
        <v>252</v>
      </c>
      <c r="B34" s="65"/>
      <c r="C34" s="65"/>
      <c r="D34" s="65"/>
      <c r="E34" s="86"/>
      <c r="F34" s="86"/>
      <c r="G34" s="32" t="s">
        <v>251</v>
      </c>
      <c r="H34" s="32" t="s">
        <v>250</v>
      </c>
      <c r="I34" s="32" t="s">
        <v>253</v>
      </c>
      <c r="J34" s="36">
        <v>43047</v>
      </c>
      <c r="K34" s="35" t="s">
        <v>36</v>
      </c>
      <c r="L34" s="41">
        <v>1955399.63</v>
      </c>
      <c r="M34" s="42">
        <v>43228</v>
      </c>
      <c r="N34" s="35" t="s">
        <v>63</v>
      </c>
      <c r="O34" s="33">
        <v>0</v>
      </c>
      <c r="P34" s="33">
        <v>0</v>
      </c>
      <c r="Q34" s="32" t="s">
        <v>35</v>
      </c>
      <c r="R34" s="33">
        <v>1607777.52</v>
      </c>
      <c r="S34" s="33">
        <v>1607777.52</v>
      </c>
      <c r="T34" s="33">
        <f t="shared" si="0"/>
        <v>1607777.52</v>
      </c>
      <c r="U34" s="33">
        <f t="shared" si="1"/>
        <v>1607777.52</v>
      </c>
      <c r="V34" s="102"/>
    </row>
    <row r="35" spans="1:22" s="16" customFormat="1" ht="90" customHeight="1" x14ac:dyDescent="0.25">
      <c r="A35" s="32" t="s">
        <v>190</v>
      </c>
      <c r="B35" s="48" t="s">
        <v>298</v>
      </c>
      <c r="C35" s="49" t="s">
        <v>129</v>
      </c>
      <c r="D35" s="48" t="s">
        <v>33</v>
      </c>
      <c r="E35" s="50">
        <v>682500</v>
      </c>
      <c r="F35" s="50">
        <v>35922</v>
      </c>
      <c r="G35" s="32" t="s">
        <v>130</v>
      </c>
      <c r="H35" s="32" t="s">
        <v>131</v>
      </c>
      <c r="I35" s="35" t="s">
        <v>302</v>
      </c>
      <c r="J35" s="42">
        <v>42293</v>
      </c>
      <c r="K35" s="32" t="s">
        <v>36</v>
      </c>
      <c r="L35" s="37">
        <v>638337.97</v>
      </c>
      <c r="M35" s="42" t="s">
        <v>108</v>
      </c>
      <c r="N35" s="32" t="s">
        <v>63</v>
      </c>
      <c r="O35" s="33">
        <v>0</v>
      </c>
      <c r="P35" s="33">
        <v>0</v>
      </c>
      <c r="Q35" s="32" t="s">
        <v>35</v>
      </c>
      <c r="R35" s="33">
        <v>0</v>
      </c>
      <c r="S35" s="33">
        <v>0</v>
      </c>
      <c r="T35" s="33">
        <f t="shared" si="0"/>
        <v>0</v>
      </c>
      <c r="U35" s="33">
        <f>292649.39+52891.59+T35</f>
        <v>345540.98</v>
      </c>
      <c r="V35" s="51" t="s">
        <v>136</v>
      </c>
    </row>
    <row r="36" spans="1:22" s="5" customFormat="1" ht="75" customHeight="1" x14ac:dyDescent="0.25">
      <c r="A36" s="32" t="s">
        <v>297</v>
      </c>
      <c r="B36" s="32" t="s">
        <v>299</v>
      </c>
      <c r="C36" s="35" t="s">
        <v>207</v>
      </c>
      <c r="D36" s="32" t="s">
        <v>33</v>
      </c>
      <c r="E36" s="33">
        <f>(3900000-3900000)+1649002.36</f>
        <v>1649002.36</v>
      </c>
      <c r="F36" s="33">
        <v>68708.429999999993</v>
      </c>
      <c r="G36" s="32" t="s">
        <v>301</v>
      </c>
      <c r="H36" s="32" t="s">
        <v>300</v>
      </c>
      <c r="I36" s="35" t="s">
        <v>303</v>
      </c>
      <c r="J36" s="42">
        <v>43522</v>
      </c>
      <c r="K36" s="32" t="s">
        <v>60</v>
      </c>
      <c r="L36" s="37">
        <v>1201378.67</v>
      </c>
      <c r="M36" s="42" t="s">
        <v>108</v>
      </c>
      <c r="N36" s="32" t="s">
        <v>63</v>
      </c>
      <c r="O36" s="33">
        <v>0</v>
      </c>
      <c r="P36" s="33">
        <v>0</v>
      </c>
      <c r="Q36" s="32" t="s">
        <v>35</v>
      </c>
      <c r="R36" s="33">
        <v>0</v>
      </c>
      <c r="S36" s="33">
        <v>0</v>
      </c>
      <c r="T36" s="33">
        <f t="shared" si="0"/>
        <v>0</v>
      </c>
      <c r="U36" s="33">
        <f t="shared" si="1"/>
        <v>0</v>
      </c>
      <c r="V36" s="32" t="s">
        <v>64</v>
      </c>
    </row>
    <row r="37" spans="1:22" s="16" customFormat="1" ht="144.94999999999999" customHeight="1" x14ac:dyDescent="0.25">
      <c r="A37" s="32" t="s">
        <v>191</v>
      </c>
      <c r="B37" s="32" t="s">
        <v>305</v>
      </c>
      <c r="C37" s="35" t="s">
        <v>132</v>
      </c>
      <c r="D37" s="32" t="s">
        <v>33</v>
      </c>
      <c r="E37" s="33">
        <v>390000</v>
      </c>
      <c r="F37" s="33">
        <v>20527</v>
      </c>
      <c r="G37" s="32" t="s">
        <v>133</v>
      </c>
      <c r="H37" s="32" t="s">
        <v>134</v>
      </c>
      <c r="I37" s="35" t="s">
        <v>175</v>
      </c>
      <c r="J37" s="42">
        <v>42293</v>
      </c>
      <c r="K37" s="32" t="s">
        <v>60</v>
      </c>
      <c r="L37" s="37">
        <v>367855.54</v>
      </c>
      <c r="M37" s="42" t="s">
        <v>108</v>
      </c>
      <c r="N37" s="32" t="s">
        <v>306</v>
      </c>
      <c r="O37" s="33">
        <v>28724.47</v>
      </c>
      <c r="P37" s="33">
        <v>4516.3100000000004</v>
      </c>
      <c r="Q37" s="32" t="s">
        <v>35</v>
      </c>
      <c r="R37" s="33">
        <v>0</v>
      </c>
      <c r="S37" s="33">
        <v>0</v>
      </c>
      <c r="T37" s="33">
        <f t="shared" si="0"/>
        <v>0</v>
      </c>
      <c r="U37" s="33">
        <f>16387.84+297176.74-3445.55+T37</f>
        <v>310119.03000000003</v>
      </c>
      <c r="V37" s="32" t="s">
        <v>307</v>
      </c>
    </row>
    <row r="38" spans="1:22" s="5" customFormat="1" ht="75" customHeight="1" x14ac:dyDescent="0.25">
      <c r="A38" s="32" t="s">
        <v>309</v>
      </c>
      <c r="B38" s="32" t="s">
        <v>308</v>
      </c>
      <c r="C38" s="35" t="s">
        <v>208</v>
      </c>
      <c r="D38" s="32" t="s">
        <v>33</v>
      </c>
      <c r="E38" s="33">
        <v>975000</v>
      </c>
      <c r="F38" s="33">
        <f>25000+168604.09</f>
        <v>193604.09</v>
      </c>
      <c r="G38" s="32" t="s">
        <v>257</v>
      </c>
      <c r="H38" s="32" t="s">
        <v>209</v>
      </c>
      <c r="I38" s="32" t="s">
        <v>210</v>
      </c>
      <c r="J38" s="42">
        <v>42626</v>
      </c>
      <c r="K38" s="32" t="s">
        <v>52</v>
      </c>
      <c r="L38" s="37">
        <v>771650.5</v>
      </c>
      <c r="M38" s="42" t="s">
        <v>108</v>
      </c>
      <c r="N38" s="32" t="s">
        <v>310</v>
      </c>
      <c r="O38" s="33">
        <v>153719.85999999999</v>
      </c>
      <c r="P38" s="33">
        <v>0</v>
      </c>
      <c r="Q38" s="32" t="s">
        <v>35</v>
      </c>
      <c r="R38" s="33">
        <v>0</v>
      </c>
      <c r="S38" s="33">
        <v>0</v>
      </c>
      <c r="T38" s="33">
        <f t="shared" si="0"/>
        <v>0</v>
      </c>
      <c r="U38" s="33">
        <f>377295.64+T38</f>
        <v>377295.64</v>
      </c>
      <c r="V38" s="32" t="s">
        <v>64</v>
      </c>
    </row>
    <row r="39" spans="1:22" s="5" customFormat="1" ht="110.1" customHeight="1" x14ac:dyDescent="0.25">
      <c r="A39" s="32" t="s">
        <v>254</v>
      </c>
      <c r="B39" s="32" t="s">
        <v>311</v>
      </c>
      <c r="C39" s="35" t="s">
        <v>211</v>
      </c>
      <c r="D39" s="32" t="s">
        <v>33</v>
      </c>
      <c r="E39" s="33">
        <v>243750</v>
      </c>
      <c r="F39" s="33">
        <v>6250</v>
      </c>
      <c r="G39" s="32" t="s">
        <v>256</v>
      </c>
      <c r="H39" s="32" t="s">
        <v>255</v>
      </c>
      <c r="I39" s="32" t="s">
        <v>258</v>
      </c>
      <c r="J39" s="42">
        <v>42914</v>
      </c>
      <c r="K39" s="32" t="s">
        <v>43</v>
      </c>
      <c r="L39" s="37">
        <v>235896.03</v>
      </c>
      <c r="M39" s="42">
        <v>43462</v>
      </c>
      <c r="N39" s="32" t="s">
        <v>312</v>
      </c>
      <c r="O39" s="33">
        <v>0</v>
      </c>
      <c r="P39" s="33">
        <v>0</v>
      </c>
      <c r="Q39" s="32" t="s">
        <v>35</v>
      </c>
      <c r="R39" s="33">
        <v>37823.35</v>
      </c>
      <c r="S39" s="33">
        <v>37823.35</v>
      </c>
      <c r="T39" s="33">
        <f t="shared" si="0"/>
        <v>37823.35</v>
      </c>
      <c r="U39" s="33">
        <f>117543.66+T39</f>
        <v>155367.01</v>
      </c>
      <c r="V39" s="32" t="s">
        <v>313</v>
      </c>
    </row>
    <row r="40" spans="1:22" s="5" customFormat="1" ht="90" customHeight="1" x14ac:dyDescent="0.25">
      <c r="A40" s="32" t="s">
        <v>315</v>
      </c>
      <c r="B40" s="32" t="s">
        <v>314</v>
      </c>
      <c r="C40" s="35" t="s">
        <v>212</v>
      </c>
      <c r="D40" s="32" t="s">
        <v>33</v>
      </c>
      <c r="E40" s="33">
        <v>243750</v>
      </c>
      <c r="F40" s="33">
        <v>6250</v>
      </c>
      <c r="G40" s="32" t="s">
        <v>213</v>
      </c>
      <c r="H40" s="32" t="s">
        <v>214</v>
      </c>
      <c r="I40" s="32" t="s">
        <v>215</v>
      </c>
      <c r="J40" s="42">
        <v>42718</v>
      </c>
      <c r="K40" s="32" t="s">
        <v>52</v>
      </c>
      <c r="L40" s="37">
        <v>237837.46</v>
      </c>
      <c r="M40" s="42" t="s">
        <v>108</v>
      </c>
      <c r="N40" s="32" t="s">
        <v>316</v>
      </c>
      <c r="O40" s="33">
        <v>0</v>
      </c>
      <c r="P40" s="33">
        <v>0</v>
      </c>
      <c r="Q40" s="32" t="s">
        <v>35</v>
      </c>
      <c r="R40" s="33">
        <v>103458.52</v>
      </c>
      <c r="S40" s="33">
        <v>103458.52</v>
      </c>
      <c r="T40" s="33">
        <f t="shared" si="0"/>
        <v>103458.52</v>
      </c>
      <c r="U40" s="33">
        <f>85068.01+T40</f>
        <v>188526.53</v>
      </c>
      <c r="V40" s="32" t="s">
        <v>64</v>
      </c>
    </row>
    <row r="41" spans="1:22" s="5" customFormat="1" ht="75" customHeight="1" x14ac:dyDescent="0.25">
      <c r="A41" s="32" t="s">
        <v>259</v>
      </c>
      <c r="B41" s="32" t="s">
        <v>317</v>
      </c>
      <c r="C41" s="35" t="s">
        <v>216</v>
      </c>
      <c r="D41" s="32" t="s">
        <v>33</v>
      </c>
      <c r="E41" s="33">
        <v>487500</v>
      </c>
      <c r="F41" s="33">
        <v>12500</v>
      </c>
      <c r="G41" s="32" t="s">
        <v>260</v>
      </c>
      <c r="H41" s="32" t="s">
        <v>261</v>
      </c>
      <c r="I41" s="32" t="s">
        <v>262</v>
      </c>
      <c r="J41" s="42">
        <v>42877</v>
      </c>
      <c r="K41" s="32" t="s">
        <v>60</v>
      </c>
      <c r="L41" s="37">
        <v>457372.77</v>
      </c>
      <c r="M41" s="42">
        <v>43487</v>
      </c>
      <c r="N41" s="32" t="s">
        <v>312</v>
      </c>
      <c r="O41" s="33">
        <v>0</v>
      </c>
      <c r="P41" s="33">
        <v>0</v>
      </c>
      <c r="Q41" s="32" t="s">
        <v>35</v>
      </c>
      <c r="R41" s="33">
        <v>287331.92</v>
      </c>
      <c r="S41" s="33">
        <v>287331.92</v>
      </c>
      <c r="T41" s="33">
        <f t="shared" si="0"/>
        <v>287331.92</v>
      </c>
      <c r="U41" s="33">
        <f>148751.77+T41</f>
        <v>436083.68999999994</v>
      </c>
      <c r="V41" s="32" t="s">
        <v>136</v>
      </c>
    </row>
    <row r="42" spans="1:22" s="5" customFormat="1" ht="75" customHeight="1" x14ac:dyDescent="0.25">
      <c r="A42" s="32" t="s">
        <v>319</v>
      </c>
      <c r="B42" s="32" t="s">
        <v>318</v>
      </c>
      <c r="C42" s="35" t="s">
        <v>217</v>
      </c>
      <c r="D42" s="32" t="s">
        <v>33</v>
      </c>
      <c r="E42" s="33">
        <v>585000</v>
      </c>
      <c r="F42" s="33">
        <v>15000</v>
      </c>
      <c r="G42" s="32" t="s">
        <v>218</v>
      </c>
      <c r="H42" s="32" t="s">
        <v>219</v>
      </c>
      <c r="I42" s="32" t="s">
        <v>220</v>
      </c>
      <c r="J42" s="42">
        <v>42414</v>
      </c>
      <c r="K42" s="32" t="s">
        <v>36</v>
      </c>
      <c r="L42" s="37">
        <v>590411.31999999995</v>
      </c>
      <c r="M42" s="42">
        <v>43132</v>
      </c>
      <c r="N42" s="32" t="s">
        <v>119</v>
      </c>
      <c r="O42" s="33">
        <v>0</v>
      </c>
      <c r="P42" s="33">
        <v>0</v>
      </c>
      <c r="Q42" s="32" t="s">
        <v>35</v>
      </c>
      <c r="R42" s="33">
        <v>0</v>
      </c>
      <c r="S42" s="33">
        <v>0</v>
      </c>
      <c r="T42" s="33">
        <f t="shared" si="0"/>
        <v>0</v>
      </c>
      <c r="U42" s="33">
        <f>262625.98+T42</f>
        <v>262625.98</v>
      </c>
      <c r="V42" s="32" t="s">
        <v>320</v>
      </c>
    </row>
    <row r="43" spans="1:22" s="5" customFormat="1" ht="144.94999999999999" customHeight="1" x14ac:dyDescent="0.25">
      <c r="A43" s="32" t="s">
        <v>267</v>
      </c>
      <c r="B43" s="32" t="s">
        <v>321</v>
      </c>
      <c r="C43" s="35" t="s">
        <v>221</v>
      </c>
      <c r="D43" s="32" t="s">
        <v>33</v>
      </c>
      <c r="E43" s="33">
        <v>243750</v>
      </c>
      <c r="F43" s="33">
        <v>6250</v>
      </c>
      <c r="G43" s="32" t="s">
        <v>264</v>
      </c>
      <c r="H43" s="32" t="s">
        <v>263</v>
      </c>
      <c r="I43" s="32" t="s">
        <v>265</v>
      </c>
      <c r="J43" s="42">
        <v>43024</v>
      </c>
      <c r="K43" s="32" t="s">
        <v>43</v>
      </c>
      <c r="L43" s="37">
        <v>238420.69</v>
      </c>
      <c r="M43" s="42" t="s">
        <v>108</v>
      </c>
      <c r="N43" s="32" t="s">
        <v>312</v>
      </c>
      <c r="O43" s="33">
        <v>0</v>
      </c>
      <c r="P43" s="33">
        <v>0</v>
      </c>
      <c r="Q43" s="32" t="s">
        <v>35</v>
      </c>
      <c r="R43" s="33">
        <v>105716.39</v>
      </c>
      <c r="S43" s="33">
        <v>105716.39</v>
      </c>
      <c r="T43" s="33">
        <f t="shared" si="0"/>
        <v>105716.39</v>
      </c>
      <c r="U43" s="33">
        <f t="shared" si="1"/>
        <v>105716.39</v>
      </c>
      <c r="V43" s="32" t="s">
        <v>64</v>
      </c>
    </row>
    <row r="44" spans="1:22" s="5" customFormat="1" ht="90" customHeight="1" x14ac:dyDescent="0.25">
      <c r="A44" s="32" t="s">
        <v>266</v>
      </c>
      <c r="B44" s="32" t="s">
        <v>322</v>
      </c>
      <c r="C44" s="35" t="s">
        <v>222</v>
      </c>
      <c r="D44" s="32" t="s">
        <v>33</v>
      </c>
      <c r="E44" s="33">
        <v>243750</v>
      </c>
      <c r="F44" s="33">
        <v>6250</v>
      </c>
      <c r="G44" s="32" t="s">
        <v>269</v>
      </c>
      <c r="H44" s="32" t="s">
        <v>268</v>
      </c>
      <c r="I44" s="32" t="s">
        <v>270</v>
      </c>
      <c r="J44" s="42">
        <v>42977</v>
      </c>
      <c r="K44" s="32" t="s">
        <v>52</v>
      </c>
      <c r="L44" s="37">
        <v>248502.45</v>
      </c>
      <c r="M44" s="42">
        <v>43220</v>
      </c>
      <c r="N44" s="32" t="s">
        <v>52</v>
      </c>
      <c r="O44" s="33">
        <v>0</v>
      </c>
      <c r="P44" s="33">
        <v>0</v>
      </c>
      <c r="Q44" s="32" t="s">
        <v>35</v>
      </c>
      <c r="R44" s="33">
        <v>123715.95</v>
      </c>
      <c r="S44" s="33">
        <v>123715.95</v>
      </c>
      <c r="T44" s="33">
        <f t="shared" si="0"/>
        <v>123715.95</v>
      </c>
      <c r="U44" s="33">
        <f>123585.19+T44</f>
        <v>247301.14</v>
      </c>
      <c r="V44" s="32" t="s">
        <v>112</v>
      </c>
    </row>
    <row r="45" spans="1:22" s="5" customFormat="1" ht="110.1" customHeight="1" x14ac:dyDescent="0.25">
      <c r="A45" s="32" t="s">
        <v>271</v>
      </c>
      <c r="B45" s="32" t="s">
        <v>323</v>
      </c>
      <c r="C45" s="35" t="s">
        <v>223</v>
      </c>
      <c r="D45" s="32" t="s">
        <v>33</v>
      </c>
      <c r="E45" s="33">
        <v>292500</v>
      </c>
      <c r="F45" s="33">
        <v>2500</v>
      </c>
      <c r="G45" s="32" t="s">
        <v>260</v>
      </c>
      <c r="H45" s="32" t="s">
        <v>272</v>
      </c>
      <c r="I45" s="32" t="s">
        <v>273</v>
      </c>
      <c r="J45" s="42">
        <v>43052</v>
      </c>
      <c r="K45" s="32" t="s">
        <v>36</v>
      </c>
      <c r="L45" s="37">
        <v>294223.83</v>
      </c>
      <c r="M45" s="42" t="s">
        <v>108</v>
      </c>
      <c r="N45" s="35" t="s">
        <v>34</v>
      </c>
      <c r="O45" s="33">
        <v>0</v>
      </c>
      <c r="P45" s="33">
        <v>0</v>
      </c>
      <c r="Q45" s="32" t="s">
        <v>35</v>
      </c>
      <c r="R45" s="33">
        <v>145975.67000000001</v>
      </c>
      <c r="S45" s="33">
        <v>145975.67000000001</v>
      </c>
      <c r="T45" s="33">
        <f t="shared" si="0"/>
        <v>145975.67000000001</v>
      </c>
      <c r="U45" s="33">
        <f t="shared" si="1"/>
        <v>145975.67000000001</v>
      </c>
      <c r="V45" s="32" t="s">
        <v>64</v>
      </c>
    </row>
    <row r="46" spans="1:22" s="5" customFormat="1" ht="75" customHeight="1" x14ac:dyDescent="0.25">
      <c r="A46" s="32" t="s">
        <v>276</v>
      </c>
      <c r="B46" s="32" t="s">
        <v>224</v>
      </c>
      <c r="C46" s="35" t="s">
        <v>225</v>
      </c>
      <c r="D46" s="32" t="s">
        <v>33</v>
      </c>
      <c r="E46" s="33">
        <v>243750</v>
      </c>
      <c r="F46" s="33">
        <v>6250</v>
      </c>
      <c r="G46" s="32" t="s">
        <v>275</v>
      </c>
      <c r="H46" s="32" t="s">
        <v>274</v>
      </c>
      <c r="I46" s="32" t="s">
        <v>277</v>
      </c>
      <c r="J46" s="42">
        <v>43063</v>
      </c>
      <c r="K46" s="32" t="s">
        <v>43</v>
      </c>
      <c r="L46" s="37">
        <v>179197.95</v>
      </c>
      <c r="M46" s="42">
        <v>42790</v>
      </c>
      <c r="N46" s="35" t="s">
        <v>63</v>
      </c>
      <c r="O46" s="33">
        <v>0</v>
      </c>
      <c r="P46" s="33">
        <v>0</v>
      </c>
      <c r="Q46" s="32" t="s">
        <v>35</v>
      </c>
      <c r="R46" s="33">
        <v>12446.51</v>
      </c>
      <c r="S46" s="33">
        <v>12446.51</v>
      </c>
      <c r="T46" s="33">
        <f t="shared" si="0"/>
        <v>12446.51</v>
      </c>
      <c r="U46" s="33">
        <f t="shared" si="1"/>
        <v>12446.51</v>
      </c>
      <c r="V46" s="32" t="s">
        <v>64</v>
      </c>
    </row>
    <row r="47" spans="1:22" s="5" customFormat="1" ht="75" customHeight="1" x14ac:dyDescent="0.25">
      <c r="A47" s="32" t="s">
        <v>278</v>
      </c>
      <c r="B47" s="32" t="s">
        <v>325</v>
      </c>
      <c r="C47" s="35" t="s">
        <v>226</v>
      </c>
      <c r="D47" s="32" t="s">
        <v>33</v>
      </c>
      <c r="E47" s="33">
        <v>1066939.58</v>
      </c>
      <c r="F47" s="33">
        <v>1070</v>
      </c>
      <c r="G47" s="32" t="s">
        <v>260</v>
      </c>
      <c r="H47" s="32" t="s">
        <v>272</v>
      </c>
      <c r="I47" s="32" t="s">
        <v>324</v>
      </c>
      <c r="J47" s="42">
        <v>43228</v>
      </c>
      <c r="K47" s="32" t="s">
        <v>36</v>
      </c>
      <c r="L47" s="37">
        <v>1045240.18</v>
      </c>
      <c r="M47" s="32" t="s">
        <v>61</v>
      </c>
      <c r="N47" s="35" t="s">
        <v>36</v>
      </c>
      <c r="O47" s="33">
        <v>0</v>
      </c>
      <c r="P47" s="33">
        <v>0</v>
      </c>
      <c r="Q47" s="32" t="s">
        <v>35</v>
      </c>
      <c r="R47" s="33">
        <v>34838.04</v>
      </c>
      <c r="S47" s="33">
        <v>34838.04</v>
      </c>
      <c r="T47" s="33">
        <f t="shared" si="0"/>
        <v>34838.04</v>
      </c>
      <c r="U47" s="33">
        <f t="shared" si="1"/>
        <v>34838.04</v>
      </c>
      <c r="V47" s="32" t="s">
        <v>64</v>
      </c>
    </row>
    <row r="48" spans="1:22" s="5" customFormat="1" ht="75" customHeight="1" x14ac:dyDescent="0.25">
      <c r="A48" s="52" t="s">
        <v>326</v>
      </c>
      <c r="B48" s="51" t="s">
        <v>327</v>
      </c>
      <c r="C48" s="35" t="s">
        <v>330</v>
      </c>
      <c r="D48" s="32" t="s">
        <v>33</v>
      </c>
      <c r="E48" s="33">
        <v>564124.28</v>
      </c>
      <c r="F48" s="33">
        <v>1200</v>
      </c>
      <c r="G48" s="32" t="s">
        <v>301</v>
      </c>
      <c r="H48" s="32" t="s">
        <v>329</v>
      </c>
      <c r="I48" s="32" t="s">
        <v>328</v>
      </c>
      <c r="J48" s="42">
        <v>43276</v>
      </c>
      <c r="K48" s="32" t="s">
        <v>43</v>
      </c>
      <c r="L48" s="37">
        <v>361197.82</v>
      </c>
      <c r="M48" s="42">
        <v>43342</v>
      </c>
      <c r="N48" s="35" t="s">
        <v>63</v>
      </c>
      <c r="O48" s="33">
        <v>0</v>
      </c>
      <c r="P48" s="33">
        <v>0</v>
      </c>
      <c r="Q48" s="32">
        <v>44.9</v>
      </c>
      <c r="R48" s="33">
        <v>0</v>
      </c>
      <c r="S48" s="33">
        <v>0</v>
      </c>
      <c r="T48" s="33">
        <f t="shared" si="0"/>
        <v>0</v>
      </c>
      <c r="U48" s="33">
        <f t="shared" si="1"/>
        <v>0</v>
      </c>
      <c r="V48" s="32" t="s">
        <v>320</v>
      </c>
    </row>
    <row r="49" spans="1:22" s="2" customFormat="1" ht="91.5" customHeight="1" x14ac:dyDescent="0.25">
      <c r="A49" s="32" t="s">
        <v>158</v>
      </c>
      <c r="B49" s="63" t="s">
        <v>49</v>
      </c>
      <c r="C49" s="35" t="s">
        <v>50</v>
      </c>
      <c r="D49" s="35" t="s">
        <v>33</v>
      </c>
      <c r="E49" s="33">
        <v>131625</v>
      </c>
      <c r="F49" s="33">
        <v>26998</v>
      </c>
      <c r="G49" s="32" t="s">
        <v>46</v>
      </c>
      <c r="H49" s="32" t="s">
        <v>47</v>
      </c>
      <c r="I49" s="35" t="s">
        <v>51</v>
      </c>
      <c r="J49" s="36">
        <v>40974</v>
      </c>
      <c r="K49" s="35" t="s">
        <v>52</v>
      </c>
      <c r="L49" s="37">
        <v>149010.95000000001</v>
      </c>
      <c r="M49" s="36">
        <v>40956</v>
      </c>
      <c r="N49" s="32" t="s">
        <v>63</v>
      </c>
      <c r="O49" s="33">
        <v>0</v>
      </c>
      <c r="P49" s="33">
        <v>0</v>
      </c>
      <c r="Q49" s="32" t="s">
        <v>35</v>
      </c>
      <c r="R49" s="33">
        <v>0</v>
      </c>
      <c r="S49" s="33">
        <v>0</v>
      </c>
      <c r="T49" s="33">
        <f t="shared" si="0"/>
        <v>0</v>
      </c>
      <c r="U49" s="33">
        <f t="shared" si="1"/>
        <v>0</v>
      </c>
      <c r="V49" s="32" t="s">
        <v>95</v>
      </c>
    </row>
    <row r="50" spans="1:22" s="2" customFormat="1" ht="60" customHeight="1" x14ac:dyDescent="0.25">
      <c r="A50" s="32" t="s">
        <v>111</v>
      </c>
      <c r="B50" s="65"/>
      <c r="C50" s="35" t="s">
        <v>61</v>
      </c>
      <c r="D50" s="35" t="s">
        <v>62</v>
      </c>
      <c r="E50" s="33" t="s">
        <v>61</v>
      </c>
      <c r="F50" s="33" t="s">
        <v>61</v>
      </c>
      <c r="G50" s="32" t="s">
        <v>99</v>
      </c>
      <c r="H50" s="32" t="s">
        <v>98</v>
      </c>
      <c r="I50" s="35" t="s">
        <v>118</v>
      </c>
      <c r="J50" s="36">
        <v>41609</v>
      </c>
      <c r="K50" s="35" t="s">
        <v>170</v>
      </c>
      <c r="L50" s="37">
        <v>209181.7</v>
      </c>
      <c r="M50" s="36">
        <v>41791</v>
      </c>
      <c r="N50" s="32" t="s">
        <v>63</v>
      </c>
      <c r="O50" s="33">
        <v>0</v>
      </c>
      <c r="P50" s="33">
        <v>0</v>
      </c>
      <c r="Q50" s="32" t="s">
        <v>35</v>
      </c>
      <c r="R50" s="33">
        <v>0</v>
      </c>
      <c r="S50" s="33">
        <v>0</v>
      </c>
      <c r="T50" s="33">
        <f t="shared" si="0"/>
        <v>0</v>
      </c>
      <c r="U50" s="33">
        <f t="shared" si="1"/>
        <v>0</v>
      </c>
      <c r="V50" s="32" t="s">
        <v>97</v>
      </c>
    </row>
    <row r="51" spans="1:22" s="5" customFormat="1" ht="90" customHeight="1" x14ac:dyDescent="0.25">
      <c r="A51" s="32" t="s">
        <v>183</v>
      </c>
      <c r="B51" s="32" t="s">
        <v>82</v>
      </c>
      <c r="C51" s="35" t="s">
        <v>61</v>
      </c>
      <c r="D51" s="35" t="s">
        <v>61</v>
      </c>
      <c r="E51" s="33" t="s">
        <v>61</v>
      </c>
      <c r="F51" s="33" t="s">
        <v>61</v>
      </c>
      <c r="G51" s="32" t="s">
        <v>65</v>
      </c>
      <c r="H51" s="32" t="s">
        <v>79</v>
      </c>
      <c r="I51" s="32" t="s">
        <v>107</v>
      </c>
      <c r="J51" s="32" t="s">
        <v>61</v>
      </c>
      <c r="K51" s="32" t="s">
        <v>61</v>
      </c>
      <c r="L51" s="37">
        <v>297497.21999999997</v>
      </c>
      <c r="M51" s="32" t="s">
        <v>61</v>
      </c>
      <c r="N51" s="35" t="s">
        <v>63</v>
      </c>
      <c r="O51" s="33">
        <v>0</v>
      </c>
      <c r="P51" s="33">
        <v>0</v>
      </c>
      <c r="Q51" s="32" t="s">
        <v>35</v>
      </c>
      <c r="R51" s="33">
        <v>0</v>
      </c>
      <c r="S51" s="33">
        <v>0</v>
      </c>
      <c r="T51" s="33">
        <f t="shared" si="0"/>
        <v>0</v>
      </c>
      <c r="U51" s="33">
        <f t="shared" si="1"/>
        <v>0</v>
      </c>
      <c r="V51" s="32" t="s">
        <v>137</v>
      </c>
    </row>
    <row r="52" spans="1:22" s="16" customFormat="1" ht="180" customHeight="1" x14ac:dyDescent="0.25">
      <c r="A52" s="32" t="s">
        <v>237</v>
      </c>
      <c r="B52" s="32" t="s">
        <v>331</v>
      </c>
      <c r="C52" s="35" t="s">
        <v>135</v>
      </c>
      <c r="D52" s="32" t="s">
        <v>135</v>
      </c>
      <c r="E52" s="33" t="s">
        <v>107</v>
      </c>
      <c r="F52" s="33" t="s">
        <v>108</v>
      </c>
      <c r="G52" s="32" t="s">
        <v>139</v>
      </c>
      <c r="H52" s="32" t="s">
        <v>140</v>
      </c>
      <c r="I52" s="35" t="s">
        <v>138</v>
      </c>
      <c r="J52" s="42">
        <v>42305</v>
      </c>
      <c r="K52" s="35" t="s">
        <v>170</v>
      </c>
      <c r="L52" s="37">
        <v>217085.82</v>
      </c>
      <c r="M52" s="42">
        <v>42443</v>
      </c>
      <c r="N52" s="32" t="s">
        <v>63</v>
      </c>
      <c r="O52" s="33">
        <v>0</v>
      </c>
      <c r="P52" s="33">
        <v>0</v>
      </c>
      <c r="Q52" s="32" t="s">
        <v>35</v>
      </c>
      <c r="R52" s="33">
        <v>0</v>
      </c>
      <c r="S52" s="33">
        <v>0</v>
      </c>
      <c r="T52" s="33">
        <f t="shared" si="0"/>
        <v>0</v>
      </c>
      <c r="U52" s="33">
        <f>41774.22+T52</f>
        <v>41774.22</v>
      </c>
      <c r="V52" s="32" t="s">
        <v>333</v>
      </c>
    </row>
    <row r="53" spans="1:22" s="16" customFormat="1" ht="144.94999999999999" customHeight="1" x14ac:dyDescent="0.25">
      <c r="A53" s="32" t="s">
        <v>192</v>
      </c>
      <c r="B53" s="32" t="s">
        <v>332</v>
      </c>
      <c r="C53" s="35" t="s">
        <v>135</v>
      </c>
      <c r="D53" s="32" t="s">
        <v>135</v>
      </c>
      <c r="E53" s="33" t="s">
        <v>107</v>
      </c>
      <c r="F53" s="33" t="s">
        <v>108</v>
      </c>
      <c r="G53" s="32" t="s">
        <v>144</v>
      </c>
      <c r="H53" s="32" t="s">
        <v>143</v>
      </c>
      <c r="I53" s="35" t="s">
        <v>142</v>
      </c>
      <c r="J53" s="42">
        <v>42314</v>
      </c>
      <c r="K53" s="42" t="s">
        <v>141</v>
      </c>
      <c r="L53" s="37">
        <v>319097.06</v>
      </c>
      <c r="M53" s="42" t="s">
        <v>107</v>
      </c>
      <c r="N53" s="32" t="s">
        <v>63</v>
      </c>
      <c r="O53" s="33">
        <v>0</v>
      </c>
      <c r="P53" s="33">
        <v>0</v>
      </c>
      <c r="Q53" s="32" t="s">
        <v>35</v>
      </c>
      <c r="R53" s="33">
        <v>0</v>
      </c>
      <c r="S53" s="33">
        <v>0</v>
      </c>
      <c r="T53" s="33">
        <f t="shared" si="0"/>
        <v>0</v>
      </c>
      <c r="U53" s="33">
        <f>319097.06+(2467.35-2467.35)+T53</f>
        <v>319097.06</v>
      </c>
      <c r="V53" s="32" t="s">
        <v>112</v>
      </c>
    </row>
    <row r="54" spans="1:22" ht="63.75" x14ac:dyDescent="0.25">
      <c r="A54" s="32" t="s">
        <v>227</v>
      </c>
      <c r="B54" s="63" t="s">
        <v>335</v>
      </c>
      <c r="C54" s="66" t="s">
        <v>135</v>
      </c>
      <c r="D54" s="63" t="s">
        <v>107</v>
      </c>
      <c r="E54" s="69" t="s">
        <v>107</v>
      </c>
      <c r="F54" s="69" t="s">
        <v>108</v>
      </c>
      <c r="G54" s="32" t="s">
        <v>139</v>
      </c>
      <c r="H54" s="32" t="s">
        <v>228</v>
      </c>
      <c r="I54" s="35" t="s">
        <v>138</v>
      </c>
      <c r="J54" s="42" t="s">
        <v>135</v>
      </c>
      <c r="K54" s="32" t="s">
        <v>52</v>
      </c>
      <c r="L54" s="37">
        <v>217085.82</v>
      </c>
      <c r="M54" s="42" t="s">
        <v>108</v>
      </c>
      <c r="N54" s="32" t="s">
        <v>63</v>
      </c>
      <c r="O54" s="33">
        <v>0</v>
      </c>
      <c r="P54" s="33">
        <v>0</v>
      </c>
      <c r="Q54" s="32" t="s">
        <v>35</v>
      </c>
      <c r="R54" s="33">
        <v>0</v>
      </c>
      <c r="S54" s="33">
        <v>0</v>
      </c>
      <c r="T54" s="33">
        <f t="shared" si="0"/>
        <v>0</v>
      </c>
      <c r="U54" s="33">
        <f>41774.22+T54</f>
        <v>41774.22</v>
      </c>
      <c r="V54" s="32" t="s">
        <v>244</v>
      </c>
    </row>
    <row r="55" spans="1:22" ht="51" x14ac:dyDescent="0.25">
      <c r="A55" s="32" t="s">
        <v>336</v>
      </c>
      <c r="B55" s="65"/>
      <c r="C55" s="68"/>
      <c r="D55" s="65"/>
      <c r="E55" s="71"/>
      <c r="F55" s="71"/>
      <c r="G55" s="32" t="s">
        <v>280</v>
      </c>
      <c r="H55" s="32" t="s">
        <v>279</v>
      </c>
      <c r="I55" s="35" t="s">
        <v>281</v>
      </c>
      <c r="J55" s="42">
        <v>43074</v>
      </c>
      <c r="K55" s="32" t="s">
        <v>36</v>
      </c>
      <c r="L55" s="37">
        <v>185329.28</v>
      </c>
      <c r="M55" s="42">
        <v>43409</v>
      </c>
      <c r="N55" s="32" t="s">
        <v>334</v>
      </c>
      <c r="O55" s="33">
        <v>0</v>
      </c>
      <c r="P55" s="33">
        <v>0</v>
      </c>
      <c r="Q55" s="32" t="s">
        <v>35</v>
      </c>
      <c r="R55" s="33">
        <v>179152.33</v>
      </c>
      <c r="S55" s="33">
        <v>179152.33</v>
      </c>
      <c r="T55" s="33">
        <f t="shared" si="0"/>
        <v>179152.33</v>
      </c>
      <c r="U55" s="33">
        <f>0+T55</f>
        <v>179152.33</v>
      </c>
      <c r="V55" s="32" t="s">
        <v>112</v>
      </c>
    </row>
    <row r="56" spans="1:22" s="16" customFormat="1" ht="80.099999999999994" customHeight="1" x14ac:dyDescent="0.25">
      <c r="A56" s="32" t="s">
        <v>338</v>
      </c>
      <c r="B56" s="32" t="s">
        <v>337</v>
      </c>
      <c r="C56" s="35" t="s">
        <v>135</v>
      </c>
      <c r="D56" s="32" t="s">
        <v>107</v>
      </c>
      <c r="E56" s="33" t="s">
        <v>107</v>
      </c>
      <c r="F56" s="33" t="s">
        <v>108</v>
      </c>
      <c r="G56" s="32" t="s">
        <v>230</v>
      </c>
      <c r="H56" s="32" t="s">
        <v>231</v>
      </c>
      <c r="I56" s="35" t="s">
        <v>229</v>
      </c>
      <c r="J56" s="42">
        <v>43075</v>
      </c>
      <c r="K56" s="32" t="s">
        <v>282</v>
      </c>
      <c r="L56" s="37">
        <v>87087.9</v>
      </c>
      <c r="M56" s="42">
        <v>43285</v>
      </c>
      <c r="N56" s="32" t="s">
        <v>339</v>
      </c>
      <c r="O56" s="33">
        <v>0</v>
      </c>
      <c r="P56" s="33">
        <v>0</v>
      </c>
      <c r="Q56" s="32" t="s">
        <v>35</v>
      </c>
      <c r="R56" s="33">
        <v>87087.91</v>
      </c>
      <c r="S56" s="33">
        <v>87087.91</v>
      </c>
      <c r="T56" s="33">
        <f t="shared" si="0"/>
        <v>87087.91</v>
      </c>
      <c r="U56" s="33">
        <f>0+T56</f>
        <v>87087.91</v>
      </c>
      <c r="V56" s="32" t="s">
        <v>112</v>
      </c>
    </row>
    <row r="57" spans="1:22" s="5" customFormat="1" ht="90" customHeight="1" x14ac:dyDescent="0.25">
      <c r="A57" s="32" t="s">
        <v>184</v>
      </c>
      <c r="B57" s="32" t="s">
        <v>83</v>
      </c>
      <c r="C57" s="35" t="s">
        <v>61</v>
      </c>
      <c r="D57" s="35" t="s">
        <v>61</v>
      </c>
      <c r="E57" s="33" t="s">
        <v>61</v>
      </c>
      <c r="F57" s="33" t="s">
        <v>61</v>
      </c>
      <c r="G57" s="32" t="s">
        <v>105</v>
      </c>
      <c r="H57" s="32" t="s">
        <v>84</v>
      </c>
      <c r="I57" s="32" t="s">
        <v>102</v>
      </c>
      <c r="J57" s="42">
        <v>41761</v>
      </c>
      <c r="K57" s="32" t="s">
        <v>103</v>
      </c>
      <c r="L57" s="37">
        <v>45074</v>
      </c>
      <c r="M57" s="42">
        <v>41822</v>
      </c>
      <c r="N57" s="32" t="s">
        <v>104</v>
      </c>
      <c r="O57" s="33">
        <v>0</v>
      </c>
      <c r="P57" s="33">
        <v>0</v>
      </c>
      <c r="Q57" s="32" t="s">
        <v>35</v>
      </c>
      <c r="R57" s="33">
        <v>0</v>
      </c>
      <c r="S57" s="33">
        <v>0</v>
      </c>
      <c r="T57" s="33">
        <f t="shared" si="0"/>
        <v>0</v>
      </c>
      <c r="U57" s="33">
        <f>45074+T57</f>
        <v>45074</v>
      </c>
      <c r="V57" s="32" t="s">
        <v>340</v>
      </c>
    </row>
    <row r="58" spans="1:22" s="5" customFormat="1" ht="90" customHeight="1" x14ac:dyDescent="0.25">
      <c r="A58" s="32" t="s">
        <v>185</v>
      </c>
      <c r="B58" s="32" t="s">
        <v>85</v>
      </c>
      <c r="C58" s="35" t="s">
        <v>61</v>
      </c>
      <c r="D58" s="35" t="s">
        <v>61</v>
      </c>
      <c r="E58" s="33" t="s">
        <v>61</v>
      </c>
      <c r="F58" s="33" t="s">
        <v>61</v>
      </c>
      <c r="G58" s="32" t="s">
        <v>101</v>
      </c>
      <c r="H58" s="32" t="s">
        <v>86</v>
      </c>
      <c r="I58" s="32" t="s">
        <v>100</v>
      </c>
      <c r="J58" s="42">
        <v>41743</v>
      </c>
      <c r="K58" s="32" t="s">
        <v>42</v>
      </c>
      <c r="L58" s="37">
        <v>138500</v>
      </c>
      <c r="M58" s="42">
        <v>41991</v>
      </c>
      <c r="N58" s="32" t="s">
        <v>36</v>
      </c>
      <c r="O58" s="33">
        <v>0</v>
      </c>
      <c r="P58" s="33">
        <v>0</v>
      </c>
      <c r="Q58" s="32" t="s">
        <v>35</v>
      </c>
      <c r="R58" s="33">
        <v>0</v>
      </c>
      <c r="S58" s="33">
        <v>0</v>
      </c>
      <c r="T58" s="33">
        <f t="shared" si="0"/>
        <v>0</v>
      </c>
      <c r="U58" s="33">
        <f>137082.59+T58</f>
        <v>137082.59</v>
      </c>
      <c r="V58" s="32" t="s">
        <v>112</v>
      </c>
    </row>
    <row r="59" spans="1:22" s="5" customFormat="1" ht="90" customHeight="1" x14ac:dyDescent="0.25">
      <c r="A59" s="32" t="s">
        <v>186</v>
      </c>
      <c r="B59" s="32" t="s">
        <v>87</v>
      </c>
      <c r="C59" s="35" t="s">
        <v>61</v>
      </c>
      <c r="D59" s="35" t="s">
        <v>61</v>
      </c>
      <c r="E59" s="33" t="s">
        <v>61</v>
      </c>
      <c r="F59" s="33" t="s">
        <v>61</v>
      </c>
      <c r="G59" s="32" t="s">
        <v>76</v>
      </c>
      <c r="H59" s="32" t="s">
        <v>88</v>
      </c>
      <c r="I59" s="32" t="s">
        <v>109</v>
      </c>
      <c r="J59" s="42">
        <v>41372</v>
      </c>
      <c r="K59" s="32" t="s">
        <v>43</v>
      </c>
      <c r="L59" s="37">
        <v>145082.63</v>
      </c>
      <c r="M59" s="42">
        <v>41463</v>
      </c>
      <c r="N59" s="32" t="s">
        <v>36</v>
      </c>
      <c r="O59" s="33">
        <v>0</v>
      </c>
      <c r="P59" s="33">
        <v>0</v>
      </c>
      <c r="Q59" s="32" t="s">
        <v>35</v>
      </c>
      <c r="R59" s="33">
        <v>0</v>
      </c>
      <c r="S59" s="33">
        <v>0</v>
      </c>
      <c r="T59" s="33">
        <f t="shared" si="0"/>
        <v>0</v>
      </c>
      <c r="U59" s="33">
        <f>116066.1+29016.53+T59</f>
        <v>145082.63</v>
      </c>
      <c r="V59" s="32" t="s">
        <v>96</v>
      </c>
    </row>
    <row r="60" spans="1:22" s="16" customFormat="1" ht="60" customHeight="1" x14ac:dyDescent="0.25">
      <c r="A60" s="32" t="s">
        <v>135</v>
      </c>
      <c r="B60" s="32" t="s">
        <v>89</v>
      </c>
      <c r="C60" s="35" t="s">
        <v>91</v>
      </c>
      <c r="D60" s="32" t="s">
        <v>110</v>
      </c>
      <c r="E60" s="33">
        <v>148349.41</v>
      </c>
      <c r="F60" s="33">
        <v>3027.54</v>
      </c>
      <c r="G60" s="32" t="s">
        <v>108</v>
      </c>
      <c r="H60" s="32" t="s">
        <v>341</v>
      </c>
      <c r="I60" s="35" t="s">
        <v>107</v>
      </c>
      <c r="J60" s="42" t="s">
        <v>107</v>
      </c>
      <c r="K60" s="32" t="s">
        <v>108</v>
      </c>
      <c r="L60" s="37">
        <v>151376.65</v>
      </c>
      <c r="M60" s="42" t="s">
        <v>108</v>
      </c>
      <c r="N60" s="32" t="s">
        <v>63</v>
      </c>
      <c r="O60" s="33">
        <v>0</v>
      </c>
      <c r="P60" s="33">
        <v>0</v>
      </c>
      <c r="Q60" s="32" t="s">
        <v>35</v>
      </c>
      <c r="R60" s="33">
        <v>0</v>
      </c>
      <c r="S60" s="33">
        <v>0</v>
      </c>
      <c r="T60" s="33">
        <f t="shared" si="0"/>
        <v>0</v>
      </c>
      <c r="U60" s="54">
        <f>3027.54+T60</f>
        <v>3027.54</v>
      </c>
      <c r="V60" s="32" t="s">
        <v>283</v>
      </c>
    </row>
    <row r="61" spans="1:22" s="16" customFormat="1" ht="159.94999999999999" customHeight="1" x14ac:dyDescent="0.25">
      <c r="A61" s="32" t="s">
        <v>193</v>
      </c>
      <c r="B61" s="32" t="s">
        <v>342</v>
      </c>
      <c r="C61" s="35" t="s">
        <v>145</v>
      </c>
      <c r="D61" s="32" t="s">
        <v>146</v>
      </c>
      <c r="E61" s="33" t="s">
        <v>107</v>
      </c>
      <c r="F61" s="33" t="s">
        <v>108</v>
      </c>
      <c r="G61" s="32" t="s">
        <v>147</v>
      </c>
      <c r="H61" s="32" t="s">
        <v>148</v>
      </c>
      <c r="I61" s="35" t="s">
        <v>145</v>
      </c>
      <c r="J61" s="42">
        <v>41968</v>
      </c>
      <c r="K61" s="32" t="s">
        <v>149</v>
      </c>
      <c r="L61" s="37">
        <v>83432.86</v>
      </c>
      <c r="M61" s="42" t="s">
        <v>108</v>
      </c>
      <c r="N61" s="32" t="s">
        <v>63</v>
      </c>
      <c r="O61" s="33">
        <v>0</v>
      </c>
      <c r="P61" s="33">
        <v>0</v>
      </c>
      <c r="Q61" s="32" t="s">
        <v>35</v>
      </c>
      <c r="R61" s="33">
        <v>0</v>
      </c>
      <c r="S61" s="33">
        <v>0</v>
      </c>
      <c r="T61" s="33">
        <f t="shared" si="0"/>
        <v>0</v>
      </c>
      <c r="U61" s="33">
        <f>0+T61</f>
        <v>0</v>
      </c>
      <c r="V61" s="32" t="s">
        <v>244</v>
      </c>
    </row>
    <row r="62" spans="1:22" s="16" customFormat="1" ht="120" customHeight="1" x14ac:dyDescent="0.25">
      <c r="A62" s="32" t="s">
        <v>194</v>
      </c>
      <c r="B62" s="32" t="s">
        <v>343</v>
      </c>
      <c r="C62" s="35" t="s">
        <v>135</v>
      </c>
      <c r="D62" s="32" t="s">
        <v>135</v>
      </c>
      <c r="E62" s="33" t="s">
        <v>107</v>
      </c>
      <c r="F62" s="33" t="s">
        <v>108</v>
      </c>
      <c r="G62" s="32" t="s">
        <v>135</v>
      </c>
      <c r="H62" s="32" t="s">
        <v>178</v>
      </c>
      <c r="I62" s="35" t="s">
        <v>176</v>
      </c>
      <c r="J62" s="42">
        <v>41493</v>
      </c>
      <c r="K62" s="32" t="s">
        <v>108</v>
      </c>
      <c r="L62" s="37">
        <v>322486.59999999998</v>
      </c>
      <c r="M62" s="42" t="s">
        <v>108</v>
      </c>
      <c r="N62" s="32" t="s">
        <v>177</v>
      </c>
      <c r="O62" s="33">
        <v>0</v>
      </c>
      <c r="P62" s="33">
        <v>0</v>
      </c>
      <c r="Q62" s="32" t="s">
        <v>35</v>
      </c>
      <c r="R62" s="33">
        <v>0</v>
      </c>
      <c r="S62" s="33">
        <v>0</v>
      </c>
      <c r="T62" s="33">
        <f t="shared" si="0"/>
        <v>0</v>
      </c>
      <c r="U62" s="33">
        <f>0+T62</f>
        <v>0</v>
      </c>
      <c r="V62" s="32" t="s">
        <v>137</v>
      </c>
    </row>
    <row r="63" spans="1:22" ht="90" customHeight="1" x14ac:dyDescent="0.25">
      <c r="A63" s="32" t="s">
        <v>236</v>
      </c>
      <c r="B63" s="32" t="s">
        <v>346</v>
      </c>
      <c r="C63" s="32" t="s">
        <v>107</v>
      </c>
      <c r="D63" s="32" t="s">
        <v>107</v>
      </c>
      <c r="E63" s="33" t="s">
        <v>107</v>
      </c>
      <c r="F63" s="33">
        <v>88653.62</v>
      </c>
      <c r="G63" s="32" t="s">
        <v>235</v>
      </c>
      <c r="H63" s="32" t="s">
        <v>234</v>
      </c>
      <c r="I63" s="35" t="s">
        <v>107</v>
      </c>
      <c r="J63" s="42" t="s">
        <v>107</v>
      </c>
      <c r="K63" s="32" t="s">
        <v>43</v>
      </c>
      <c r="L63" s="37">
        <v>88653.62</v>
      </c>
      <c r="M63" s="42" t="s">
        <v>108</v>
      </c>
      <c r="N63" s="32" t="s">
        <v>63</v>
      </c>
      <c r="O63" s="33">
        <v>0</v>
      </c>
      <c r="P63" s="33">
        <v>0</v>
      </c>
      <c r="Q63" s="32" t="s">
        <v>35</v>
      </c>
      <c r="R63" s="33">
        <v>0</v>
      </c>
      <c r="S63" s="33">
        <v>0</v>
      </c>
      <c r="T63" s="33">
        <f t="shared" si="0"/>
        <v>0</v>
      </c>
      <c r="U63" s="33">
        <f>0+T63</f>
        <v>0</v>
      </c>
      <c r="V63" s="32" t="s">
        <v>137</v>
      </c>
    </row>
    <row r="64" spans="1:22" ht="90" customHeight="1" x14ac:dyDescent="0.25">
      <c r="A64" s="32" t="s">
        <v>344</v>
      </c>
      <c r="B64" s="32" t="s">
        <v>345</v>
      </c>
      <c r="C64" s="32" t="s">
        <v>107</v>
      </c>
      <c r="D64" s="32" t="s">
        <v>107</v>
      </c>
      <c r="E64" s="33" t="s">
        <v>107</v>
      </c>
      <c r="F64" s="33">
        <v>562107.99</v>
      </c>
      <c r="G64" s="32" t="s">
        <v>107</v>
      </c>
      <c r="H64" s="32" t="s">
        <v>107</v>
      </c>
      <c r="I64" s="32" t="s">
        <v>107</v>
      </c>
      <c r="J64" s="32" t="s">
        <v>61</v>
      </c>
      <c r="K64" s="32" t="s">
        <v>43</v>
      </c>
      <c r="L64" s="37" t="s">
        <v>107</v>
      </c>
      <c r="M64" s="32" t="s">
        <v>61</v>
      </c>
      <c r="N64" s="35" t="s">
        <v>63</v>
      </c>
      <c r="O64" s="33">
        <v>0</v>
      </c>
      <c r="P64" s="33">
        <v>0</v>
      </c>
      <c r="Q64" s="32" t="s">
        <v>35</v>
      </c>
      <c r="R64" s="33">
        <v>0</v>
      </c>
      <c r="S64" s="33">
        <v>0</v>
      </c>
      <c r="T64" s="33">
        <f t="shared" si="0"/>
        <v>0</v>
      </c>
      <c r="U64" s="33">
        <f>0+T64</f>
        <v>0</v>
      </c>
      <c r="V64" s="32" t="s">
        <v>137</v>
      </c>
    </row>
    <row r="65" spans="1:22" ht="180" customHeight="1" x14ac:dyDescent="0.25">
      <c r="A65" s="32" t="s">
        <v>348</v>
      </c>
      <c r="B65" s="32" t="s">
        <v>349</v>
      </c>
      <c r="C65" s="32" t="s">
        <v>107</v>
      </c>
      <c r="D65" s="32" t="s">
        <v>107</v>
      </c>
      <c r="E65" s="33" t="s">
        <v>107</v>
      </c>
      <c r="F65" s="33">
        <v>391957.56</v>
      </c>
      <c r="G65" s="32" t="s">
        <v>350</v>
      </c>
      <c r="H65" s="32" t="s">
        <v>292</v>
      </c>
      <c r="I65" s="32" t="s">
        <v>347</v>
      </c>
      <c r="J65" s="42">
        <v>43231</v>
      </c>
      <c r="K65" s="32" t="s">
        <v>52</v>
      </c>
      <c r="L65" s="37">
        <v>391957.56</v>
      </c>
      <c r="M65" s="32" t="s">
        <v>61</v>
      </c>
      <c r="N65" s="35" t="s">
        <v>36</v>
      </c>
      <c r="O65" s="33">
        <v>0</v>
      </c>
      <c r="P65" s="33">
        <v>0</v>
      </c>
      <c r="Q65" s="32">
        <v>44.9</v>
      </c>
      <c r="R65" s="33">
        <v>183815.77</v>
      </c>
      <c r="S65" s="33">
        <v>183815.77</v>
      </c>
      <c r="T65" s="33">
        <f>0+S65</f>
        <v>183815.77</v>
      </c>
      <c r="U65" s="33">
        <f>0+T65</f>
        <v>183815.77</v>
      </c>
      <c r="V65" s="32" t="s">
        <v>64</v>
      </c>
    </row>
    <row r="66" spans="1:22" s="20" customFormat="1" ht="99" customHeight="1" x14ac:dyDescent="0.25">
      <c r="A66" s="34" t="s">
        <v>160</v>
      </c>
      <c r="B66" s="34" t="s">
        <v>233</v>
      </c>
      <c r="C66" s="38" t="s">
        <v>61</v>
      </c>
      <c r="D66" s="38" t="s">
        <v>61</v>
      </c>
      <c r="E66" s="33" t="s">
        <v>61</v>
      </c>
      <c r="F66" s="33" t="s">
        <v>61</v>
      </c>
      <c r="G66" s="34" t="s">
        <v>71</v>
      </c>
      <c r="H66" s="34" t="s">
        <v>72</v>
      </c>
      <c r="I66" s="38" t="s">
        <v>73</v>
      </c>
      <c r="J66" s="39">
        <v>40993</v>
      </c>
      <c r="K66" s="38" t="s">
        <v>74</v>
      </c>
      <c r="L66" s="40">
        <v>429285.84</v>
      </c>
      <c r="M66" s="39">
        <v>41451</v>
      </c>
      <c r="N66" s="39" t="s">
        <v>42</v>
      </c>
      <c r="O66" s="33">
        <v>40339.65</v>
      </c>
      <c r="P66" s="33">
        <v>0</v>
      </c>
      <c r="Q66" s="32" t="s">
        <v>35</v>
      </c>
      <c r="R66" s="33">
        <v>0</v>
      </c>
      <c r="S66" s="33">
        <v>0</v>
      </c>
      <c r="T66" s="33">
        <f t="shared" si="0"/>
        <v>0</v>
      </c>
      <c r="U66" s="33">
        <f>360600.41+T66</f>
        <v>360600.41</v>
      </c>
      <c r="V66" s="34" t="s">
        <v>112</v>
      </c>
    </row>
    <row r="67" spans="1:22" ht="159.94999999999999" customHeight="1" x14ac:dyDescent="0.25">
      <c r="A67" s="55" t="s">
        <v>196</v>
      </c>
      <c r="B67" s="56" t="s">
        <v>197</v>
      </c>
      <c r="C67" s="57" t="s">
        <v>198</v>
      </c>
      <c r="D67" s="57" t="s">
        <v>199</v>
      </c>
      <c r="E67" s="47">
        <v>16575000</v>
      </c>
      <c r="F67" s="47">
        <v>872380</v>
      </c>
      <c r="G67" s="57" t="s">
        <v>351</v>
      </c>
      <c r="H67" s="57" t="s">
        <v>200</v>
      </c>
      <c r="I67" s="58" t="s">
        <v>176</v>
      </c>
      <c r="J67" s="59">
        <v>41655</v>
      </c>
      <c r="K67" s="57" t="s">
        <v>201</v>
      </c>
      <c r="L67" s="47">
        <v>12318036.470000001</v>
      </c>
      <c r="M67" s="60" t="s">
        <v>202</v>
      </c>
      <c r="N67" s="58" t="s">
        <v>203</v>
      </c>
      <c r="O67" s="54">
        <v>366307.84000000003</v>
      </c>
      <c r="P67" s="61" t="s">
        <v>204</v>
      </c>
      <c r="Q67" s="53" t="s">
        <v>35</v>
      </c>
      <c r="R67" s="54">
        <v>730943.86</v>
      </c>
      <c r="S67" s="62">
        <v>730943.86</v>
      </c>
      <c r="T67" s="54">
        <f t="shared" si="0"/>
        <v>730943.86</v>
      </c>
      <c r="U67" s="62">
        <f>872380+487875+3392857.83+T67</f>
        <v>5484056.6900000004</v>
      </c>
      <c r="V67" s="34" t="s">
        <v>136</v>
      </c>
    </row>
    <row r="69" spans="1:22" x14ac:dyDescent="0.25">
      <c r="T69" s="31"/>
    </row>
  </sheetData>
  <sheetProtection selectLockedCells="1" selectUnlockedCells="1"/>
  <mergeCells count="68">
    <mergeCell ref="B31:B32"/>
    <mergeCell ref="C31:C32"/>
    <mergeCell ref="F31:F32"/>
    <mergeCell ref="F28:F30"/>
    <mergeCell ref="C28:C30"/>
    <mergeCell ref="B23:B24"/>
    <mergeCell ref="P10:P12"/>
    <mergeCell ref="F25:F27"/>
    <mergeCell ref="C21:C22"/>
    <mergeCell ref="E25:E27"/>
    <mergeCell ref="F21:F22"/>
    <mergeCell ref="D25:D27"/>
    <mergeCell ref="I11:M11"/>
    <mergeCell ref="F15:F17"/>
    <mergeCell ref="N11:O11"/>
    <mergeCell ref="D21:D22"/>
    <mergeCell ref="C23:C24"/>
    <mergeCell ref="D23:D24"/>
    <mergeCell ref="E23:E24"/>
    <mergeCell ref="F23:F24"/>
    <mergeCell ref="F33:F34"/>
    <mergeCell ref="B49:B50"/>
    <mergeCell ref="A1:V1"/>
    <mergeCell ref="A2:V2"/>
    <mergeCell ref="A4:V4"/>
    <mergeCell ref="A10:O10"/>
    <mergeCell ref="Q10:T10"/>
    <mergeCell ref="V31:V34"/>
    <mergeCell ref="U10:U12"/>
    <mergeCell ref="J7:N7"/>
    <mergeCell ref="B33:B34"/>
    <mergeCell ref="C33:C34"/>
    <mergeCell ref="D33:D34"/>
    <mergeCell ref="E33:E34"/>
    <mergeCell ref="B28:B30"/>
    <mergeCell ref="B25:B27"/>
    <mergeCell ref="J8:N8"/>
    <mergeCell ref="B11:B12"/>
    <mergeCell ref="C11:F11"/>
    <mergeCell ref="P7:T7"/>
    <mergeCell ref="C15:C17"/>
    <mergeCell ref="D15:D17"/>
    <mergeCell ref="P8:T8"/>
    <mergeCell ref="Q11:Q12"/>
    <mergeCell ref="R11:R12"/>
    <mergeCell ref="B15:B17"/>
    <mergeCell ref="D31:D32"/>
    <mergeCell ref="E31:E32"/>
    <mergeCell ref="E15:E17"/>
    <mergeCell ref="C25:C27"/>
    <mergeCell ref="E21:E22"/>
    <mergeCell ref="D28:D30"/>
    <mergeCell ref="E28:E30"/>
    <mergeCell ref="S11:S12"/>
    <mergeCell ref="T11:T12"/>
    <mergeCell ref="G11:H11"/>
    <mergeCell ref="V10:V12"/>
    <mergeCell ref="A11:A12"/>
    <mergeCell ref="B54:B55"/>
    <mergeCell ref="C54:C55"/>
    <mergeCell ref="D54:D55"/>
    <mergeCell ref="E54:E55"/>
    <mergeCell ref="F54:F55"/>
    <mergeCell ref="B18:B20"/>
    <mergeCell ref="C18:C20"/>
    <mergeCell ref="D18:D20"/>
    <mergeCell ref="E18:E20"/>
    <mergeCell ref="F18:F20"/>
  </mergeCells>
  <printOptions horizontalCentered="1"/>
  <pageMargins left="0" right="0" top="0.31496062992125984" bottom="0.31496062992125984" header="0.11811023622047245" footer="0.11811023622047245"/>
  <pageSetup paperSize="8" scale="48" firstPageNumber="0" fitToHeight="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Renata Magalhães</cp:lastModifiedBy>
  <cp:lastPrinted>2016-09-16T21:19:14Z</cp:lastPrinted>
  <dcterms:created xsi:type="dcterms:W3CDTF">2015-03-13T20:22:50Z</dcterms:created>
  <dcterms:modified xsi:type="dcterms:W3CDTF">2021-01-15T13:16:42Z</dcterms:modified>
</cp:coreProperties>
</file>