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12.21\14 - TCE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H19" i="1"/>
  <c r="A19" i="1"/>
  <c r="H18" i="1"/>
  <c r="A18" i="1"/>
  <c r="H17" i="1"/>
  <c r="A17" i="1"/>
  <c r="H16" i="1"/>
  <c r="A16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<sst xmlns="http://schemas.openxmlformats.org/spreadsheetml/2006/main" count="72" uniqueCount="49">
  <si>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</si>
  <si>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</si>
  <si>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</si>
  <si>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</si>
  <si>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</si>
  <si>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</si>
  <si>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</si>
  <si>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</si>
  <si>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</si>
  <si>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</si>
  <si>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</si>
  <si>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</si>
  <si>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</si>
  <si>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</si>
  <si>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</si>
  <si>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</si>
  <si>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</si>
  <si>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</si>
  <si>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</si>
  <si>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</si>
  <si>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</si>
  <si>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</si>
  <si>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</si>
  <si>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</si>
  <si>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</si>
  <si>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https://imip-sistemas.org.br/sistemas/_scriptcase_producao_v9/file/doc/portal_transparencia/contratos_fornecedores/3856/07146768000117a6.pdf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</si>
  <si>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</si>
  <si>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</si>
  <si>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</si>
  <si>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</si>
  <si>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</si>
  <si>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https://imip-sistemas.org.br/sistemas/_scriptcase_producao_v9/file/doc/portal_transparencia/contratos_fornecedores/2854/03480539000183a6.pdf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</si>
  <si>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</si>
  <si>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</si>
  <si>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</si>
  <si>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</si>
  <si>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</si>
  <si>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LOGICO PROJETOS CONSULTORIA E SERVIÇOS DE CLIMATIZACAO LTDA</t>
  </si>
  <si>
    <t>https://imip-sistemas.org.br/sistemas/_scriptcase_producao_v9/file/doc/portal_transparencia/contratos_fornecedores/3043/10779833000156a1.pdf</t>
  </si>
  <si>
    <t>8°</t>
  </si>
  <si>
    <t>26.332.434/0001-82</t>
  </si>
  <si>
    <t>2°</t>
  </si>
  <si>
    <t>https://imip-sistemas.org.br/sistemas/_scriptcase_producao_v9/file/doc/portal_transparencia/contratos_fornecedores/4049/03480539000183a8.pdf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</si>
  <si>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</si>
  <si>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</si>
  <si>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https://imip-sistemas.org.br/sistemas/_scriptcase_producao_v9/file/doc/portal_transparencia/contratos_fornecedores/4054/26332434000182a2.pdf</t>
  </si>
  <si>
    <t>05.020.3560001-00</t>
  </si>
  <si>
    <t>BID COMERCIO E SERVIÇOS EM TECNOLOGIA DA INFORMAÇÃO LTDA</t>
  </si>
  <si>
    <t>https://imip-sistemas.org.br/sistemas/_scriptcase_producao_v9/file/doc/portal_transparencia/contratos_fornecedores/3655/05020356000100p.pdf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</si>
</sst>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E%20Salgueiro%20-%20demais%20receitas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856/07146768000117a6.pdf" TargetMode="External"/><Relationship Id="rId13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18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7" Type="http://schemas.openxmlformats.org/officeDocument/2006/relationships/hyperlink" Target="https://imip-sistemas.org.br/sistemas/_scriptcase_producao_v9/file/doc/portal_transparencia/contratos_fornecedores/4054/26332434000182a2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049/03480539000183a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2854/03480539000183a6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3043/10779833000156a1.pdf" TargetMode="External"/><Relationship Id="rId10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9" Type="http://schemas.openxmlformats.org/officeDocument/2006/relationships/hyperlink" Target="https://imip-sistemas.org.br/sistemas/_scriptcase_producao_v9/file/doc/portal_transparencia/contratos_fornecedores/3655/05020356000100p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4" Type="http://schemas.openxmlformats.org/officeDocument/2006/relationships/hyperlink" Target="https://imip-sistemas.org.br/sistemas/_scriptcase_producao_v9/file/doc/portal_transparencia/contratos_fornecedores/3043/10779833000156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G46" sqref="G46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13.425781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13</v>
      </c>
    </row>
    <row r="4" spans="1:9" ht="21" customHeight="1" x14ac:dyDescent="0.2">
      <c r="A4" s="3">
        <f>IFERROR(VLOOKUP(B4,'[1]DADOS (OCULTAR)'!$P$3:$R$91,3,0),"")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f>10238.39*12</f>
        <v>122860.68</v>
      </c>
      <c r="I4" s="10" t="s">
        <v>15</v>
      </c>
    </row>
    <row r="5" spans="1:9" ht="21" customHeight="1" x14ac:dyDescent="0.2">
      <c r="A5" s="3">
        <f>IFERROR(VLOOKUP(B5,'[1]DADOS (OCULTAR)'!$P$3:$R$91,3,0),"")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f>7680*12</f>
        <v>92160</v>
      </c>
      <c r="I5" s="10" t="s">
        <v>17</v>
      </c>
    </row>
    <row r="6" spans="1:9" ht="21" customHeight="1" x14ac:dyDescent="0.2">
      <c r="A6" s="3">
        <f>IFERROR(VLOOKUP(B6,'[1]DADOS (OCULTAR)'!$P$3:$R$91,3,0),"")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f>7056*12</f>
        <v>84672</v>
      </c>
      <c r="I6" s="10" t="s">
        <v>19</v>
      </c>
    </row>
    <row r="7" spans="1:9" ht="21" customHeight="1" x14ac:dyDescent="0.2">
      <c r="A7" s="3">
        <f>IFERROR(VLOOKUP(B7,'[1]DADOS (OCULTAR)'!$P$3:$R$91,3,0),"")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f>1300*12</f>
        <v>15600</v>
      </c>
      <c r="I7" s="10" t="s">
        <v>21</v>
      </c>
    </row>
    <row r="8" spans="1:9" ht="21" customHeight="1" x14ac:dyDescent="0.2">
      <c r="A8" s="3">
        <f>IFERROR(VLOOKUP(B8,'[1]DADOS (OCULTAR)'!$P$3:$R$91,3,0),"")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f>804.79*12</f>
        <v>9657.48</v>
      </c>
      <c r="I8" s="10" t="s">
        <v>23</v>
      </c>
    </row>
    <row r="9" spans="1:9" ht="21" customHeight="1" x14ac:dyDescent="0.2">
      <c r="A9" s="3">
        <f>IFERROR(VLOOKUP(B9,'[1]DADOS (OCULTAR)'!$P$3:$R$91,3,0),"")</f>
        <v>9039744001590</v>
      </c>
      <c r="B9" s="4" t="s">
        <v>9</v>
      </c>
      <c r="C9" s="5">
        <v>7146768000117</v>
      </c>
      <c r="D9" s="6" t="s">
        <v>24</v>
      </c>
      <c r="E9" s="7">
        <v>4</v>
      </c>
      <c r="F9" s="8">
        <v>43896</v>
      </c>
      <c r="G9" s="8">
        <v>44561</v>
      </c>
      <c r="H9" s="11">
        <f>2420*12</f>
        <v>29040</v>
      </c>
      <c r="I9" s="10" t="s">
        <v>25</v>
      </c>
    </row>
    <row r="10" spans="1:9" ht="21" customHeight="1" x14ac:dyDescent="0.2">
      <c r="A10" s="3">
        <f>IFERROR(VLOOKUP(B10,'[1]DADOS (OCULTAR)'!$P$3:$R$91,3,0),"")</f>
        <v>9039744001590</v>
      </c>
      <c r="B10" s="4" t="s">
        <v>9</v>
      </c>
      <c r="C10" s="5">
        <v>12730464000132</v>
      </c>
      <c r="D10" s="6" t="s">
        <v>26</v>
      </c>
      <c r="E10" s="7">
        <v>3</v>
      </c>
      <c r="F10" s="8">
        <v>43132</v>
      </c>
      <c r="G10" s="8">
        <v>44561</v>
      </c>
      <c r="H10" s="9">
        <f>535.42*12</f>
        <v>6425.0399999999991</v>
      </c>
      <c r="I10" s="10" t="s">
        <v>27</v>
      </c>
    </row>
    <row r="11" spans="1:9" ht="21" customHeight="1" x14ac:dyDescent="0.2">
      <c r="A11" s="3">
        <f>IFERROR(VLOOKUP(B11,'[1]DADOS (OCULTAR)'!$P$3:$R$91,3,0),"")</f>
        <v>9039744001590</v>
      </c>
      <c r="B11" s="4" t="s">
        <v>9</v>
      </c>
      <c r="C11" s="5">
        <v>5419785000155</v>
      </c>
      <c r="D11" s="6" t="s">
        <v>28</v>
      </c>
      <c r="E11" s="7">
        <v>6</v>
      </c>
      <c r="F11" s="8">
        <v>43252</v>
      </c>
      <c r="G11" s="8">
        <v>44561</v>
      </c>
      <c r="H11" s="11">
        <f>24593.32*12</f>
        <v>295119.83999999997</v>
      </c>
      <c r="I11" s="10" t="s">
        <v>29</v>
      </c>
    </row>
    <row r="12" spans="1:9" ht="21" customHeight="1" x14ac:dyDescent="0.2">
      <c r="A12" s="3">
        <f>IFERROR(VLOOKUP(B12,'[1]DADOS (OCULTAR)'!$P$3:$R$91,3,0),"")</f>
        <v>9039744001590</v>
      </c>
      <c r="B12" s="4" t="s">
        <v>9</v>
      </c>
      <c r="C12" s="5">
        <v>3480539000183</v>
      </c>
      <c r="D12" s="6" t="s">
        <v>30</v>
      </c>
      <c r="E12" s="7">
        <v>7</v>
      </c>
      <c r="F12" s="8">
        <v>44075</v>
      </c>
      <c r="G12" s="8">
        <v>44561</v>
      </c>
      <c r="H12" s="9">
        <f>5735.14*12</f>
        <v>68821.680000000008</v>
      </c>
      <c r="I12" s="10" t="s">
        <v>31</v>
      </c>
    </row>
    <row r="13" spans="1:9" ht="21" customHeight="1" x14ac:dyDescent="0.2">
      <c r="A13" s="3">
        <f>IFERROR(VLOOKUP(B13,'[1]DADOS (OCULTAR)'!$P$3:$R$91,3,0),"")</f>
        <v>9039744001590</v>
      </c>
      <c r="B13" s="4" t="s">
        <v>9</v>
      </c>
      <c r="C13" s="5">
        <v>35521046000130</v>
      </c>
      <c r="D13" s="6" t="s">
        <v>32</v>
      </c>
      <c r="E13" s="7">
        <v>1</v>
      </c>
      <c r="F13" s="8">
        <v>43678</v>
      </c>
      <c r="G13" s="8">
        <v>44561</v>
      </c>
      <c r="H13" s="11">
        <f>3600*12</f>
        <v>43200</v>
      </c>
      <c r="I13" s="10" t="s">
        <v>33</v>
      </c>
    </row>
    <row r="14" spans="1:9" ht="21" customHeight="1" x14ac:dyDescent="0.2">
      <c r="A14" s="3">
        <f>IFERROR(VLOOKUP(B14,'[1]DADOS (OCULTAR)'!$P$3:$R$91,3,0),"")</f>
        <v>9039744001590</v>
      </c>
      <c r="B14" s="4" t="s">
        <v>9</v>
      </c>
      <c r="C14" s="5">
        <v>24380578002041</v>
      </c>
      <c r="D14" s="6" t="s">
        <v>34</v>
      </c>
      <c r="E14" s="7">
        <v>3</v>
      </c>
      <c r="F14" s="8">
        <v>44166</v>
      </c>
      <c r="G14" s="8">
        <v>44561</v>
      </c>
      <c r="H14" s="9">
        <f>44.25*12</f>
        <v>531</v>
      </c>
      <c r="I14" s="10" t="s">
        <v>35</v>
      </c>
    </row>
    <row r="15" spans="1:9" ht="21" customHeight="1" x14ac:dyDescent="0.2">
      <c r="A15" s="3">
        <f>IFERROR(VLOOKUP(B15,'[1]DADOS (OCULTAR)'!$P$3:$R$91,3,0),"")</f>
        <v>9039744001590</v>
      </c>
      <c r="B15" s="4" t="s">
        <v>9</v>
      </c>
      <c r="C15" s="5">
        <v>10779833000156</v>
      </c>
      <c r="D15" s="12" t="s">
        <v>36</v>
      </c>
      <c r="E15" s="7">
        <v>1</v>
      </c>
      <c r="F15" s="8">
        <v>43990</v>
      </c>
      <c r="G15" s="8">
        <v>44561</v>
      </c>
      <c r="H15" s="9">
        <v>500</v>
      </c>
      <c r="I15" s="10" t="s">
        <v>35</v>
      </c>
    </row>
    <row r="16" spans="1:9" ht="21" customHeight="1" x14ac:dyDescent="0.2">
      <c r="A16" s="3">
        <f>IFERROR(VLOOKUP(B16,'[1]DADOS (OCULTAR)'!$P$3:$R$91,3,0),"")</f>
        <v>9039744001590</v>
      </c>
      <c r="B16" s="4" t="s">
        <v>9</v>
      </c>
      <c r="C16" s="5">
        <v>26332434000182</v>
      </c>
      <c r="D16" s="6" t="s">
        <v>37</v>
      </c>
      <c r="E16" s="7">
        <v>1</v>
      </c>
      <c r="F16" s="8">
        <v>43976</v>
      </c>
      <c r="G16" s="8">
        <v>44340</v>
      </c>
      <c r="H16" s="11">
        <f>6800*12</f>
        <v>81600</v>
      </c>
      <c r="I16" s="10" t="s">
        <v>38</v>
      </c>
    </row>
    <row r="17" spans="1:9" ht="21" customHeight="1" x14ac:dyDescent="0.2">
      <c r="A17" s="3">
        <f>IFERROR(VLOOKUP(B17,'[1]DADOS (OCULTAR)'!$P$3:$R$91,3,0),"")</f>
        <v>9039744001590</v>
      </c>
      <c r="B17" s="4" t="s">
        <v>9</v>
      </c>
      <c r="C17" s="5">
        <v>3480539000183</v>
      </c>
      <c r="D17" s="6" t="s">
        <v>30</v>
      </c>
      <c r="E17" s="13" t="s">
        <v>39</v>
      </c>
      <c r="F17" s="13">
        <v>44385</v>
      </c>
      <c r="G17" s="13">
        <v>44749</v>
      </c>
      <c r="H17" s="9">
        <f>(6098.24*12)</f>
        <v>73178.880000000005</v>
      </c>
      <c r="I17" s="10" t="s">
        <v>38</v>
      </c>
    </row>
    <row r="18" spans="1:9" ht="21" customHeight="1" x14ac:dyDescent="0.2">
      <c r="A18" s="3">
        <f>IFERROR(VLOOKUP(B18,'[1]DADOS (OCULTAR)'!$P$3:$R$91,3,0),"")</f>
        <v>9039744001590</v>
      </c>
      <c r="B18" s="4" t="s">
        <v>9</v>
      </c>
      <c r="C18" s="5" t="s">
        <v>40</v>
      </c>
      <c r="D18" s="6" t="s">
        <v>37</v>
      </c>
      <c r="E18" s="7" t="s">
        <v>41</v>
      </c>
      <c r="F18" s="13">
        <v>44385</v>
      </c>
      <c r="G18" s="13">
        <v>44621</v>
      </c>
      <c r="H18" s="11">
        <f>(6800*12)</f>
        <v>81600</v>
      </c>
      <c r="I18" s="10" t="s">
        <v>42</v>
      </c>
    </row>
    <row r="19" spans="1:9" ht="21" customHeight="1" x14ac:dyDescent="0.2">
      <c r="A19" s="3">
        <f>IFERROR(VLOOKUP(B19,'[1]DADOS (OCULTAR)'!$P$3:$R$91,3,0),"")</f>
        <v>9039744001590</v>
      </c>
      <c r="B19" s="4" t="s">
        <v>9</v>
      </c>
      <c r="C19" s="14" t="s">
        <v>43</v>
      </c>
      <c r="D19" s="6" t="s">
        <v>44</v>
      </c>
      <c r="E19" s="7" t="s">
        <v>41</v>
      </c>
      <c r="F19" s="13">
        <v>44299</v>
      </c>
      <c r="G19" s="13">
        <v>44564</v>
      </c>
      <c r="H19" s="11">
        <f>(132*4)</f>
        <v>528</v>
      </c>
      <c r="I19" s="10" t="s">
        <v>45</v>
      </c>
    </row>
    <row r="20" spans="1:9" ht="21" customHeight="1" x14ac:dyDescent="0.2">
      <c r="A20" s="3">
        <f>IFERROR(VLOOKUP(B20,'[1]DADOS (OCULTAR)'!$P$3:$R$91,3,0),"")</f>
        <v>9039744001590</v>
      </c>
      <c r="B20" s="4" t="s">
        <v>9</v>
      </c>
      <c r="C20" s="5" t="s">
        <v>46</v>
      </c>
      <c r="D20" s="12" t="s">
        <v>47</v>
      </c>
      <c r="E20" s="7">
        <v>1</v>
      </c>
      <c r="F20" s="13">
        <v>44530</v>
      </c>
      <c r="G20" s="13">
        <v>44895</v>
      </c>
      <c r="H20" s="11">
        <f>SUM(378.6*12)</f>
        <v>4543.2000000000007</v>
      </c>
      <c r="I20" s="10" t="s">
        <v>48</v>
      </c>
    </row>
    <row r="21" spans="1:9" ht="21" customHeight="1" x14ac:dyDescent="0.2">
      <c r="A21" s="3" t="str">
        <f>IFERROR(VLOOKUP(B21,'[1]DADOS (OCULTAR)'!$P$3:$R$91,3,0),"")</f>
        <v/>
      </c>
      <c r="B21" s="4"/>
      <c r="C21" s="14"/>
      <c r="D21" s="6"/>
      <c r="E21" s="15"/>
      <c r="F21" s="13"/>
      <c r="G21" s="13"/>
      <c r="H21" s="16"/>
      <c r="I21" s="10"/>
    </row>
    <row r="22" spans="1:9" ht="21" customHeight="1" x14ac:dyDescent="0.2">
      <c r="A22" s="3" t="str">
        <f>IFERROR(VLOOKUP(B22,'[1]DADOS (OCULTAR)'!$P$3:$R$91,3,0),"")</f>
        <v/>
      </c>
      <c r="B22" s="4"/>
      <c r="C22" s="14"/>
      <c r="D22" s="6"/>
      <c r="E22" s="7"/>
      <c r="F22" s="13"/>
      <c r="G22" s="13"/>
      <c r="H22" s="11"/>
      <c r="I22" s="10"/>
    </row>
    <row r="23" spans="1:9" ht="21" customHeight="1" x14ac:dyDescent="0.2">
      <c r="A23" s="3" t="str">
        <f>IFERROR(VLOOKUP(B23,'[1]DADOS (OCULTAR)'!$P$3:$R$91,3,0),"")</f>
        <v/>
      </c>
      <c r="B23" s="4"/>
      <c r="C23" s="14"/>
      <c r="D23" s="6"/>
      <c r="E23" s="7"/>
      <c r="F23" s="13"/>
      <c r="G23" s="13"/>
      <c r="H23" s="11"/>
      <c r="I23" s="6"/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3"/>
      <c r="G24" s="13"/>
      <c r="H24" s="11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3"/>
      <c r="G25" s="13"/>
      <c r="H25" s="11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3"/>
      <c r="G26" s="13"/>
      <c r="H26" s="11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3"/>
      <c r="G27" s="13"/>
      <c r="H27" s="11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3"/>
      <c r="G28" s="13"/>
      <c r="H28" s="11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DZNCjPBzIZUefRG1vLRVOXE6hyIdiIZkXHZPL46tuVfpydjEE6FHtCys5JSdqMkO1veH8wGl++hg54ZPR7XVrQ==" saltValue="G3ekrFLeQq2KJe9J09hFQQ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5" r:id="rId13"/>
    <hyperlink ref="I16" r:id="rId14"/>
    <hyperlink ref="I17" r:id="rId15"/>
    <hyperlink ref="I18" r:id="rId16"/>
    <hyperlink ref="I19" r:id="rId17"/>
    <hyperlink ref="I14" r:id="rId18"/>
    <hyperlink ref="I20" r:id="rId1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2022-02-07T23:40:59Z</dcterms:created>
  <dcterms:modified xsi:type="dcterms:W3CDTF">2022-02-07T23:42:53Z</dcterms:modified>
</cp:coreProperties>
</file>