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9.21\14 - TCE\excel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H31" i="1"/>
  <c r="A31" i="1"/>
  <c r="H30" i="1"/>
  <c r="A30" i="1"/>
  <c r="H29" i="1"/>
  <c r="A29" i="1"/>
  <c r="A28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<sst xmlns="http://schemas.openxmlformats.org/spreadsheetml/2006/main" count="178" uniqueCount="149">
  <si>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</si>
  <si>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</si>
  <si>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</si>
  <si>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</si>
  <si>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</si>
  <si>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</si>
  <si>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</si>
  <si>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</si>
  <si>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</si>
  <si>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</si>
  <si>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</si>
  <si>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</si>
  <si>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</si>
  <si>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</si>
  <si>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</si>
  <si>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</si>
  <si>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</si>
  <si>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</si>
  <si>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</si>
  <si>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</si>
  <si>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</si>
  <si>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</si>
  <si>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</si>
  <si>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</si>
  <si>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</si>
  <si>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</si>
  <si>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</si>
  <si>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</si>
  <si>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</si>
  <si>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</si>
  <si>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</si>
  <si>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</si>
  <si>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</si>
  <si>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</si>
  <si>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</si>
  <si>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</si>
  <si>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</si>
  <si>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LUMI CONSULTORIA E SERVIÇOS LTDA</t>
  </si>
  <si>
    <t xml:space="preserve"> GESTÃO DE PROCESSOS/ IMPLANTAÇÃO DE ESOCIAL</t>
  </si>
  <si>
    <t>https://imip-sistemas.org.br/sistemas/_scriptcase_producao_v9/file/doc/portal_transparencia/contratos_fornecedores/2787/27814653000160a.pdf</t>
  </si>
  <si>
    <t>6 - Telefonia Móvel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</si>
  <si>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</si>
  <si>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</si>
  <si>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</si>
  <si>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7 - Telefonia Fixa/Internet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</si>
  <si>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</si>
  <si>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</si>
  <si>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</si>
  <si>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8 - Água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</si>
  <si>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</si>
  <si>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</si>
  <si>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</si>
  <si>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9 - Energia Elétrica</t>
  </si>
  <si>
    <t xml:space="preserve">SALGUEIRO PLAZA HOTEL LTDA </t>
  </si>
  <si>
    <t>FORNECIMENTO DE ALIMENTAÇÃO</t>
  </si>
  <si>
    <t>https://imip-sistemas.org.br/sistemas/_scriptcase_producao_v9/file/doc/portal_transparencia/contratos_fornecedores/1076/02783295000145p.pdf.pdf</t>
  </si>
  <si>
    <t>10 - Locação de Máquinas e Equipamentos (Pessoa Jurídica)</t>
  </si>
  <si>
    <t xml:space="preserve">RGRAPH LOCAÇÃO COMERCIO E SERVICOS LTDA </t>
  </si>
  <si>
    <t>LOCACAO DE  EQUIPAMENTOS</t>
  </si>
  <si>
    <t>https://imip-sistemas.org.br/sistemas/_scriptcase_producao_v9/file/doc/portal_transparencia/contratos_fornecedores/1078/10279299000119p.pdf.pdf</t>
  </si>
  <si>
    <t>11 - Locação de Equipamentos Médico-Hospitalares(Pessoa Jurídica)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</si>
  <si>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</si>
  <si>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</si>
  <si>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</si>
  <si>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12 - Locação de Veículos Automotores (Pessoa Jurídica) (Exceto Ambulância)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</si>
  <si>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</si>
  <si>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</si>
  <si>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</si>
  <si>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13 - Serviço Gráficos, de Encadernação e de Emolduração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</si>
  <si>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</si>
  <si>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</si>
  <si>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</si>
  <si>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14 - Serviços Judiciais e Cartoriais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</si>
  <si>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</si>
  <si>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</si>
  <si>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</si>
  <si>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15 - Outras Despesas Gerais (Pessoa Juridica)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</si>
  <si>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</si>
  <si>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</si>
  <si>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</si>
  <si>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16 - Médicos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</si>
  <si>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</si>
  <si>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</si>
  <si>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</si>
  <si>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17 - Outros profissionais de saúde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</si>
  <si>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</si>
  <si>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</si>
  <si>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</si>
  <si>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18 - Laboratório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</si>
  <si>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</si>
  <si>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</si>
  <si>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</si>
  <si>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19 - Alimentação/Dietas</t>
  </si>
  <si>
    <t>CENTRO DE INTEGRAÇÃO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</si>
  <si>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</si>
  <si>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</si>
  <si>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20 - Locação de Ambulâncias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</si>
  <si>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</si>
  <si>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</si>
  <si>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</si>
  <si>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21 - Outras Pessoas Jurídicas</t>
  </si>
  <si>
    <t>SUPRAMAX SERVICOS DE TELECOMUNICACOES LTDA</t>
  </si>
  <si>
    <t>PRESTAÇÃO DE SERVIÇO DE INTERNET LINK DEDICADO</t>
  </si>
  <si>
    <t>https://imip-sistemas.org.br/sistemas/_scriptcase_producao_v9/file/doc/portal_transparencia/contratos_fornecedores/3094/11858766000128p.pdf</t>
  </si>
  <si>
    <t>22 - Médicos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</si>
  <si>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</si>
  <si>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</si>
  <si>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</si>
  <si>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23 - Outros profissionais de saúde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</si>
  <si>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</si>
  <si>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</si>
  <si>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</si>
  <si>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</si>
  <si>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24 - Pessoa Jurídica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</si>
  <si>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</si>
  <si>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</si>
  <si>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</si>
  <si>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</si>
  <si>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25 - Cooperativas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</si>
  <si>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</si>
  <si>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</si>
  <si>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</si>
  <si>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</si>
  <si>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26 - Lavanderia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</si>
  <si>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</si>
  <si>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</si>
  <si>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</si>
  <si>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</si>
  <si>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27 - Serviços de Cozinha e Copeira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</si>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</sst>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9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787/27814653000160a.pdf" TargetMode="External"/><Relationship Id="rId13" Type="http://schemas.openxmlformats.org/officeDocument/2006/relationships/hyperlink" Target="https://imip-sistemas.org.br/sistemas/_scriptcase_producao_v9/file/doc/portal_transparencia/contratos_fornecedores/1080/03789272000887p.pdf.pdf" TargetMode="External"/><Relationship Id="rId18" Type="http://schemas.openxmlformats.org/officeDocument/2006/relationships/hyperlink" Target="https://imip-sistemas.org.br/sistemas/_scriptcase_producao_v9/file/doc/portal_transparencia/contratos_fornecedores/2597/35521046000130p.pdf" TargetMode="External"/><Relationship Id="rId26" Type="http://schemas.openxmlformats.org/officeDocument/2006/relationships/hyperlink" Target="https://imip-sistemas.org.br/sistemas/_scriptcase_producao_v9/file/doc/portal_transparencia/contratos_fornecedores/4119/32236427000180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21" Type="http://schemas.openxmlformats.org/officeDocument/2006/relationships/hyperlink" Target="https://imip-sistemas.org.br/sistemas/_scriptcase_producao_v9/file/doc/portal_transparencia/contratos_fornecedores/2861/2069233400018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hyperlink" Target="https://imip-sistemas.org.br/sistemas/_scriptcase_producao_v9/file/doc/portal_transparencia/contratos_fornecedores/1078/10279299000119p.pdf.pdf" TargetMode="External"/><Relationship Id="rId17" Type="http://schemas.openxmlformats.org/officeDocument/2006/relationships/hyperlink" Target="https://imip-sistemas.org.br/sistemas/_scriptcase_producao_v9/file/doc/portal_transparencia/contratos_fornecedores/1240/03480539000183p.pdf" TargetMode="External"/><Relationship Id="rId25" Type="http://schemas.openxmlformats.org/officeDocument/2006/relationships/hyperlink" Target="https://imip-sistemas.org.br/sistemas/_scriptcase_producao_v9/file/doc/portal_transparencia/contratos_fornecedores/4104/19701657000104p.pdf" TargetMode="External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6" Type="http://schemas.openxmlformats.org/officeDocument/2006/relationships/hyperlink" Target="https://imip-sistemas.org.br/sistemas/_scriptcase_producao_v9/file/doc/portal_transparencia/contratos_fornecedores/1085/05419785000155p.pdf.pdf" TargetMode="External"/><Relationship Id="rId20" Type="http://schemas.openxmlformats.org/officeDocument/2006/relationships/hyperlink" Target="https://imip-sistemas.org.br/sistemas/_scriptcase_producao_v9/file/doc/portal_transparencia/contratos_fornecedores/2830/10998292000157p.pdf" TargetMode="External"/><Relationship Id="rId29" Type="http://schemas.openxmlformats.org/officeDocument/2006/relationships/hyperlink" Target="https://imip-sistemas.org.br/sistemas/_scriptcase_producao_v9/file/doc/portal_transparencia/contratos_fornecedores/4184/20069080000149p.pdf" TargetMode="External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1076/02783295000145p.pdf.pdf" TargetMode="External"/><Relationship Id="rId24" Type="http://schemas.openxmlformats.org/officeDocument/2006/relationships/hyperlink" Target="https://imip-sistemas.org.br/sistemas/_scriptcase_producao_v9/file/doc/portal_transparencia/contratos_fornecedores/4050/58921792000117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5" Type="http://schemas.openxmlformats.org/officeDocument/2006/relationships/hyperlink" Target="https://imip-sistemas.org.br/sistemas/_scriptcase_producao_v9/file/doc/portal_transparencia/contratos_fornecedores/1083/12730464000132p.pdf.pdf" TargetMode="External"/><Relationship Id="rId23" Type="http://schemas.openxmlformats.org/officeDocument/2006/relationships/hyperlink" Target="https://imip-sistemas.org.br/sistemas/_scriptcase_producao_v9/file/doc/portal_transparencia/contratos_fornecedores/3655/05020356000100p.pdf" TargetMode="External"/><Relationship Id="rId28" Type="http://schemas.openxmlformats.org/officeDocument/2006/relationships/hyperlink" Target="https://imip-sistemas.org.br/sistemas/_scriptcase_producao_v9/file/doc/portal_transparencia/contratos_fornecedores/4168/35964299000189p.pdf" TargetMode="External"/><Relationship Id="rId10" Type="http://schemas.openxmlformats.org/officeDocument/2006/relationships/hyperlink" Target="https://imip-sistemas.org.br/sistemas/_scriptcase_producao_v9/file/doc/portal_transparencia/contratos_fornecedores/1073/02512303000119p.pdf.pdf" TargetMode="External"/><Relationship Id="rId19" Type="http://schemas.openxmlformats.org/officeDocument/2006/relationships/hyperlink" Target="https://imip-sistemas.org.br/sistemas/_scriptcase_producao_v9/file/doc/portal_transparencia/contratos_fornecedores/2489/24380578002041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1070/92306257000275p.pdf.pdf" TargetMode="External"/><Relationship Id="rId14" Type="http://schemas.openxmlformats.org/officeDocument/2006/relationships/hyperlink" Target="https://imip-sistemas.org.br/sistemas/_scriptcase_producao_v9/file/doc/portal_transparencia/contratos_fornecedores/1086/07146768000117p.pdf.pdf" TargetMode="External"/><Relationship Id="rId22" Type="http://schemas.openxmlformats.org/officeDocument/2006/relationships/hyperlink" Target="https://imip-sistemas.org.br/sistemas/_scriptcase_producao_v9/file/doc/portal_transparencia/contratos_fornecedores/3094/11858766000128p.pdf" TargetMode="External"/><Relationship Id="rId27" Type="http://schemas.openxmlformats.org/officeDocument/2006/relationships/hyperlink" Target="https://imip-sistemas.org.br/sistemas/_scriptcase_producao_v9/file/doc/portal_transparencia/contratos_fornecedores/4165/27244582000108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40" zoomScaleNormal="40" workbookViewId="0">
      <selection activeCell="H41" sqref="H4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9.855468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f>199.35*12</f>
        <v>2392.1999999999998</v>
      </c>
      <c r="I2" s="12" t="s">
        <v>12</v>
      </c>
    </row>
    <row r="3" spans="1:22" s="13" customFormat="1" ht="20.25" customHeight="1" x14ac:dyDescent="0.2">
      <c r="A3" s="5">
        <f>IFERROR(VLOOKUP(B3,'[1]DADOS (OCULTAR)'!$P$3:$R$91,3,0),"")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f>143.33*12</f>
        <v>1719.96</v>
      </c>
      <c r="I3" s="12" t="s">
        <v>15</v>
      </c>
      <c r="V3" s="13" t="s">
        <v>16</v>
      </c>
    </row>
    <row r="4" spans="1:22" s="13" customFormat="1" ht="20.25" customHeight="1" x14ac:dyDescent="0.2">
      <c r="A4" s="5">
        <f>IFERROR(VLOOKUP(B4,'[1]DADOS (OCULTAR)'!$P$3:$R$91,3,0),"")</f>
        <v>9039744001590</v>
      </c>
      <c r="B4" s="6" t="s">
        <v>9</v>
      </c>
      <c r="C4" s="14">
        <v>10333266000100</v>
      </c>
      <c r="D4" s="8" t="s">
        <v>17</v>
      </c>
      <c r="E4" s="9" t="s">
        <v>18</v>
      </c>
      <c r="F4" s="10">
        <v>44209</v>
      </c>
      <c r="G4" s="10">
        <v>44561</v>
      </c>
      <c r="H4" s="11">
        <f>550*12</f>
        <v>6600</v>
      </c>
      <c r="I4" s="12" t="s">
        <v>19</v>
      </c>
      <c r="V4" s="15" t="s">
        <v>20</v>
      </c>
    </row>
    <row r="5" spans="1:22" s="13" customFormat="1" ht="20.25" customHeight="1" x14ac:dyDescent="0.2">
      <c r="A5" s="5">
        <f>IFERROR(VLOOKUP(B5,'[1]DADOS (OCULTAR)'!$P$3:$R$91,3,0),"")</f>
        <v>9039744001590</v>
      </c>
      <c r="B5" s="6" t="s">
        <v>9</v>
      </c>
      <c r="C5" s="7">
        <v>11735586000159</v>
      </c>
      <c r="D5" s="8" t="s">
        <v>21</v>
      </c>
      <c r="E5" s="9" t="s">
        <v>22</v>
      </c>
      <c r="F5" s="10">
        <v>43467</v>
      </c>
      <c r="G5" s="10">
        <v>44198</v>
      </c>
      <c r="H5" s="11">
        <f>132*4</f>
        <v>528</v>
      </c>
      <c r="I5" s="12" t="s">
        <v>23</v>
      </c>
      <c r="V5" s="15" t="s">
        <v>24</v>
      </c>
    </row>
    <row r="6" spans="1:22" s="13" customFormat="1" ht="20.25" customHeight="1" x14ac:dyDescent="0.2">
      <c r="A6" s="5">
        <f>IFERROR(VLOOKUP(B6,'[1]DADOS (OCULTAR)'!$P$3:$R$91,3,0),"")</f>
        <v>9039744001590</v>
      </c>
      <c r="B6" s="6" t="s">
        <v>9</v>
      </c>
      <c r="C6" s="7">
        <v>14425335000166</v>
      </c>
      <c r="D6" s="8" t="s">
        <v>25</v>
      </c>
      <c r="E6" s="9" t="s">
        <v>26</v>
      </c>
      <c r="F6" s="10">
        <v>42461</v>
      </c>
      <c r="G6" s="10">
        <v>44561</v>
      </c>
      <c r="H6" s="11">
        <f>288.23*12</f>
        <v>3458.76</v>
      </c>
      <c r="I6" s="12" t="s">
        <v>27</v>
      </c>
      <c r="V6" s="15" t="s">
        <v>28</v>
      </c>
    </row>
    <row r="7" spans="1:22" s="13" customFormat="1" ht="20.25" customHeight="1" x14ac:dyDescent="0.2">
      <c r="A7" s="5">
        <f>IFERROR(VLOOKUP(B7,'[1]DADOS (OCULTAR)'!$P$3:$R$91,3,0),"")</f>
        <v>9039744001590</v>
      </c>
      <c r="B7" s="6" t="s">
        <v>9</v>
      </c>
      <c r="C7" s="7">
        <v>12979968000190</v>
      </c>
      <c r="D7" s="8" t="s">
        <v>29</v>
      </c>
      <c r="E7" s="9" t="s">
        <v>30</v>
      </c>
      <c r="F7" s="10">
        <v>42885</v>
      </c>
      <c r="G7" s="10">
        <v>44561</v>
      </c>
      <c r="H7" s="11">
        <f>14308.42*12</f>
        <v>171701.04</v>
      </c>
      <c r="I7" s="12" t="s">
        <v>31</v>
      </c>
      <c r="V7" s="15" t="s">
        <v>32</v>
      </c>
    </row>
    <row r="8" spans="1:22" s="13" customFormat="1" ht="20.25" customHeight="1" x14ac:dyDescent="0.2">
      <c r="A8" s="5">
        <f>IFERROR(VLOOKUP(B8,'[1]DADOS (OCULTAR)'!$P$3:$R$91,3,0),"")</f>
        <v>9039744001590</v>
      </c>
      <c r="B8" s="6" t="s">
        <v>9</v>
      </c>
      <c r="C8" s="7">
        <v>26332434000182</v>
      </c>
      <c r="D8" s="8" t="s">
        <v>33</v>
      </c>
      <c r="E8" s="9" t="s">
        <v>34</v>
      </c>
      <c r="F8" s="10">
        <v>43525</v>
      </c>
      <c r="G8" s="10">
        <v>44561</v>
      </c>
      <c r="H8" s="11">
        <f>SUM(6800*12)</f>
        <v>81600</v>
      </c>
      <c r="I8" s="12" t="s">
        <v>35</v>
      </c>
      <c r="V8" s="15" t="s">
        <v>36</v>
      </c>
    </row>
    <row r="9" spans="1:22" s="13" customFormat="1" ht="20.25" customHeight="1" x14ac:dyDescent="0.2">
      <c r="A9" s="5">
        <f>IFERROR(VLOOKUP(B9,'[1]DADOS (OCULTAR)'!$P$3:$R$91,3,0),"")</f>
        <v>9039744001590</v>
      </c>
      <c r="B9" s="6" t="s">
        <v>9</v>
      </c>
      <c r="C9" s="7">
        <v>27814653000160</v>
      </c>
      <c r="D9" s="8" t="s">
        <v>37</v>
      </c>
      <c r="E9" s="9" t="s">
        <v>38</v>
      </c>
      <c r="F9" s="10">
        <v>43560</v>
      </c>
      <c r="G9" s="10">
        <v>44319</v>
      </c>
      <c r="H9" s="11">
        <f>800.21*12</f>
        <v>9602.52</v>
      </c>
      <c r="I9" s="12" t="s">
        <v>39</v>
      </c>
      <c r="V9" s="15" t="s">
        <v>40</v>
      </c>
    </row>
    <row r="10" spans="1:22" s="13" customFormat="1" ht="20.25" customHeight="1" x14ac:dyDescent="0.2">
      <c r="A10" s="5">
        <f>IFERROR(VLOOKUP(B10,'[1]DADOS (OCULTAR)'!$P$3:$R$91,3,0),"")</f>
        <v>9039744001590</v>
      </c>
      <c r="B10" s="6" t="s">
        <v>9</v>
      </c>
      <c r="C10" s="7">
        <v>10779833000156</v>
      </c>
      <c r="D10" s="8" t="s">
        <v>41</v>
      </c>
      <c r="E10" s="9" t="s">
        <v>42</v>
      </c>
      <c r="F10" s="10">
        <v>43587</v>
      </c>
      <c r="G10" s="10">
        <v>44561</v>
      </c>
      <c r="H10" s="11">
        <v>500</v>
      </c>
      <c r="I10" s="12" t="s">
        <v>43</v>
      </c>
      <c r="V10" s="15" t="s">
        <v>44</v>
      </c>
    </row>
    <row r="11" spans="1:22" s="13" customFormat="1" ht="20.25" customHeight="1" x14ac:dyDescent="0.2">
      <c r="A11" s="5">
        <f>IFERROR(VLOOKUP(B11,'[1]DADOS (OCULTAR)'!$P$3:$R$91,3,0),"")</f>
        <v>9039744001590</v>
      </c>
      <c r="B11" s="6" t="s">
        <v>9</v>
      </c>
      <c r="C11" s="7">
        <v>92306257000275</v>
      </c>
      <c r="D11" s="8" t="s">
        <v>45</v>
      </c>
      <c r="E11" s="9" t="s">
        <v>46</v>
      </c>
      <c r="F11" s="10">
        <v>41871</v>
      </c>
      <c r="G11" s="10">
        <v>44561</v>
      </c>
      <c r="H11" s="11">
        <f>10238.39*12</f>
        <v>122860.68</v>
      </c>
      <c r="I11" s="12" t="s">
        <v>47</v>
      </c>
      <c r="V11" s="15" t="s">
        <v>48</v>
      </c>
    </row>
    <row r="12" spans="1:22" s="13" customFormat="1" ht="20.25" customHeight="1" x14ac:dyDescent="0.2">
      <c r="A12" s="5">
        <f>IFERROR(VLOOKUP(B12,'[1]DADOS (OCULTAR)'!$P$3:$R$91,3,0),"")</f>
        <v>9039744001590</v>
      </c>
      <c r="B12" s="6" t="s">
        <v>9</v>
      </c>
      <c r="C12" s="7">
        <v>2512303000119</v>
      </c>
      <c r="D12" s="8" t="s">
        <v>49</v>
      </c>
      <c r="E12" s="9" t="s">
        <v>50</v>
      </c>
      <c r="F12" s="10">
        <v>41730</v>
      </c>
      <c r="G12" s="10">
        <v>44561</v>
      </c>
      <c r="H12" s="11">
        <f>7680*12</f>
        <v>92160</v>
      </c>
      <c r="I12" s="12" t="s">
        <v>51</v>
      </c>
      <c r="V12" s="15" t="s">
        <v>52</v>
      </c>
    </row>
    <row r="13" spans="1:22" s="13" customFormat="1" ht="20.25" customHeight="1" x14ac:dyDescent="0.2">
      <c r="A13" s="5">
        <f>IFERROR(VLOOKUP(B13,'[1]DADOS (OCULTAR)'!$P$3:$R$91,3,0),"")</f>
        <v>9039744001590</v>
      </c>
      <c r="B13" s="6" t="s">
        <v>9</v>
      </c>
      <c r="C13" s="7">
        <v>2783295000145</v>
      </c>
      <c r="D13" s="8" t="s">
        <v>53</v>
      </c>
      <c r="E13" s="9" t="s">
        <v>54</v>
      </c>
      <c r="F13" s="10">
        <v>41859</v>
      </c>
      <c r="G13" s="10">
        <v>44561</v>
      </c>
      <c r="H13" s="11">
        <f>7056*12</f>
        <v>84672</v>
      </c>
      <c r="I13" s="12" t="s">
        <v>55</v>
      </c>
      <c r="V13" s="15" t="s">
        <v>56</v>
      </c>
    </row>
    <row r="14" spans="1:22" s="13" customFormat="1" ht="20.25" customHeight="1" x14ac:dyDescent="0.2">
      <c r="A14" s="5">
        <f>IFERROR(VLOOKUP(B14,'[1]DADOS (OCULTAR)'!$P$3:$R$91,3,0),"")</f>
        <v>9039744001590</v>
      </c>
      <c r="B14" s="6" t="s">
        <v>9</v>
      </c>
      <c r="C14" s="7">
        <v>10279299000119</v>
      </c>
      <c r="D14" s="8" t="s">
        <v>57</v>
      </c>
      <c r="E14" s="9" t="s">
        <v>58</v>
      </c>
      <c r="F14" s="10">
        <v>42005</v>
      </c>
      <c r="G14" s="10">
        <v>44561</v>
      </c>
      <c r="H14" s="11">
        <f>804.79*12</f>
        <v>9657.48</v>
      </c>
      <c r="I14" s="12" t="s">
        <v>59</v>
      </c>
      <c r="V14" s="15" t="s">
        <v>60</v>
      </c>
    </row>
    <row r="15" spans="1:22" s="13" customFormat="1" ht="20.25" customHeight="1" x14ac:dyDescent="0.2">
      <c r="A15" s="5">
        <f>IFERROR(VLOOKUP(B15,'[1]DADOS (OCULTAR)'!$P$3:$R$91,3,0),"")</f>
        <v>9039744001590</v>
      </c>
      <c r="B15" s="6" t="s">
        <v>9</v>
      </c>
      <c r="C15" s="7">
        <v>3789272000887</v>
      </c>
      <c r="D15" s="8" t="s">
        <v>61</v>
      </c>
      <c r="E15" s="9" t="s">
        <v>62</v>
      </c>
      <c r="F15" s="10">
        <v>42156</v>
      </c>
      <c r="G15" s="10">
        <v>44478</v>
      </c>
      <c r="H15" s="11">
        <f>742.42*12</f>
        <v>8909.0399999999991</v>
      </c>
      <c r="I15" s="12" t="s">
        <v>63</v>
      </c>
      <c r="V15" s="15" t="s">
        <v>64</v>
      </c>
    </row>
    <row r="16" spans="1:22" s="13" customFormat="1" ht="20.25" customHeight="1" x14ac:dyDescent="0.2">
      <c r="A16" s="5">
        <f>IFERROR(VLOOKUP(B16,'[1]DADOS (OCULTAR)'!$P$3:$R$91,3,0),"")</f>
        <v>9039744001590</v>
      </c>
      <c r="B16" s="6" t="s">
        <v>9</v>
      </c>
      <c r="C16" s="7">
        <v>7146768000117</v>
      </c>
      <c r="D16" s="8" t="s">
        <v>65</v>
      </c>
      <c r="E16" s="9" t="s">
        <v>66</v>
      </c>
      <c r="F16" s="10">
        <v>42436</v>
      </c>
      <c r="G16" s="10">
        <v>44561</v>
      </c>
      <c r="H16" s="11">
        <f>2420*12</f>
        <v>29040</v>
      </c>
      <c r="I16" s="12" t="s">
        <v>67</v>
      </c>
      <c r="V16" s="15" t="s">
        <v>68</v>
      </c>
    </row>
    <row r="17" spans="1:22" s="13" customFormat="1" ht="20.25" customHeight="1" x14ac:dyDescent="0.2">
      <c r="A17" s="5">
        <f>IFERROR(VLOOKUP(B17,'[1]DADOS (OCULTAR)'!$P$3:$R$91,3,0),"")</f>
        <v>9039744001590</v>
      </c>
      <c r="B17" s="6" t="s">
        <v>9</v>
      </c>
      <c r="C17" s="7">
        <v>12730464000132</v>
      </c>
      <c r="D17" s="8" t="s">
        <v>69</v>
      </c>
      <c r="E17" s="9" t="s">
        <v>70</v>
      </c>
      <c r="F17" s="10">
        <v>41960</v>
      </c>
      <c r="G17" s="10">
        <v>44561</v>
      </c>
      <c r="H17" s="11">
        <f>535.42*12</f>
        <v>6425.0399999999991</v>
      </c>
      <c r="I17" s="12" t="s">
        <v>71</v>
      </c>
      <c r="V17" s="15" t="s">
        <v>72</v>
      </c>
    </row>
    <row r="18" spans="1:22" s="13" customFormat="1" ht="20.25" customHeight="1" x14ac:dyDescent="0.2">
      <c r="A18" s="5">
        <f>IFERROR(VLOOKUP(B18,'[1]DADOS (OCULTAR)'!$P$3:$R$91,3,0),"")</f>
        <v>9039744001590</v>
      </c>
      <c r="B18" s="6" t="s">
        <v>9</v>
      </c>
      <c r="C18" s="7">
        <v>5419785000155</v>
      </c>
      <c r="D18" s="8" t="s">
        <v>73</v>
      </c>
      <c r="E18" s="9" t="s">
        <v>74</v>
      </c>
      <c r="F18" s="10">
        <v>41751</v>
      </c>
      <c r="G18" s="10">
        <v>44561</v>
      </c>
      <c r="H18" s="11">
        <f>24593.32*12</f>
        <v>295119.83999999997</v>
      </c>
      <c r="I18" s="12" t="s">
        <v>75</v>
      </c>
      <c r="V18" s="15" t="s">
        <v>76</v>
      </c>
    </row>
    <row r="19" spans="1:22" s="13" customFormat="1" ht="20.25" customHeight="1" x14ac:dyDescent="0.2">
      <c r="A19" s="5">
        <f>IFERROR(VLOOKUP(B19,'[1]DADOS (OCULTAR)'!$P$3:$R$91,3,0),"")</f>
        <v>9039744001590</v>
      </c>
      <c r="B19" s="6" t="s">
        <v>9</v>
      </c>
      <c r="C19" s="7">
        <v>3480539000183</v>
      </c>
      <c r="D19" s="8" t="s">
        <v>77</v>
      </c>
      <c r="E19" s="9" t="s">
        <v>78</v>
      </c>
      <c r="F19" s="10">
        <v>41835</v>
      </c>
      <c r="G19" s="10">
        <v>44561</v>
      </c>
      <c r="H19" s="11">
        <f>5735.14*12</f>
        <v>68821.680000000008</v>
      </c>
      <c r="I19" s="12" t="s">
        <v>79</v>
      </c>
      <c r="V19" s="15" t="s">
        <v>80</v>
      </c>
    </row>
    <row r="20" spans="1:22" s="13" customFormat="1" ht="20.25" customHeight="1" x14ac:dyDescent="0.2">
      <c r="A20" s="5">
        <f>IFERROR(VLOOKUP(B20,'[1]DADOS (OCULTAR)'!$P$3:$R$91,3,0),"")</f>
        <v>9039744001590</v>
      </c>
      <c r="B20" s="6" t="s">
        <v>9</v>
      </c>
      <c r="C20" s="7">
        <v>35521046000130</v>
      </c>
      <c r="D20" s="8" t="s">
        <v>81</v>
      </c>
      <c r="E20" s="9" t="s">
        <v>82</v>
      </c>
      <c r="F20" s="10">
        <v>43647</v>
      </c>
      <c r="G20" s="10">
        <v>44561</v>
      </c>
      <c r="H20" s="11">
        <f>3600*12</f>
        <v>43200</v>
      </c>
      <c r="I20" s="12" t="s">
        <v>83</v>
      </c>
      <c r="V20" s="15" t="s">
        <v>84</v>
      </c>
    </row>
    <row r="21" spans="1:22" s="13" customFormat="1" ht="20.25" customHeight="1" x14ac:dyDescent="0.2">
      <c r="A21" s="5">
        <f>IFERROR(VLOOKUP(B21,'[1]DADOS (OCULTAR)'!$P$3:$R$91,3,0),"")</f>
        <v>9039744001590</v>
      </c>
      <c r="B21" s="6" t="s">
        <v>9</v>
      </c>
      <c r="C21" s="7">
        <v>20069080000149</v>
      </c>
      <c r="D21" s="8" t="s">
        <v>85</v>
      </c>
      <c r="E21" s="9" t="s">
        <v>86</v>
      </c>
      <c r="F21" s="10">
        <v>44409</v>
      </c>
      <c r="G21" s="10">
        <v>44774</v>
      </c>
      <c r="H21" s="11">
        <f>72965.71*12</f>
        <v>875588.52</v>
      </c>
      <c r="I21" s="12" t="s">
        <v>87</v>
      </c>
      <c r="V21" s="15" t="s">
        <v>88</v>
      </c>
    </row>
    <row r="22" spans="1:22" s="13" customFormat="1" ht="20.25" customHeight="1" x14ac:dyDescent="0.2">
      <c r="A22" s="5">
        <f>IFERROR(VLOOKUP(B22,'[1]DADOS (OCULTAR)'!$P$3:$R$91,3,0),"")</f>
        <v>9039744001590</v>
      </c>
      <c r="B22" s="6" t="s">
        <v>9</v>
      </c>
      <c r="C22" s="7">
        <v>24380578002041</v>
      </c>
      <c r="D22" s="8" t="s">
        <v>89</v>
      </c>
      <c r="E22" s="9" t="s">
        <v>90</v>
      </c>
      <c r="F22" s="10">
        <v>43427</v>
      </c>
      <c r="G22" s="10">
        <v>44561</v>
      </c>
      <c r="H22" s="11">
        <f>44.25*12</f>
        <v>531</v>
      </c>
      <c r="I22" s="12" t="s">
        <v>91</v>
      </c>
      <c r="V22" s="15" t="s">
        <v>92</v>
      </c>
    </row>
    <row r="23" spans="1:22" s="13" customFormat="1" ht="20.25" customHeight="1" x14ac:dyDescent="0.2">
      <c r="A23" s="5">
        <f>IFERROR(VLOOKUP(B23,'[1]DADOS (OCULTAR)'!$P$3:$R$91,3,0),"")</f>
        <v>9039744001590</v>
      </c>
      <c r="B23" s="6" t="s">
        <v>9</v>
      </c>
      <c r="C23" s="7">
        <v>10998292000157</v>
      </c>
      <c r="D23" s="8" t="s">
        <v>93</v>
      </c>
      <c r="E23" s="9" t="s">
        <v>94</v>
      </c>
      <c r="F23" s="10">
        <v>43802</v>
      </c>
      <c r="G23" s="10">
        <v>44561</v>
      </c>
      <c r="H23" s="11">
        <f>320*12</f>
        <v>3840</v>
      </c>
      <c r="I23" s="12" t="s">
        <v>95</v>
      </c>
      <c r="V23" s="15" t="s">
        <v>96</v>
      </c>
    </row>
    <row r="24" spans="1:22" s="13" customFormat="1" ht="20.25" customHeight="1" x14ac:dyDescent="0.2">
      <c r="A24" s="5">
        <f>IFERROR(VLOOKUP(B24,'[1]DADOS (OCULTAR)'!$P$3:$R$91,3,0),"")</f>
        <v>9039744001590</v>
      </c>
      <c r="B24" s="6" t="s">
        <v>9</v>
      </c>
      <c r="C24" s="7">
        <v>20692334000180</v>
      </c>
      <c r="D24" s="8" t="s">
        <v>97</v>
      </c>
      <c r="E24" s="9" t="s">
        <v>98</v>
      </c>
      <c r="F24" s="16">
        <v>43892</v>
      </c>
      <c r="G24" s="10">
        <v>44561</v>
      </c>
      <c r="H24" s="11">
        <f>2942*12</f>
        <v>35304</v>
      </c>
      <c r="I24" s="12" t="s">
        <v>99</v>
      </c>
      <c r="V24" s="15" t="s">
        <v>100</v>
      </c>
    </row>
    <row r="25" spans="1:22" s="13" customFormat="1" ht="20.25" customHeight="1" x14ac:dyDescent="0.2">
      <c r="A25" s="5">
        <f>IFERROR(VLOOKUP(B25,'[1]DADOS (OCULTAR)'!$P$3:$R$91,3,0),"")</f>
        <v>9039744001590</v>
      </c>
      <c r="B25" s="6" t="s">
        <v>9</v>
      </c>
      <c r="C25" s="7">
        <v>11858766000128</v>
      </c>
      <c r="D25" s="8" t="s">
        <v>101</v>
      </c>
      <c r="E25" s="9" t="s">
        <v>102</v>
      </c>
      <c r="F25" s="16">
        <v>43998</v>
      </c>
      <c r="G25" s="16">
        <v>44362</v>
      </c>
      <c r="H25" s="11">
        <f>SUM(599*12)</f>
        <v>7188</v>
      </c>
      <c r="I25" s="12" t="s">
        <v>103</v>
      </c>
      <c r="V25" s="15" t="s">
        <v>104</v>
      </c>
    </row>
    <row r="26" spans="1:22" s="13" customFormat="1" ht="20.25" customHeight="1" x14ac:dyDescent="0.2">
      <c r="A26" s="5">
        <f>IFERROR(VLOOKUP(B26,'[1]DADOS (OCULTAR)'!$P$3:$R$91,3,0),"")</f>
        <v>9039744001590</v>
      </c>
      <c r="B26" s="6" t="s">
        <v>9</v>
      </c>
      <c r="C26" s="7">
        <v>5020356000100</v>
      </c>
      <c r="D26" s="8" t="s">
        <v>105</v>
      </c>
      <c r="E26" s="9" t="s">
        <v>106</v>
      </c>
      <c r="F26" s="16">
        <v>44187</v>
      </c>
      <c r="G26" s="16">
        <v>44551</v>
      </c>
      <c r="H26" s="11">
        <f>SUM(378.6*12)</f>
        <v>4543.2000000000007</v>
      </c>
      <c r="I26" s="12" t="s">
        <v>107</v>
      </c>
      <c r="V26" s="15" t="s">
        <v>108</v>
      </c>
    </row>
    <row r="27" spans="1:22" s="13" customFormat="1" ht="20.25" customHeight="1" x14ac:dyDescent="0.2">
      <c r="A27" s="5">
        <f>IFERROR(VLOOKUP(B27,'[1]DADOS (OCULTAR)'!$P$3:$R$91,3,0),"")</f>
        <v>9039744001590</v>
      </c>
      <c r="B27" s="6" t="s">
        <v>9</v>
      </c>
      <c r="C27" s="14" t="s">
        <v>109</v>
      </c>
      <c r="D27" s="8" t="s">
        <v>110</v>
      </c>
      <c r="E27" s="9" t="s">
        <v>111</v>
      </c>
      <c r="F27" s="16">
        <v>44287</v>
      </c>
      <c r="G27" s="16">
        <v>44652</v>
      </c>
      <c r="H27" s="11">
        <v>42120</v>
      </c>
      <c r="I27" s="12" t="s">
        <v>112</v>
      </c>
      <c r="V27" s="15" t="s">
        <v>113</v>
      </c>
    </row>
    <row r="28" spans="1:22" s="13" customFormat="1" ht="20.25" customHeight="1" x14ac:dyDescent="0.2">
      <c r="A28" s="5">
        <f>IFERROR(VLOOKUP(B28,'[1]DADOS (OCULTAR)'!$P$3:$R$91,3,0),"")</f>
        <v>9039744001590</v>
      </c>
      <c r="B28" s="6" t="s">
        <v>9</v>
      </c>
      <c r="C28" s="14" t="s">
        <v>114</v>
      </c>
      <c r="D28" s="8" t="s">
        <v>115</v>
      </c>
      <c r="E28" s="9" t="s">
        <v>116</v>
      </c>
      <c r="F28" s="16">
        <v>44414</v>
      </c>
      <c r="G28" s="16">
        <v>44778</v>
      </c>
      <c r="H28" s="11">
        <v>1400</v>
      </c>
      <c r="I28" s="12" t="s">
        <v>117</v>
      </c>
      <c r="V28" s="15" t="s">
        <v>118</v>
      </c>
    </row>
    <row r="29" spans="1:22" s="13" customFormat="1" ht="20.25" customHeight="1" x14ac:dyDescent="0.2">
      <c r="A29" s="5">
        <f>IFERROR(VLOOKUP(B29,'[1]DADOS (OCULTAR)'!$P$3:$R$91,3,0),"")</f>
        <v>9039744001590</v>
      </c>
      <c r="B29" s="6" t="s">
        <v>9</v>
      </c>
      <c r="C29" s="14" t="s">
        <v>119</v>
      </c>
      <c r="D29" s="8" t="s">
        <v>120</v>
      </c>
      <c r="E29" s="9" t="s">
        <v>121</v>
      </c>
      <c r="F29" s="16">
        <v>44420</v>
      </c>
      <c r="G29" s="16">
        <v>44466</v>
      </c>
      <c r="H29" s="11">
        <f>(90*59.5)*5</f>
        <v>26775</v>
      </c>
      <c r="I29" s="12" t="s">
        <v>122</v>
      </c>
      <c r="V29" s="15" t="s">
        <v>123</v>
      </c>
    </row>
    <row r="30" spans="1:22" s="13" customFormat="1" ht="20.25" customHeight="1" x14ac:dyDescent="0.2">
      <c r="A30" s="5">
        <f>IFERROR(VLOOKUP(B30,'[1]DADOS (OCULTAR)'!$P$3:$R$91,3,0),"")</f>
        <v>9039744001590</v>
      </c>
      <c r="B30" s="6" t="s">
        <v>9</v>
      </c>
      <c r="C30" s="14" t="s">
        <v>124</v>
      </c>
      <c r="D30" s="17" t="s">
        <v>125</v>
      </c>
      <c r="E30" s="9" t="s">
        <v>126</v>
      </c>
      <c r="F30" s="16">
        <v>44424</v>
      </c>
      <c r="G30" s="16">
        <v>44788</v>
      </c>
      <c r="H30" s="11">
        <f>(150*59.5)*5</f>
        <v>44625</v>
      </c>
      <c r="I30" s="12" t="s">
        <v>127</v>
      </c>
      <c r="V30" s="15" t="s">
        <v>128</v>
      </c>
    </row>
    <row r="31" spans="1:22" s="13" customFormat="1" ht="20.25" customHeight="1" x14ac:dyDescent="0.2">
      <c r="A31" s="5">
        <f>IFERROR(VLOOKUP(B31,'[1]DADOS (OCULTAR)'!$P$3:$R$91,3,0),"")</f>
        <v>9039744001590</v>
      </c>
      <c r="B31" s="6" t="s">
        <v>9</v>
      </c>
      <c r="C31" s="14" t="s">
        <v>129</v>
      </c>
      <c r="D31" s="8" t="s">
        <v>130</v>
      </c>
      <c r="E31" s="9" t="s">
        <v>131</v>
      </c>
      <c r="F31" s="16">
        <v>44452</v>
      </c>
      <c r="G31" s="16">
        <v>44817</v>
      </c>
      <c r="H31" s="11">
        <f>(150*59.5)*5</f>
        <v>44625</v>
      </c>
      <c r="I31" s="12" t="s">
        <v>132</v>
      </c>
      <c r="V31" s="15" t="s">
        <v>133</v>
      </c>
    </row>
    <row r="32" spans="1:22" s="13" customFormat="1" ht="20.25" customHeight="1" x14ac:dyDescent="0.2">
      <c r="A32" s="5" t="str">
        <f>IFERROR(VLOOKUP(B32,'[1]DADOS (OCULTAR)'!$P$3:$R$91,3,0),"")</f>
        <v/>
      </c>
      <c r="B32" s="6"/>
      <c r="C32" s="14"/>
      <c r="D32" s="8"/>
      <c r="E32" s="9"/>
      <c r="F32" s="16"/>
      <c r="G32" s="16"/>
      <c r="H32" s="11"/>
      <c r="I32" s="12"/>
      <c r="V32" s="15" t="s">
        <v>134</v>
      </c>
    </row>
    <row r="33" spans="1:22" s="13" customFormat="1" ht="20.25" customHeight="1" x14ac:dyDescent="0.2">
      <c r="A33" s="5" t="str">
        <f>IFERROR(VLOOKUP(B33,'[1]DADOS (OCULTAR)'!$P$3:$R$91,3,0),"")</f>
        <v/>
      </c>
      <c r="B33" s="6"/>
      <c r="C33" s="14"/>
      <c r="D33" s="8"/>
      <c r="E33" s="9"/>
      <c r="F33" s="16"/>
      <c r="G33" s="16"/>
      <c r="H33" s="11"/>
      <c r="I33" s="12"/>
      <c r="V33" s="15" t="s">
        <v>135</v>
      </c>
    </row>
    <row r="34" spans="1:22" s="13" customFormat="1" ht="20.25" customHeight="1" x14ac:dyDescent="0.2">
      <c r="A34" s="5" t="str">
        <f>IFERROR(VLOOKUP(B34,'[1]DADOS (OCULTAR)'!$P$3:$R$91,3,0),"")</f>
        <v/>
      </c>
      <c r="B34" s="6"/>
      <c r="C34" s="14"/>
      <c r="D34" s="8"/>
      <c r="E34" s="9"/>
      <c r="F34" s="16"/>
      <c r="G34" s="16"/>
      <c r="H34" s="11"/>
      <c r="I34" s="12"/>
      <c r="V34" s="15" t="s">
        <v>136</v>
      </c>
    </row>
    <row r="35" spans="1:22" s="13" customFormat="1" ht="20.25" customHeight="1" x14ac:dyDescent="0.2">
      <c r="A35" s="5" t="str">
        <f>IFERROR(VLOOKUP(B35,'[1]DADOS (OCULTAR)'!$P$3:$R$91,3,0),"")</f>
        <v/>
      </c>
      <c r="B35" s="6"/>
      <c r="C35" s="14"/>
      <c r="D35" s="8"/>
      <c r="E35" s="9"/>
      <c r="F35" s="16"/>
      <c r="G35" s="16"/>
      <c r="H35" s="11"/>
      <c r="I35" s="12"/>
      <c r="V35" s="15" t="s">
        <v>137</v>
      </c>
    </row>
    <row r="36" spans="1:22" s="13" customFormat="1" ht="20.25" customHeight="1" x14ac:dyDescent="0.2">
      <c r="A36" s="5" t="str">
        <f>IFERROR(VLOOKUP(B36,'[1]DADOS (OCULTAR)'!$P$3:$R$91,3,0),"")</f>
        <v/>
      </c>
      <c r="B36" s="6"/>
      <c r="C36" s="14"/>
      <c r="D36" s="8"/>
      <c r="E36" s="9"/>
      <c r="F36" s="16"/>
      <c r="G36" s="16"/>
      <c r="H36" s="11"/>
      <c r="I36" s="12"/>
      <c r="V36" s="15" t="s">
        <v>138</v>
      </c>
    </row>
    <row r="37" spans="1:22" s="13" customFormat="1" ht="20.25" customHeight="1" x14ac:dyDescent="0.2">
      <c r="A37" s="5" t="str">
        <f>IFERROR(VLOOKUP(B37,'[1]DADOS (OCULTAR)'!$P$3:$R$91,3,0),"")</f>
        <v/>
      </c>
      <c r="B37" s="6"/>
      <c r="C37" s="14"/>
      <c r="D37" s="8"/>
      <c r="E37" s="9"/>
      <c r="F37" s="16"/>
      <c r="G37" s="16"/>
      <c r="H37" s="11"/>
      <c r="I37" s="12"/>
      <c r="V37" s="15" t="s">
        <v>139</v>
      </c>
    </row>
    <row r="38" spans="1:22" s="13" customFormat="1" ht="20.25" customHeight="1" x14ac:dyDescent="0.2">
      <c r="A38" s="5" t="str">
        <f>IFERROR(VLOOKUP(B38,'[1]DADOS (OCULTAR)'!$P$3:$R$91,3,0),"")</f>
        <v/>
      </c>
      <c r="B38" s="6"/>
      <c r="C38" s="14"/>
      <c r="D38" s="8"/>
      <c r="E38" s="9"/>
      <c r="F38" s="16"/>
      <c r="G38" s="16"/>
      <c r="H38" s="11"/>
      <c r="I38" s="12"/>
      <c r="V38" s="15" t="s">
        <v>140</v>
      </c>
    </row>
    <row r="39" spans="1:22" s="13" customFormat="1" ht="20.25" customHeight="1" x14ac:dyDescent="0.2">
      <c r="A39" s="5" t="str">
        <f>IFERROR(VLOOKUP(B39,'[1]DADOS (OCULTAR)'!$P$3:$R$91,3,0),"")</f>
        <v/>
      </c>
      <c r="B39" s="6"/>
      <c r="C39" s="14"/>
      <c r="D39" s="8"/>
      <c r="E39" s="9"/>
      <c r="F39" s="16"/>
      <c r="G39" s="16"/>
      <c r="H39" s="11"/>
      <c r="I39" s="12"/>
      <c r="V39" s="15" t="s">
        <v>141</v>
      </c>
    </row>
    <row r="40" spans="1:22" s="13" customFormat="1" ht="20.25" customHeight="1" x14ac:dyDescent="0.2">
      <c r="A40" s="5" t="str">
        <f>IFERROR(VLOOKUP(B40,'[1]DADOS (OCULTAR)'!$P$3:$R$91,3,0),"")</f>
        <v/>
      </c>
      <c r="B40" s="6"/>
      <c r="C40" s="14"/>
      <c r="D40" s="8"/>
      <c r="E40" s="9"/>
      <c r="F40" s="16"/>
      <c r="G40" s="16"/>
      <c r="H40" s="11"/>
      <c r="I40" s="12"/>
      <c r="V40" s="15" t="s">
        <v>142</v>
      </c>
    </row>
    <row r="41" spans="1:22" s="13" customFormat="1" ht="20.25" customHeight="1" x14ac:dyDescent="0.2">
      <c r="A41" s="5" t="str">
        <f>IFERROR(VLOOKUP(B41,'[1]DADOS (OCULTAR)'!$P$3:$R$91,3,0),"")</f>
        <v/>
      </c>
      <c r="B41" s="6"/>
      <c r="C41" s="14"/>
      <c r="D41" s="8"/>
      <c r="E41" s="9"/>
      <c r="F41" s="16"/>
      <c r="G41" s="16"/>
      <c r="H41" s="11"/>
      <c r="I41" s="12"/>
      <c r="V41" s="15" t="s">
        <v>143</v>
      </c>
    </row>
    <row r="42" spans="1:22" s="13" customFormat="1" ht="20.25" customHeight="1" x14ac:dyDescent="0.2">
      <c r="A42" s="5" t="str">
        <f>IFERROR(VLOOKUP(B42,'[1]DADOS (OCULTAR)'!$P$3:$R$91,3,0),"")</f>
        <v/>
      </c>
      <c r="B42" s="6"/>
      <c r="C42" s="14"/>
      <c r="D42" s="8"/>
      <c r="E42" s="9"/>
      <c r="F42" s="16"/>
      <c r="G42" s="16"/>
      <c r="H42" s="11"/>
      <c r="I42" s="12"/>
      <c r="V42" s="15" t="s">
        <v>144</v>
      </c>
    </row>
    <row r="43" spans="1:22" s="13" customFormat="1" ht="20.25" customHeight="1" x14ac:dyDescent="0.2">
      <c r="A43" s="5" t="str">
        <f>IFERROR(VLOOKUP(B43,'[1]DADOS (OCULTAR)'!$P$3:$R$91,3,0),"")</f>
        <v/>
      </c>
      <c r="B43" s="6"/>
      <c r="C43" s="14"/>
      <c r="D43" s="8"/>
      <c r="E43" s="9"/>
      <c r="F43" s="16"/>
      <c r="G43" s="16"/>
      <c r="H43" s="11"/>
      <c r="I43" s="12"/>
      <c r="V43" s="15" t="s">
        <v>145</v>
      </c>
    </row>
    <row r="44" spans="1:22" s="13" customFormat="1" ht="20.25" customHeight="1" x14ac:dyDescent="0.2">
      <c r="A44" s="5" t="str">
        <f>IFERROR(VLOOKUP(B44,'[1]DADOS (OCULTAR)'!$P$3:$R$91,3,0),"")</f>
        <v/>
      </c>
      <c r="B44" s="6"/>
      <c r="C44" s="14"/>
      <c r="D44" s="8"/>
      <c r="E44" s="9"/>
      <c r="F44" s="16"/>
      <c r="G44" s="16"/>
      <c r="H44" s="11"/>
      <c r="I44" s="12"/>
      <c r="V44" s="15" t="s">
        <v>146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4"/>
      <c r="D45" s="8"/>
      <c r="E45" s="9"/>
      <c r="F45" s="16"/>
      <c r="G45" s="16"/>
      <c r="H45" s="11"/>
      <c r="I45" s="12"/>
      <c r="V45" s="15" t="s">
        <v>147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4"/>
      <c r="D46" s="8"/>
      <c r="E46" s="9"/>
      <c r="F46" s="16"/>
      <c r="G46" s="16"/>
      <c r="H46" s="11"/>
      <c r="I46" s="12"/>
      <c r="V46" s="15" t="s">
        <v>148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4"/>
      <c r="D47" s="8"/>
      <c r="E47" s="9"/>
      <c r="F47" s="16"/>
      <c r="G47" s="16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4"/>
      <c r="D48" s="8"/>
      <c r="E48" s="9"/>
      <c r="F48" s="16"/>
      <c r="G48" s="16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 x14ac:dyDescent="0.2"/>
  </sheetData>
  <sheetProtection algorithmName="SHA-512" hashValue="O6eSj6yJPCv9L7RaS9L2Fo/idcSDkcoahlk9e/89LQTXMQFGYhg+bRsHCzAT3md8kzDfw5TopfQ6Q9HnzcH66w==" saltValue="9czxxdfqH4dacCScRvwq3w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2" r:id="rId19"/>
    <hyperlink ref="I23" r:id="rId20"/>
    <hyperlink ref="I24" r:id="rId21"/>
    <hyperlink ref="I25" r:id="rId22"/>
    <hyperlink ref="I26" r:id="rId23"/>
    <hyperlink ref="I27" r:id="rId24"/>
    <hyperlink ref="I28" r:id="rId25"/>
    <hyperlink ref="I29" r:id="rId26"/>
    <hyperlink ref="I30" r:id="rId27"/>
    <hyperlink ref="I31" r:id="rId28"/>
    <hyperlink ref="I21" r:id="rId2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2021-11-05T17:31:53Z</dcterms:created>
  <dcterms:modified xsi:type="dcterms:W3CDTF">2021-11-05T17:32:10Z</dcterms:modified>
</cp:coreProperties>
</file>