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1.20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H20" i="1"/>
  <c r="A20" i="1"/>
  <c r="A19" i="1"/>
  <c r="H18" i="1"/>
  <c r="A18" i="1"/>
  <c r="H17" i="1"/>
  <c r="A17" i="1"/>
  <c r="H16" i="1"/>
  <c r="A16" i="1"/>
  <c r="H15" i="1"/>
  <c r="A15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A6" i="1"/>
  <c r="H5" i="1"/>
  <c r="A5" i="1"/>
  <c r="A4" i="1"/>
  <c r="H3" i="1"/>
  <c r="A3" i="1"/>
  <c r="A2" i="1"/>
</calcChain>
</file>

<file path=xl/sharedStrings.xml><?xml version="1.0" encoding="utf-8"?>
<sst xmlns="http://schemas.openxmlformats.org/spreadsheetml/2006/main" count="69" uniqueCount="32">
  <si>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</si>
  <si>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</si>
  <si>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</si>
  <si>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</si>
  <si>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</si>
  <si>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</si>
  <si>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</si>
  <si>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</si>
  <si>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</si>
  <si>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</si>
  <si>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</si>
  <si>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https://fpmf-sistemas.org.br/sistemas/imip/v8/portal_transparencia/menu_ext_fpmf/</t>
  </si>
  <si>
    <t>F GENES &amp; CIA. LTDA</t>
  </si>
  <si>
    <t>FRANCISCO ANTONIO DE VASCONCELOS</t>
  </si>
  <si>
    <t>FUNDACAO DE APOIO AO DESENVOLVIMENTO DA UNIVERSIDADE FEDERAL DE PERNAMBUCO</t>
  </si>
  <si>
    <t>L. M. DA SILVA LAVANDERIA - ME</t>
  </si>
  <si>
    <t>LUMI CONSULTORIA E SERVIÇOS LTDA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</si>
  <si>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</si>
  <si>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</si>
  <si>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</si>
  <si>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</si>
  <si>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</si>
  <si>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</si>
  <si>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</si>
  <si>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</si>
  <si>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</si>
  <si>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</si>
  <si>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</si>
  <si>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</si>
  <si>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</si>
  <si>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https://fpmf-sistemas.org.br/sistemas/aplic/transp/menu_ext_fpmf/</t>
  </si>
  <si>
    <t>LOGICO PROJETOS CONSULTORIA E SERVIÇOS DE CLIMATIZACAO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</si>
</sst>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1.20/UPAE%20Salgueiro%20PCF%20-%202020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E16" sqref="E1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2</v>
      </c>
      <c r="F2" s="8">
        <v>44011</v>
      </c>
      <c r="G2" s="8">
        <v>44375</v>
      </c>
      <c r="H2" s="9">
        <v>2046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10858157000106</v>
      </c>
      <c r="D3" s="6" t="s">
        <v>12</v>
      </c>
      <c r="E3" s="7">
        <v>2</v>
      </c>
      <c r="F3" s="8">
        <v>42796</v>
      </c>
      <c r="G3" s="8"/>
      <c r="H3" s="9">
        <f>800*12</f>
        <v>9600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16619269400</v>
      </c>
      <c r="D4" s="6" t="s">
        <v>13</v>
      </c>
      <c r="E4" s="7">
        <v>3</v>
      </c>
      <c r="F4" s="8">
        <v>42870</v>
      </c>
      <c r="G4" s="8"/>
      <c r="H4" s="9">
        <v>15000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11735586000159</v>
      </c>
      <c r="D5" s="6" t="s">
        <v>14</v>
      </c>
      <c r="E5" s="7">
        <v>1</v>
      </c>
      <c r="F5" s="8">
        <v>43832</v>
      </c>
      <c r="G5" s="8">
        <v>44198</v>
      </c>
      <c r="H5" s="11">
        <f>132*4</f>
        <v>528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14425335000166</v>
      </c>
      <c r="D6" s="6" t="s">
        <v>15</v>
      </c>
      <c r="E6" s="7">
        <v>1</v>
      </c>
      <c r="F6" s="8">
        <v>43132</v>
      </c>
      <c r="G6" s="8"/>
      <c r="H6" s="9">
        <v>8550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27814653000160</v>
      </c>
      <c r="D7" s="6" t="s">
        <v>16</v>
      </c>
      <c r="E7" s="7">
        <v>2</v>
      </c>
      <c r="F7" s="8">
        <v>43955</v>
      </c>
      <c r="G7" s="8">
        <v>44319</v>
      </c>
      <c r="H7" s="9">
        <f>SUM(1200*12+800.21)</f>
        <v>15200.21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92306257000275</v>
      </c>
      <c r="D8" s="6" t="s">
        <v>17</v>
      </c>
      <c r="E8" s="7">
        <v>3</v>
      </c>
      <c r="F8" s="8">
        <v>43802</v>
      </c>
      <c r="G8" s="8"/>
      <c r="H8" s="9">
        <f>10290.05*12</f>
        <v>123480.59999999999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2512303000119</v>
      </c>
      <c r="D9" s="6" t="s">
        <v>18</v>
      </c>
      <c r="E9" s="7">
        <v>4</v>
      </c>
      <c r="F9" s="8">
        <v>42373</v>
      </c>
      <c r="G9" s="8"/>
      <c r="H9" s="9">
        <f>7680*12</f>
        <v>92160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2783295000145</v>
      </c>
      <c r="D10" s="6" t="s">
        <v>19</v>
      </c>
      <c r="E10" s="7">
        <v>1</v>
      </c>
      <c r="F10" s="8">
        <v>42796</v>
      </c>
      <c r="G10" s="8"/>
      <c r="H10" s="9">
        <f>8500*12</f>
        <v>102000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10279299000119</v>
      </c>
      <c r="D11" s="6" t="s">
        <v>20</v>
      </c>
      <c r="E11" s="7">
        <v>4</v>
      </c>
      <c r="F11" s="8">
        <v>44092</v>
      </c>
      <c r="G11" s="8"/>
      <c r="H11" s="9">
        <f>1300*12</f>
        <v>15600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3789272000887</v>
      </c>
      <c r="D12" s="6" t="s">
        <v>21</v>
      </c>
      <c r="E12" s="7">
        <v>6</v>
      </c>
      <c r="F12" s="8">
        <v>44113</v>
      </c>
      <c r="G12" s="8">
        <v>44477</v>
      </c>
      <c r="H12" s="9">
        <f>976.56*12</f>
        <v>11718.72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7146768000117</v>
      </c>
      <c r="D13" s="6" t="s">
        <v>22</v>
      </c>
      <c r="E13" s="7">
        <v>4</v>
      </c>
      <c r="F13" s="8">
        <v>43896</v>
      </c>
      <c r="G13" s="8"/>
      <c r="H13" s="9">
        <f>2420*12</f>
        <v>29040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12730464000132</v>
      </c>
      <c r="D14" s="6" t="s">
        <v>23</v>
      </c>
      <c r="E14" s="7">
        <v>3</v>
      </c>
      <c r="F14" s="8">
        <v>43132</v>
      </c>
      <c r="G14" s="8"/>
      <c r="H14" s="9">
        <v>7650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5419785000155</v>
      </c>
      <c r="D15" s="6" t="s">
        <v>24</v>
      </c>
      <c r="E15" s="7">
        <v>6</v>
      </c>
      <c r="F15" s="8">
        <v>43252</v>
      </c>
      <c r="G15" s="8"/>
      <c r="H15" s="9">
        <f>24593.32*12</f>
        <v>295119.83999999997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3480539000183</v>
      </c>
      <c r="D16" s="6" t="s">
        <v>25</v>
      </c>
      <c r="E16" s="7">
        <v>7</v>
      </c>
      <c r="F16" s="8">
        <v>44075</v>
      </c>
      <c r="G16" s="8"/>
      <c r="H16" s="9">
        <f>5540.73*4</f>
        <v>22162.92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35521046000130</v>
      </c>
      <c r="D17" s="6" t="s">
        <v>26</v>
      </c>
      <c r="E17" s="7">
        <v>1</v>
      </c>
      <c r="F17" s="8">
        <v>43678</v>
      </c>
      <c r="G17" s="8"/>
      <c r="H17" s="9">
        <f>3600*12</f>
        <v>43200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20069080000149</v>
      </c>
      <c r="D18" s="6" t="s">
        <v>27</v>
      </c>
      <c r="E18" s="7">
        <v>6</v>
      </c>
      <c r="F18" s="8">
        <v>44112</v>
      </c>
      <c r="G18" s="8"/>
      <c r="H18" s="9">
        <f>135830*12</f>
        <v>1629960</v>
      </c>
      <c r="I18" s="10" t="s">
        <v>11</v>
      </c>
    </row>
    <row r="19" spans="1:9" ht="21" customHeight="1" x14ac:dyDescent="0.2">
      <c r="A19" s="3">
        <f>IFERROR(VLOOKUP(B19,'[1]DADOS (OCULTAR)'!$P$3:$R$56,3,0),"")</f>
        <v>9039744001590</v>
      </c>
      <c r="B19" s="4" t="s">
        <v>9</v>
      </c>
      <c r="C19" s="5">
        <v>24380578002041</v>
      </c>
      <c r="D19" s="6" t="s">
        <v>28</v>
      </c>
      <c r="E19" s="7">
        <v>2</v>
      </c>
      <c r="F19" s="8">
        <v>43586</v>
      </c>
      <c r="G19" s="8"/>
      <c r="H19" s="9">
        <v>557.44000000000005</v>
      </c>
      <c r="I19" s="10" t="s">
        <v>11</v>
      </c>
    </row>
    <row r="20" spans="1:9" ht="21" customHeight="1" x14ac:dyDescent="0.2">
      <c r="A20" s="3">
        <f>IFERROR(VLOOKUP(B20,'[1]DADOS (OCULTAR)'!$P$3:$R$56,3,0),"")</f>
        <v>9039744001590</v>
      </c>
      <c r="B20" s="4" t="s">
        <v>9</v>
      </c>
      <c r="C20" s="5">
        <v>10779833000156</v>
      </c>
      <c r="D20" s="12" t="s">
        <v>29</v>
      </c>
      <c r="E20" s="7">
        <v>1</v>
      </c>
      <c r="F20" s="8">
        <v>43990</v>
      </c>
      <c r="G20" s="8"/>
      <c r="H20" s="11">
        <f>SUM(20*25)</f>
        <v>500</v>
      </c>
      <c r="I20" s="10" t="s">
        <v>30</v>
      </c>
    </row>
    <row r="21" spans="1:9" ht="21" customHeight="1" x14ac:dyDescent="0.2">
      <c r="A21" s="3">
        <f>IFERROR(VLOOKUP(B21,'[1]DADOS (OCULTAR)'!$P$3:$R$56,3,0),"")</f>
        <v>9039744001590</v>
      </c>
      <c r="B21" s="4" t="s">
        <v>9</v>
      </c>
      <c r="C21" s="5">
        <v>26332434000182</v>
      </c>
      <c r="D21" s="12" t="s">
        <v>31</v>
      </c>
      <c r="E21" s="7">
        <v>1</v>
      </c>
      <c r="F21" s="8">
        <v>43976</v>
      </c>
      <c r="G21" s="8">
        <v>44340</v>
      </c>
      <c r="H21" s="9">
        <f>SUM(6800*12)</f>
        <v>81600</v>
      </c>
      <c r="I21" s="10" t="s">
        <v>11</v>
      </c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11"/>
      <c r="I22" s="10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3"/>
      <c r="D28" s="6"/>
      <c r="E28" s="7"/>
      <c r="F28" s="14"/>
      <c r="G28" s="14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3"/>
      <c r="D29" s="6"/>
      <c r="E29" s="7"/>
      <c r="F29" s="14"/>
      <c r="G29" s="14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3"/>
      <c r="D30" s="6"/>
      <c r="E30" s="7"/>
      <c r="F30" s="14"/>
      <c r="G30" s="14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3"/>
      <c r="D31" s="6"/>
      <c r="E31" s="7"/>
      <c r="F31" s="14"/>
      <c r="G31" s="14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3"/>
      <c r="D32" s="6"/>
      <c r="E32" s="7"/>
      <c r="F32" s="14"/>
      <c r="G32" s="14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3"/>
      <c r="D33" s="6"/>
      <c r="E33" s="7"/>
      <c r="F33" s="14"/>
      <c r="G33" s="14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3"/>
      <c r="D34" s="6"/>
      <c r="E34" s="7"/>
      <c r="F34" s="14"/>
      <c r="G34" s="14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3"/>
      <c r="D35" s="6"/>
      <c r="E35" s="7"/>
      <c r="F35" s="14"/>
      <c r="G35" s="14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3"/>
      <c r="D36" s="6"/>
      <c r="E36" s="7"/>
      <c r="F36" s="14"/>
      <c r="G36" s="14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3"/>
      <c r="D37" s="6"/>
      <c r="E37" s="7"/>
      <c r="F37" s="14"/>
      <c r="G37" s="14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6"/>
      <c r="E38" s="7"/>
      <c r="F38" s="14"/>
      <c r="G38" s="14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6"/>
      <c r="E39" s="7"/>
      <c r="F39" s="14"/>
      <c r="G39" s="14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6"/>
      <c r="E40" s="7"/>
      <c r="F40" s="14"/>
      <c r="G40" s="14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6"/>
      <c r="E41" s="7"/>
      <c r="F41" s="14"/>
      <c r="G41" s="14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6"/>
      <c r="E42" s="7"/>
      <c r="F42" s="14"/>
      <c r="G42" s="14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6"/>
      <c r="E991" s="7"/>
      <c r="F991" s="8"/>
      <c r="G991" s="8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7" r:id="rId5"/>
    <hyperlink ref="I6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2021-02-03T18:06:43Z</dcterms:created>
  <dcterms:modified xsi:type="dcterms:W3CDTF">2021-02-03T18:06:53Z</dcterms:modified>
</cp:coreProperties>
</file>