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tables/table48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ila.souza\Desktop\SEINFRA CORONA\LAI\"/>
    </mc:Choice>
  </mc:AlternateContent>
  <xr:revisionPtr revIDLastSave="0" documentId="8_{8F7B5362-4445-431B-9BF3-55619B4A9ABB}" xr6:coauthVersionLast="45" xr6:coauthVersionMax="45" xr10:uidLastSave="{00000000-0000-0000-0000-000000000000}"/>
  <bookViews>
    <workbookView xWindow="-120" yWindow="-120" windowWidth="20730" windowHeight="11160" tabRatio="501" xr2:uid="{00000000-000D-0000-FFFF-FFFF00000000}"/>
  </bookViews>
  <sheets>
    <sheet name="Cargos__e_Funções_-_Janeiro" sheetId="1" r:id="rId1"/>
    <sheet name="Cargos__e_Funções_-_Fevereiro" sheetId="2" r:id="rId2"/>
    <sheet name="Cargos__e_Funções_-_Março" sheetId="3" r:id="rId3"/>
    <sheet name="Cargos__e_Funções_-_Abril" sheetId="4" r:id="rId4"/>
    <sheet name="Cargos__e_Funções_-_Maio" sheetId="5" r:id="rId5"/>
    <sheet name="Cargos__e_Funções_-_Junho" sheetId="6" r:id="rId6"/>
    <sheet name="Cargos__e_Funções_-_Julho" sheetId="7" r:id="rId7"/>
    <sheet name="Cargos__e_Funções_-_Agosto" sheetId="8" r:id="rId8"/>
    <sheet name="Cargos__e_Funções_-_Setembro" sheetId="9" r:id="rId9"/>
    <sheet name="Cargos__e_Funções_-_Outubro" sheetId="10" r:id="rId10"/>
    <sheet name="Cargos__e_Funções_-_Novembro" sheetId="11" r:id="rId11"/>
    <sheet name="Cargos__e_Funções_-_Dezembro" sheetId="12" r:id="rId12"/>
  </sheets>
  <definedNames>
    <definedName name="_xlnm._FilterDatabase" localSheetId="0" hidden="1">'Cargos__e_Funções_-_Janeiro'!$A$152:$H$160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79" i="12" l="1"/>
  <c r="E179" i="12"/>
  <c r="H160" i="12"/>
  <c r="E160" i="12"/>
  <c r="H149" i="12"/>
  <c r="E149" i="12"/>
  <c r="K148" i="12"/>
  <c r="K147" i="12"/>
  <c r="K146" i="12"/>
  <c r="K145" i="12"/>
  <c r="K144" i="12"/>
  <c r="K143" i="12"/>
  <c r="K142" i="12"/>
  <c r="K141" i="12"/>
  <c r="K140" i="12"/>
  <c r="K139" i="12"/>
  <c r="K138" i="12"/>
  <c r="K137" i="12"/>
  <c r="K136" i="12"/>
  <c r="K135" i="12"/>
  <c r="K134" i="12"/>
  <c r="K133" i="12"/>
  <c r="K132" i="12"/>
  <c r="K131" i="12"/>
  <c r="K130" i="12"/>
  <c r="K129" i="12"/>
  <c r="K128" i="12"/>
  <c r="K127" i="12"/>
  <c r="K126" i="12"/>
  <c r="K125" i="12"/>
  <c r="K124" i="12"/>
  <c r="K123" i="12"/>
  <c r="K122" i="12"/>
  <c r="K121" i="12"/>
  <c r="K120" i="12"/>
  <c r="K119" i="12"/>
  <c r="K118" i="12"/>
  <c r="K117" i="12"/>
  <c r="K116" i="12"/>
  <c r="K115" i="12"/>
  <c r="K114" i="12"/>
  <c r="K113" i="12"/>
  <c r="K112" i="12"/>
  <c r="K111" i="12"/>
  <c r="K110" i="12"/>
  <c r="K109" i="12"/>
  <c r="K108" i="12"/>
  <c r="K107" i="12"/>
  <c r="K106" i="12"/>
  <c r="K105" i="12"/>
  <c r="K104" i="12"/>
  <c r="K103" i="12"/>
  <c r="K102" i="12"/>
  <c r="K101" i="12"/>
  <c r="K100" i="12"/>
  <c r="K149" i="12" s="1"/>
  <c r="H96" i="12"/>
  <c r="E96" i="12"/>
  <c r="J68" i="12"/>
  <c r="I68" i="12"/>
  <c r="H68" i="12"/>
  <c r="E68" i="12"/>
  <c r="K67" i="12"/>
  <c r="K66" i="12"/>
  <c r="K65" i="12"/>
  <c r="K64" i="12"/>
  <c r="K63" i="12"/>
  <c r="K62" i="12"/>
  <c r="K61" i="12"/>
  <c r="K60" i="12"/>
  <c r="K59" i="12"/>
  <c r="K58" i="12"/>
  <c r="K57" i="12"/>
  <c r="K56" i="12"/>
  <c r="K55" i="12"/>
  <c r="K54" i="12"/>
  <c r="K53" i="12"/>
  <c r="K52" i="12"/>
  <c r="K51" i="12"/>
  <c r="K50" i="12"/>
  <c r="K49" i="12"/>
  <c r="K48" i="12"/>
  <c r="K47" i="12"/>
  <c r="K46" i="12"/>
  <c r="K45" i="12"/>
  <c r="K44" i="12"/>
  <c r="K43" i="12"/>
  <c r="K42" i="12"/>
  <c r="K41" i="12"/>
  <c r="K40" i="12"/>
  <c r="K39" i="12"/>
  <c r="K38" i="12"/>
  <c r="K37" i="12"/>
  <c r="K36" i="12"/>
  <c r="K35" i="12"/>
  <c r="K34" i="12"/>
  <c r="K33" i="12"/>
  <c r="K32" i="12"/>
  <c r="K31" i="12"/>
  <c r="K30" i="12"/>
  <c r="K29" i="12"/>
  <c r="K28" i="12"/>
  <c r="K27" i="12"/>
  <c r="K26" i="12"/>
  <c r="K25" i="12"/>
  <c r="K24" i="12"/>
  <c r="K23" i="12"/>
  <c r="K22" i="12"/>
  <c r="K21" i="12"/>
  <c r="K20" i="12"/>
  <c r="K19" i="12"/>
  <c r="K18" i="12"/>
  <c r="K17" i="12"/>
  <c r="K16" i="12"/>
  <c r="K15" i="12"/>
  <c r="K14" i="12"/>
  <c r="K13" i="12"/>
  <c r="K12" i="12"/>
  <c r="K11" i="12"/>
  <c r="K10" i="12"/>
  <c r="K9" i="12"/>
  <c r="K7" i="12"/>
  <c r="K68" i="12" s="1"/>
  <c r="K6" i="12"/>
  <c r="K5" i="12"/>
  <c r="K4" i="12"/>
  <c r="K3" i="12"/>
  <c r="H179" i="11"/>
  <c r="E179" i="11"/>
  <c r="H160" i="11"/>
  <c r="E160" i="11"/>
  <c r="H149" i="11"/>
  <c r="E149" i="11"/>
  <c r="K148" i="11"/>
  <c r="K147" i="11"/>
  <c r="K146" i="11"/>
  <c r="K145" i="11"/>
  <c r="K144" i="11"/>
  <c r="K143" i="11"/>
  <c r="K142" i="11"/>
  <c r="K141" i="11"/>
  <c r="K140" i="11"/>
  <c r="K139" i="11"/>
  <c r="K138" i="11"/>
  <c r="K137" i="11"/>
  <c r="K136" i="11"/>
  <c r="K135" i="11"/>
  <c r="K134" i="11"/>
  <c r="K133" i="11"/>
  <c r="K132" i="11"/>
  <c r="K131" i="11"/>
  <c r="K130" i="11"/>
  <c r="K129" i="11"/>
  <c r="K128" i="11"/>
  <c r="K127" i="11"/>
  <c r="K126" i="11"/>
  <c r="K125" i="11"/>
  <c r="K124" i="11"/>
  <c r="K123" i="11"/>
  <c r="K122" i="11"/>
  <c r="K121" i="11"/>
  <c r="K120" i="11"/>
  <c r="K119" i="11"/>
  <c r="K118" i="11"/>
  <c r="K117" i="11"/>
  <c r="K116" i="11"/>
  <c r="K115" i="11"/>
  <c r="K114" i="11"/>
  <c r="K113" i="11"/>
  <c r="K112" i="11"/>
  <c r="K111" i="11"/>
  <c r="K110" i="11"/>
  <c r="K109" i="11"/>
  <c r="K108" i="11"/>
  <c r="K107" i="11"/>
  <c r="K106" i="11"/>
  <c r="K105" i="11"/>
  <c r="K104" i="11"/>
  <c r="K103" i="11"/>
  <c r="K102" i="11"/>
  <c r="K101" i="11"/>
  <c r="K100" i="11"/>
  <c r="K149" i="11" s="1"/>
  <c r="H96" i="11"/>
  <c r="E96" i="11"/>
  <c r="J68" i="11"/>
  <c r="I68" i="11"/>
  <c r="H68" i="11"/>
  <c r="E68" i="11"/>
  <c r="K67" i="11"/>
  <c r="K66" i="11"/>
  <c r="K65" i="11"/>
  <c r="K64" i="11"/>
  <c r="K63" i="11"/>
  <c r="K62" i="11"/>
  <c r="K61" i="11"/>
  <c r="K60" i="11"/>
  <c r="K59" i="11"/>
  <c r="K58" i="11"/>
  <c r="K57" i="11"/>
  <c r="K56" i="11"/>
  <c r="K55" i="11"/>
  <c r="K54" i="11"/>
  <c r="K53" i="11"/>
  <c r="K52" i="11"/>
  <c r="K51" i="11"/>
  <c r="K50" i="11"/>
  <c r="K49" i="11"/>
  <c r="K48" i="11"/>
  <c r="K47" i="11"/>
  <c r="K46" i="11"/>
  <c r="K45" i="11"/>
  <c r="K44" i="11"/>
  <c r="K43" i="11"/>
  <c r="K42" i="11"/>
  <c r="K41" i="11"/>
  <c r="K40" i="11"/>
  <c r="K39" i="11"/>
  <c r="K38" i="11"/>
  <c r="K37" i="11"/>
  <c r="K36" i="11"/>
  <c r="K35" i="11"/>
  <c r="K34" i="11"/>
  <c r="K33" i="11"/>
  <c r="K32" i="11"/>
  <c r="K31" i="11"/>
  <c r="K30" i="11"/>
  <c r="K29" i="11"/>
  <c r="K28" i="11"/>
  <c r="K27" i="11"/>
  <c r="K26" i="11"/>
  <c r="K25" i="11"/>
  <c r="K24" i="11"/>
  <c r="K23" i="11"/>
  <c r="K22" i="11"/>
  <c r="K21" i="11"/>
  <c r="K20" i="11"/>
  <c r="K19" i="11"/>
  <c r="K18" i="11"/>
  <c r="K17" i="11"/>
  <c r="K16" i="11"/>
  <c r="K15" i="11"/>
  <c r="K14" i="11"/>
  <c r="K13" i="11"/>
  <c r="K12" i="11"/>
  <c r="K11" i="11"/>
  <c r="K10" i="11"/>
  <c r="K9" i="11"/>
  <c r="K7" i="11"/>
  <c r="K6" i="11"/>
  <c r="K5" i="11"/>
  <c r="K4" i="11"/>
  <c r="K3" i="11"/>
  <c r="K68" i="11" s="1"/>
  <c r="H179" i="10"/>
  <c r="E179" i="10"/>
  <c r="H160" i="10"/>
  <c r="E160" i="10"/>
  <c r="H149" i="10"/>
  <c r="E149" i="10"/>
  <c r="K148" i="10"/>
  <c r="K147" i="10"/>
  <c r="K146" i="10"/>
  <c r="K145" i="10"/>
  <c r="K144" i="10"/>
  <c r="K143" i="10"/>
  <c r="K142" i="10"/>
  <c r="K141" i="10"/>
  <c r="K140" i="10"/>
  <c r="K139" i="10"/>
  <c r="K138" i="10"/>
  <c r="K137" i="10"/>
  <c r="K136" i="10"/>
  <c r="K135" i="10"/>
  <c r="K134" i="10"/>
  <c r="K133" i="10"/>
  <c r="K132" i="10"/>
  <c r="K131" i="10"/>
  <c r="K130" i="10"/>
  <c r="K129" i="10"/>
  <c r="K128" i="10"/>
  <c r="K127" i="10"/>
  <c r="K126" i="10"/>
  <c r="K125" i="10"/>
  <c r="K124" i="10"/>
  <c r="K123" i="10"/>
  <c r="K122" i="10"/>
  <c r="K121" i="10"/>
  <c r="K120" i="10"/>
  <c r="K119" i="10"/>
  <c r="K118" i="10"/>
  <c r="K117" i="10"/>
  <c r="K116" i="10"/>
  <c r="K115" i="10"/>
  <c r="K114" i="10"/>
  <c r="K113" i="10"/>
  <c r="K112" i="10"/>
  <c r="K111" i="10"/>
  <c r="K110" i="10"/>
  <c r="K109" i="10"/>
  <c r="K108" i="10"/>
  <c r="K107" i="10"/>
  <c r="K106" i="10"/>
  <c r="K105" i="10"/>
  <c r="K104" i="10"/>
  <c r="K103" i="10"/>
  <c r="K102" i="10"/>
  <c r="K101" i="10"/>
  <c r="K100" i="10"/>
  <c r="K149" i="10" s="1"/>
  <c r="H96" i="10"/>
  <c r="E96" i="10"/>
  <c r="J68" i="10"/>
  <c r="I68" i="10"/>
  <c r="H68" i="10"/>
  <c r="E68" i="10"/>
  <c r="K67" i="10"/>
  <c r="K66" i="10"/>
  <c r="K65" i="10"/>
  <c r="K64" i="10"/>
  <c r="K63" i="10"/>
  <c r="K62" i="10"/>
  <c r="K61" i="10"/>
  <c r="K60" i="10"/>
  <c r="K59" i="10"/>
  <c r="K58" i="10"/>
  <c r="K57" i="10"/>
  <c r="K56" i="10"/>
  <c r="K55" i="10"/>
  <c r="K54" i="10"/>
  <c r="K53" i="10"/>
  <c r="K52" i="10"/>
  <c r="K51" i="10"/>
  <c r="K50" i="10"/>
  <c r="K49" i="10"/>
  <c r="K48" i="10"/>
  <c r="K47" i="10"/>
  <c r="K46" i="10"/>
  <c r="K45" i="10"/>
  <c r="K44" i="10"/>
  <c r="K43" i="10"/>
  <c r="K42" i="10"/>
  <c r="K41" i="10"/>
  <c r="K40" i="10"/>
  <c r="K39" i="10"/>
  <c r="K38" i="10"/>
  <c r="K37" i="10"/>
  <c r="K36" i="10"/>
  <c r="K35" i="10"/>
  <c r="K34" i="10"/>
  <c r="K33" i="10"/>
  <c r="K32" i="10"/>
  <c r="K31" i="10"/>
  <c r="K30" i="10"/>
  <c r="K29" i="10"/>
  <c r="K28" i="10"/>
  <c r="K27" i="10"/>
  <c r="K26" i="10"/>
  <c r="K25" i="10"/>
  <c r="K24" i="10"/>
  <c r="K23" i="10"/>
  <c r="K22" i="10"/>
  <c r="K21" i="10"/>
  <c r="K20" i="10"/>
  <c r="K19" i="10"/>
  <c r="K18" i="10"/>
  <c r="K17" i="10"/>
  <c r="K16" i="10"/>
  <c r="K15" i="10"/>
  <c r="K14" i="10"/>
  <c r="K13" i="10"/>
  <c r="K12" i="10"/>
  <c r="K11" i="10"/>
  <c r="K10" i="10"/>
  <c r="K9" i="10"/>
  <c r="K7" i="10"/>
  <c r="K6" i="10"/>
  <c r="K5" i="10"/>
  <c r="K4" i="10"/>
  <c r="K3" i="10"/>
  <c r="K68" i="10" s="1"/>
  <c r="H179" i="9"/>
  <c r="E179" i="9"/>
  <c r="H160" i="9"/>
  <c r="E160" i="9"/>
  <c r="H149" i="9"/>
  <c r="E149" i="9"/>
  <c r="K148" i="9"/>
  <c r="K147" i="9"/>
  <c r="K146" i="9"/>
  <c r="K145" i="9"/>
  <c r="K144" i="9"/>
  <c r="K143" i="9"/>
  <c r="K142" i="9"/>
  <c r="K141" i="9"/>
  <c r="K140" i="9"/>
  <c r="K139" i="9"/>
  <c r="K138" i="9"/>
  <c r="K137" i="9"/>
  <c r="K136" i="9"/>
  <c r="K135" i="9"/>
  <c r="K134" i="9"/>
  <c r="K133" i="9"/>
  <c r="K132" i="9"/>
  <c r="K131" i="9"/>
  <c r="K130" i="9"/>
  <c r="K129" i="9"/>
  <c r="K128" i="9"/>
  <c r="K127" i="9"/>
  <c r="K126" i="9"/>
  <c r="K125" i="9"/>
  <c r="K124" i="9"/>
  <c r="K123" i="9"/>
  <c r="K122" i="9"/>
  <c r="K121" i="9"/>
  <c r="K120" i="9"/>
  <c r="K119" i="9"/>
  <c r="K118" i="9"/>
  <c r="K117" i="9"/>
  <c r="K116" i="9"/>
  <c r="K115" i="9"/>
  <c r="K114" i="9"/>
  <c r="K113" i="9"/>
  <c r="K112" i="9"/>
  <c r="K111" i="9"/>
  <c r="K110" i="9"/>
  <c r="K109" i="9"/>
  <c r="K108" i="9"/>
  <c r="K107" i="9"/>
  <c r="K106" i="9"/>
  <c r="K105" i="9"/>
  <c r="K104" i="9"/>
  <c r="K103" i="9"/>
  <c r="K102" i="9"/>
  <c r="K101" i="9"/>
  <c r="K100" i="9"/>
  <c r="K149" i="9" s="1"/>
  <c r="H96" i="9"/>
  <c r="E96" i="9"/>
  <c r="J68" i="9"/>
  <c r="I68" i="9"/>
  <c r="H68" i="9"/>
  <c r="E68" i="9"/>
  <c r="K67" i="9"/>
  <c r="K66" i="9"/>
  <c r="K65" i="9"/>
  <c r="K64" i="9"/>
  <c r="K63" i="9"/>
  <c r="K62" i="9"/>
  <c r="K61" i="9"/>
  <c r="K60" i="9"/>
  <c r="K59" i="9"/>
  <c r="K58" i="9"/>
  <c r="K57" i="9"/>
  <c r="K56" i="9"/>
  <c r="K55" i="9"/>
  <c r="K54" i="9"/>
  <c r="K53" i="9"/>
  <c r="K52" i="9"/>
  <c r="K51" i="9"/>
  <c r="K50" i="9"/>
  <c r="K49" i="9"/>
  <c r="K48" i="9"/>
  <c r="K47" i="9"/>
  <c r="K46" i="9"/>
  <c r="K45" i="9"/>
  <c r="K44" i="9"/>
  <c r="K43" i="9"/>
  <c r="K42" i="9"/>
  <c r="K41" i="9"/>
  <c r="K40" i="9"/>
  <c r="K39" i="9"/>
  <c r="K38" i="9"/>
  <c r="K37" i="9"/>
  <c r="K36" i="9"/>
  <c r="K35" i="9"/>
  <c r="K34" i="9"/>
  <c r="K33" i="9"/>
  <c r="K32" i="9"/>
  <c r="K31" i="9"/>
  <c r="K30" i="9"/>
  <c r="K29" i="9"/>
  <c r="K28" i="9"/>
  <c r="K27" i="9"/>
  <c r="K26" i="9"/>
  <c r="K25" i="9"/>
  <c r="K24" i="9"/>
  <c r="K23" i="9"/>
  <c r="K22" i="9"/>
  <c r="K21" i="9"/>
  <c r="K20" i="9"/>
  <c r="K19" i="9"/>
  <c r="K18" i="9"/>
  <c r="K17" i="9"/>
  <c r="K16" i="9"/>
  <c r="K15" i="9"/>
  <c r="K14" i="9"/>
  <c r="K13" i="9"/>
  <c r="K12" i="9"/>
  <c r="K11" i="9"/>
  <c r="K10" i="9"/>
  <c r="K9" i="9"/>
  <c r="K7" i="9"/>
  <c r="K68" i="9" s="1"/>
  <c r="K6" i="9"/>
  <c r="K5" i="9"/>
  <c r="K4" i="9"/>
  <c r="K3" i="9"/>
  <c r="H179" i="8"/>
  <c r="E179" i="8"/>
  <c r="H160" i="8"/>
  <c r="E160" i="8"/>
  <c r="H149" i="8"/>
  <c r="E149" i="8"/>
  <c r="K148" i="8"/>
  <c r="K147" i="8"/>
  <c r="K146" i="8"/>
  <c r="K145" i="8"/>
  <c r="K144" i="8"/>
  <c r="K143" i="8"/>
  <c r="K142" i="8"/>
  <c r="K141" i="8"/>
  <c r="K140" i="8"/>
  <c r="K139" i="8"/>
  <c r="K138" i="8"/>
  <c r="K137" i="8"/>
  <c r="K136" i="8"/>
  <c r="K135" i="8"/>
  <c r="K134" i="8"/>
  <c r="K133" i="8"/>
  <c r="K132" i="8"/>
  <c r="K131" i="8"/>
  <c r="K130" i="8"/>
  <c r="K129" i="8"/>
  <c r="K128" i="8"/>
  <c r="K127" i="8"/>
  <c r="K126" i="8"/>
  <c r="K125" i="8"/>
  <c r="K124" i="8"/>
  <c r="K123" i="8"/>
  <c r="K122" i="8"/>
  <c r="K121" i="8"/>
  <c r="K120" i="8"/>
  <c r="K119" i="8"/>
  <c r="K118" i="8"/>
  <c r="K117" i="8"/>
  <c r="K116" i="8"/>
  <c r="K115" i="8"/>
  <c r="K114" i="8"/>
  <c r="K113" i="8"/>
  <c r="K112" i="8"/>
  <c r="K111" i="8"/>
  <c r="K110" i="8"/>
  <c r="K109" i="8"/>
  <c r="K108" i="8"/>
  <c r="K107" i="8"/>
  <c r="K106" i="8"/>
  <c r="K105" i="8"/>
  <c r="K104" i="8"/>
  <c r="K103" i="8"/>
  <c r="K102" i="8"/>
  <c r="K101" i="8"/>
  <c r="K100" i="8"/>
  <c r="K149" i="8" s="1"/>
  <c r="H96" i="8"/>
  <c r="E96" i="8"/>
  <c r="J68" i="8"/>
  <c r="I68" i="8"/>
  <c r="H68" i="8"/>
  <c r="E68" i="8"/>
  <c r="K67" i="8"/>
  <c r="K66" i="8"/>
  <c r="K65" i="8"/>
  <c r="K64" i="8"/>
  <c r="K63" i="8"/>
  <c r="K62" i="8"/>
  <c r="K61" i="8"/>
  <c r="K60" i="8"/>
  <c r="K59" i="8"/>
  <c r="K58" i="8"/>
  <c r="K57" i="8"/>
  <c r="K56" i="8"/>
  <c r="K55" i="8"/>
  <c r="K54" i="8"/>
  <c r="K53" i="8"/>
  <c r="K52" i="8"/>
  <c r="K51" i="8"/>
  <c r="K50" i="8"/>
  <c r="K49" i="8"/>
  <c r="K48" i="8"/>
  <c r="K47" i="8"/>
  <c r="K46" i="8"/>
  <c r="K45" i="8"/>
  <c r="K44" i="8"/>
  <c r="K43" i="8"/>
  <c r="K42" i="8"/>
  <c r="K41" i="8"/>
  <c r="K40" i="8"/>
  <c r="K39" i="8"/>
  <c r="K38" i="8"/>
  <c r="K37" i="8"/>
  <c r="K36" i="8"/>
  <c r="K35" i="8"/>
  <c r="K34" i="8"/>
  <c r="K33" i="8"/>
  <c r="K32" i="8"/>
  <c r="K31" i="8"/>
  <c r="K30" i="8"/>
  <c r="K29" i="8"/>
  <c r="K28" i="8"/>
  <c r="K27" i="8"/>
  <c r="K26" i="8"/>
  <c r="K25" i="8"/>
  <c r="K24" i="8"/>
  <c r="K23" i="8"/>
  <c r="K22" i="8"/>
  <c r="K21" i="8"/>
  <c r="K20" i="8"/>
  <c r="K19" i="8"/>
  <c r="K18" i="8"/>
  <c r="K17" i="8"/>
  <c r="K16" i="8"/>
  <c r="K15" i="8"/>
  <c r="K14" i="8"/>
  <c r="K13" i="8"/>
  <c r="K12" i="8"/>
  <c r="K11" i="8"/>
  <c r="K10" i="8"/>
  <c r="K9" i="8"/>
  <c r="K7" i="8"/>
  <c r="K6" i="8"/>
  <c r="K5" i="8"/>
  <c r="K4" i="8"/>
  <c r="K3" i="8"/>
  <c r="K68" i="8" s="1"/>
  <c r="H179" i="7"/>
  <c r="E179" i="7"/>
  <c r="H160" i="7"/>
  <c r="E160" i="7"/>
  <c r="H149" i="7"/>
  <c r="E149" i="7"/>
  <c r="K148" i="7"/>
  <c r="K147" i="7"/>
  <c r="K146" i="7"/>
  <c r="K145" i="7"/>
  <c r="K144" i="7"/>
  <c r="K143" i="7"/>
  <c r="K142" i="7"/>
  <c r="K141" i="7"/>
  <c r="K140" i="7"/>
  <c r="K139" i="7"/>
  <c r="K138" i="7"/>
  <c r="K137" i="7"/>
  <c r="K136" i="7"/>
  <c r="K135" i="7"/>
  <c r="K134" i="7"/>
  <c r="K133" i="7"/>
  <c r="K132" i="7"/>
  <c r="K131" i="7"/>
  <c r="K130" i="7"/>
  <c r="K129" i="7"/>
  <c r="K128" i="7"/>
  <c r="K127" i="7"/>
  <c r="K126" i="7"/>
  <c r="K125" i="7"/>
  <c r="K124" i="7"/>
  <c r="K123" i="7"/>
  <c r="K122" i="7"/>
  <c r="K121" i="7"/>
  <c r="K120" i="7"/>
  <c r="K119" i="7"/>
  <c r="K118" i="7"/>
  <c r="K117" i="7"/>
  <c r="K116" i="7"/>
  <c r="K115" i="7"/>
  <c r="K114" i="7"/>
  <c r="K113" i="7"/>
  <c r="K112" i="7"/>
  <c r="K111" i="7"/>
  <c r="K110" i="7"/>
  <c r="K109" i="7"/>
  <c r="K108" i="7"/>
  <c r="K107" i="7"/>
  <c r="K106" i="7"/>
  <c r="K105" i="7"/>
  <c r="K104" i="7"/>
  <c r="K103" i="7"/>
  <c r="K102" i="7"/>
  <c r="K101" i="7"/>
  <c r="K100" i="7"/>
  <c r="K149" i="7" s="1"/>
  <c r="H96" i="7"/>
  <c r="E96" i="7"/>
  <c r="J68" i="7"/>
  <c r="I68" i="7"/>
  <c r="H68" i="7"/>
  <c r="E68" i="7"/>
  <c r="K67" i="7"/>
  <c r="K66" i="7"/>
  <c r="K65" i="7"/>
  <c r="K64" i="7"/>
  <c r="K63" i="7"/>
  <c r="K62" i="7"/>
  <c r="K61" i="7"/>
  <c r="K60" i="7"/>
  <c r="K59" i="7"/>
  <c r="K58" i="7"/>
  <c r="K57" i="7"/>
  <c r="K56" i="7"/>
  <c r="K55" i="7"/>
  <c r="K54" i="7"/>
  <c r="K53" i="7"/>
  <c r="K52" i="7"/>
  <c r="K51" i="7"/>
  <c r="K50" i="7"/>
  <c r="K49" i="7"/>
  <c r="K48" i="7"/>
  <c r="K47" i="7"/>
  <c r="K46" i="7"/>
  <c r="K45" i="7"/>
  <c r="K44" i="7"/>
  <c r="K43" i="7"/>
  <c r="K42" i="7"/>
  <c r="K41" i="7"/>
  <c r="K40" i="7"/>
  <c r="K39" i="7"/>
  <c r="K38" i="7"/>
  <c r="K37" i="7"/>
  <c r="K36" i="7"/>
  <c r="K35" i="7"/>
  <c r="K34" i="7"/>
  <c r="K33" i="7"/>
  <c r="K32" i="7"/>
  <c r="K31" i="7"/>
  <c r="K30" i="7"/>
  <c r="K29" i="7"/>
  <c r="K28" i="7"/>
  <c r="K27" i="7"/>
  <c r="K26" i="7"/>
  <c r="K25" i="7"/>
  <c r="K24" i="7"/>
  <c r="K23" i="7"/>
  <c r="K22" i="7"/>
  <c r="K21" i="7"/>
  <c r="K20" i="7"/>
  <c r="K19" i="7"/>
  <c r="K18" i="7"/>
  <c r="K17" i="7"/>
  <c r="K16" i="7"/>
  <c r="K15" i="7"/>
  <c r="K14" i="7"/>
  <c r="K13" i="7"/>
  <c r="K12" i="7"/>
  <c r="K11" i="7"/>
  <c r="K10" i="7"/>
  <c r="K9" i="7"/>
  <c r="K7" i="7"/>
  <c r="K6" i="7"/>
  <c r="K5" i="7"/>
  <c r="K4" i="7"/>
  <c r="K3" i="7"/>
  <c r="K68" i="7" s="1"/>
  <c r="H179" i="6"/>
  <c r="E179" i="6"/>
  <c r="H160" i="6"/>
  <c r="E160" i="6"/>
  <c r="H149" i="6"/>
  <c r="E149" i="6"/>
  <c r="K148" i="6"/>
  <c r="K147" i="6"/>
  <c r="K146" i="6"/>
  <c r="K145" i="6"/>
  <c r="K144" i="6"/>
  <c r="K143" i="6"/>
  <c r="K142" i="6"/>
  <c r="K141" i="6"/>
  <c r="K140" i="6"/>
  <c r="K139" i="6"/>
  <c r="K138" i="6"/>
  <c r="K137" i="6"/>
  <c r="K136" i="6"/>
  <c r="K135" i="6"/>
  <c r="K134" i="6"/>
  <c r="K133" i="6"/>
  <c r="K132" i="6"/>
  <c r="K131" i="6"/>
  <c r="K130" i="6"/>
  <c r="K129" i="6"/>
  <c r="K128" i="6"/>
  <c r="K127" i="6"/>
  <c r="K126" i="6"/>
  <c r="K125" i="6"/>
  <c r="K124" i="6"/>
  <c r="K123" i="6"/>
  <c r="K122" i="6"/>
  <c r="K121" i="6"/>
  <c r="K120" i="6"/>
  <c r="K119" i="6"/>
  <c r="K118" i="6"/>
  <c r="K117" i="6"/>
  <c r="K116" i="6"/>
  <c r="K115" i="6"/>
  <c r="K114" i="6"/>
  <c r="K113" i="6"/>
  <c r="K112" i="6"/>
  <c r="K111" i="6"/>
  <c r="K110" i="6"/>
  <c r="K109" i="6"/>
  <c r="K108" i="6"/>
  <c r="K107" i="6"/>
  <c r="K106" i="6"/>
  <c r="K105" i="6"/>
  <c r="K104" i="6"/>
  <c r="K103" i="6"/>
  <c r="K102" i="6"/>
  <c r="K101" i="6"/>
  <c r="K100" i="6"/>
  <c r="K149" i="6" s="1"/>
  <c r="H96" i="6"/>
  <c r="E96" i="6"/>
  <c r="J68" i="6"/>
  <c r="I68" i="6"/>
  <c r="H68" i="6"/>
  <c r="E68" i="6"/>
  <c r="K67" i="6"/>
  <c r="K66" i="6"/>
  <c r="K65" i="6"/>
  <c r="K64" i="6"/>
  <c r="K63" i="6"/>
  <c r="K62" i="6"/>
  <c r="K61" i="6"/>
  <c r="K60" i="6"/>
  <c r="K59" i="6"/>
  <c r="K58" i="6"/>
  <c r="K57" i="6"/>
  <c r="K56" i="6"/>
  <c r="K55" i="6"/>
  <c r="K54" i="6"/>
  <c r="K53" i="6"/>
  <c r="K52" i="6"/>
  <c r="K51" i="6"/>
  <c r="K50" i="6"/>
  <c r="K49" i="6"/>
  <c r="K48" i="6"/>
  <c r="K47" i="6"/>
  <c r="K46" i="6"/>
  <c r="K45" i="6"/>
  <c r="K44" i="6"/>
  <c r="K43" i="6"/>
  <c r="K42" i="6"/>
  <c r="K41" i="6"/>
  <c r="K40" i="6"/>
  <c r="K39" i="6"/>
  <c r="K38" i="6"/>
  <c r="K37" i="6"/>
  <c r="K36" i="6"/>
  <c r="K35" i="6"/>
  <c r="K34" i="6"/>
  <c r="K33" i="6"/>
  <c r="K32" i="6"/>
  <c r="K31" i="6"/>
  <c r="K30" i="6"/>
  <c r="K29" i="6"/>
  <c r="K28" i="6"/>
  <c r="K27" i="6"/>
  <c r="K26" i="6"/>
  <c r="K25" i="6"/>
  <c r="K24" i="6"/>
  <c r="K23" i="6"/>
  <c r="K22" i="6"/>
  <c r="K21" i="6"/>
  <c r="K20" i="6"/>
  <c r="K19" i="6"/>
  <c r="K18" i="6"/>
  <c r="K17" i="6"/>
  <c r="K16" i="6"/>
  <c r="K15" i="6"/>
  <c r="K14" i="6"/>
  <c r="K13" i="6"/>
  <c r="K12" i="6"/>
  <c r="K11" i="6"/>
  <c r="K10" i="6"/>
  <c r="K9" i="6"/>
  <c r="K7" i="6"/>
  <c r="K6" i="6"/>
  <c r="K5" i="6"/>
  <c r="K4" i="6"/>
  <c r="K3" i="6"/>
  <c r="K68" i="6" s="1"/>
  <c r="H179" i="5"/>
  <c r="E179" i="5"/>
  <c r="H160" i="5"/>
  <c r="E160" i="5"/>
  <c r="H149" i="5"/>
  <c r="E149" i="5"/>
  <c r="K148" i="5"/>
  <c r="K147" i="5"/>
  <c r="K146" i="5"/>
  <c r="K145" i="5"/>
  <c r="K144" i="5"/>
  <c r="K143" i="5"/>
  <c r="K142" i="5"/>
  <c r="K141" i="5"/>
  <c r="K140" i="5"/>
  <c r="K139" i="5"/>
  <c r="K138" i="5"/>
  <c r="K137" i="5"/>
  <c r="K136" i="5"/>
  <c r="K135" i="5"/>
  <c r="K134" i="5"/>
  <c r="K133" i="5"/>
  <c r="K132" i="5"/>
  <c r="K131" i="5"/>
  <c r="K130" i="5"/>
  <c r="K129" i="5"/>
  <c r="K128" i="5"/>
  <c r="K127" i="5"/>
  <c r="K126" i="5"/>
  <c r="K125" i="5"/>
  <c r="K124" i="5"/>
  <c r="K123" i="5"/>
  <c r="K122" i="5"/>
  <c r="K121" i="5"/>
  <c r="K120" i="5"/>
  <c r="K119" i="5"/>
  <c r="K118" i="5"/>
  <c r="K117" i="5"/>
  <c r="K116" i="5"/>
  <c r="K115" i="5"/>
  <c r="K114" i="5"/>
  <c r="K113" i="5"/>
  <c r="K112" i="5"/>
  <c r="K111" i="5"/>
  <c r="K110" i="5"/>
  <c r="K109" i="5"/>
  <c r="K108" i="5"/>
  <c r="K107" i="5"/>
  <c r="K106" i="5"/>
  <c r="K105" i="5"/>
  <c r="K104" i="5"/>
  <c r="K103" i="5"/>
  <c r="K102" i="5"/>
  <c r="K149" i="5" s="1"/>
  <c r="K101" i="5"/>
  <c r="K100" i="5"/>
  <c r="H96" i="5"/>
  <c r="E96" i="5"/>
  <c r="J68" i="5"/>
  <c r="I68" i="5"/>
  <c r="H68" i="5"/>
  <c r="E68" i="5"/>
  <c r="K67" i="5"/>
  <c r="K66" i="5"/>
  <c r="K65" i="5"/>
  <c r="K64" i="5"/>
  <c r="K63" i="5"/>
  <c r="K62" i="5"/>
  <c r="K61" i="5"/>
  <c r="K60" i="5"/>
  <c r="K59" i="5"/>
  <c r="K58" i="5"/>
  <c r="K57" i="5"/>
  <c r="K56" i="5"/>
  <c r="K55" i="5"/>
  <c r="K54" i="5"/>
  <c r="K53" i="5"/>
  <c r="K52" i="5"/>
  <c r="K51" i="5"/>
  <c r="K50" i="5"/>
  <c r="K49" i="5"/>
  <c r="K48" i="5"/>
  <c r="K47" i="5"/>
  <c r="K46" i="5"/>
  <c r="K45" i="5"/>
  <c r="K44" i="5"/>
  <c r="K43" i="5"/>
  <c r="K42" i="5"/>
  <c r="K41" i="5"/>
  <c r="K40" i="5"/>
  <c r="K39" i="5"/>
  <c r="K38" i="5"/>
  <c r="K37" i="5"/>
  <c r="K36" i="5"/>
  <c r="K35" i="5"/>
  <c r="K34" i="5"/>
  <c r="K33" i="5"/>
  <c r="K32" i="5"/>
  <c r="K31" i="5"/>
  <c r="K30" i="5"/>
  <c r="K29" i="5"/>
  <c r="K28" i="5"/>
  <c r="K27" i="5"/>
  <c r="K26" i="5"/>
  <c r="K25" i="5"/>
  <c r="K24" i="5"/>
  <c r="K23" i="5"/>
  <c r="K22" i="5"/>
  <c r="K21" i="5"/>
  <c r="K20" i="5"/>
  <c r="K19" i="5"/>
  <c r="K18" i="5"/>
  <c r="K17" i="5"/>
  <c r="K16" i="5"/>
  <c r="K15" i="5"/>
  <c r="K14" i="5"/>
  <c r="K13" i="5"/>
  <c r="K12" i="5"/>
  <c r="K11" i="5"/>
  <c r="K10" i="5"/>
  <c r="K9" i="5"/>
  <c r="K7" i="5"/>
  <c r="K6" i="5"/>
  <c r="K5" i="5"/>
  <c r="K4" i="5"/>
  <c r="K3" i="5"/>
  <c r="K68" i="5" s="1"/>
  <c r="H179" i="4"/>
  <c r="E179" i="4"/>
  <c r="H160" i="4"/>
  <c r="E160" i="4"/>
  <c r="H149" i="4"/>
  <c r="E149" i="4"/>
  <c r="K148" i="4"/>
  <c r="K147" i="4"/>
  <c r="K146" i="4"/>
  <c r="K145" i="4"/>
  <c r="K144" i="4"/>
  <c r="K143" i="4"/>
  <c r="K142" i="4"/>
  <c r="K141" i="4"/>
  <c r="K140" i="4"/>
  <c r="K139" i="4"/>
  <c r="K138" i="4"/>
  <c r="K137" i="4"/>
  <c r="K136" i="4"/>
  <c r="K135" i="4"/>
  <c r="K134" i="4"/>
  <c r="K133" i="4"/>
  <c r="K132" i="4"/>
  <c r="K131" i="4"/>
  <c r="K130" i="4"/>
  <c r="K129" i="4"/>
  <c r="K128" i="4"/>
  <c r="K127" i="4"/>
  <c r="K126" i="4"/>
  <c r="K125" i="4"/>
  <c r="K124" i="4"/>
  <c r="K123" i="4"/>
  <c r="K122" i="4"/>
  <c r="K121" i="4"/>
  <c r="K120" i="4"/>
  <c r="K119" i="4"/>
  <c r="K118" i="4"/>
  <c r="K117" i="4"/>
  <c r="K116" i="4"/>
  <c r="K115" i="4"/>
  <c r="K114" i="4"/>
  <c r="K113" i="4"/>
  <c r="K112" i="4"/>
  <c r="K111" i="4"/>
  <c r="K110" i="4"/>
  <c r="K109" i="4"/>
  <c r="K108" i="4"/>
  <c r="K107" i="4"/>
  <c r="K106" i="4"/>
  <c r="K105" i="4"/>
  <c r="K104" i="4"/>
  <c r="K103" i="4"/>
  <c r="K102" i="4"/>
  <c r="K101" i="4"/>
  <c r="K100" i="4"/>
  <c r="K149" i="4" s="1"/>
  <c r="H96" i="4"/>
  <c r="E96" i="4"/>
  <c r="J68" i="4"/>
  <c r="I68" i="4"/>
  <c r="H68" i="4"/>
  <c r="E68" i="4"/>
  <c r="K67" i="4"/>
  <c r="K66" i="4"/>
  <c r="K65" i="4"/>
  <c r="K64" i="4"/>
  <c r="K63" i="4"/>
  <c r="K62" i="4"/>
  <c r="K61" i="4"/>
  <c r="K60" i="4"/>
  <c r="K59" i="4"/>
  <c r="K58" i="4"/>
  <c r="K57" i="4"/>
  <c r="K56" i="4"/>
  <c r="K55" i="4"/>
  <c r="K54" i="4"/>
  <c r="K53" i="4"/>
  <c r="K52" i="4"/>
  <c r="K51" i="4"/>
  <c r="K50" i="4"/>
  <c r="K49" i="4"/>
  <c r="K48" i="4"/>
  <c r="K47" i="4"/>
  <c r="K46" i="4"/>
  <c r="K45" i="4"/>
  <c r="K44" i="4"/>
  <c r="K43" i="4"/>
  <c r="K42" i="4"/>
  <c r="K41" i="4"/>
  <c r="K40" i="4"/>
  <c r="K39" i="4"/>
  <c r="K38" i="4"/>
  <c r="K37" i="4"/>
  <c r="K36" i="4"/>
  <c r="K35" i="4"/>
  <c r="K34" i="4"/>
  <c r="K33" i="4"/>
  <c r="K32" i="4"/>
  <c r="K31" i="4"/>
  <c r="K30" i="4"/>
  <c r="K29" i="4"/>
  <c r="K28" i="4"/>
  <c r="K27" i="4"/>
  <c r="K26" i="4"/>
  <c r="K25" i="4"/>
  <c r="K24" i="4"/>
  <c r="K23" i="4"/>
  <c r="K22" i="4"/>
  <c r="K21" i="4"/>
  <c r="K20" i="4"/>
  <c r="K19" i="4"/>
  <c r="K18" i="4"/>
  <c r="K17" i="4"/>
  <c r="K16" i="4"/>
  <c r="K15" i="4"/>
  <c r="K14" i="4"/>
  <c r="K13" i="4"/>
  <c r="K12" i="4"/>
  <c r="K11" i="4"/>
  <c r="K10" i="4"/>
  <c r="K9" i="4"/>
  <c r="K7" i="4"/>
  <c r="K6" i="4"/>
  <c r="K5" i="4"/>
  <c r="K4" i="4"/>
  <c r="K3" i="4"/>
  <c r="K68" i="4" s="1"/>
  <c r="H179" i="3"/>
  <c r="E179" i="3"/>
  <c r="H160" i="3"/>
  <c r="E160" i="3"/>
  <c r="H149" i="3"/>
  <c r="E149" i="3"/>
  <c r="K148" i="3"/>
  <c r="K147" i="3"/>
  <c r="K146" i="3"/>
  <c r="K145" i="3"/>
  <c r="K144" i="3"/>
  <c r="K143" i="3"/>
  <c r="K142" i="3"/>
  <c r="K141" i="3"/>
  <c r="K140" i="3"/>
  <c r="K139" i="3"/>
  <c r="K138" i="3"/>
  <c r="K137" i="3"/>
  <c r="K136" i="3"/>
  <c r="K135" i="3"/>
  <c r="K134" i="3"/>
  <c r="K133" i="3"/>
  <c r="K132" i="3"/>
  <c r="K131" i="3"/>
  <c r="K130" i="3"/>
  <c r="K129" i="3"/>
  <c r="K128" i="3"/>
  <c r="K127" i="3"/>
  <c r="K126" i="3"/>
  <c r="K125" i="3"/>
  <c r="K124" i="3"/>
  <c r="K123" i="3"/>
  <c r="K122" i="3"/>
  <c r="K121" i="3"/>
  <c r="K120" i="3"/>
  <c r="K119" i="3"/>
  <c r="K118" i="3"/>
  <c r="K117" i="3"/>
  <c r="K116" i="3"/>
  <c r="K115" i="3"/>
  <c r="K114" i="3"/>
  <c r="K113" i="3"/>
  <c r="K112" i="3"/>
  <c r="K111" i="3"/>
  <c r="K110" i="3"/>
  <c r="K109" i="3"/>
  <c r="K108" i="3"/>
  <c r="K107" i="3"/>
  <c r="K106" i="3"/>
  <c r="K105" i="3"/>
  <c r="K104" i="3"/>
  <c r="K103" i="3"/>
  <c r="K102" i="3"/>
  <c r="K101" i="3"/>
  <c r="K100" i="3"/>
  <c r="K149" i="3" s="1"/>
  <c r="H96" i="3"/>
  <c r="E96" i="3"/>
  <c r="J68" i="3"/>
  <c r="I68" i="3"/>
  <c r="H68" i="3"/>
  <c r="E68" i="3"/>
  <c r="K67" i="3"/>
  <c r="K66" i="3"/>
  <c r="K65" i="3"/>
  <c r="K64" i="3"/>
  <c r="K63" i="3"/>
  <c r="K62" i="3"/>
  <c r="K61" i="3"/>
  <c r="K60" i="3"/>
  <c r="K59" i="3"/>
  <c r="K58" i="3"/>
  <c r="K57" i="3"/>
  <c r="K56" i="3"/>
  <c r="K55" i="3"/>
  <c r="K54" i="3"/>
  <c r="K53" i="3"/>
  <c r="K52" i="3"/>
  <c r="K51" i="3"/>
  <c r="K50" i="3"/>
  <c r="K49" i="3"/>
  <c r="K48" i="3"/>
  <c r="K47" i="3"/>
  <c r="K46" i="3"/>
  <c r="K45" i="3"/>
  <c r="K44" i="3"/>
  <c r="K43" i="3"/>
  <c r="K42" i="3"/>
  <c r="K41" i="3"/>
  <c r="K40" i="3"/>
  <c r="K39" i="3"/>
  <c r="K38" i="3"/>
  <c r="K37" i="3"/>
  <c r="K36" i="3"/>
  <c r="K35" i="3"/>
  <c r="K34" i="3"/>
  <c r="K33" i="3"/>
  <c r="K32" i="3"/>
  <c r="K31" i="3"/>
  <c r="K30" i="3"/>
  <c r="K29" i="3"/>
  <c r="K28" i="3"/>
  <c r="K27" i="3"/>
  <c r="K26" i="3"/>
  <c r="K25" i="3"/>
  <c r="K24" i="3"/>
  <c r="K23" i="3"/>
  <c r="K22" i="3"/>
  <c r="K21" i="3"/>
  <c r="K20" i="3"/>
  <c r="K19" i="3"/>
  <c r="K18" i="3"/>
  <c r="K17" i="3"/>
  <c r="K16" i="3"/>
  <c r="K15" i="3"/>
  <c r="K14" i="3"/>
  <c r="K13" i="3"/>
  <c r="K12" i="3"/>
  <c r="K11" i="3"/>
  <c r="K10" i="3"/>
  <c r="K9" i="3"/>
  <c r="K7" i="3"/>
  <c r="K6" i="3"/>
  <c r="K5" i="3"/>
  <c r="K4" i="3"/>
  <c r="K3" i="3"/>
  <c r="K68" i="3" s="1"/>
  <c r="H179" i="2"/>
  <c r="E179" i="2"/>
  <c r="H160" i="2"/>
  <c r="E160" i="2"/>
  <c r="H149" i="2"/>
  <c r="E149" i="2"/>
  <c r="K148" i="2"/>
  <c r="K147" i="2"/>
  <c r="K146" i="2"/>
  <c r="K145" i="2"/>
  <c r="K144" i="2"/>
  <c r="K143" i="2"/>
  <c r="K142" i="2"/>
  <c r="K141" i="2"/>
  <c r="K140" i="2"/>
  <c r="K139" i="2"/>
  <c r="K138" i="2"/>
  <c r="K137" i="2"/>
  <c r="K136" i="2"/>
  <c r="K135" i="2"/>
  <c r="K134" i="2"/>
  <c r="K133" i="2"/>
  <c r="K132" i="2"/>
  <c r="K131" i="2"/>
  <c r="K130" i="2"/>
  <c r="K129" i="2"/>
  <c r="K128" i="2"/>
  <c r="K127" i="2"/>
  <c r="K126" i="2"/>
  <c r="K125" i="2"/>
  <c r="K124" i="2"/>
  <c r="K123" i="2"/>
  <c r="K122" i="2"/>
  <c r="K121" i="2"/>
  <c r="K120" i="2"/>
  <c r="K119" i="2"/>
  <c r="K118" i="2"/>
  <c r="K117" i="2"/>
  <c r="K116" i="2"/>
  <c r="K115" i="2"/>
  <c r="K114" i="2"/>
  <c r="K113" i="2"/>
  <c r="K112" i="2"/>
  <c r="K111" i="2"/>
  <c r="K110" i="2"/>
  <c r="K109" i="2"/>
  <c r="K108" i="2"/>
  <c r="K107" i="2"/>
  <c r="K106" i="2"/>
  <c r="K105" i="2"/>
  <c r="K104" i="2"/>
  <c r="K103" i="2"/>
  <c r="K102" i="2"/>
  <c r="K101" i="2"/>
  <c r="K100" i="2"/>
  <c r="K149" i="2" s="1"/>
  <c r="H96" i="2"/>
  <c r="E96" i="2"/>
  <c r="J68" i="2"/>
  <c r="I68" i="2"/>
  <c r="H68" i="2"/>
  <c r="E68" i="2"/>
  <c r="K67" i="2"/>
  <c r="K66" i="2"/>
  <c r="K65" i="2"/>
  <c r="K64" i="2"/>
  <c r="K63" i="2"/>
  <c r="K62" i="2"/>
  <c r="K61" i="2"/>
  <c r="K60" i="2"/>
  <c r="K59" i="2"/>
  <c r="K58" i="2"/>
  <c r="K57" i="2"/>
  <c r="K56" i="2"/>
  <c r="K55" i="2"/>
  <c r="K54" i="2"/>
  <c r="K53" i="2"/>
  <c r="K52" i="2"/>
  <c r="K51" i="2"/>
  <c r="K50" i="2"/>
  <c r="K49" i="2"/>
  <c r="K48" i="2"/>
  <c r="K47" i="2"/>
  <c r="K46" i="2"/>
  <c r="K45" i="2"/>
  <c r="K44" i="2"/>
  <c r="K43" i="2"/>
  <c r="K42" i="2"/>
  <c r="K41" i="2"/>
  <c r="K40" i="2"/>
  <c r="K39" i="2"/>
  <c r="K38" i="2"/>
  <c r="K37" i="2"/>
  <c r="K36" i="2"/>
  <c r="K35" i="2"/>
  <c r="K34" i="2"/>
  <c r="K33" i="2"/>
  <c r="K32" i="2"/>
  <c r="K31" i="2"/>
  <c r="K30" i="2"/>
  <c r="K29" i="2"/>
  <c r="K28" i="2"/>
  <c r="K27" i="2"/>
  <c r="K26" i="2"/>
  <c r="K25" i="2"/>
  <c r="K24" i="2"/>
  <c r="K23" i="2"/>
  <c r="K22" i="2"/>
  <c r="K21" i="2"/>
  <c r="K20" i="2"/>
  <c r="K19" i="2"/>
  <c r="K18" i="2"/>
  <c r="K17" i="2"/>
  <c r="K16" i="2"/>
  <c r="K15" i="2"/>
  <c r="K14" i="2"/>
  <c r="K13" i="2"/>
  <c r="K12" i="2"/>
  <c r="K11" i="2"/>
  <c r="K10" i="2"/>
  <c r="K9" i="2"/>
  <c r="K7" i="2"/>
  <c r="K6" i="2"/>
  <c r="K5" i="2"/>
  <c r="K4" i="2"/>
  <c r="K3" i="2"/>
  <c r="K68" i="2" s="1"/>
  <c r="H68" i="1"/>
  <c r="H160" i="1"/>
  <c r="H179" i="1"/>
  <c r="H149" i="1"/>
  <c r="K67" i="1"/>
  <c r="K100" i="1"/>
  <c r="K149" i="1" s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9" i="1"/>
  <c r="K3" i="1" l="1"/>
  <c r="K4" i="1"/>
  <c r="K5" i="1"/>
  <c r="K6" i="1"/>
  <c r="K7" i="1"/>
  <c r="K9" i="1"/>
  <c r="K10" i="1"/>
  <c r="K11" i="1"/>
  <c r="K12" i="1"/>
  <c r="K13" i="1"/>
  <c r="K14" i="1"/>
  <c r="K15" i="1"/>
  <c r="K16" i="1"/>
  <c r="K17" i="1"/>
  <c r="K18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E179" i="1" l="1"/>
  <c r="E160" i="1"/>
  <c r="E149" i="1"/>
  <c r="E96" i="1"/>
  <c r="H96" i="1"/>
  <c r="I68" i="1"/>
  <c r="J68" i="1"/>
  <c r="E68" i="1"/>
  <c r="K68" i="1"/>
</calcChain>
</file>

<file path=xl/sharedStrings.xml><?xml version="1.0" encoding="utf-8"?>
<sst xmlns="http://schemas.openxmlformats.org/spreadsheetml/2006/main" count="12432" uniqueCount="523">
  <si>
    <t>CARGOS COMISSIONADOS E FUNÇÕES GRATIFICADAS</t>
  </si>
  <si>
    <t>DESCRITIVO</t>
  </si>
  <si>
    <t>NOMENCLATURA</t>
  </si>
  <si>
    <t>LOTAÇÃO</t>
  </si>
  <si>
    <t>SÍMBOLO</t>
  </si>
  <si>
    <t>QUANT.</t>
  </si>
  <si>
    <t>NOME</t>
  </si>
  <si>
    <t>CATEGORIA</t>
  </si>
  <si>
    <t>AGP</t>
  </si>
  <si>
    <t>VENCIMENTO</t>
  </si>
  <si>
    <t>REPRESENTAÇÃO</t>
  </si>
  <si>
    <t>TOTAL</t>
  </si>
  <si>
    <t>GAB</t>
  </si>
  <si>
    <t>DAS</t>
  </si>
  <si>
    <t>-</t>
  </si>
  <si>
    <t>DAS-1</t>
  </si>
  <si>
    <t>DAS-4</t>
  </si>
  <si>
    <t>GGP</t>
  </si>
  <si>
    <t>CAA-2</t>
  </si>
  <si>
    <t>CAA-3</t>
  </si>
  <si>
    <t>FUNÇÃO GRATIFICADA DE DIREÇÃO E ASSESSORAMENTO</t>
  </si>
  <si>
    <t>FDA-1</t>
  </si>
  <si>
    <t>FDA-2</t>
  </si>
  <si>
    <t>FDA-3</t>
  </si>
  <si>
    <t>FDA-4</t>
  </si>
  <si>
    <t>CCT</t>
  </si>
  <si>
    <t>CCI</t>
  </si>
  <si>
    <t>FUNÇÃO GRATIFICADA DE SUPERVISÃO E APOIO</t>
  </si>
  <si>
    <t>VALOR</t>
  </si>
  <si>
    <t>FGS-1</t>
  </si>
  <si>
    <t>FGS-2</t>
  </si>
  <si>
    <t>FGA-1</t>
  </si>
  <si>
    <t>FGA-3</t>
  </si>
  <si>
    <t>GRATIFICAÇÃO DE INCENTIVO</t>
  </si>
  <si>
    <t>Gratific. Particip. no Cadastro e na Elab. da Folha de Pagamento</t>
  </si>
  <si>
    <t>Gratificação de Incentivo p/ Participação na Execução, Processamento e Controle Orçamentário e Financeiro.</t>
  </si>
  <si>
    <t>GRATIFICAÇÃO - COMISSÃO PERMANENTE DE LICITAÇÃO</t>
  </si>
  <si>
    <t>EMBASAMENTO LEGAL:</t>
  </si>
  <si>
    <t>Decreto nº 40.355, de 31 de janeiro de 2014</t>
  </si>
  <si>
    <t>revogada</t>
  </si>
  <si>
    <t>Decreto nº 40.797, de 9 de junho de 2014</t>
  </si>
  <si>
    <t>Lei nº 15.452, de 15 de janeiro de 2015</t>
  </si>
  <si>
    <t>Decreto nº 41.432, de 20 de janeiro de 2015</t>
  </si>
  <si>
    <t>Decreto nº 41.460, de 30 de janeiro de 2015</t>
  </si>
  <si>
    <t>Errata do Decreto nº 41.460, de 30 de janeiro de 2015, 13/03/2015</t>
  </si>
  <si>
    <t>Decreto nº 41.627, de 14 de abril de 2015</t>
  </si>
  <si>
    <t>Decreto nº 42.028, de 8 de agosto de 2015</t>
  </si>
  <si>
    <t>Decreto nº 42.597 de 21 de janeiro de 2016</t>
  </si>
  <si>
    <t>Decreto nº 42.901 de 12 de abril de 2016</t>
  </si>
  <si>
    <t>Decreto nº 43.047 de 16 de maio de 2016</t>
  </si>
  <si>
    <t>Decreto nº 43.071, de 25 de maio de 2016</t>
  </si>
  <si>
    <t>Decreto nº 43.419 de 17 de agosto de 2016</t>
  </si>
  <si>
    <t>Decreto nº 44321 de 12 de abril de 2017-CPL</t>
  </si>
  <si>
    <t>Decreto nº 43000  de 04 de MAIO de 2016-CPL CPL Especial-PMI</t>
  </si>
  <si>
    <t>Decreto nº 44.779 de 28 de Julho de 2017-CPL Especial-PMI</t>
  </si>
  <si>
    <t>Lei nº 13520 , de 27 de dezembro de 2018</t>
  </si>
  <si>
    <t>Decreto Nº 46.975, DE 4 de janeiro de 2019. Estabelece o quantitativo máximo de cargos em comissão
e funções gratifi cadas de direção e assessoramento da Administração Direta e Indireta do Poder Executivo
Estadual.</t>
  </si>
  <si>
    <t>Total</t>
  </si>
  <si>
    <t>SECRETÁRIA DE INFRAESTRUTURA E RECURSOS HÍDRICOS</t>
  </si>
  <si>
    <t xml:space="preserve">SECRETÁRIO  EXECUTIVO DE ARTICULAÇÃO SOCIAL </t>
  </si>
  <si>
    <t>SECRETÁRIA  EXECUTIVA DE PLANEJAMENTO E GESTÃO</t>
  </si>
  <si>
    <t>SECRETÁRIA EXECUTIVA DE TRANSPORTES</t>
  </si>
  <si>
    <t>GERENTE GERAL DE APOIO JURÍDICO</t>
  </si>
  <si>
    <t>GERENTE GERAL ADMINISTRATIVO E FINANCEIRO</t>
  </si>
  <si>
    <t>ASSESSOR TÉCNICO ESPECIAL</t>
  </si>
  <si>
    <t>GERENTE GERAL DE CONVÊNIOS DE RECURSOS HÍDRICOS</t>
  </si>
  <si>
    <t>GERENTE GERAL DE PLANEJAMENTO</t>
  </si>
  <si>
    <t xml:space="preserve">SUPERINTENDENTE DE PROJETOS </t>
  </si>
  <si>
    <t>SUPERINTENDENTE DE MANUTENÇÃO DE OBRAS HÍDRICAS</t>
  </si>
  <si>
    <t>GERENTE DE PLANEJAMENTO DE RECURSOS HÍDRICOS</t>
  </si>
  <si>
    <t xml:space="preserve">GERENTE JURÍDICO </t>
  </si>
  <si>
    <t>GESTOR DE LOGÍSTICA</t>
  </si>
  <si>
    <t>GESTOR DE MANUTENÇÃO DE BARRAGENS</t>
  </si>
  <si>
    <t>GERENTE DE MONITORAMENTO</t>
  </si>
  <si>
    <t>GESTOR DE CONSTRUÇÃO DE BARRAGENS</t>
  </si>
  <si>
    <t>GESTOR DE PROJETOS</t>
  </si>
  <si>
    <t>ASSESSOR ESPECIAL</t>
  </si>
  <si>
    <t>GESTOR DE AERÓDROMO</t>
  </si>
  <si>
    <t>GESTOR DE COMUNICAÇÃO</t>
  </si>
  <si>
    <t>GESTOR JURÍDICO</t>
  </si>
  <si>
    <t>ASSESSOR ESPECIAL DE GABINETE</t>
  </si>
  <si>
    <t>GESTOR DE GABINETE</t>
  </si>
  <si>
    <t>GESTOR DE PLANEJAMENTO</t>
  </si>
  <si>
    <t>GESTORA DE PROJETOS</t>
  </si>
  <si>
    <t>GESTOR DE CONSELHOS E CÂMARAS TÉCNICAS</t>
  </si>
  <si>
    <t xml:space="preserve">ASSESSOR TÉCNICO </t>
  </si>
  <si>
    <t>GESTOR DE CONTROLE INTERNO</t>
  </si>
  <si>
    <t>GESTOR DE APOIO INSTITUCIONAL</t>
  </si>
  <si>
    <t>GESTOR TÉCNICO</t>
  </si>
  <si>
    <t>ASSESSOR DE COMUNICAÇÃO</t>
  </si>
  <si>
    <t>ASSESSSOR DE LICITAÇÃO</t>
  </si>
  <si>
    <t>ASSESSOR</t>
  </si>
  <si>
    <t>COORDENADOR TÉCNICO DE DESAPROPRIAÇÃO</t>
  </si>
  <si>
    <t>COORDENADOR TÉCNICO DE ORÇAMENTO</t>
  </si>
  <si>
    <t>CORRDENADOR TÉCNICO DE GESTÃO</t>
  </si>
  <si>
    <t>COORDENADOR CONTÁBIL DE RECURSOS HÍDRICOS</t>
  </si>
  <si>
    <t>COORDENADOR DE CONVÊNIOS DE TRASPORTES</t>
  </si>
  <si>
    <t>COORDENADOR DE CONVÊNIOS DE PRESTAÇÃO DE CONTAS DE TRASPORTES</t>
  </si>
  <si>
    <t>COORDENADOR DE MONITORAMENTO</t>
  </si>
  <si>
    <t>ASSESSOR TÉCNICO</t>
  </si>
  <si>
    <t>APOIO TÉCNICO DE ARTICULAÇÃO SOCIAL</t>
  </si>
  <si>
    <t xml:space="preserve">APOIO DE GABINETE </t>
  </si>
  <si>
    <t>APOIO DE COMUNICAÇÃO</t>
  </si>
  <si>
    <t>APOIO TÉCNICO DE ORÇAMENTO</t>
  </si>
  <si>
    <t>APOIO TÉCNICO</t>
  </si>
  <si>
    <t>APOIO CONTÁBIL</t>
  </si>
  <si>
    <t>ASSISTENTE TÉCNICO DE ORÇAMENTO</t>
  </si>
  <si>
    <t>ASSISTENTE TÉCNICO DE TRANSPORTES</t>
  </si>
  <si>
    <t>ASSISTENTE TÉCNICO</t>
  </si>
  <si>
    <t>ASSSITENTE JURÍDICO</t>
  </si>
  <si>
    <t>ASSSITENTE DE GABINETE</t>
  </si>
  <si>
    <t>AUXILIAR DE GABINETE</t>
  </si>
  <si>
    <t>SEINFRA</t>
  </si>
  <si>
    <t>SEAS</t>
  </si>
  <si>
    <t>SEPG</t>
  </si>
  <si>
    <t>SET</t>
  </si>
  <si>
    <t>GGAJ</t>
  </si>
  <si>
    <t>GGAF</t>
  </si>
  <si>
    <t>ASSTE</t>
  </si>
  <si>
    <t>GGCRH</t>
  </si>
  <si>
    <t>SP</t>
  </si>
  <si>
    <t>SMOH</t>
  </si>
  <si>
    <t>GPRH</t>
  </si>
  <si>
    <t>GERJ</t>
  </si>
  <si>
    <t>GLG</t>
  </si>
  <si>
    <t>GMB</t>
  </si>
  <si>
    <t xml:space="preserve">GM </t>
  </si>
  <si>
    <t>GCB</t>
  </si>
  <si>
    <t xml:space="preserve">GP </t>
  </si>
  <si>
    <t>ASSES</t>
  </si>
  <si>
    <t>GAR</t>
  </si>
  <si>
    <t>GCOM</t>
  </si>
  <si>
    <t>GESJ</t>
  </si>
  <si>
    <t>GES</t>
  </si>
  <si>
    <t>GESP</t>
  </si>
  <si>
    <t>GESPO</t>
  </si>
  <si>
    <t>GESCCT</t>
  </si>
  <si>
    <t>ASSET</t>
  </si>
  <si>
    <t>GESCI</t>
  </si>
  <si>
    <t>GAPI</t>
  </si>
  <si>
    <t>GEST</t>
  </si>
  <si>
    <t>ASSESCOM</t>
  </si>
  <si>
    <t>ASSESLI</t>
  </si>
  <si>
    <t>CTECD</t>
  </si>
  <si>
    <t>CTECOT</t>
  </si>
  <si>
    <t>CTECG</t>
  </si>
  <si>
    <t>CCRH</t>
  </si>
  <si>
    <t>CCPCT</t>
  </si>
  <si>
    <t>CMTO</t>
  </si>
  <si>
    <t>ASSETEC</t>
  </si>
  <si>
    <t>APTECARTS</t>
  </si>
  <si>
    <t>APGAB</t>
  </si>
  <si>
    <t>APCOM</t>
  </si>
  <si>
    <t>APTECOT</t>
  </si>
  <si>
    <t>APTEC</t>
  </si>
  <si>
    <t>APCONTAL</t>
  </si>
  <si>
    <t>ASISTECOT</t>
  </si>
  <si>
    <t>ASISTECTS</t>
  </si>
  <si>
    <t>ASSISTEC</t>
  </si>
  <si>
    <t>ASSISJ</t>
  </si>
  <si>
    <t>ASSISGAB</t>
  </si>
  <si>
    <t>AUXGAB</t>
  </si>
  <si>
    <t xml:space="preserve"> SEAS - GAB </t>
  </si>
  <si>
    <t xml:space="preserve"> SEPG </t>
  </si>
  <si>
    <t>GGAJ - GAB</t>
  </si>
  <si>
    <t>GGAF - SEPG</t>
  </si>
  <si>
    <t>ATE - SEPG</t>
  </si>
  <si>
    <t>GGP - SET</t>
  </si>
  <si>
    <t>GERJ - GAB</t>
  </si>
  <si>
    <t>GLG - SEPG</t>
  </si>
  <si>
    <t>GM - SEPG</t>
  </si>
  <si>
    <t>GCB - SMOH</t>
  </si>
  <si>
    <t>ASSES - GAB</t>
  </si>
  <si>
    <t>GAR - SET</t>
  </si>
  <si>
    <t>GCOM - GAB</t>
  </si>
  <si>
    <t>GESJ - GAB</t>
  </si>
  <si>
    <t>ASSS - GAB</t>
  </si>
  <si>
    <t>GES - GAB</t>
  </si>
  <si>
    <t>GESP - SEPJ</t>
  </si>
  <si>
    <t>GESPO - SPRH</t>
  </si>
  <si>
    <t>GESCI - GAB</t>
  </si>
  <si>
    <t>GAPI - SEPG</t>
  </si>
  <si>
    <t>GEST - SEPG</t>
  </si>
  <si>
    <t>ASSESCOM - GAB</t>
  </si>
  <si>
    <t>ASSESLI - SEPG</t>
  </si>
  <si>
    <t>ASSES - SEPG</t>
  </si>
  <si>
    <t>CTECD - SERH</t>
  </si>
  <si>
    <t>CTECOT - SET</t>
  </si>
  <si>
    <t>CTECG - SEPG</t>
  </si>
  <si>
    <t>CCRH - GFORH</t>
  </si>
  <si>
    <t>CCT - SET</t>
  </si>
  <si>
    <t>CCPCT - SET</t>
  </si>
  <si>
    <t>CMTO - SET</t>
  </si>
  <si>
    <t>ASSETEC - SET</t>
  </si>
  <si>
    <t>APTECARTS - GAB</t>
  </si>
  <si>
    <t>APGAB - GAB</t>
  </si>
  <si>
    <t>APCOM - GAB</t>
  </si>
  <si>
    <t>APTECOT - SET</t>
  </si>
  <si>
    <t>APTEC - SERH</t>
  </si>
  <si>
    <t>APCONTAL - SEPG</t>
  </si>
  <si>
    <t>ASISTECOT - SET</t>
  </si>
  <si>
    <t>ASISTECTS - SET</t>
  </si>
  <si>
    <t>ASSISTEC - SET</t>
  </si>
  <si>
    <t>ASSISTEC - GAB</t>
  </si>
  <si>
    <t>ASSISGAB - GAB</t>
  </si>
  <si>
    <t>AUXGABI - GAB</t>
  </si>
  <si>
    <t>DAS-2</t>
  </si>
  <si>
    <t xml:space="preserve">DAS-2 </t>
  </si>
  <si>
    <t>DAS-3</t>
  </si>
  <si>
    <t>DAS-5</t>
  </si>
  <si>
    <t>CAA-4</t>
  </si>
  <si>
    <t>CAA-5</t>
  </si>
  <si>
    <t>FERNANDHA BATISTA LAFAYETTE</t>
  </si>
  <si>
    <t>TACÍSIO MONTENEGRO AMARAL RIBEIRO</t>
  </si>
  <si>
    <t>AUREA MARIA DA CRUZ IGREJAS LOPES</t>
  </si>
  <si>
    <t>DENISE MAIA DE BRITO MACEDO MARTINS</t>
  </si>
  <si>
    <t>PAULO ROBERTO COELHO LÓCIO</t>
  </si>
  <si>
    <t>ADALBERTO JOSÉ DOS SANTOS</t>
  </si>
  <si>
    <t>RAPHAEL PONTES CLAUS</t>
  </si>
  <si>
    <t>ÂNGELA MOCHEL DE SOUZA NETTO</t>
  </si>
  <si>
    <t>RODRIGO LIMA FRAGOSO</t>
  </si>
  <si>
    <t>JOSANA TEREZA VANCE FLORÊNCIO DE MELO AMORIM</t>
  </si>
  <si>
    <t>THAIS DAIENY TREIN GUERRA</t>
  </si>
  <si>
    <t>LARA DE OLIVEIRA SANTANA</t>
  </si>
  <si>
    <t>CLAÚDIA COIMBRA ESTEVES DE MORAIS</t>
  </si>
  <si>
    <t>CARLOS ROBERTO VASCONCELOS DUTRA</t>
  </si>
  <si>
    <t>VÂNIA DE OLIVEIRA PIMENTEL</t>
  </si>
  <si>
    <t>PATRICIA BATISTA DA SILVA CORDEIRO</t>
  </si>
  <si>
    <t>MARCELLE RAFAEL DE ANDRADE</t>
  </si>
  <si>
    <t>MARCELLA VASCONCELOS QUINTELA JUCÁ</t>
  </si>
  <si>
    <t>BRUNO MAURÍCIO DE CARVALHO QUEIROZ</t>
  </si>
  <si>
    <t>FERNANDO DE ALBUQUERQUE MARANHÃO</t>
  </si>
  <si>
    <t>HELDER RÔMULO ARAÚJO DE MENESES</t>
  </si>
  <si>
    <t>PÂMELLA BÁRBARA CAVALCANTI E SILVA</t>
  </si>
  <si>
    <t>MANUELLE  LISBÔA QUEIROZ DE OLIVEIRA</t>
  </si>
  <si>
    <t>LUANA SANTOS FERREIRA</t>
  </si>
  <si>
    <t>PATRICIA BORGES FERREIRA DE AZEVEDO</t>
  </si>
  <si>
    <t>FABIANA NÓBREGA NUNES DA SILVA</t>
  </si>
  <si>
    <t>MARIA IZABEL SUASSUNA DA FONTE</t>
  </si>
  <si>
    <t>SANDRA MARIA FERRAZ DE SÁ</t>
  </si>
  <si>
    <t>GIZÉLIA MARIA RODRIGUES DA SILVA</t>
  </si>
  <si>
    <t>LEONARDO MARQUIM NOGUEIRA NOVAES FERRAZ</t>
  </si>
  <si>
    <t>LEILA VIRGÍNIA HERMÍNIO SOUZA</t>
  </si>
  <si>
    <t>CARLOS EDUARDO CABRAL</t>
  </si>
  <si>
    <t>JOSÉ DE ALMEIDA MELO</t>
  </si>
  <si>
    <t>CAROLINE FERNANDA DA SILVA</t>
  </si>
  <si>
    <t>TAMIRES JOSÉ BALBINO</t>
  </si>
  <si>
    <t>CHARLTON HENDRICKSON PEREIRA DO NASCIMENTO</t>
  </si>
  <si>
    <t>RENATA ISAURA RODRIGUES DE ABREU</t>
  </si>
  <si>
    <t>ROZIETE SOUZA DE CARVALHO</t>
  </si>
  <si>
    <t>VISELME JULIANY BOTELHO</t>
  </si>
  <si>
    <t>ELIANE MARIA NERES DE CARVALHO</t>
  </si>
  <si>
    <t>SANDRA ADELAIDE LOPES DE FREITAS</t>
  </si>
  <si>
    <t>DOUGLAS ARTUR DE ABREU E LIMA</t>
  </si>
  <si>
    <t>ANDRÉ PONTES SÁ MARQUIM</t>
  </si>
  <si>
    <t>JOSÉ GERALDO WANDERLEY NETO</t>
  </si>
  <si>
    <t>JALBA MOREIRA NUNES</t>
  </si>
  <si>
    <t>FLÁVIO EDUARDO LOIOLA FONSECA</t>
  </si>
  <si>
    <t>LUIZ HENRIQUE DE ALMEIDA OLIVEIRA</t>
  </si>
  <si>
    <t>PATRÍCIA FIGUEREDO</t>
  </si>
  <si>
    <t>FERNANDO JOSÉ DE OLIVEIRA</t>
  </si>
  <si>
    <t>HENRIQUE RAMOS SÁ GODIM</t>
  </si>
  <si>
    <t>ELAYNE CRISTINA SILVA DA COSTA</t>
  </si>
  <si>
    <t>HILQUELINE ALVES FERNANDES DOS SANTOS</t>
  </si>
  <si>
    <t>DOUGLAS OTONIEL PONTES FIRME DA SILVA LUIZ</t>
  </si>
  <si>
    <t>WALKÍRIA LEÃO CAVALCANTI</t>
  </si>
  <si>
    <t>VANINE FERREIRA MATEUS ALVES</t>
  </si>
  <si>
    <t>FELIPE LUIZ FONSECA DOS SANTOS ALBUQUERQUE</t>
  </si>
  <si>
    <t>TUANY BARROS TEIXEIRA</t>
  </si>
  <si>
    <t>BERNARDINO COELHO DE MAGALHÃES NETO</t>
  </si>
  <si>
    <t>LUCIANO JORGE RIBEIRO DE BORGES</t>
  </si>
  <si>
    <t>LUIS ANDRÉ DA SILVA</t>
  </si>
  <si>
    <t>INALDA CORREIA TIMES</t>
  </si>
  <si>
    <t>VAGNER BERNARDO DA SILVA</t>
  </si>
  <si>
    <t>SECRETÁRIA EXECUTIVA DE RECURSOS HÍDRICOS</t>
  </si>
  <si>
    <t>SERH</t>
  </si>
  <si>
    <t>SERH - GAB</t>
  </si>
  <si>
    <t>FDA</t>
  </si>
  <si>
    <t>GERENTE GERAL DE AQUISIÇÕES</t>
  </si>
  <si>
    <t>GGA</t>
  </si>
  <si>
    <t>GGA - SEPG</t>
  </si>
  <si>
    <t>GESPO - GAB</t>
  </si>
  <si>
    <t>GERENTE DE ORÇAMENTO</t>
  </si>
  <si>
    <t>GOT</t>
  </si>
  <si>
    <t>GOT - SET</t>
  </si>
  <si>
    <t>GESTOR DE TI</t>
  </si>
  <si>
    <t>GTI</t>
  </si>
  <si>
    <t>GTI - SEPG</t>
  </si>
  <si>
    <t>ASSESSSOR ESPECIAL DE CONTROLE INTERNO</t>
  </si>
  <si>
    <t>ASSESECI</t>
  </si>
  <si>
    <t>ASSESECI - GAB</t>
  </si>
  <si>
    <t>GESTORA DE OBRAS HÍDRICAS</t>
  </si>
  <si>
    <t>GESOBH</t>
  </si>
  <si>
    <t>GESOH - SERH</t>
  </si>
  <si>
    <t>GESTOR ADMINISTRATIVO</t>
  </si>
  <si>
    <t>GESAD</t>
  </si>
  <si>
    <t>GESAD - SEPG</t>
  </si>
  <si>
    <t>GERENTE DE CONVÊNIOS DE TRANSPORTES</t>
  </si>
  <si>
    <t>GCT</t>
  </si>
  <si>
    <t>GCT - SET</t>
  </si>
  <si>
    <t>GESTOR DE MEIO AMBIENTE</t>
  </si>
  <si>
    <t>GMA</t>
  </si>
  <si>
    <t>GMA - PSHPE</t>
  </si>
  <si>
    <t>GESTOR DE ESTUDOS HIDROLÓGICOS</t>
  </si>
  <si>
    <t>GESTH</t>
  </si>
  <si>
    <t>GESTH - SMOH</t>
  </si>
  <si>
    <t>GESTOR FINANCEIRO E ORÇAMENTÁRIO DE RECURSOS HÍDRICOS</t>
  </si>
  <si>
    <t>GFORH</t>
  </si>
  <si>
    <t>GFORH - GFORH</t>
  </si>
  <si>
    <t>GESTOR DE DESAPROPRIAÇÃO</t>
  </si>
  <si>
    <t>GDES</t>
  </si>
  <si>
    <t>GDES - SPRH</t>
  </si>
  <si>
    <t>GPRO</t>
  </si>
  <si>
    <t>GPRO - SPRH</t>
  </si>
  <si>
    <t>GESTOR DE ORÇAMENTO</t>
  </si>
  <si>
    <t>GOT - GEFORH</t>
  </si>
  <si>
    <t>COORDENADOR DE PATRIMÔNIO</t>
  </si>
  <si>
    <t>CPT</t>
  </si>
  <si>
    <t>CPT - SEPG</t>
  </si>
  <si>
    <t>GGAB</t>
  </si>
  <si>
    <t>OUVIDOR</t>
  </si>
  <si>
    <t>OUV</t>
  </si>
  <si>
    <t>OUV - GAB</t>
  </si>
  <si>
    <t>CCI - GAB</t>
  </si>
  <si>
    <t>COORDENADORA TÉCNICA DE ORÇAMENTO</t>
  </si>
  <si>
    <t>COORDENADOR DE RECURSOS HUMANOS</t>
  </si>
  <si>
    <t>CRH</t>
  </si>
  <si>
    <t>CRH - SEPG</t>
  </si>
  <si>
    <t>COORDENADORA DE CONTROLE INTERNO</t>
  </si>
  <si>
    <t>COORDENADOR CONTÁBIL DE TRANSPORTES</t>
  </si>
  <si>
    <t>CCT - SEPG</t>
  </si>
  <si>
    <t>SIMÔNE ROSA DA SILVA</t>
  </si>
  <si>
    <t>ROMERO TAVARES DE AMORIM FILHO</t>
  </si>
  <si>
    <t>ANNE LORE FICHER INOJOSA</t>
  </si>
  <si>
    <t>JULIANE EMANUELE CARDOSO DE OLIVEIRA</t>
  </si>
  <si>
    <t>ABIMAEL FERNANDES DE LIMA FILHO</t>
  </si>
  <si>
    <t>DANIELA BEZERRA CAVALCANTI</t>
  </si>
  <si>
    <t>ANNA ELIS PAZ SOARES</t>
  </si>
  <si>
    <t>LÚCIA REGINA NUNES BEZERRA</t>
  </si>
  <si>
    <t>HENRIQUE SUASSUNA DE ANDRADE LIMA</t>
  </si>
  <si>
    <t>RAIMUNDO PATRIOTA DE ALMEIDA FILHO</t>
  </si>
  <si>
    <t>WALDECY FERREIRA FARIAS FILHO</t>
  </si>
  <si>
    <t>GASTÃO CERQUINHA DA FONSECA NETO</t>
  </si>
  <si>
    <t>LÚCIA MARIA MACIEL CORDEIRO</t>
  </si>
  <si>
    <t>JUPUIRA AGUIAR GARCIA DE SOUZA</t>
  </si>
  <si>
    <t>JOSÉ DE ASSIS FERREIRA</t>
  </si>
  <si>
    <t>JOSICLEIDE RODRIGUES DE SOUZA</t>
  </si>
  <si>
    <t>JOSÉ DE SOUZA MELO FILHO</t>
  </si>
  <si>
    <t>ZUZETE SOARES PORCIÚNCULA</t>
  </si>
  <si>
    <t>MARIA DAS GRAÇAS ESTEVAM</t>
  </si>
  <si>
    <t>JANNE EYRE GOMES DE LIMA</t>
  </si>
  <si>
    <t>LUCIANA MARIA LUSTOSA DE ATAÍDE ARAÚJO</t>
  </si>
  <si>
    <t>BRENO JOSÉ BARACUHY DE MELO</t>
  </si>
  <si>
    <t>LÚCIA DE FÁTIMA FERREIRA ALVES</t>
  </si>
  <si>
    <t>MÁRCIA CRISTINA LEMOS COSTA</t>
  </si>
  <si>
    <t>GERÊNCIA DE TECNOLOGIA DA INFORMAÇÃO</t>
  </si>
  <si>
    <t>GTI - GAB</t>
  </si>
  <si>
    <t>COORDENAÇÃO DE RECURSOS HUMANOS/FOLHA DE PAGAMENTO</t>
  </si>
  <si>
    <t>CRHFP</t>
  </si>
  <si>
    <t>CRHFP - SEPG</t>
  </si>
  <si>
    <t>GERÊNCIA ADMINISTRATIVA</t>
  </si>
  <si>
    <t>GAD</t>
  </si>
  <si>
    <t>GAD - SEPG</t>
  </si>
  <si>
    <t xml:space="preserve">GERÊNCIA GERAL ADMINISTRATIVA FINANCEIRA </t>
  </si>
  <si>
    <t xml:space="preserve">GGAF </t>
  </si>
  <si>
    <t>COORDENAÇÃO DE RECURSOS HUMANOS/CADASTRO</t>
  </si>
  <si>
    <t>CHEFE DE UNIDADE DE PREÇOS</t>
  </si>
  <si>
    <t>CHUP</t>
  </si>
  <si>
    <t>CUP - GFORH</t>
  </si>
  <si>
    <t>CHEFE DA UNIDADE DE ALMOXARIFADO</t>
  </si>
  <si>
    <t>CHUAL</t>
  </si>
  <si>
    <t>CHUAL - SERH</t>
  </si>
  <si>
    <t>CHEFE DE UNIDADE DE CADASTRO E FOLHA DE PAGAMENTO</t>
  </si>
  <si>
    <t>CHUCFP</t>
  </si>
  <si>
    <t>CHUCFP - SERH</t>
  </si>
  <si>
    <t>CHEFE DA UNIDADE DE PRESTAÇÃO DE CONTAS</t>
  </si>
  <si>
    <t xml:space="preserve">CHPC </t>
  </si>
  <si>
    <t>CHPC - GFORH</t>
  </si>
  <si>
    <t>CHEFE DA UNIDADE DE ORÇAMENTO</t>
  </si>
  <si>
    <t>CHUOT</t>
  </si>
  <si>
    <t>CHUOT - GFORH</t>
  </si>
  <si>
    <t>CHEFE DA UNIDADE DE APOIO AO GABINETE</t>
  </si>
  <si>
    <t>CHUAPGAB</t>
  </si>
  <si>
    <t>CHUAPGAB - SERH</t>
  </si>
  <si>
    <t>CHEFE DA UNIDADE DE APOIO DE CONVENIOS</t>
  </si>
  <si>
    <t>CHUAPC</t>
  </si>
  <si>
    <t>CHUAPC - GGCRH</t>
  </si>
  <si>
    <t>CHEFE DE UNIDADE DE APOIO AOS PROC.DE OBRAS E SERV. DE ENGENHARIA</t>
  </si>
  <si>
    <t>CHUAPPOSE</t>
  </si>
  <si>
    <t>CHUAPPOSE - SPRH</t>
  </si>
  <si>
    <t>SUPERVISÃO I</t>
  </si>
  <si>
    <t>SUP</t>
  </si>
  <si>
    <t>SUP - SERH</t>
  </si>
  <si>
    <t>CHEFE DA UNIDADE DE APOIO AO SISTEMA SAGRE MÓDULO LICON</t>
  </si>
  <si>
    <t>CUAPS</t>
  </si>
  <si>
    <t>CUAPS - SERH</t>
  </si>
  <si>
    <t>CHEFE DA UNIDADE DE APOIO E MANUTENÇÃO DE BARRAGENS</t>
  </si>
  <si>
    <t>CUAPPB</t>
  </si>
  <si>
    <t>CUAPPB - AMOH</t>
  </si>
  <si>
    <t>CHEFE DA UNIDADE DE APOIO AOS PROJETOS DE BARRAGENS</t>
  </si>
  <si>
    <t>CUAPPB - SMOH</t>
  </si>
  <si>
    <t>GERERÊNCIA GERAL DE OBRAS</t>
  </si>
  <si>
    <t>GGOB</t>
  </si>
  <si>
    <t>GGOB - SMOH</t>
  </si>
  <si>
    <t xml:space="preserve">NÚCLEO DE TRANSPORTES </t>
  </si>
  <si>
    <t>NT</t>
  </si>
  <si>
    <t>NT - SERH</t>
  </si>
  <si>
    <t>MEMBRO DE LICITAÇÃO</t>
  </si>
  <si>
    <t>MLIC</t>
  </si>
  <si>
    <t>MLIC - SERH</t>
  </si>
  <si>
    <t>SUPERVISOR II</t>
  </si>
  <si>
    <t>GERÊNCIA DE AERÓDROMO</t>
  </si>
  <si>
    <t>SUPERINTENDÊNCIA ADMINISTRATIVA</t>
  </si>
  <si>
    <t>GERÊNCIA DE AERÓDROMOS</t>
  </si>
  <si>
    <t>FGS-3</t>
  </si>
  <si>
    <t>COMISSÃO PERMANENTE DE LICITAÇÕES</t>
  </si>
  <si>
    <t>GERÊNCIA DE COMUNICAÇÃO</t>
  </si>
  <si>
    <t>FGA-2</t>
  </si>
  <si>
    <t>NÚCLEO DE TRANSPORTES</t>
  </si>
  <si>
    <t>CRISTINA MARIA BRANDÃO SIMAS</t>
  </si>
  <si>
    <t>MARTA GOMES DE LIMA</t>
  </si>
  <si>
    <t>AMANDA HENRIQUE GOLÇALVES</t>
  </si>
  <si>
    <t>EDILENE DE MORAIS SOBRAL BELZ</t>
  </si>
  <si>
    <t>ROSA MARIA CARVALHO DIDIER</t>
  </si>
  <si>
    <t>PRESIDENTE/PREGOEIRO</t>
  </si>
  <si>
    <t>CPL I</t>
  </si>
  <si>
    <t>MEMBRO</t>
  </si>
  <si>
    <t>CPL II</t>
  </si>
  <si>
    <t>CAROLINE FERNANDA DA SILVA LIRA</t>
  </si>
  <si>
    <t>DENISE MAIA DE B. MACEDO MARTINS</t>
  </si>
  <si>
    <t>SIMONE ROSA DA SILVA</t>
  </si>
  <si>
    <t>ROBERTA ROCHA BARROS COELHO</t>
  </si>
  <si>
    <t>CRISTIANE MARIA DE MELO SILVA</t>
  </si>
  <si>
    <t>MARIA JOSÉ SOARES FILHA</t>
  </si>
  <si>
    <t>GETÚLIO VARGAS OLIVEIRA GONSALVES DOS SANTOS</t>
  </si>
  <si>
    <t>MARIA DE FÁTIMA DE MELO VAZ DE OLIVEIRA</t>
  </si>
  <si>
    <t>JOSENILDO MIRA SOBRINHO</t>
  </si>
  <si>
    <t>CLÁUDIO JOÃO DA SILVA</t>
  </si>
  <si>
    <t>ROBERTA DE OLIVEIRA BARBOSA</t>
  </si>
  <si>
    <t>IGNÁCIA QUEIROZ DE OLIVEIRA LEITE</t>
  </si>
  <si>
    <t>PRESPREG</t>
  </si>
  <si>
    <t>CPLRH - SERH</t>
  </si>
  <si>
    <t>GPCEFP</t>
  </si>
  <si>
    <t>GPCEFP- SEPG</t>
  </si>
  <si>
    <t>GPCEFP - SERH</t>
  </si>
  <si>
    <t>GIPEPCOF - SEPG</t>
  </si>
  <si>
    <t>GIPEPCOF</t>
  </si>
  <si>
    <t>SUP II</t>
  </si>
  <si>
    <t>TALVANES DE LIMA NIPO</t>
  </si>
  <si>
    <t>AYANNA KARINA D4 ASSIS SANTOS WANDERLEY</t>
  </si>
  <si>
    <t xml:space="preserve">GESTORA DE OBRAS </t>
  </si>
  <si>
    <t>GOB</t>
  </si>
  <si>
    <t>GOB - SET</t>
  </si>
  <si>
    <t>SP - SPRH</t>
  </si>
  <si>
    <t xml:space="preserve">SMOH </t>
  </si>
  <si>
    <t>GMD - SERH</t>
  </si>
  <si>
    <t>GESCCT - SERH</t>
  </si>
  <si>
    <t>ASSEST - SMOH</t>
  </si>
  <si>
    <t>GP - SERH</t>
  </si>
  <si>
    <t>GGA - SERH</t>
  </si>
  <si>
    <t>GGAB - SERH</t>
  </si>
  <si>
    <t>GPCEFP - SPRH</t>
  </si>
  <si>
    <t>ÁLVARO BARROS DA SILVEIRA</t>
  </si>
  <si>
    <t xml:space="preserve">JOSÉ MAXIMINO DA SILVA </t>
  </si>
  <si>
    <t>MARIA ANTONIETA VASCONCELOS CANUTO MARQUES</t>
  </si>
  <si>
    <t>MARIA ANTONIETA  LEMOS COSTA</t>
  </si>
  <si>
    <t>ALBENITA FERREIRA DOS SANTOS NIPPO</t>
  </si>
  <si>
    <t>FABIANO OLIVEIRA DA MOTA</t>
  </si>
  <si>
    <t>ROSÂNGELA VALENÇA DOS SANTOS</t>
  </si>
  <si>
    <t>JOSÉ SEVERINO NÓBREGA</t>
  </si>
  <si>
    <t>FRANCISCA ANÁLIA ARNOUDE</t>
  </si>
  <si>
    <t>VLADEMIR FONSECA DO NASCIMENTO</t>
  </si>
  <si>
    <t>MARINALDA ROCHA DAPOIE ALMEIDA</t>
  </si>
  <si>
    <t>PAULA CRISTINA ALBUQUERQUE PINTO</t>
  </si>
  <si>
    <t>LUIZ PEREIRA DE SOUZA FILHO</t>
  </si>
  <si>
    <t>RENATO DA SILVA MARQUES FILHO</t>
  </si>
  <si>
    <t>HENRIQUE TAVARES DE MELO JUNIOR</t>
  </si>
  <si>
    <t>ROSILENE DA CONCEIÇÃO GUERRA PEREIRA</t>
  </si>
  <si>
    <t>NAUDEMIR JUSTINO DA COSTA</t>
  </si>
  <si>
    <t>HÉLIO LUIZ MARINHO</t>
  </si>
  <si>
    <t>NATÉRCIO FERREIRA ALVES</t>
  </si>
  <si>
    <t>MARIA MADALENA  DE ASSIS</t>
  </si>
  <si>
    <t>CÉLIO BRAZ DA SILVA</t>
  </si>
  <si>
    <t>MARLEIDE CLEMENTINO DE LIMA</t>
  </si>
  <si>
    <t>PEDRO ROGÉRIO GOMES BRAGA</t>
  </si>
  <si>
    <t>JOAQUIM JOB TENÓRIO GALLINDO</t>
  </si>
  <si>
    <t>RONILDO ALEXANDRE DE LIMA</t>
  </si>
  <si>
    <t>ALDICÉA MENEZES GOMES</t>
  </si>
  <si>
    <t>PEDRO DE ALCÂNTARA PEREIRA BORBA</t>
  </si>
  <si>
    <t>ANTÔNIO CORREIA DE OLIVEIRA ANDRADE</t>
  </si>
  <si>
    <t>EDIVALDO PINHEIRO DE ARAÚJO</t>
  </si>
  <si>
    <t>ADEMILTON LUNA DA SILVA JÚNIOR</t>
  </si>
  <si>
    <t>ROSSANA LÚCIA CAMPOS MOTA</t>
  </si>
  <si>
    <t>JOSÉ ALBERTO CASSIMIRO</t>
  </si>
  <si>
    <t>EDVALDO BELARMINO DE SOUZA</t>
  </si>
  <si>
    <t>SALATIEL DE MELO SILVA</t>
  </si>
  <si>
    <t>SEVERINO GONÇALVES DE OLIVEIRA</t>
  </si>
  <si>
    <t>JOÃO AMBRÓSIO DA SILVA</t>
  </si>
  <si>
    <t>JORGE ESTANDILAU RODRIGUES SILVA</t>
  </si>
  <si>
    <t>SUP II - SERH</t>
  </si>
  <si>
    <t>CRHC</t>
  </si>
  <si>
    <t>CRHC - SEPG</t>
  </si>
  <si>
    <t xml:space="preserve">GAR </t>
  </si>
  <si>
    <t>SUPAD</t>
  </si>
  <si>
    <t>SUPAD - SEPG</t>
  </si>
  <si>
    <t>COORDENAÇÃO DE RECURSOS HUMANOS / CADASTRO</t>
  </si>
  <si>
    <t>APTEC - SEPG</t>
  </si>
  <si>
    <t>NTR</t>
  </si>
  <si>
    <t>NTR - SEPG</t>
  </si>
  <si>
    <t>CPL</t>
  </si>
  <si>
    <t>CPL - SEPG</t>
  </si>
  <si>
    <t>COM</t>
  </si>
  <si>
    <t>EXQ</t>
  </si>
  <si>
    <t>EST</t>
  </si>
  <si>
    <t>LAFAETE  LACERDA DE ANDRADE FILHO</t>
  </si>
  <si>
    <t>CÉZAR DE SOUSA DA SILVA</t>
  </si>
  <si>
    <t>GP</t>
  </si>
  <si>
    <t>GP - SET</t>
  </si>
  <si>
    <t>LEONARDO ROSA CYSNEIROS DA COSTA CABRAL</t>
  </si>
  <si>
    <t>MARIA ANTONIETA LEMOS COSTA</t>
  </si>
  <si>
    <t>Colunas1</t>
  </si>
  <si>
    <t>Colunas2</t>
  </si>
  <si>
    <t>Colunas3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</si>
</sst>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[$R$ -416]#,##0.00"/>
  </numFmts>
  <fonts count="42">
    <font>
      <sz val="11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rgb="FF000000"/>
      <name val="Arial"/>
      <family val="2"/>
    </font>
    <font>
      <b/>
      <sz val="10"/>
      <color rgb="FF000000"/>
      <name val="Arial"/>
      <family val="2"/>
    </font>
    <font>
      <sz val="10"/>
      <color rgb="FFFFFFFF"/>
      <name val="Arial"/>
      <family val="2"/>
    </font>
    <font>
      <sz val="10"/>
      <color rgb="FFCC0000"/>
      <name val="Arial"/>
      <family val="2"/>
    </font>
    <font>
      <b/>
      <sz val="10"/>
      <color rgb="FFFFFFFF"/>
      <name val="Arial"/>
      <family val="2"/>
    </font>
    <font>
      <sz val="10"/>
      <color rgb="FF000000"/>
      <name val="FreeSans"/>
    </font>
    <font>
      <i/>
      <sz val="10"/>
      <color rgb="FF808080"/>
      <name val="Arial"/>
      <family val="2"/>
    </font>
    <font>
      <sz val="10"/>
      <color rgb="FF006600"/>
      <name val="Arial"/>
      <family val="2"/>
    </font>
    <font>
      <b/>
      <sz val="24"/>
      <color rgb="FF000000"/>
      <name val="Arial"/>
      <family val="2"/>
    </font>
    <font>
      <sz val="18"/>
      <color rgb="FF000000"/>
      <name val="Arial"/>
      <family val="2"/>
    </font>
    <font>
      <sz val="12"/>
      <color rgb="FF000000"/>
      <name val="Arial"/>
      <family val="2"/>
    </font>
    <font>
      <u/>
      <sz val="10"/>
      <color rgb="FF0000EE"/>
      <name val="Arial"/>
      <family val="2"/>
    </font>
    <font>
      <sz val="10"/>
      <color rgb="FF996600"/>
      <name val="Arial"/>
      <family val="2"/>
    </font>
    <font>
      <sz val="10"/>
      <color rgb="FF333333"/>
      <name val="Arial"/>
      <family val="2"/>
    </font>
    <font>
      <b/>
      <sz val="8"/>
      <color rgb="FFFFFFFF"/>
      <name val="Arial1"/>
    </font>
    <font>
      <sz val="11"/>
      <color rgb="FF000000"/>
      <name val="Arial1"/>
    </font>
    <font>
      <sz val="11"/>
      <color rgb="FF000000"/>
      <name val="Cambria"/>
      <family val="1"/>
    </font>
    <font>
      <sz val="8"/>
      <color rgb="FF000000"/>
      <name val="Arial1"/>
    </font>
    <font>
      <b/>
      <sz val="8"/>
      <color rgb="FF000000"/>
      <name val="Arial1"/>
    </font>
    <font>
      <b/>
      <sz val="8"/>
      <color rgb="FFEFEFEF"/>
      <name val="Arial1"/>
    </font>
    <font>
      <sz val="11"/>
      <color rgb="FF073763"/>
      <name val="Arial1"/>
    </font>
    <font>
      <b/>
      <sz val="11"/>
      <color rgb="FF073763"/>
      <name val="Arial1"/>
    </font>
    <font>
      <b/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1"/>
      <color rgb="FFFFFFFF"/>
      <name val="Calibri"/>
      <family val="2"/>
      <scheme val="minor"/>
    </font>
    <font>
      <sz val="11"/>
      <color rgb="FFEFEFEF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EFEFEF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sz val="8"/>
      <name val="Arial1"/>
    </font>
    <font>
      <b/>
      <sz val="10"/>
      <color rgb="FF00000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8"/>
      <color rgb="FF000000"/>
      <name val="Calibri"/>
      <family val="2"/>
      <scheme val="minor"/>
    </font>
    <font>
      <b/>
      <sz val="8"/>
      <name val="Arial1"/>
    </font>
    <font>
      <b/>
      <sz val="8"/>
      <color theme="0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1C4587"/>
        <bgColor rgb="FF1C4587"/>
      </patternFill>
    </fill>
    <fill>
      <patternFill patternType="solid">
        <fgColor rgb="FFFFFFFF"/>
        <bgColor rgb="FFFFFFFF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</fills>
  <borders count="10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0">
    <xf numFmtId="0" fontId="0" fillId="0" borderId="0"/>
    <xf numFmtId="0" fontId="3" fillId="0" borderId="0" applyNumberFormat="0" applyBorder="0" applyProtection="0"/>
    <xf numFmtId="0" fontId="4" fillId="2" borderId="0" applyNumberFormat="0" applyBorder="0" applyProtection="0"/>
    <xf numFmtId="0" fontId="4" fillId="3" borderId="0" applyNumberFormat="0" applyBorder="0" applyProtection="0"/>
    <xf numFmtId="0" fontId="3" fillId="4" borderId="0" applyNumberFormat="0" applyBorder="0" applyProtection="0"/>
    <xf numFmtId="0" fontId="5" fillId="5" borderId="0" applyNumberFormat="0" applyBorder="0" applyProtection="0"/>
    <xf numFmtId="0" fontId="6" fillId="6" borderId="0" applyNumberFormat="0" applyBorder="0" applyProtection="0"/>
    <xf numFmtId="0" fontId="7" fillId="0" borderId="0" applyNumberFormat="0" applyBorder="0" applyProtection="0">
      <alignment horizontal="center" textRotation="90"/>
    </xf>
    <xf numFmtId="0" fontId="8" fillId="0" borderId="0" applyNumberFormat="0" applyBorder="0" applyProtection="0"/>
    <xf numFmtId="0" fontId="9" fillId="7" borderId="0" applyNumberFormat="0" applyBorder="0" applyProtection="0"/>
    <xf numFmtId="0" fontId="10" fillId="0" borderId="0" applyNumberFormat="0" applyBorder="0" applyProtection="0"/>
    <xf numFmtId="0" fontId="11" fillId="0" borderId="0" applyNumberFormat="0" applyBorder="0" applyProtection="0"/>
    <xf numFmtId="0" fontId="12" fillId="0" borderId="0" applyNumberFormat="0" applyBorder="0" applyProtection="0"/>
    <xf numFmtId="0" fontId="13" fillId="0" borderId="0" applyNumberFormat="0" applyBorder="0" applyProtection="0"/>
    <xf numFmtId="0" fontId="14" fillId="8" borderId="0" applyNumberFormat="0" applyBorder="0" applyProtection="0"/>
    <xf numFmtId="0" fontId="15" fillId="8" borderId="1" applyNumberFormat="0" applyProtection="0"/>
    <xf numFmtId="0" fontId="2" fillId="0" borderId="0" applyNumberFormat="0" applyFont="0" applyBorder="0" applyProtection="0"/>
    <xf numFmtId="0" fontId="2" fillId="0" borderId="0" applyNumberFormat="0" applyFont="0" applyBorder="0" applyProtection="0"/>
    <xf numFmtId="0" fontId="5" fillId="0" borderId="0" applyNumberFormat="0" applyBorder="0" applyProtection="0"/>
    <xf numFmtId="0" fontId="1" fillId="0" borderId="0"/>
  </cellStyleXfs>
  <cellXfs count="115">
    <xf numFmtId="0" fontId="0" fillId="0" borderId="0" xfId="0"/>
    <xf numFmtId="4" fontId="17" fillId="10" borderId="0" xfId="0" applyNumberFormat="1" applyFont="1" applyFill="1"/>
    <xf numFmtId="0" fontId="17" fillId="0" borderId="0" xfId="0" applyFont="1"/>
    <xf numFmtId="0" fontId="17" fillId="10" borderId="0" xfId="0" applyFont="1" applyFill="1"/>
    <xf numFmtId="0" fontId="17" fillId="0" borderId="2" xfId="0" applyFont="1" applyBorder="1"/>
    <xf numFmtId="0" fontId="16" fillId="9" borderId="0" xfId="0" applyFont="1" applyFill="1" applyAlignment="1">
      <alignment horizontal="center"/>
    </xf>
    <xf numFmtId="0" fontId="17" fillId="0" borderId="0" xfId="0" applyFont="1" applyAlignment="1"/>
    <xf numFmtId="4" fontId="22" fillId="0" borderId="0" xfId="0" applyNumberFormat="1" applyFont="1" applyAlignment="1"/>
    <xf numFmtId="4" fontId="23" fillId="0" borderId="0" xfId="0" applyNumberFormat="1" applyFont="1" applyAlignment="1"/>
    <xf numFmtId="0" fontId="16" fillId="0" borderId="0" xfId="0" applyFont="1" applyAlignment="1">
      <alignment horizontal="center"/>
    </xf>
    <xf numFmtId="0" fontId="19" fillId="10" borderId="0" xfId="0" applyFont="1" applyFill="1" applyAlignment="1"/>
    <xf numFmtId="0" fontId="17" fillId="10" borderId="0" xfId="0" applyFont="1" applyFill="1" applyAlignment="1"/>
    <xf numFmtId="0" fontId="0" fillId="0" borderId="0" xfId="0"/>
    <xf numFmtId="0" fontId="16" fillId="9" borderId="0" xfId="0" applyFont="1" applyFill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16" fillId="0" borderId="0" xfId="0" applyFont="1" applyFill="1" applyBorder="1" applyAlignment="1">
      <alignment horizontal="center"/>
    </xf>
    <xf numFmtId="0" fontId="19" fillId="0" borderId="0" xfId="0" applyFont="1" applyFill="1" applyBorder="1" applyAlignment="1">
      <alignment horizontal="center"/>
    </xf>
    <xf numFmtId="164" fontId="20" fillId="0" borderId="0" xfId="0" applyNumberFormat="1" applyFont="1" applyFill="1" applyAlignment="1">
      <alignment horizontal="center" wrapText="1"/>
    </xf>
    <xf numFmtId="0" fontId="18" fillId="0" borderId="0" xfId="0" applyFont="1" applyFill="1" applyAlignment="1"/>
    <xf numFmtId="0" fontId="19" fillId="0" borderId="0" xfId="0" applyFont="1" applyFill="1" applyAlignment="1">
      <alignment horizontal="center"/>
    </xf>
    <xf numFmtId="0" fontId="19" fillId="0" borderId="0" xfId="0" applyFont="1" applyFill="1" applyAlignment="1"/>
    <xf numFmtId="0" fontId="24" fillId="11" borderId="0" xfId="0" applyFont="1" applyFill="1" applyAlignment="1"/>
    <xf numFmtId="0" fontId="25" fillId="0" borderId="0" xfId="0" applyFont="1"/>
    <xf numFmtId="0" fontId="0" fillId="0" borderId="0" xfId="0" applyFont="1"/>
    <xf numFmtId="0" fontId="26" fillId="0" borderId="0" xfId="0" applyFont="1" applyFill="1" applyBorder="1" applyAlignment="1">
      <alignment horizontal="center"/>
    </xf>
    <xf numFmtId="0" fontId="27" fillId="0" borderId="0" xfId="0" applyFont="1" applyFill="1" applyBorder="1" applyAlignment="1">
      <alignment horizontal="center"/>
    </xf>
    <xf numFmtId="0" fontId="25" fillId="10" borderId="0" xfId="0" applyFont="1" applyFill="1"/>
    <xf numFmtId="4" fontId="25" fillId="10" borderId="0" xfId="0" applyNumberFormat="1" applyFont="1" applyFill="1"/>
    <xf numFmtId="4" fontId="25" fillId="0" borderId="0" xfId="0" applyNumberFormat="1" applyFont="1"/>
    <xf numFmtId="0" fontId="25" fillId="0" borderId="0" xfId="0" applyFont="1" applyBorder="1" applyAlignment="1">
      <alignment horizontal="center"/>
    </xf>
    <xf numFmtId="0" fontId="24" fillId="11" borderId="0" xfId="0" applyFont="1" applyFill="1" applyAlignment="1">
      <alignment horizontal="center"/>
    </xf>
    <xf numFmtId="0" fontId="24" fillId="11" borderId="0" xfId="0" applyFont="1" applyFill="1"/>
    <xf numFmtId="164" fontId="24" fillId="11" borderId="0" xfId="0" applyNumberFormat="1" applyFont="1" applyFill="1" applyAlignment="1">
      <alignment horizontal="center"/>
    </xf>
    <xf numFmtId="0" fontId="30" fillId="0" borderId="0" xfId="0" applyFont="1" applyFill="1" applyBorder="1" applyAlignment="1"/>
    <xf numFmtId="0" fontId="30" fillId="0" borderId="0" xfId="0" applyFont="1" applyFill="1" applyBorder="1" applyAlignment="1">
      <alignment horizontal="center"/>
    </xf>
    <xf numFmtId="164" fontId="30" fillId="0" borderId="0" xfId="0" applyNumberFormat="1" applyFont="1" applyFill="1" applyBorder="1" applyAlignment="1">
      <alignment horizontal="center"/>
    </xf>
    <xf numFmtId="0" fontId="29" fillId="0" borderId="0" xfId="0" applyFont="1" applyFill="1" applyBorder="1" applyAlignment="1">
      <alignment horizontal="center"/>
    </xf>
    <xf numFmtId="0" fontId="24" fillId="0" borderId="0" xfId="0" applyFont="1" applyFill="1" applyBorder="1" applyAlignment="1">
      <alignment horizontal="center"/>
    </xf>
    <xf numFmtId="0" fontId="32" fillId="12" borderId="0" xfId="0" applyFont="1" applyFill="1" applyBorder="1" applyAlignment="1">
      <alignment wrapText="1"/>
    </xf>
    <xf numFmtId="0" fontId="33" fillId="0" borderId="0" xfId="0" applyFont="1" applyBorder="1"/>
    <xf numFmtId="0" fontId="32" fillId="13" borderId="0" xfId="0" applyFont="1" applyFill="1" applyBorder="1" applyAlignment="1">
      <alignment wrapText="1"/>
    </xf>
    <xf numFmtId="0" fontId="32" fillId="13" borderId="0" xfId="0" applyFont="1" applyFill="1" applyBorder="1" applyAlignment="1">
      <alignment horizontal="justify" wrapText="1"/>
    </xf>
    <xf numFmtId="0" fontId="33" fillId="0" borderId="0" xfId="0" applyFont="1" applyBorder="1" applyAlignment="1">
      <alignment horizontal="center"/>
    </xf>
    <xf numFmtId="0" fontId="33" fillId="14" borderId="0" xfId="0" applyFont="1" applyFill="1" applyBorder="1" applyAlignment="1">
      <alignment horizontal="center"/>
    </xf>
    <xf numFmtId="0" fontId="33" fillId="0" borderId="0" xfId="0" applyFont="1" applyBorder="1" applyAlignment="1">
      <alignment horizontal="center" vertical="center"/>
    </xf>
    <xf numFmtId="0" fontId="32" fillId="0" borderId="0" xfId="0" applyFont="1" applyBorder="1" applyAlignment="1">
      <alignment horizontal="center"/>
    </xf>
    <xf numFmtId="0" fontId="32" fillId="13" borderId="0" xfId="0" applyFont="1" applyFill="1" applyBorder="1" applyAlignment="1">
      <alignment horizontal="center" wrapText="1"/>
    </xf>
    <xf numFmtId="0" fontId="32" fillId="0" borderId="0" xfId="0" applyFont="1" applyBorder="1"/>
    <xf numFmtId="0" fontId="30" fillId="11" borderId="6" xfId="0" applyFont="1" applyFill="1" applyBorder="1" applyAlignment="1"/>
    <xf numFmtId="0" fontId="30" fillId="11" borderId="7" xfId="0" applyFont="1" applyFill="1" applyBorder="1" applyAlignment="1">
      <alignment horizontal="center"/>
    </xf>
    <xf numFmtId="0" fontId="34" fillId="14" borderId="0" xfId="19" applyFont="1" applyFill="1" applyBorder="1" applyAlignment="1"/>
    <xf numFmtId="0" fontId="33" fillId="0" borderId="0" xfId="0" applyFont="1" applyFill="1" applyBorder="1"/>
    <xf numFmtId="0" fontId="33" fillId="0" borderId="0" xfId="0" applyFont="1" applyFill="1" applyBorder="1" applyAlignment="1">
      <alignment wrapText="1"/>
    </xf>
    <xf numFmtId="0" fontId="32" fillId="12" borderId="0" xfId="0" applyFont="1" applyFill="1" applyBorder="1"/>
    <xf numFmtId="0" fontId="35" fillId="0" borderId="0" xfId="0" applyFont="1" applyFill="1" applyBorder="1" applyAlignment="1">
      <alignment horizontal="center"/>
    </xf>
    <xf numFmtId="0" fontId="34" fillId="13" borderId="0" xfId="19" applyFont="1" applyFill="1" applyBorder="1" applyAlignment="1"/>
    <xf numFmtId="0" fontId="33" fillId="0" borderId="0" xfId="0" applyFont="1" applyBorder="1" applyAlignment="1">
      <alignment horizontal="center" wrapText="1"/>
    </xf>
    <xf numFmtId="0" fontId="34" fillId="14" borderId="0" xfId="0" applyFont="1" applyFill="1" applyBorder="1" applyAlignment="1">
      <alignment horizontal="left"/>
    </xf>
    <xf numFmtId="0" fontId="34" fillId="14" borderId="0" xfId="19" applyFont="1" applyFill="1" applyBorder="1"/>
    <xf numFmtId="0" fontId="36" fillId="0" borderId="0" xfId="0" applyFont="1"/>
    <xf numFmtId="0" fontId="33" fillId="0" borderId="0" xfId="0" applyFont="1"/>
    <xf numFmtId="4" fontId="33" fillId="0" borderId="0" xfId="0" applyNumberFormat="1" applyFont="1"/>
    <xf numFmtId="0" fontId="33" fillId="0" borderId="0" xfId="0" applyFont="1" applyAlignment="1">
      <alignment horizontal="center"/>
    </xf>
    <xf numFmtId="164" fontId="33" fillId="0" borderId="0" xfId="0" applyNumberFormat="1" applyFont="1"/>
    <xf numFmtId="0" fontId="33" fillId="0" borderId="0" xfId="0" applyFont="1" applyAlignment="1"/>
    <xf numFmtId="0" fontId="36" fillId="10" borderId="0" xfId="0" applyFont="1" applyFill="1"/>
    <xf numFmtId="0" fontId="36" fillId="0" borderId="0" xfId="0" applyFont="1" applyAlignment="1"/>
    <xf numFmtId="0" fontId="33" fillId="10" borderId="0" xfId="0" applyFont="1" applyFill="1" applyAlignment="1"/>
    <xf numFmtId="0" fontId="36" fillId="0" borderId="0" xfId="0" applyFont="1" applyAlignment="1">
      <alignment wrapText="1"/>
    </xf>
    <xf numFmtId="0" fontId="37" fillId="0" borderId="0" xfId="0" applyFont="1" applyAlignment="1"/>
    <xf numFmtId="0" fontId="34" fillId="13" borderId="0" xfId="0" applyFont="1" applyFill="1" applyBorder="1" applyAlignment="1">
      <alignment horizontal="left"/>
    </xf>
    <xf numFmtId="0" fontId="32" fillId="0" borderId="0" xfId="0" applyFont="1" applyBorder="1" applyAlignment="1">
      <alignment wrapText="1"/>
    </xf>
    <xf numFmtId="0" fontId="32" fillId="13" borderId="0" xfId="0" applyFont="1" applyFill="1" applyBorder="1"/>
    <xf numFmtId="0" fontId="30" fillId="11" borderId="9" xfId="0" applyFont="1" applyFill="1" applyBorder="1" applyAlignment="1"/>
    <xf numFmtId="0" fontId="38" fillId="0" borderId="0" xfId="0" applyFont="1" applyBorder="1" applyAlignment="1">
      <alignment horizontal="center"/>
    </xf>
    <xf numFmtId="0" fontId="29" fillId="13" borderId="0" xfId="0" applyFont="1" applyFill="1" applyBorder="1" applyAlignment="1">
      <alignment horizontal="center"/>
    </xf>
    <xf numFmtId="0" fontId="33" fillId="13" borderId="0" xfId="0" applyFont="1" applyFill="1" applyBorder="1"/>
    <xf numFmtId="0" fontId="33" fillId="13" borderId="0" xfId="0" applyFont="1" applyFill="1" applyBorder="1" applyAlignment="1">
      <alignment horizontal="center"/>
    </xf>
    <xf numFmtId="0" fontId="19" fillId="13" borderId="0" xfId="0" applyFont="1" applyFill="1" applyBorder="1" applyAlignment="1">
      <alignment horizontal="center"/>
    </xf>
    <xf numFmtId="0" fontId="35" fillId="13" borderId="0" xfId="0" applyFont="1" applyFill="1" applyBorder="1" applyAlignment="1">
      <alignment horizontal="center"/>
    </xf>
    <xf numFmtId="0" fontId="33" fillId="13" borderId="0" xfId="0" applyFont="1" applyFill="1" applyBorder="1" applyAlignment="1">
      <alignment wrapText="1"/>
    </xf>
    <xf numFmtId="0" fontId="39" fillId="0" borderId="0" xfId="0" applyFont="1" applyBorder="1" applyAlignment="1">
      <alignment horizontal="center"/>
    </xf>
    <xf numFmtId="0" fontId="40" fillId="0" borderId="0" xfId="0" applyFont="1" applyFill="1" applyBorder="1" applyAlignment="1">
      <alignment horizontal="center"/>
    </xf>
    <xf numFmtId="0" fontId="40" fillId="13" borderId="0" xfId="0" applyFont="1" applyFill="1" applyBorder="1" applyAlignment="1">
      <alignment horizontal="center"/>
    </xf>
    <xf numFmtId="44" fontId="29" fillId="0" borderId="0" xfId="0" applyNumberFormat="1" applyFont="1" applyFill="1" applyBorder="1" applyAlignment="1">
      <alignment horizontal="center"/>
    </xf>
    <xf numFmtId="44" fontId="16" fillId="9" borderId="3" xfId="0" applyNumberFormat="1" applyFont="1" applyFill="1" applyBorder="1" applyAlignment="1">
      <alignment horizontal="center"/>
    </xf>
    <xf numFmtId="44" fontId="40" fillId="0" borderId="0" xfId="0" applyNumberFormat="1" applyFont="1" applyFill="1" applyBorder="1" applyAlignment="1">
      <alignment horizontal="center"/>
    </xf>
    <xf numFmtId="0" fontId="41" fillId="11" borderId="0" xfId="0" applyFont="1" applyFill="1" applyAlignment="1">
      <alignment horizontal="center"/>
    </xf>
    <xf numFmtId="0" fontId="41" fillId="11" borderId="0" xfId="0" applyFont="1" applyFill="1" applyAlignment="1"/>
    <xf numFmtId="4" fontId="41" fillId="11" borderId="0" xfId="0" applyNumberFormat="1" applyFont="1" applyFill="1" applyAlignment="1">
      <alignment horizontal="center"/>
    </xf>
    <xf numFmtId="164" fontId="41" fillId="11" borderId="0" xfId="0" applyNumberFormat="1" applyFont="1" applyFill="1" applyAlignment="1">
      <alignment horizontal="center"/>
    </xf>
    <xf numFmtId="164" fontId="41" fillId="11" borderId="0" xfId="0" applyNumberFormat="1" applyFont="1" applyFill="1" applyAlignment="1">
      <alignment horizontal="center" wrapText="1"/>
    </xf>
    <xf numFmtId="44" fontId="29" fillId="13" borderId="0" xfId="0" applyNumberFormat="1" applyFont="1" applyFill="1" applyBorder="1" applyAlignment="1">
      <alignment horizontal="center"/>
    </xf>
    <xf numFmtId="44" fontId="40" fillId="13" borderId="0" xfId="0" applyNumberFormat="1" applyFont="1" applyFill="1" applyBorder="1" applyAlignment="1">
      <alignment horizontal="center"/>
    </xf>
    <xf numFmtId="0" fontId="32" fillId="14" borderId="0" xfId="0" applyFont="1" applyFill="1" applyBorder="1"/>
    <xf numFmtId="4" fontId="30" fillId="0" borderId="0" xfId="0" applyNumberFormat="1" applyFont="1" applyFill="1" applyAlignment="1">
      <alignment horizontal="center"/>
    </xf>
    <xf numFmtId="0" fontId="24" fillId="0" borderId="0" xfId="0" applyFont="1" applyFill="1" applyAlignment="1">
      <alignment horizontal="center"/>
    </xf>
    <xf numFmtId="4" fontId="24" fillId="0" borderId="0" xfId="0" applyNumberFormat="1" applyFont="1" applyFill="1" applyAlignment="1">
      <alignment horizontal="center"/>
    </xf>
    <xf numFmtId="44" fontId="30" fillId="0" borderId="0" xfId="0" applyNumberFormat="1" applyFont="1" applyFill="1" applyAlignment="1">
      <alignment horizontal="center"/>
    </xf>
    <xf numFmtId="0" fontId="29" fillId="0" borderId="0" xfId="0" applyFont="1" applyFill="1" applyAlignment="1">
      <alignment horizontal="center"/>
    </xf>
    <xf numFmtId="44" fontId="29" fillId="0" borderId="0" xfId="0" applyNumberFormat="1" applyFont="1" applyFill="1" applyAlignment="1">
      <alignment horizontal="center"/>
    </xf>
    <xf numFmtId="4" fontId="29" fillId="0" borderId="0" xfId="0" applyNumberFormat="1" applyFont="1" applyFill="1" applyAlignment="1">
      <alignment horizontal="center"/>
    </xf>
    <xf numFmtId="0" fontId="29" fillId="11" borderId="7" xfId="0" applyFont="1" applyFill="1" applyBorder="1" applyAlignment="1">
      <alignment horizontal="center"/>
    </xf>
    <xf numFmtId="44" fontId="24" fillId="11" borderId="8" xfId="0" applyNumberFormat="1" applyFont="1" applyFill="1" applyBorder="1" applyAlignment="1">
      <alignment horizontal="center"/>
    </xf>
    <xf numFmtId="4" fontId="29" fillId="15" borderId="6" xfId="0" applyNumberFormat="1" applyFont="1" applyFill="1" applyBorder="1" applyAlignment="1">
      <alignment horizontal="center"/>
    </xf>
    <xf numFmtId="4" fontId="29" fillId="15" borderId="7" xfId="0" applyNumberFormat="1" applyFont="1" applyFill="1" applyBorder="1" applyAlignment="1">
      <alignment horizontal="center"/>
    </xf>
    <xf numFmtId="44" fontId="24" fillId="15" borderId="8" xfId="0" applyNumberFormat="1" applyFont="1" applyFill="1" applyBorder="1" applyAlignment="1">
      <alignment horizontal="center"/>
    </xf>
    <xf numFmtId="44" fontId="38" fillId="0" borderId="0" xfId="0" applyNumberFormat="1" applyFont="1" applyBorder="1" applyAlignment="1">
      <alignment horizontal="center"/>
    </xf>
    <xf numFmtId="44" fontId="41" fillId="11" borderId="0" xfId="0" applyNumberFormat="1" applyFont="1" applyFill="1" applyAlignment="1">
      <alignment horizontal="center"/>
    </xf>
    <xf numFmtId="44" fontId="20" fillId="0" borderId="0" xfId="0" applyNumberFormat="1" applyFont="1" applyBorder="1" applyAlignment="1">
      <alignment horizontal="center"/>
    </xf>
    <xf numFmtId="0" fontId="21" fillId="9" borderId="4" xfId="0" applyFont="1" applyFill="1" applyBorder="1" applyAlignment="1">
      <alignment horizontal="center"/>
    </xf>
    <xf numFmtId="0" fontId="33" fillId="0" borderId="0" xfId="0" applyFont="1" applyFill="1"/>
    <xf numFmtId="0" fontId="26" fillId="9" borderId="4" xfId="0" applyFont="1" applyFill="1" applyBorder="1" applyAlignment="1">
      <alignment horizontal="center"/>
    </xf>
    <xf numFmtId="0" fontId="28" fillId="9" borderId="4" xfId="0" applyFont="1" applyFill="1" applyBorder="1" applyAlignment="1">
      <alignment horizontal="center"/>
    </xf>
    <xf numFmtId="0" fontId="31" fillId="9" borderId="5" xfId="0" applyFont="1" applyFill="1" applyBorder="1" applyAlignment="1">
      <alignment horizontal="center"/>
    </xf>
  </cellXfs>
  <cellStyles count="20">
    <cellStyle name="Accent" xfId="1" xr:uid="{00000000-0005-0000-0000-000000000000}"/>
    <cellStyle name="Accent 1" xfId="2" xr:uid="{00000000-0005-0000-0000-000001000000}"/>
    <cellStyle name="Accent 2" xfId="3" xr:uid="{00000000-0005-0000-0000-000002000000}"/>
    <cellStyle name="Accent 3" xfId="4" xr:uid="{00000000-0005-0000-0000-000003000000}"/>
    <cellStyle name="Bad" xfId="5" xr:uid="{00000000-0005-0000-0000-000004000000}"/>
    <cellStyle name="Error" xfId="6" xr:uid="{00000000-0005-0000-0000-000005000000}"/>
    <cellStyle name="Excel Built-in Explanatory Text" xfId="7" xr:uid="{00000000-0005-0000-0000-000006000000}"/>
    <cellStyle name="Footnote" xfId="8" xr:uid="{00000000-0005-0000-0000-000007000000}"/>
    <cellStyle name="Good" xfId="9" xr:uid="{00000000-0005-0000-0000-000008000000}"/>
    <cellStyle name="Heading (user)" xfId="10" xr:uid="{00000000-0005-0000-0000-000009000000}"/>
    <cellStyle name="Heading 1" xfId="11" xr:uid="{00000000-0005-0000-0000-00000A000000}"/>
    <cellStyle name="Heading 2" xfId="12" xr:uid="{00000000-0005-0000-0000-00000B000000}"/>
    <cellStyle name="Hyperlink" xfId="13" xr:uid="{00000000-0005-0000-0000-00000C000000}"/>
    <cellStyle name="Neutral" xfId="14" xr:uid="{00000000-0005-0000-0000-00000D000000}"/>
    <cellStyle name="Normal" xfId="0" builtinId="0" customBuiltin="1"/>
    <cellStyle name="Normal 3" xfId="19" xr:uid="{00000000-0005-0000-0000-00000F000000}"/>
    <cellStyle name="Note" xfId="15" xr:uid="{00000000-0005-0000-0000-000010000000}"/>
    <cellStyle name="Status" xfId="16" xr:uid="{00000000-0005-0000-0000-000011000000}"/>
    <cellStyle name="Text" xfId="17" xr:uid="{00000000-0005-0000-0000-000012000000}"/>
    <cellStyle name="Warning" xfId="18" xr:uid="{00000000-0005-0000-0000-000013000000}"/>
  </cellStyles>
  <dxfs count="744"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1"/>
        <scheme val="none"/>
      </font>
      <numFmt numFmtId="34" formatCode="_-&quot;R$&quot;\ * #,##0.00_-;\-&quot;R$&quot;\ * #,##0.00_-;_-&quot;R$&quot;\ * &quot;-&quot;??_-;_-@_-"/>
      <alignment horizontal="center" vertical="bottom" textRotation="0" wrapText="0" relativeIndent="0" justifyLastLine="0" shrinkToFit="0" readingOrder="0"/>
    </dxf>
    <dxf>
      <font>
        <b/>
        <strike val="0"/>
        <outline val="0"/>
        <shadow val="0"/>
        <u val="none"/>
        <vertAlign val="baseline"/>
        <sz val="8"/>
        <color rgb="FF000000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1"/>
        <scheme val="none"/>
      </font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minor"/>
      </font>
      <alignment horizontal="center" vertical="bottom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rgb="FFFFFFFF"/>
        <name val="Arial1"/>
        <scheme val="none"/>
      </font>
      <fill>
        <patternFill patternType="solid">
          <fgColor rgb="FF1C4587"/>
          <bgColor rgb="FF1C4587"/>
        </patternFill>
      </fill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4" formatCode="_-&quot;R$&quot;\ * #,##0.00_-;\-&quot;R$&quot;\ * #,##0.00_-;_-&quot;R$&quot;\ * &quot;-&quot;??_-;_-@_-"/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4" formatCode="[$R$ -416]#,##0.00"/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numFmt numFmtId="34" formatCode="_-&quot;R$&quot;\ * #,##0.00_-;\-&quot;R$&quot;\ * #,##0.00_-;_-&quot;R$&quot;\ * &quot;-&quot;??_-;_-@_-"/>
      <alignment horizontal="center" vertical="bottom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[$R$ -416]#,##0.00"/>
      <fill>
        <patternFill patternType="solid">
          <fgColor indexed="64"/>
          <bgColor theme="3" tint="0.39997558519241921"/>
        </patternFill>
      </fill>
      <alignment horizontal="center" vertical="bottom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general" vertical="bottom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  <alignment horizontal="general" vertical="bottom" textRotation="0" wrapText="0" relative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  <alignment vertical="top" textRotation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FFFF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34" formatCode="_-&quot;R$&quot;\ * #,##0.00_-;\-&quot;R$&quot;\ * #,##0.00_-;_-&quot;R$&quot;\ * &quot;-&quot;??_-;_-@_-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numFmt numFmtId="164" formatCode="[$R$ -416]#,##0.00"/>
      <fill>
        <patternFill patternType="solid">
          <fgColor indexed="64"/>
          <bgColor theme="3" tint="0.39997558519241921"/>
        </patternFill>
      </fill>
      <alignment horizontal="center" vertical="bottom" textRotation="0" wrapText="1" relative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34" formatCode="_-&quot;R$&quot;\ * #,##0.00_-;\-&quot;R$&quot;\ * #,##0.00_-;_-&quot;R$&quot;\ * &quot;-&quot;??_-;_-@_-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numFmt numFmtId="164" formatCode="[$R$ -416]#,##0.00"/>
      <fill>
        <patternFill patternType="solid">
          <fgColor indexed="64"/>
          <bgColor theme="3" tint="0.39997558519241921"/>
        </patternFill>
      </fill>
      <alignment horizontal="center" vertical="bottom" textRotation="0" wrapText="0" relative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34" formatCode="_-&quot;R$&quot;\ * #,##0.00_-;\-&quot;R$&quot;\ * #,##0.00_-;_-&quot;R$&quot;\ * &quot;-&quot;??_-;_-@_-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numFmt numFmtId="4" formatCode="#,##0.00"/>
      <fill>
        <patternFill patternType="solid">
          <fgColor indexed="64"/>
          <bgColor theme="3" tint="0.39997558519241921"/>
        </patternFill>
      </fill>
      <alignment horizontal="center" vertical="bottom" textRotation="0" wrapText="0" relative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34" formatCode="_-&quot;R$&quot;\ * #,##0.00_-;\-&quot;R$&quot;\ * #,##0.00_-;_-&quot;R$&quot;\ * &quot;-&quot;??_-;_-@_-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numFmt numFmtId="34" formatCode="_-&quot;R$&quot;\ * #,##0.00_-;\-&quot;R$&quot;\ * #,##0.00_-;_-&quot;R$&quot;\ * &quot;-&quot;??_-;_-@_-"/>
      <fill>
        <patternFill patternType="solid">
          <fgColor indexed="64"/>
          <bgColor theme="3" tint="0.39997558519241921"/>
        </patternFill>
      </fill>
      <alignment horizontal="center" vertical="bottom" textRotation="0" wrapText="0" relative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  <alignment horizontal="general" vertical="bottom" textRotation="0" wrapText="0" relativeIndent="0" justifyLastLine="0" shrinkToFit="0" readingOrder="0"/>
    </dxf>
    <dxf>
      <font>
        <b val="0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bottom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minor"/>
      </font>
      <alignment horizontal="center" vertical="bottom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minor"/>
      </font>
      <alignment horizontal="center" vertical="bottom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  <alignment horizontal="center" vertical="bottom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  <alignment horizontal="general" vertical="bottom" textRotation="0" wrapText="0" relativeIndent="0" justifyLastLine="0" shrinkToFit="0" readingOrder="0"/>
    </dxf>
    <dxf>
      <font>
        <b/>
        <strike val="0"/>
        <outline val="0"/>
        <shadow val="0"/>
        <u val="none"/>
        <vertAlign val="baseline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FFFF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1"/>
        <scheme val="none"/>
      </font>
      <numFmt numFmtId="34" formatCode="_-&quot;R$&quot;\ * #,##0.00_-;\-&quot;R$&quot;\ * #,##0.00_-;_-&quot;R$&quot;\ * &quot;-&quot;??_-;_-@_-"/>
      <alignment horizontal="center" vertical="bottom" textRotation="0" wrapText="0" relativeIndent="0" justifyLastLine="0" shrinkToFit="0" readingOrder="0"/>
    </dxf>
    <dxf>
      <font>
        <b/>
        <strike val="0"/>
        <outline val="0"/>
        <shadow val="0"/>
        <u val="none"/>
        <vertAlign val="baseline"/>
        <sz val="8"/>
        <color rgb="FF000000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1"/>
        <scheme val="none"/>
      </font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minor"/>
      </font>
      <alignment horizontal="center" vertical="bottom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rgb="FFFFFFFF"/>
        <name val="Arial1"/>
        <scheme val="none"/>
      </font>
      <fill>
        <patternFill patternType="solid">
          <fgColor rgb="FF1C4587"/>
          <bgColor rgb="FF1C4587"/>
        </patternFill>
      </fill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4" formatCode="_-&quot;R$&quot;\ * #,##0.00_-;\-&quot;R$&quot;\ * #,##0.00_-;_-&quot;R$&quot;\ * &quot;-&quot;??_-;_-@_-"/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4" formatCode="[$R$ -416]#,##0.00"/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numFmt numFmtId="34" formatCode="_-&quot;R$&quot;\ * #,##0.00_-;\-&quot;R$&quot;\ * #,##0.00_-;_-&quot;R$&quot;\ * &quot;-&quot;??_-;_-@_-"/>
      <alignment horizontal="center" vertical="bottom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[$R$ -416]#,##0.00"/>
      <fill>
        <patternFill patternType="solid">
          <fgColor indexed="64"/>
          <bgColor theme="3" tint="0.39997558519241921"/>
        </patternFill>
      </fill>
      <alignment horizontal="center" vertical="bottom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general" vertical="bottom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  <alignment horizontal="general" vertical="bottom" textRotation="0" wrapText="0" relative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  <alignment vertical="top" textRotation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FFFF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34" formatCode="_-&quot;R$&quot;\ * #,##0.00_-;\-&quot;R$&quot;\ * #,##0.00_-;_-&quot;R$&quot;\ * &quot;-&quot;??_-;_-@_-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numFmt numFmtId="164" formatCode="[$R$ -416]#,##0.00"/>
      <fill>
        <patternFill patternType="solid">
          <fgColor indexed="64"/>
          <bgColor theme="3" tint="0.39997558519241921"/>
        </patternFill>
      </fill>
      <alignment horizontal="center" vertical="bottom" textRotation="0" wrapText="1" relative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34" formatCode="_-&quot;R$&quot;\ * #,##0.00_-;\-&quot;R$&quot;\ * #,##0.00_-;_-&quot;R$&quot;\ * &quot;-&quot;??_-;_-@_-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numFmt numFmtId="164" formatCode="[$R$ -416]#,##0.00"/>
      <fill>
        <patternFill patternType="solid">
          <fgColor indexed="64"/>
          <bgColor theme="3" tint="0.39997558519241921"/>
        </patternFill>
      </fill>
      <alignment horizontal="center" vertical="bottom" textRotation="0" wrapText="0" relative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34" formatCode="_-&quot;R$&quot;\ * #,##0.00_-;\-&quot;R$&quot;\ * #,##0.00_-;_-&quot;R$&quot;\ * &quot;-&quot;??_-;_-@_-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numFmt numFmtId="4" formatCode="#,##0.00"/>
      <fill>
        <patternFill patternType="solid">
          <fgColor indexed="64"/>
          <bgColor theme="3" tint="0.39997558519241921"/>
        </patternFill>
      </fill>
      <alignment horizontal="center" vertical="bottom" textRotation="0" wrapText="0" relative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34" formatCode="_-&quot;R$&quot;\ * #,##0.00_-;\-&quot;R$&quot;\ * #,##0.00_-;_-&quot;R$&quot;\ * &quot;-&quot;??_-;_-@_-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numFmt numFmtId="34" formatCode="_-&quot;R$&quot;\ * #,##0.00_-;\-&quot;R$&quot;\ * #,##0.00_-;_-&quot;R$&quot;\ * &quot;-&quot;??_-;_-@_-"/>
      <fill>
        <patternFill patternType="solid">
          <fgColor indexed="64"/>
          <bgColor theme="3" tint="0.39997558519241921"/>
        </patternFill>
      </fill>
      <alignment horizontal="center" vertical="bottom" textRotation="0" wrapText="0" relative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  <alignment horizontal="general" vertical="bottom" textRotation="0" wrapText="0" relativeIndent="0" justifyLastLine="0" shrinkToFit="0" readingOrder="0"/>
    </dxf>
    <dxf>
      <font>
        <b val="0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bottom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minor"/>
      </font>
      <alignment horizontal="center" vertical="bottom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minor"/>
      </font>
      <alignment horizontal="center" vertical="bottom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  <alignment horizontal="center" vertical="bottom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  <alignment horizontal="general" vertical="bottom" textRotation="0" wrapText="0" relativeIndent="0" justifyLastLine="0" shrinkToFit="0" readingOrder="0"/>
    </dxf>
    <dxf>
      <font>
        <b/>
        <strike val="0"/>
        <outline val="0"/>
        <shadow val="0"/>
        <u val="none"/>
        <vertAlign val="baseline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FFFF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1"/>
        <scheme val="none"/>
      </font>
      <numFmt numFmtId="34" formatCode="_-&quot;R$&quot;\ * #,##0.00_-;\-&quot;R$&quot;\ * #,##0.00_-;_-&quot;R$&quot;\ * &quot;-&quot;??_-;_-@_-"/>
      <alignment horizontal="center" vertical="bottom" textRotation="0" wrapText="0" relativeIndent="0" justifyLastLine="0" shrinkToFit="0" readingOrder="0"/>
    </dxf>
    <dxf>
      <font>
        <b/>
        <strike val="0"/>
        <outline val="0"/>
        <shadow val="0"/>
        <u val="none"/>
        <vertAlign val="baseline"/>
        <sz val="8"/>
        <color rgb="FF000000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1"/>
        <scheme val="none"/>
      </font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minor"/>
      </font>
      <alignment horizontal="center" vertical="bottom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rgb="FFFFFFFF"/>
        <name val="Arial1"/>
        <scheme val="none"/>
      </font>
      <fill>
        <patternFill patternType="solid">
          <fgColor rgb="FF1C4587"/>
          <bgColor rgb="FF1C4587"/>
        </patternFill>
      </fill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4" formatCode="_-&quot;R$&quot;\ * #,##0.00_-;\-&quot;R$&quot;\ * #,##0.00_-;_-&quot;R$&quot;\ * &quot;-&quot;??_-;_-@_-"/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4" formatCode="[$R$ -416]#,##0.00"/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numFmt numFmtId="34" formatCode="_-&quot;R$&quot;\ * #,##0.00_-;\-&quot;R$&quot;\ * #,##0.00_-;_-&quot;R$&quot;\ * &quot;-&quot;??_-;_-@_-"/>
      <alignment horizontal="center" vertical="bottom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[$R$ -416]#,##0.00"/>
      <fill>
        <patternFill patternType="solid">
          <fgColor indexed="64"/>
          <bgColor theme="3" tint="0.39997558519241921"/>
        </patternFill>
      </fill>
      <alignment horizontal="center" vertical="bottom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general" vertical="bottom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  <alignment horizontal="general" vertical="bottom" textRotation="0" wrapText="0" relative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  <alignment vertical="top" textRotation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FFFF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34" formatCode="_-&quot;R$&quot;\ * #,##0.00_-;\-&quot;R$&quot;\ * #,##0.00_-;_-&quot;R$&quot;\ * &quot;-&quot;??_-;_-@_-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numFmt numFmtId="164" formatCode="[$R$ -416]#,##0.00"/>
      <fill>
        <patternFill patternType="solid">
          <fgColor indexed="64"/>
          <bgColor theme="3" tint="0.39997558519241921"/>
        </patternFill>
      </fill>
      <alignment horizontal="center" vertical="bottom" textRotation="0" wrapText="1" relative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34" formatCode="_-&quot;R$&quot;\ * #,##0.00_-;\-&quot;R$&quot;\ * #,##0.00_-;_-&quot;R$&quot;\ * &quot;-&quot;??_-;_-@_-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numFmt numFmtId="164" formatCode="[$R$ -416]#,##0.00"/>
      <fill>
        <patternFill patternType="solid">
          <fgColor indexed="64"/>
          <bgColor theme="3" tint="0.39997558519241921"/>
        </patternFill>
      </fill>
      <alignment horizontal="center" vertical="bottom" textRotation="0" wrapText="0" relative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34" formatCode="_-&quot;R$&quot;\ * #,##0.00_-;\-&quot;R$&quot;\ * #,##0.00_-;_-&quot;R$&quot;\ * &quot;-&quot;??_-;_-@_-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numFmt numFmtId="4" formatCode="#,##0.00"/>
      <fill>
        <patternFill patternType="solid">
          <fgColor indexed="64"/>
          <bgColor theme="3" tint="0.39997558519241921"/>
        </patternFill>
      </fill>
      <alignment horizontal="center" vertical="bottom" textRotation="0" wrapText="0" relative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34" formatCode="_-&quot;R$&quot;\ * #,##0.00_-;\-&quot;R$&quot;\ * #,##0.00_-;_-&quot;R$&quot;\ * &quot;-&quot;??_-;_-@_-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numFmt numFmtId="34" formatCode="_-&quot;R$&quot;\ * #,##0.00_-;\-&quot;R$&quot;\ * #,##0.00_-;_-&quot;R$&quot;\ * &quot;-&quot;??_-;_-@_-"/>
      <fill>
        <patternFill patternType="solid">
          <fgColor indexed="64"/>
          <bgColor theme="3" tint="0.39997558519241921"/>
        </patternFill>
      </fill>
      <alignment horizontal="center" vertical="bottom" textRotation="0" wrapText="0" relative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  <alignment horizontal="general" vertical="bottom" textRotation="0" wrapText="0" relativeIndent="0" justifyLastLine="0" shrinkToFit="0" readingOrder="0"/>
    </dxf>
    <dxf>
      <font>
        <b val="0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bottom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minor"/>
      </font>
      <alignment horizontal="center" vertical="bottom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minor"/>
      </font>
      <alignment horizontal="center" vertical="bottom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  <alignment horizontal="center" vertical="bottom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  <alignment horizontal="general" vertical="bottom" textRotation="0" wrapText="0" relativeIndent="0" justifyLastLine="0" shrinkToFit="0" readingOrder="0"/>
    </dxf>
    <dxf>
      <font>
        <b/>
        <strike val="0"/>
        <outline val="0"/>
        <shadow val="0"/>
        <u val="none"/>
        <vertAlign val="baseline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FFFF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1"/>
        <scheme val="none"/>
      </font>
      <numFmt numFmtId="34" formatCode="_-&quot;R$&quot;\ * #,##0.00_-;\-&quot;R$&quot;\ * #,##0.00_-;_-&quot;R$&quot;\ * &quot;-&quot;??_-;_-@_-"/>
      <alignment horizontal="center" vertical="bottom" textRotation="0" wrapText="0" relativeIndent="0" justifyLastLine="0" shrinkToFit="0" readingOrder="0"/>
    </dxf>
    <dxf>
      <font>
        <b/>
        <strike val="0"/>
        <outline val="0"/>
        <shadow val="0"/>
        <u val="none"/>
        <vertAlign val="baseline"/>
        <sz val="8"/>
        <color rgb="FF000000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1"/>
        <scheme val="none"/>
      </font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minor"/>
      </font>
      <alignment horizontal="center" vertical="bottom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rgb="FFFFFFFF"/>
        <name val="Arial1"/>
        <scheme val="none"/>
      </font>
      <fill>
        <patternFill patternType="solid">
          <fgColor rgb="FF1C4587"/>
          <bgColor rgb="FF1C4587"/>
        </patternFill>
      </fill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4" formatCode="_-&quot;R$&quot;\ * #,##0.00_-;\-&quot;R$&quot;\ * #,##0.00_-;_-&quot;R$&quot;\ * &quot;-&quot;??_-;_-@_-"/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4" formatCode="[$R$ -416]#,##0.00"/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numFmt numFmtId="34" formatCode="_-&quot;R$&quot;\ * #,##0.00_-;\-&quot;R$&quot;\ * #,##0.00_-;_-&quot;R$&quot;\ * &quot;-&quot;??_-;_-@_-"/>
      <alignment horizontal="center" vertical="bottom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[$R$ -416]#,##0.00"/>
      <fill>
        <patternFill patternType="solid">
          <fgColor indexed="64"/>
          <bgColor theme="3" tint="0.39997558519241921"/>
        </patternFill>
      </fill>
      <alignment horizontal="center" vertical="bottom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general" vertical="bottom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  <alignment horizontal="general" vertical="bottom" textRotation="0" wrapText="0" relative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  <alignment vertical="top" textRotation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FFFF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34" formatCode="_-&quot;R$&quot;\ * #,##0.00_-;\-&quot;R$&quot;\ * #,##0.00_-;_-&quot;R$&quot;\ * &quot;-&quot;??_-;_-@_-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numFmt numFmtId="164" formatCode="[$R$ -416]#,##0.00"/>
      <fill>
        <patternFill patternType="solid">
          <fgColor indexed="64"/>
          <bgColor theme="3" tint="0.39997558519241921"/>
        </patternFill>
      </fill>
      <alignment horizontal="center" vertical="bottom" textRotation="0" wrapText="1" relative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34" formatCode="_-&quot;R$&quot;\ * #,##0.00_-;\-&quot;R$&quot;\ * #,##0.00_-;_-&quot;R$&quot;\ * &quot;-&quot;??_-;_-@_-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numFmt numFmtId="164" formatCode="[$R$ -416]#,##0.00"/>
      <fill>
        <patternFill patternType="solid">
          <fgColor indexed="64"/>
          <bgColor theme="3" tint="0.39997558519241921"/>
        </patternFill>
      </fill>
      <alignment horizontal="center" vertical="bottom" textRotation="0" wrapText="0" relative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34" formatCode="_-&quot;R$&quot;\ * #,##0.00_-;\-&quot;R$&quot;\ * #,##0.00_-;_-&quot;R$&quot;\ * &quot;-&quot;??_-;_-@_-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numFmt numFmtId="4" formatCode="#,##0.00"/>
      <fill>
        <patternFill patternType="solid">
          <fgColor indexed="64"/>
          <bgColor theme="3" tint="0.39997558519241921"/>
        </patternFill>
      </fill>
      <alignment horizontal="center" vertical="bottom" textRotation="0" wrapText="0" relative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34" formatCode="_-&quot;R$&quot;\ * #,##0.00_-;\-&quot;R$&quot;\ * #,##0.00_-;_-&quot;R$&quot;\ * &quot;-&quot;??_-;_-@_-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numFmt numFmtId="34" formatCode="_-&quot;R$&quot;\ * #,##0.00_-;\-&quot;R$&quot;\ * #,##0.00_-;_-&quot;R$&quot;\ * &quot;-&quot;??_-;_-@_-"/>
      <fill>
        <patternFill patternType="solid">
          <fgColor indexed="64"/>
          <bgColor theme="3" tint="0.39997558519241921"/>
        </patternFill>
      </fill>
      <alignment horizontal="center" vertical="bottom" textRotation="0" wrapText="0" relative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  <alignment horizontal="general" vertical="bottom" textRotation="0" wrapText="0" relativeIndent="0" justifyLastLine="0" shrinkToFit="0" readingOrder="0"/>
    </dxf>
    <dxf>
      <font>
        <b val="0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bottom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minor"/>
      </font>
      <alignment horizontal="center" vertical="bottom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minor"/>
      </font>
      <alignment horizontal="center" vertical="bottom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  <alignment horizontal="center" vertical="bottom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  <alignment horizontal="general" vertical="bottom" textRotation="0" wrapText="0" relativeIndent="0" justifyLastLine="0" shrinkToFit="0" readingOrder="0"/>
    </dxf>
    <dxf>
      <font>
        <b/>
        <strike val="0"/>
        <outline val="0"/>
        <shadow val="0"/>
        <u val="none"/>
        <vertAlign val="baseline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FFFF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1"/>
        <scheme val="none"/>
      </font>
      <numFmt numFmtId="34" formatCode="_-&quot;R$&quot;\ * #,##0.00_-;\-&quot;R$&quot;\ * #,##0.00_-;_-&quot;R$&quot;\ * &quot;-&quot;??_-;_-@_-"/>
      <alignment horizontal="center" vertical="bottom" textRotation="0" wrapText="0" relativeIndent="0" justifyLastLine="0" shrinkToFit="0" readingOrder="0"/>
    </dxf>
    <dxf>
      <font>
        <b/>
        <strike val="0"/>
        <outline val="0"/>
        <shadow val="0"/>
        <u val="none"/>
        <vertAlign val="baseline"/>
        <sz val="8"/>
        <color rgb="FF000000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1"/>
        <scheme val="none"/>
      </font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minor"/>
      </font>
      <alignment horizontal="center" vertical="bottom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rgb="FFFFFFFF"/>
        <name val="Arial1"/>
        <scheme val="none"/>
      </font>
      <fill>
        <patternFill patternType="solid">
          <fgColor rgb="FF1C4587"/>
          <bgColor rgb="FF1C4587"/>
        </patternFill>
      </fill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4" formatCode="_-&quot;R$&quot;\ * #,##0.00_-;\-&quot;R$&quot;\ * #,##0.00_-;_-&quot;R$&quot;\ * &quot;-&quot;??_-;_-@_-"/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4" formatCode="[$R$ -416]#,##0.00"/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numFmt numFmtId="34" formatCode="_-&quot;R$&quot;\ * #,##0.00_-;\-&quot;R$&quot;\ * #,##0.00_-;_-&quot;R$&quot;\ * &quot;-&quot;??_-;_-@_-"/>
      <alignment horizontal="center" vertical="bottom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[$R$ -416]#,##0.00"/>
      <fill>
        <patternFill patternType="solid">
          <fgColor indexed="64"/>
          <bgColor theme="3" tint="0.39997558519241921"/>
        </patternFill>
      </fill>
      <alignment horizontal="center" vertical="bottom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general" vertical="bottom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  <alignment horizontal="general" vertical="bottom" textRotation="0" wrapText="0" relative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  <alignment vertical="top" textRotation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FFFF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34" formatCode="_-&quot;R$&quot;\ * #,##0.00_-;\-&quot;R$&quot;\ * #,##0.00_-;_-&quot;R$&quot;\ * &quot;-&quot;??_-;_-@_-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numFmt numFmtId="164" formatCode="[$R$ -416]#,##0.00"/>
      <fill>
        <patternFill patternType="solid">
          <fgColor indexed="64"/>
          <bgColor theme="3" tint="0.39997558519241921"/>
        </patternFill>
      </fill>
      <alignment horizontal="center" vertical="bottom" textRotation="0" wrapText="1" relative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34" formatCode="_-&quot;R$&quot;\ * #,##0.00_-;\-&quot;R$&quot;\ * #,##0.00_-;_-&quot;R$&quot;\ * &quot;-&quot;??_-;_-@_-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numFmt numFmtId="164" formatCode="[$R$ -416]#,##0.00"/>
      <fill>
        <patternFill patternType="solid">
          <fgColor indexed="64"/>
          <bgColor theme="3" tint="0.39997558519241921"/>
        </patternFill>
      </fill>
      <alignment horizontal="center" vertical="bottom" textRotation="0" wrapText="0" relative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34" formatCode="_-&quot;R$&quot;\ * #,##0.00_-;\-&quot;R$&quot;\ * #,##0.00_-;_-&quot;R$&quot;\ * &quot;-&quot;??_-;_-@_-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numFmt numFmtId="4" formatCode="#,##0.00"/>
      <fill>
        <patternFill patternType="solid">
          <fgColor indexed="64"/>
          <bgColor theme="3" tint="0.39997558519241921"/>
        </patternFill>
      </fill>
      <alignment horizontal="center" vertical="bottom" textRotation="0" wrapText="0" relative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34" formatCode="_-&quot;R$&quot;\ * #,##0.00_-;\-&quot;R$&quot;\ * #,##0.00_-;_-&quot;R$&quot;\ * &quot;-&quot;??_-;_-@_-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numFmt numFmtId="34" formatCode="_-&quot;R$&quot;\ * #,##0.00_-;\-&quot;R$&quot;\ * #,##0.00_-;_-&quot;R$&quot;\ * &quot;-&quot;??_-;_-@_-"/>
      <fill>
        <patternFill patternType="solid">
          <fgColor indexed="64"/>
          <bgColor theme="3" tint="0.39997558519241921"/>
        </patternFill>
      </fill>
      <alignment horizontal="center" vertical="bottom" textRotation="0" wrapText="0" relative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  <alignment horizontal="general" vertical="bottom" textRotation="0" wrapText="0" relativeIndent="0" justifyLastLine="0" shrinkToFit="0" readingOrder="0"/>
    </dxf>
    <dxf>
      <font>
        <b val="0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bottom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minor"/>
      </font>
      <alignment horizontal="center" vertical="bottom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minor"/>
      </font>
      <alignment horizontal="center" vertical="bottom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  <alignment horizontal="center" vertical="bottom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  <alignment horizontal="general" vertical="bottom" textRotation="0" wrapText="0" relativeIndent="0" justifyLastLine="0" shrinkToFit="0" readingOrder="0"/>
    </dxf>
    <dxf>
      <font>
        <b/>
        <strike val="0"/>
        <outline val="0"/>
        <shadow val="0"/>
        <u val="none"/>
        <vertAlign val="baseline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FFFF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1"/>
        <scheme val="none"/>
      </font>
      <numFmt numFmtId="34" formatCode="_-&quot;R$&quot;\ * #,##0.00_-;\-&quot;R$&quot;\ * #,##0.00_-;_-&quot;R$&quot;\ * &quot;-&quot;??_-;_-@_-"/>
      <alignment horizontal="center" vertical="bottom" textRotation="0" wrapText="0" relativeIndent="0" justifyLastLine="0" shrinkToFit="0" readingOrder="0"/>
    </dxf>
    <dxf>
      <font>
        <b/>
        <strike val="0"/>
        <outline val="0"/>
        <shadow val="0"/>
        <u val="none"/>
        <vertAlign val="baseline"/>
        <sz val="8"/>
        <color rgb="FF000000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1"/>
        <scheme val="none"/>
      </font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minor"/>
      </font>
      <alignment horizontal="center" vertical="bottom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rgb="FFFFFFFF"/>
        <name val="Arial1"/>
        <scheme val="none"/>
      </font>
      <fill>
        <patternFill patternType="solid">
          <fgColor rgb="FF1C4587"/>
          <bgColor rgb="FF1C4587"/>
        </patternFill>
      </fill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4" formatCode="_-&quot;R$&quot;\ * #,##0.00_-;\-&quot;R$&quot;\ * #,##0.00_-;_-&quot;R$&quot;\ * &quot;-&quot;??_-;_-@_-"/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4" formatCode="[$R$ -416]#,##0.00"/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numFmt numFmtId="34" formatCode="_-&quot;R$&quot;\ * #,##0.00_-;\-&quot;R$&quot;\ * #,##0.00_-;_-&quot;R$&quot;\ * &quot;-&quot;??_-;_-@_-"/>
      <alignment horizontal="center" vertical="bottom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[$R$ -416]#,##0.00"/>
      <fill>
        <patternFill patternType="solid">
          <fgColor indexed="64"/>
          <bgColor theme="3" tint="0.39997558519241921"/>
        </patternFill>
      </fill>
      <alignment horizontal="center" vertical="bottom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general" vertical="bottom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  <alignment horizontal="general" vertical="bottom" textRotation="0" wrapText="0" relative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  <alignment vertical="top" textRotation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FFFF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34" formatCode="_-&quot;R$&quot;\ * #,##0.00_-;\-&quot;R$&quot;\ * #,##0.00_-;_-&quot;R$&quot;\ * &quot;-&quot;??_-;_-@_-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numFmt numFmtId="164" formatCode="[$R$ -416]#,##0.00"/>
      <fill>
        <patternFill patternType="solid">
          <fgColor indexed="64"/>
          <bgColor theme="3" tint="0.39997558519241921"/>
        </patternFill>
      </fill>
      <alignment horizontal="center" vertical="bottom" textRotation="0" wrapText="1" relative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34" formatCode="_-&quot;R$&quot;\ * #,##0.00_-;\-&quot;R$&quot;\ * #,##0.00_-;_-&quot;R$&quot;\ * &quot;-&quot;??_-;_-@_-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numFmt numFmtId="164" formatCode="[$R$ -416]#,##0.00"/>
      <fill>
        <patternFill patternType="solid">
          <fgColor indexed="64"/>
          <bgColor theme="3" tint="0.39997558519241921"/>
        </patternFill>
      </fill>
      <alignment horizontal="center" vertical="bottom" textRotation="0" wrapText="0" relative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34" formatCode="_-&quot;R$&quot;\ * #,##0.00_-;\-&quot;R$&quot;\ * #,##0.00_-;_-&quot;R$&quot;\ * &quot;-&quot;??_-;_-@_-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numFmt numFmtId="4" formatCode="#,##0.00"/>
      <fill>
        <patternFill patternType="solid">
          <fgColor indexed="64"/>
          <bgColor theme="3" tint="0.39997558519241921"/>
        </patternFill>
      </fill>
      <alignment horizontal="center" vertical="bottom" textRotation="0" wrapText="0" relative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34" formatCode="_-&quot;R$&quot;\ * #,##0.00_-;\-&quot;R$&quot;\ * #,##0.00_-;_-&quot;R$&quot;\ * &quot;-&quot;??_-;_-@_-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numFmt numFmtId="34" formatCode="_-&quot;R$&quot;\ * #,##0.00_-;\-&quot;R$&quot;\ * #,##0.00_-;_-&quot;R$&quot;\ * &quot;-&quot;??_-;_-@_-"/>
      <fill>
        <patternFill patternType="solid">
          <fgColor indexed="64"/>
          <bgColor theme="3" tint="0.39997558519241921"/>
        </patternFill>
      </fill>
      <alignment horizontal="center" vertical="bottom" textRotation="0" wrapText="0" relative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  <alignment horizontal="general" vertical="bottom" textRotation="0" wrapText="0" relativeIndent="0" justifyLastLine="0" shrinkToFit="0" readingOrder="0"/>
    </dxf>
    <dxf>
      <font>
        <b val="0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bottom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minor"/>
      </font>
      <alignment horizontal="center" vertical="bottom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minor"/>
      </font>
      <alignment horizontal="center" vertical="bottom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  <alignment horizontal="center" vertical="bottom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  <alignment horizontal="general" vertical="bottom" textRotation="0" wrapText="0" relativeIndent="0" justifyLastLine="0" shrinkToFit="0" readingOrder="0"/>
    </dxf>
    <dxf>
      <font>
        <b/>
        <strike val="0"/>
        <outline val="0"/>
        <shadow val="0"/>
        <u val="none"/>
        <vertAlign val="baseline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FFFF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1"/>
        <scheme val="none"/>
      </font>
      <numFmt numFmtId="34" formatCode="_-&quot;R$&quot;\ * #,##0.00_-;\-&quot;R$&quot;\ * #,##0.00_-;_-&quot;R$&quot;\ * &quot;-&quot;??_-;_-@_-"/>
      <alignment horizontal="center" vertical="bottom" textRotation="0" wrapText="0" relativeIndent="0" justifyLastLine="0" shrinkToFit="0" readingOrder="0"/>
    </dxf>
    <dxf>
      <font>
        <b/>
        <strike val="0"/>
        <outline val="0"/>
        <shadow val="0"/>
        <u val="none"/>
        <vertAlign val="baseline"/>
        <sz val="8"/>
        <color rgb="FF000000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1"/>
        <scheme val="none"/>
      </font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minor"/>
      </font>
      <alignment horizontal="center" vertical="bottom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rgb="FFFFFFFF"/>
        <name val="Arial1"/>
        <scheme val="none"/>
      </font>
      <fill>
        <patternFill patternType="solid">
          <fgColor rgb="FF1C4587"/>
          <bgColor rgb="FF1C4587"/>
        </patternFill>
      </fill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4" formatCode="_-&quot;R$&quot;\ * #,##0.00_-;\-&quot;R$&quot;\ * #,##0.00_-;_-&quot;R$&quot;\ * &quot;-&quot;??_-;_-@_-"/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4" formatCode="[$R$ -416]#,##0.00"/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numFmt numFmtId="34" formatCode="_-&quot;R$&quot;\ * #,##0.00_-;\-&quot;R$&quot;\ * #,##0.00_-;_-&quot;R$&quot;\ * &quot;-&quot;??_-;_-@_-"/>
      <alignment horizontal="center" vertical="bottom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[$R$ -416]#,##0.00"/>
      <fill>
        <patternFill patternType="solid">
          <fgColor indexed="64"/>
          <bgColor theme="3" tint="0.39997558519241921"/>
        </patternFill>
      </fill>
      <alignment horizontal="center" vertical="bottom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general" vertical="bottom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  <alignment horizontal="general" vertical="bottom" textRotation="0" wrapText="0" relative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  <alignment vertical="top" textRotation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FFFF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34" formatCode="_-&quot;R$&quot;\ * #,##0.00_-;\-&quot;R$&quot;\ * #,##0.00_-;_-&quot;R$&quot;\ * &quot;-&quot;??_-;_-@_-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numFmt numFmtId="164" formatCode="[$R$ -416]#,##0.00"/>
      <fill>
        <patternFill patternType="solid">
          <fgColor indexed="64"/>
          <bgColor theme="3" tint="0.39997558519241921"/>
        </patternFill>
      </fill>
      <alignment horizontal="center" vertical="bottom" textRotation="0" wrapText="1" relative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34" formatCode="_-&quot;R$&quot;\ * #,##0.00_-;\-&quot;R$&quot;\ * #,##0.00_-;_-&quot;R$&quot;\ * &quot;-&quot;??_-;_-@_-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numFmt numFmtId="164" formatCode="[$R$ -416]#,##0.00"/>
      <fill>
        <patternFill patternType="solid">
          <fgColor indexed="64"/>
          <bgColor theme="3" tint="0.39997558519241921"/>
        </patternFill>
      </fill>
      <alignment horizontal="center" vertical="bottom" textRotation="0" wrapText="0" relative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34" formatCode="_-&quot;R$&quot;\ * #,##0.00_-;\-&quot;R$&quot;\ * #,##0.00_-;_-&quot;R$&quot;\ * &quot;-&quot;??_-;_-@_-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numFmt numFmtId="4" formatCode="#,##0.00"/>
      <fill>
        <patternFill patternType="solid">
          <fgColor indexed="64"/>
          <bgColor theme="3" tint="0.39997558519241921"/>
        </patternFill>
      </fill>
      <alignment horizontal="center" vertical="bottom" textRotation="0" wrapText="0" relative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34" formatCode="_-&quot;R$&quot;\ * #,##0.00_-;\-&quot;R$&quot;\ * #,##0.00_-;_-&quot;R$&quot;\ * &quot;-&quot;??_-;_-@_-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numFmt numFmtId="34" formatCode="_-&quot;R$&quot;\ * #,##0.00_-;\-&quot;R$&quot;\ * #,##0.00_-;_-&quot;R$&quot;\ * &quot;-&quot;??_-;_-@_-"/>
      <fill>
        <patternFill patternType="solid">
          <fgColor indexed="64"/>
          <bgColor theme="3" tint="0.39997558519241921"/>
        </patternFill>
      </fill>
      <alignment horizontal="center" vertical="bottom" textRotation="0" wrapText="0" relative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  <alignment horizontal="general" vertical="bottom" textRotation="0" wrapText="0" relativeIndent="0" justifyLastLine="0" shrinkToFit="0" readingOrder="0"/>
    </dxf>
    <dxf>
      <font>
        <b val="0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bottom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minor"/>
      </font>
      <alignment horizontal="center" vertical="bottom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minor"/>
      </font>
      <alignment horizontal="center" vertical="bottom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  <alignment horizontal="center" vertical="bottom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  <alignment horizontal="general" vertical="bottom" textRotation="0" wrapText="0" relativeIndent="0" justifyLastLine="0" shrinkToFit="0" readingOrder="0"/>
    </dxf>
    <dxf>
      <font>
        <b/>
        <strike val="0"/>
        <outline val="0"/>
        <shadow val="0"/>
        <u val="none"/>
        <vertAlign val="baseline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FFFF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1"/>
        <scheme val="none"/>
      </font>
      <numFmt numFmtId="34" formatCode="_-&quot;R$&quot;\ * #,##0.00_-;\-&quot;R$&quot;\ * #,##0.00_-;_-&quot;R$&quot;\ * &quot;-&quot;??_-;_-@_-"/>
      <alignment horizontal="center" vertical="bottom" textRotation="0" wrapText="0" relativeIndent="0" justifyLastLine="0" shrinkToFit="0" readingOrder="0"/>
    </dxf>
    <dxf>
      <font>
        <b/>
        <strike val="0"/>
        <outline val="0"/>
        <shadow val="0"/>
        <u val="none"/>
        <vertAlign val="baseline"/>
        <sz val="8"/>
        <color rgb="FF000000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1"/>
        <scheme val="none"/>
      </font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minor"/>
      </font>
      <alignment horizontal="center" vertical="bottom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rgb="FFFFFFFF"/>
        <name val="Arial1"/>
        <scheme val="none"/>
      </font>
      <fill>
        <patternFill patternType="solid">
          <fgColor rgb="FF1C4587"/>
          <bgColor rgb="FF1C4587"/>
        </patternFill>
      </fill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4" formatCode="_-&quot;R$&quot;\ * #,##0.00_-;\-&quot;R$&quot;\ * #,##0.00_-;_-&quot;R$&quot;\ * &quot;-&quot;??_-;_-@_-"/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4" formatCode="[$R$ -416]#,##0.00"/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numFmt numFmtId="34" formatCode="_-&quot;R$&quot;\ * #,##0.00_-;\-&quot;R$&quot;\ * #,##0.00_-;_-&quot;R$&quot;\ * &quot;-&quot;??_-;_-@_-"/>
      <alignment horizontal="center" vertical="bottom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[$R$ -416]#,##0.00"/>
      <fill>
        <patternFill patternType="solid">
          <fgColor indexed="64"/>
          <bgColor theme="3" tint="0.39997558519241921"/>
        </patternFill>
      </fill>
      <alignment horizontal="center" vertical="bottom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general" vertical="bottom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  <alignment horizontal="general" vertical="bottom" textRotation="0" wrapText="0" relative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  <alignment vertical="top" textRotation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FFFF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34" formatCode="_-&quot;R$&quot;\ * #,##0.00_-;\-&quot;R$&quot;\ * #,##0.00_-;_-&quot;R$&quot;\ * &quot;-&quot;??_-;_-@_-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numFmt numFmtId="164" formatCode="[$R$ -416]#,##0.00"/>
      <fill>
        <patternFill patternType="solid">
          <fgColor indexed="64"/>
          <bgColor theme="3" tint="0.39997558519241921"/>
        </patternFill>
      </fill>
      <alignment horizontal="center" vertical="bottom" textRotation="0" wrapText="1" relative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34" formatCode="_-&quot;R$&quot;\ * #,##0.00_-;\-&quot;R$&quot;\ * #,##0.00_-;_-&quot;R$&quot;\ * &quot;-&quot;??_-;_-@_-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numFmt numFmtId="164" formatCode="[$R$ -416]#,##0.00"/>
      <fill>
        <patternFill patternType="solid">
          <fgColor indexed="64"/>
          <bgColor theme="3" tint="0.39997558519241921"/>
        </patternFill>
      </fill>
      <alignment horizontal="center" vertical="bottom" textRotation="0" wrapText="0" relative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34" formatCode="_-&quot;R$&quot;\ * #,##0.00_-;\-&quot;R$&quot;\ * #,##0.00_-;_-&quot;R$&quot;\ * &quot;-&quot;??_-;_-@_-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numFmt numFmtId="4" formatCode="#,##0.00"/>
      <fill>
        <patternFill patternType="solid">
          <fgColor indexed="64"/>
          <bgColor theme="3" tint="0.39997558519241921"/>
        </patternFill>
      </fill>
      <alignment horizontal="center" vertical="bottom" textRotation="0" wrapText="0" relative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34" formatCode="_-&quot;R$&quot;\ * #,##0.00_-;\-&quot;R$&quot;\ * #,##0.00_-;_-&quot;R$&quot;\ * &quot;-&quot;??_-;_-@_-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numFmt numFmtId="34" formatCode="_-&quot;R$&quot;\ * #,##0.00_-;\-&quot;R$&quot;\ * #,##0.00_-;_-&quot;R$&quot;\ * &quot;-&quot;??_-;_-@_-"/>
      <fill>
        <patternFill patternType="solid">
          <fgColor indexed="64"/>
          <bgColor theme="3" tint="0.39997558519241921"/>
        </patternFill>
      </fill>
      <alignment horizontal="center" vertical="bottom" textRotation="0" wrapText="0" relative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  <alignment horizontal="general" vertical="bottom" textRotation="0" wrapText="0" relativeIndent="0" justifyLastLine="0" shrinkToFit="0" readingOrder="0"/>
    </dxf>
    <dxf>
      <font>
        <b val="0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bottom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minor"/>
      </font>
      <alignment horizontal="center" vertical="bottom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minor"/>
      </font>
      <alignment horizontal="center" vertical="bottom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  <alignment horizontal="center" vertical="bottom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  <alignment horizontal="general" vertical="bottom" textRotation="0" wrapText="0" relativeIndent="0" justifyLastLine="0" shrinkToFit="0" readingOrder="0"/>
    </dxf>
    <dxf>
      <font>
        <b/>
        <strike val="0"/>
        <outline val="0"/>
        <shadow val="0"/>
        <u val="none"/>
        <vertAlign val="baseline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FFFF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1"/>
        <scheme val="none"/>
      </font>
      <numFmt numFmtId="34" formatCode="_-&quot;R$&quot;\ * #,##0.00_-;\-&quot;R$&quot;\ * #,##0.00_-;_-&quot;R$&quot;\ * &quot;-&quot;??_-;_-@_-"/>
      <alignment horizontal="center" vertical="bottom" textRotation="0" wrapText="0" relativeIndent="0" justifyLastLine="0" shrinkToFit="0" readingOrder="0"/>
    </dxf>
    <dxf>
      <font>
        <b/>
        <strike val="0"/>
        <outline val="0"/>
        <shadow val="0"/>
        <u val="none"/>
        <vertAlign val="baseline"/>
        <sz val="8"/>
        <color rgb="FF000000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1"/>
        <scheme val="none"/>
      </font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minor"/>
      </font>
      <alignment horizontal="center" vertical="bottom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rgb="FFFFFFFF"/>
        <name val="Arial1"/>
        <scheme val="none"/>
      </font>
      <fill>
        <patternFill patternType="solid">
          <fgColor rgb="FF1C4587"/>
          <bgColor rgb="FF1C4587"/>
        </patternFill>
      </fill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4" formatCode="_-&quot;R$&quot;\ * #,##0.00_-;\-&quot;R$&quot;\ * #,##0.00_-;_-&quot;R$&quot;\ * &quot;-&quot;??_-;_-@_-"/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4" formatCode="[$R$ -416]#,##0.00"/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numFmt numFmtId="34" formatCode="_-&quot;R$&quot;\ * #,##0.00_-;\-&quot;R$&quot;\ * #,##0.00_-;_-&quot;R$&quot;\ * &quot;-&quot;??_-;_-@_-"/>
      <alignment horizontal="center" vertical="bottom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[$R$ -416]#,##0.00"/>
      <fill>
        <patternFill patternType="solid">
          <fgColor indexed="64"/>
          <bgColor theme="3" tint="0.39997558519241921"/>
        </patternFill>
      </fill>
      <alignment horizontal="center" vertical="bottom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general" vertical="bottom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  <alignment horizontal="general" vertical="bottom" textRotation="0" wrapText="0" relative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  <alignment vertical="top" textRotation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FFFF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34" formatCode="_-&quot;R$&quot;\ * #,##0.00_-;\-&quot;R$&quot;\ * #,##0.00_-;_-&quot;R$&quot;\ * &quot;-&quot;??_-;_-@_-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numFmt numFmtId="164" formatCode="[$R$ -416]#,##0.00"/>
      <fill>
        <patternFill patternType="solid">
          <fgColor indexed="64"/>
          <bgColor theme="3" tint="0.39997558519241921"/>
        </patternFill>
      </fill>
      <alignment horizontal="center" vertical="bottom" textRotation="0" wrapText="1" relative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34" formatCode="_-&quot;R$&quot;\ * #,##0.00_-;\-&quot;R$&quot;\ * #,##0.00_-;_-&quot;R$&quot;\ * &quot;-&quot;??_-;_-@_-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numFmt numFmtId="164" formatCode="[$R$ -416]#,##0.00"/>
      <fill>
        <patternFill patternType="solid">
          <fgColor indexed="64"/>
          <bgColor theme="3" tint="0.39997558519241921"/>
        </patternFill>
      </fill>
      <alignment horizontal="center" vertical="bottom" textRotation="0" wrapText="0" relative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34" formatCode="_-&quot;R$&quot;\ * #,##0.00_-;\-&quot;R$&quot;\ * #,##0.00_-;_-&quot;R$&quot;\ * &quot;-&quot;??_-;_-@_-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numFmt numFmtId="4" formatCode="#,##0.00"/>
      <fill>
        <patternFill patternType="solid">
          <fgColor indexed="64"/>
          <bgColor theme="3" tint="0.39997558519241921"/>
        </patternFill>
      </fill>
      <alignment horizontal="center" vertical="bottom" textRotation="0" wrapText="0" relative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34" formatCode="_-&quot;R$&quot;\ * #,##0.00_-;\-&quot;R$&quot;\ * #,##0.00_-;_-&quot;R$&quot;\ * &quot;-&quot;??_-;_-@_-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numFmt numFmtId="34" formatCode="_-&quot;R$&quot;\ * #,##0.00_-;\-&quot;R$&quot;\ * #,##0.00_-;_-&quot;R$&quot;\ * &quot;-&quot;??_-;_-@_-"/>
      <fill>
        <patternFill patternType="solid">
          <fgColor indexed="64"/>
          <bgColor theme="3" tint="0.39997558519241921"/>
        </patternFill>
      </fill>
      <alignment horizontal="center" vertical="bottom" textRotation="0" wrapText="0" relative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  <alignment horizontal="general" vertical="bottom" textRotation="0" wrapText="0" relativeIndent="0" justifyLastLine="0" shrinkToFit="0" readingOrder="0"/>
    </dxf>
    <dxf>
      <font>
        <b val="0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bottom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minor"/>
      </font>
      <alignment horizontal="center" vertical="bottom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minor"/>
      </font>
      <alignment horizontal="center" vertical="bottom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  <alignment horizontal="center" vertical="bottom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  <alignment horizontal="general" vertical="bottom" textRotation="0" wrapText="0" relativeIndent="0" justifyLastLine="0" shrinkToFit="0" readingOrder="0"/>
    </dxf>
    <dxf>
      <font>
        <b/>
        <strike val="0"/>
        <outline val="0"/>
        <shadow val="0"/>
        <u val="none"/>
        <vertAlign val="baseline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FFFF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1"/>
        <scheme val="none"/>
      </font>
      <numFmt numFmtId="34" formatCode="_-&quot;R$&quot;\ * #,##0.00_-;\-&quot;R$&quot;\ * #,##0.00_-;_-&quot;R$&quot;\ * &quot;-&quot;??_-;_-@_-"/>
      <alignment horizontal="center" vertical="bottom" textRotation="0" wrapText="0" relativeIndent="0" justifyLastLine="0" shrinkToFit="0" readingOrder="0"/>
    </dxf>
    <dxf>
      <font>
        <b/>
        <strike val="0"/>
        <outline val="0"/>
        <shadow val="0"/>
        <u val="none"/>
        <vertAlign val="baseline"/>
        <sz val="8"/>
        <color rgb="FF000000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1"/>
        <scheme val="none"/>
      </font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minor"/>
      </font>
      <alignment horizontal="center" vertical="bottom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rgb="FFFFFFFF"/>
        <name val="Arial1"/>
        <scheme val="none"/>
      </font>
      <fill>
        <patternFill patternType="solid">
          <fgColor rgb="FF1C4587"/>
          <bgColor rgb="FF1C4587"/>
        </patternFill>
      </fill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4" formatCode="_-&quot;R$&quot;\ * #,##0.00_-;\-&quot;R$&quot;\ * #,##0.00_-;_-&quot;R$&quot;\ * &quot;-&quot;??_-;_-@_-"/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4" formatCode="[$R$ -416]#,##0.00"/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numFmt numFmtId="34" formatCode="_-&quot;R$&quot;\ * #,##0.00_-;\-&quot;R$&quot;\ * #,##0.00_-;_-&quot;R$&quot;\ * &quot;-&quot;??_-;_-@_-"/>
      <alignment horizontal="center" vertical="bottom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[$R$ -416]#,##0.00"/>
      <fill>
        <patternFill patternType="solid">
          <fgColor indexed="64"/>
          <bgColor theme="3" tint="0.39997558519241921"/>
        </patternFill>
      </fill>
      <alignment horizontal="center" vertical="bottom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general" vertical="bottom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  <alignment horizontal="general" vertical="bottom" textRotation="0" wrapText="0" relative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  <alignment vertical="top" textRotation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FFFF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34" formatCode="_-&quot;R$&quot;\ * #,##0.00_-;\-&quot;R$&quot;\ * #,##0.00_-;_-&quot;R$&quot;\ * &quot;-&quot;??_-;_-@_-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numFmt numFmtId="164" formatCode="[$R$ -416]#,##0.00"/>
      <fill>
        <patternFill patternType="solid">
          <fgColor indexed="64"/>
          <bgColor theme="3" tint="0.39997558519241921"/>
        </patternFill>
      </fill>
      <alignment horizontal="center" vertical="bottom" textRotation="0" wrapText="1" relative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34" formatCode="_-&quot;R$&quot;\ * #,##0.00_-;\-&quot;R$&quot;\ * #,##0.00_-;_-&quot;R$&quot;\ * &quot;-&quot;??_-;_-@_-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numFmt numFmtId="164" formatCode="[$R$ -416]#,##0.00"/>
      <fill>
        <patternFill patternType="solid">
          <fgColor indexed="64"/>
          <bgColor theme="3" tint="0.39997558519241921"/>
        </patternFill>
      </fill>
      <alignment horizontal="center" vertical="bottom" textRotation="0" wrapText="0" relative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34" formatCode="_-&quot;R$&quot;\ * #,##0.00_-;\-&quot;R$&quot;\ * #,##0.00_-;_-&quot;R$&quot;\ * &quot;-&quot;??_-;_-@_-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numFmt numFmtId="4" formatCode="#,##0.00"/>
      <fill>
        <patternFill patternType="solid">
          <fgColor indexed="64"/>
          <bgColor theme="3" tint="0.39997558519241921"/>
        </patternFill>
      </fill>
      <alignment horizontal="center" vertical="bottom" textRotation="0" wrapText="0" relative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34" formatCode="_-&quot;R$&quot;\ * #,##0.00_-;\-&quot;R$&quot;\ * #,##0.00_-;_-&quot;R$&quot;\ * &quot;-&quot;??_-;_-@_-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numFmt numFmtId="34" formatCode="_-&quot;R$&quot;\ * #,##0.00_-;\-&quot;R$&quot;\ * #,##0.00_-;_-&quot;R$&quot;\ * &quot;-&quot;??_-;_-@_-"/>
      <fill>
        <patternFill patternType="solid">
          <fgColor indexed="64"/>
          <bgColor theme="3" tint="0.39997558519241921"/>
        </patternFill>
      </fill>
      <alignment horizontal="center" vertical="bottom" textRotation="0" wrapText="0" relative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  <alignment horizontal="general" vertical="bottom" textRotation="0" wrapText="0" relativeIndent="0" justifyLastLine="0" shrinkToFit="0" readingOrder="0"/>
    </dxf>
    <dxf>
      <font>
        <b val="0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bottom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minor"/>
      </font>
      <alignment horizontal="center" vertical="bottom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minor"/>
      </font>
      <alignment horizontal="center" vertical="bottom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  <alignment horizontal="center" vertical="bottom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  <alignment horizontal="general" vertical="bottom" textRotation="0" wrapText="0" relativeIndent="0" justifyLastLine="0" shrinkToFit="0" readingOrder="0"/>
    </dxf>
    <dxf>
      <font>
        <b/>
        <strike val="0"/>
        <outline val="0"/>
        <shadow val="0"/>
        <u val="none"/>
        <vertAlign val="baseline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FFFF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1"/>
        <scheme val="none"/>
      </font>
      <numFmt numFmtId="34" formatCode="_-&quot;R$&quot;\ * #,##0.00_-;\-&quot;R$&quot;\ * #,##0.00_-;_-&quot;R$&quot;\ * &quot;-&quot;??_-;_-@_-"/>
      <alignment horizontal="center" vertical="bottom" textRotation="0" wrapText="0" relativeIndent="0" justifyLastLine="0" shrinkToFit="0" readingOrder="0"/>
    </dxf>
    <dxf>
      <font>
        <b/>
        <strike val="0"/>
        <outline val="0"/>
        <shadow val="0"/>
        <u val="none"/>
        <vertAlign val="baseline"/>
        <sz val="8"/>
        <color rgb="FF000000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1"/>
        <scheme val="none"/>
      </font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minor"/>
      </font>
      <alignment horizontal="center" vertical="bottom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rgb="FFFFFFFF"/>
        <name val="Arial1"/>
        <scheme val="none"/>
      </font>
      <fill>
        <patternFill patternType="solid">
          <fgColor rgb="FF1C4587"/>
          <bgColor rgb="FF1C4587"/>
        </patternFill>
      </fill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4" formatCode="_-&quot;R$&quot;\ * #,##0.00_-;\-&quot;R$&quot;\ * #,##0.00_-;_-&quot;R$&quot;\ * &quot;-&quot;??_-;_-@_-"/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4" formatCode="[$R$ -416]#,##0.00"/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numFmt numFmtId="34" formatCode="_-&quot;R$&quot;\ * #,##0.00_-;\-&quot;R$&quot;\ * #,##0.00_-;_-&quot;R$&quot;\ * &quot;-&quot;??_-;_-@_-"/>
      <alignment horizontal="center" vertical="bottom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[$R$ -416]#,##0.00"/>
      <fill>
        <patternFill patternType="solid">
          <fgColor indexed="64"/>
          <bgColor theme="3" tint="0.39997558519241921"/>
        </patternFill>
      </fill>
      <alignment horizontal="center" vertical="bottom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general" vertical="bottom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  <alignment horizontal="general" vertical="bottom" textRotation="0" wrapText="0" relative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  <alignment vertical="top" textRotation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FFFF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34" formatCode="_-&quot;R$&quot;\ * #,##0.00_-;\-&quot;R$&quot;\ * #,##0.00_-;_-&quot;R$&quot;\ * &quot;-&quot;??_-;_-@_-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numFmt numFmtId="164" formatCode="[$R$ -416]#,##0.00"/>
      <fill>
        <patternFill patternType="solid">
          <fgColor indexed="64"/>
          <bgColor theme="3" tint="0.39997558519241921"/>
        </patternFill>
      </fill>
      <alignment horizontal="center" vertical="bottom" textRotation="0" wrapText="1" relative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34" formatCode="_-&quot;R$&quot;\ * #,##0.00_-;\-&quot;R$&quot;\ * #,##0.00_-;_-&quot;R$&quot;\ * &quot;-&quot;??_-;_-@_-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numFmt numFmtId="164" formatCode="[$R$ -416]#,##0.00"/>
      <fill>
        <patternFill patternType="solid">
          <fgColor indexed="64"/>
          <bgColor theme="3" tint="0.39997558519241921"/>
        </patternFill>
      </fill>
      <alignment horizontal="center" vertical="bottom" textRotation="0" wrapText="0" relative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34" formatCode="_-&quot;R$&quot;\ * #,##0.00_-;\-&quot;R$&quot;\ * #,##0.00_-;_-&quot;R$&quot;\ * &quot;-&quot;??_-;_-@_-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numFmt numFmtId="4" formatCode="#,##0.00"/>
      <fill>
        <patternFill patternType="solid">
          <fgColor indexed="64"/>
          <bgColor theme="3" tint="0.39997558519241921"/>
        </patternFill>
      </fill>
      <alignment horizontal="center" vertical="bottom" textRotation="0" wrapText="0" relative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34" formatCode="_-&quot;R$&quot;\ * #,##0.00_-;\-&quot;R$&quot;\ * #,##0.00_-;_-&quot;R$&quot;\ * &quot;-&quot;??_-;_-@_-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numFmt numFmtId="34" formatCode="_-&quot;R$&quot;\ * #,##0.00_-;\-&quot;R$&quot;\ * #,##0.00_-;_-&quot;R$&quot;\ * &quot;-&quot;??_-;_-@_-"/>
      <fill>
        <patternFill patternType="solid">
          <fgColor indexed="64"/>
          <bgColor theme="3" tint="0.39997558519241921"/>
        </patternFill>
      </fill>
      <alignment horizontal="center" vertical="bottom" textRotation="0" wrapText="0" relative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  <alignment horizontal="general" vertical="bottom" textRotation="0" wrapText="0" relativeIndent="0" justifyLastLine="0" shrinkToFit="0" readingOrder="0"/>
    </dxf>
    <dxf>
      <font>
        <b val="0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bottom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minor"/>
      </font>
      <alignment horizontal="center" vertical="bottom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minor"/>
      </font>
      <alignment horizontal="center" vertical="bottom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  <alignment horizontal="center" vertical="bottom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  <alignment horizontal="general" vertical="bottom" textRotation="0" wrapText="0" relativeIndent="0" justifyLastLine="0" shrinkToFit="0" readingOrder="0"/>
    </dxf>
    <dxf>
      <font>
        <b/>
        <strike val="0"/>
        <outline val="0"/>
        <shadow val="0"/>
        <u val="none"/>
        <vertAlign val="baseline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FFFF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1"/>
        <scheme val="none"/>
      </font>
      <numFmt numFmtId="34" formatCode="_-&quot;R$&quot;\ * #,##0.00_-;\-&quot;R$&quot;\ * #,##0.00_-;_-&quot;R$&quot;\ * &quot;-&quot;??_-;_-@_-"/>
      <alignment horizontal="center" vertical="bottom" textRotation="0" wrapText="0" relativeIndent="0" justifyLastLine="0" shrinkToFit="0" readingOrder="0"/>
    </dxf>
    <dxf>
      <font>
        <b/>
        <strike val="0"/>
        <outline val="0"/>
        <shadow val="0"/>
        <u val="none"/>
        <vertAlign val="baseline"/>
        <sz val="8"/>
        <color rgb="FF000000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1"/>
        <scheme val="none"/>
      </font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minor"/>
      </font>
      <alignment horizontal="center" vertical="bottom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rgb="FFFFFFFF"/>
        <name val="Arial1"/>
        <scheme val="none"/>
      </font>
      <fill>
        <patternFill patternType="solid">
          <fgColor rgb="FF1C4587"/>
          <bgColor rgb="FF1C4587"/>
        </patternFill>
      </fill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4" formatCode="_-&quot;R$&quot;\ * #,##0.00_-;\-&quot;R$&quot;\ * #,##0.00_-;_-&quot;R$&quot;\ * &quot;-&quot;??_-;_-@_-"/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4" formatCode="[$R$ -416]#,##0.00"/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[$R$ -416]#,##0.00"/>
      <fill>
        <patternFill patternType="solid">
          <fgColor indexed="64"/>
          <bgColor theme="3" tint="0.39997558519241921"/>
        </patternFill>
      </fill>
      <alignment horizontal="center" vertical="bottom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numFmt numFmtId="34" formatCode="_-&quot;R$&quot;\ * #,##0.00_-;\-&quot;R$&quot;\ * #,##0.00_-;_-&quot;R$&quot;\ * &quot;-&quot;??_-;_-@_-"/>
      <alignment horizontal="center" vertical="bottom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  <alignment horizontal="center" vertical="bottom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  <alignment horizontal="general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general" vertical="bottom" textRotation="0" wrapText="0" relative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  <alignment vertical="top" textRotation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FFFF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numFmt numFmtId="164" formatCode="[$R$ -416]#,##0.00"/>
      <fill>
        <patternFill patternType="solid">
          <fgColor indexed="64"/>
          <bgColor theme="3" tint="0.39997558519241921"/>
        </patternFill>
      </fill>
      <alignment horizontal="center" vertical="bottom" textRotation="0" wrapText="1" relative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34" formatCode="_-&quot;R$&quot;\ * #,##0.00_-;\-&quot;R$&quot;\ * #,##0.00_-;_-&quot;R$&quot;\ * &quot;-&quot;??_-;_-@_-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numFmt numFmtId="164" formatCode="[$R$ -416]#,##0.00"/>
      <fill>
        <patternFill patternType="solid">
          <fgColor indexed="64"/>
          <bgColor theme="3" tint="0.39997558519241921"/>
        </patternFill>
      </fill>
      <alignment horizontal="center" vertical="bottom" textRotation="0" wrapText="0" relative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34" formatCode="_-&quot;R$&quot;\ * #,##0.00_-;\-&quot;R$&quot;\ * #,##0.00_-;_-&quot;R$&quot;\ * &quot;-&quot;??_-;_-@_-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numFmt numFmtId="4" formatCode="#,##0.00"/>
      <fill>
        <patternFill patternType="solid">
          <fgColor indexed="64"/>
          <bgColor theme="3" tint="0.39997558519241921"/>
        </patternFill>
      </fill>
      <alignment horizontal="center" vertical="bottom" textRotation="0" wrapText="0" relative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34" formatCode="_-&quot;R$&quot;\ * #,##0.00_-;\-&quot;R$&quot;\ * #,##0.00_-;_-&quot;R$&quot;\ * &quot;-&quot;??_-;_-@_-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numFmt numFmtId="34" formatCode="_-&quot;R$&quot;\ * #,##0.00_-;\-&quot;R$&quot;\ * #,##0.00_-;_-&quot;R$&quot;\ * &quot;-&quot;??_-;_-@_-"/>
      <fill>
        <patternFill patternType="solid">
          <fgColor indexed="64"/>
          <bgColor theme="3" tint="0.39997558519241921"/>
        </patternFill>
      </fill>
      <alignment horizontal="center" vertical="bottom" textRotation="0" wrapText="0" relative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34" formatCode="_-&quot;R$&quot;\ * #,##0.00_-;\-&quot;R$&quot;\ * #,##0.00_-;_-&quot;R$&quot;\ * &quot;-&quot;??_-;_-@_-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  <alignment horizontal="center" vertical="bottom" textRotation="0" wrapText="0" relative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  <alignment horizontal="general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  <alignment horizontal="center" vertical="bottom" textRotation="0" wrapText="0" relativeIndent="0" justifyLastLine="0" shrinkToFit="0" readingOrder="0"/>
    </dxf>
    <dxf>
      <font>
        <b val="0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bottom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minor"/>
      </font>
      <alignment horizontal="center" vertical="bottom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minor"/>
      </font>
      <alignment horizontal="center" vertical="bottom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  <alignment horizontal="general" vertical="bottom" textRotation="0" wrapText="0" relativeIndent="0" justifyLastLine="0" shrinkToFit="0" readingOrder="0"/>
    </dxf>
    <dxf>
      <font>
        <b/>
        <strike val="0"/>
        <outline val="0"/>
        <shadow val="0"/>
        <u val="none"/>
        <vertAlign val="baseline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FFFF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</dxf>
  </dxfs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a1" displayName="Tabela1" ref="A2:K68" totalsRowCount="1" headerRowDxfId="743" dataDxfId="742" totalsRowDxfId="741">
  <tableColumns count="11">
    <tableColumn id="1" xr3:uid="{00000000-0010-0000-0000-000001000000}" name="DESCRITIVO" totalsRowLabel="Total" totalsRowDxfId="740"/>
    <tableColumn id="2" xr3:uid="{00000000-0010-0000-0000-000002000000}" name="NOMENCLATURA" dataDxfId="739" totalsRowDxfId="738"/>
    <tableColumn id="3" xr3:uid="{00000000-0010-0000-0000-000003000000}" name="LOTAÇÃO" dataDxfId="737" totalsRowDxfId="736"/>
    <tableColumn id="4" xr3:uid="{00000000-0010-0000-0000-000004000000}" name="SÍMBOLO" dataDxfId="735" totalsRowDxfId="734"/>
    <tableColumn id="5" xr3:uid="{00000000-0010-0000-0000-000005000000}" name="QUANT." totalsRowFunction="countNums" dataDxfId="733" totalsRowDxfId="732"/>
    <tableColumn id="6" xr3:uid="{00000000-0010-0000-0000-000006000000}" name="NOME" dataDxfId="731" totalsRowDxfId="730"/>
    <tableColumn id="7" xr3:uid="{00000000-0010-0000-0000-000007000000}" name="CATEGORIA" dataDxfId="729" totalsRowDxfId="728"/>
    <tableColumn id="8" xr3:uid="{00000000-0010-0000-0000-000008000000}" name="AGP" totalsRowFunction="custom" dataDxfId="727" totalsRowDxfId="726">
      <totalsRowFormula>SUM(H3:H67)</totalsRowFormula>
    </tableColumn>
    <tableColumn id="9" xr3:uid="{00000000-0010-0000-0000-000009000000}" name="VENCIMENTO" totalsRowFunction="sum" dataDxfId="725" totalsRowDxfId="724"/>
    <tableColumn id="10" xr3:uid="{00000000-0010-0000-0000-00000A000000}" name="REPRESENTAÇÃO" totalsRowFunction="sum" dataDxfId="723" totalsRowDxfId="722"/>
    <tableColumn id="11" xr3:uid="{00000000-0010-0000-0000-00000B000000}" name="TOTAL" totalsRowFunction="sum" dataDxfId="721" totalsRowDxfId="720">
      <calculatedColumnFormula>Tabela1[[#This Row],[AGP]]+Tabela1[[#This Row],[VENCIMENTO]]+Tabela1[[#This Row],[REPRESENTAÇÃO]]</calculatedColumnFormula>
    </tableColumn>
  </tableColumns>
  <tableStyleInfo name="TableStyleMedium16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D2957DE6-10A0-4455-A659-424F66E10B87}" name="Tabela211" displayName="Tabela211" ref="A71:H96" totalsRowCount="1" headerRowDxfId="595" dataDxfId="594" totalsRowDxfId="593">
  <tableColumns count="8">
    <tableColumn id="1" xr3:uid="{BDCCBA9C-B29C-4B83-A9D8-917A9F25CBB9}" name="DESCRITIVO" dataDxfId="591" totalsRowDxfId="592"/>
    <tableColumn id="2" xr3:uid="{2949027A-D29B-4C48-8040-00FE9283B86B}" name="NOMENCLATURA" dataDxfId="589" totalsRowDxfId="590"/>
    <tableColumn id="3" xr3:uid="{2DDB52DF-F2EA-4FEB-85B1-0F2521C93EE9}" name="LOTAÇÃO" dataDxfId="587" totalsRowDxfId="588"/>
    <tableColumn id="4" xr3:uid="{D7426607-B5C2-4FF8-AA05-C49A119CA802}" name="SÍMBOLO" dataDxfId="585" totalsRowDxfId="586"/>
    <tableColumn id="5" xr3:uid="{E5FB06C6-1A75-4221-BE5E-DB2B976ABB3B}" name="QUANT." totalsRowFunction="custom" dataDxfId="583" totalsRowDxfId="584">
      <totalsRowFormula>SUM(E72:E95)</totalsRowFormula>
    </tableColumn>
    <tableColumn id="6" xr3:uid="{33D24D4B-7EFE-48A2-B180-D363DEFA25D2}" name="NOME" dataDxfId="581" totalsRowDxfId="582"/>
    <tableColumn id="7" xr3:uid="{B1A5B8BD-8600-4A4B-B16D-52FF8D394531}" name="CATEGORIA" dataDxfId="579" totalsRowDxfId="580"/>
    <tableColumn id="8" xr3:uid="{71836ED4-75E7-445B-B079-74BA5F83D0A0}" name="TOTAL" totalsRowFunction="sum" dataDxfId="577" totalsRowDxfId="578"/>
  </tableColumns>
  <tableStyleInfo name="TableStyleMedium16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385DFB12-68EE-42DD-BDF2-5B28D72744D3}" name="Tabela312" displayName="Tabela312" ref="A99:K150" totalsRowShown="0" headerRowDxfId="576" dataDxfId="575">
  <tableColumns count="11">
    <tableColumn id="1" xr3:uid="{4F721BFC-EE8A-4B3F-A35D-FF6AE2C1D4F6}" name="DESCRITIVO" dataDxfId="574"/>
    <tableColumn id="2" xr3:uid="{4D779BAF-F3F7-4CD1-8AC1-215978D43758}" name="NOMENCLATURA" dataDxfId="573"/>
    <tableColumn id="3" xr3:uid="{11C7B7DB-4DB7-4540-AD99-AD8883AF624B}" name="LOTAÇÃO" dataDxfId="572"/>
    <tableColumn id="4" xr3:uid="{061BDFFB-52B7-4C5E-B546-C739D2BD1EB3}" name="SÍMBOLO" dataDxfId="571"/>
    <tableColumn id="5" xr3:uid="{56A46C4E-618E-41E8-A8D3-28A38A2A5B3B}" name="QUANT." dataDxfId="570"/>
    <tableColumn id="6" xr3:uid="{FB6B0E2F-04F2-46C1-B348-5CFFB3F7EE97}" name="NOME" dataDxfId="569"/>
    <tableColumn id="7" xr3:uid="{BA2D8E70-A8C4-4CFE-9CE0-482EC6C3361D}" name="CATEGORIA" dataDxfId="568"/>
    <tableColumn id="8" xr3:uid="{07E291C4-A10C-4AB6-847E-C76191D36581}" name="VALOR" dataDxfId="567"/>
    <tableColumn id="9" xr3:uid="{FEA1984E-2557-4343-9CF4-55F2389315E4}" name="Colunas1" dataDxfId="566"/>
    <tableColumn id="10" xr3:uid="{4E6E7C00-FCF9-4F1A-B343-739CC3AB760C}" name="Colunas2" dataDxfId="565"/>
    <tableColumn id="11" xr3:uid="{FA752392-744F-4D27-8573-12827E08B0A8}" name="Colunas3" dataDxfId="564">
      <calculatedColumnFormula>Tabela312[[#This Row],[VALOR]]</calculatedColumnFormula>
    </tableColumn>
  </tableColumns>
  <tableStyleInfo name="TableStyleMedium16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8C09756-396C-4BA4-8CA3-471DCC8FBC01}" name="Tabela513" displayName="Tabela513" ref="A163:H178" totalsRowShown="0" headerRowDxfId="563">
  <tableColumns count="8">
    <tableColumn id="1" xr3:uid="{FCAF1FCF-137E-4D1F-B27B-8BAFDACB9605}" name="DESCRITIVO"/>
    <tableColumn id="2" xr3:uid="{F9E07E9A-93C9-47DC-A233-60E027F5F41C}" name="NOMENCLATURA" dataDxfId="562"/>
    <tableColumn id="3" xr3:uid="{5F1D4780-CF2C-4C41-8519-D5B1EA119BBB}" name="LOTAÇÃO" dataDxfId="561"/>
    <tableColumn id="4" xr3:uid="{18663444-6632-41D4-9D42-594719542852}" name="SÍMBOLO"/>
    <tableColumn id="5" xr3:uid="{CCDE6987-EC35-4D6C-90E5-B9E34236D1CE}" name="QUANT."/>
    <tableColumn id="6" xr3:uid="{FF02A8AB-D3A4-4024-B461-03311CCD3AF7}" name="NOME" dataDxfId="560"/>
    <tableColumn id="7" xr3:uid="{3E659962-C839-47D5-837B-B3834AC06ECA}" name="CATEGORIA" dataDxfId="559"/>
    <tableColumn id="8" xr3:uid="{0E61F0DF-F8A6-42EB-BDF0-FF1019369EC0}" name="VALOR" dataDxfId="558"/>
  </tableColumns>
  <tableStyleInfo name="TableStyleMedium16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62E88A50-3476-4B36-AB2A-18C52E57EF16}" name="Tabela114" displayName="Tabela114" ref="A2:K68" totalsRowCount="1" headerRowDxfId="557" dataDxfId="556" totalsRowDxfId="555">
  <tableColumns count="11">
    <tableColumn id="1" xr3:uid="{FABB158A-4343-4CE5-AD19-24A9382ACA3D}" name="DESCRITIVO" totalsRowLabel="Total" totalsRowDxfId="554"/>
    <tableColumn id="2" xr3:uid="{4AA1F744-7295-4B30-9DD5-94E0C0C71B97}" name="NOMENCLATURA" dataDxfId="552" totalsRowDxfId="553"/>
    <tableColumn id="3" xr3:uid="{2189C949-8302-41E8-B4A8-B000AD80F5B1}" name="LOTAÇÃO" dataDxfId="550" totalsRowDxfId="551"/>
    <tableColumn id="4" xr3:uid="{16E86048-DEF8-4F2A-AC0E-CFB572C91E23}" name="SÍMBOLO" dataDxfId="548" totalsRowDxfId="549"/>
    <tableColumn id="5" xr3:uid="{74FD2248-D25D-4295-81F8-1342F123EE63}" name="QUANT." totalsRowFunction="countNums" dataDxfId="546" totalsRowDxfId="547"/>
    <tableColumn id="6" xr3:uid="{59624035-C4FB-4402-A2CE-BA54CCF72473}" name="NOME" dataDxfId="544" totalsRowDxfId="545"/>
    <tableColumn id="7" xr3:uid="{8D6BB7CC-CE1C-49FC-A90B-E5768C108C25}" name="CATEGORIA" dataDxfId="542" totalsRowDxfId="543"/>
    <tableColumn id="8" xr3:uid="{33C452F8-74A7-4C0F-9999-8B3B6DD4BB75}" name="AGP" totalsRowFunction="custom" dataDxfId="540" totalsRowDxfId="541">
      <totalsRowFormula>SUM(H3:H67)</totalsRowFormula>
    </tableColumn>
    <tableColumn id="9" xr3:uid="{F4832293-FA6D-4C29-B806-8168AEE1529E}" name="VENCIMENTO" totalsRowFunction="sum" dataDxfId="538" totalsRowDxfId="539"/>
    <tableColumn id="10" xr3:uid="{B81DCF54-F934-40B6-B0B6-500EB484BCC0}" name="REPRESENTAÇÃO" totalsRowFunction="sum" dataDxfId="536" totalsRowDxfId="537"/>
    <tableColumn id="11" xr3:uid="{A4612FA1-5348-4799-96C9-AC45ED77C4C2}" name="TOTAL" totalsRowFunction="sum" dataDxfId="534" totalsRowDxfId="535">
      <calculatedColumnFormula>Tabela114[[#This Row],[AGP]]+Tabela114[[#This Row],[VENCIMENTO]]+Tabela114[[#This Row],[REPRESENTAÇÃO]]</calculatedColumnFormula>
    </tableColumn>
  </tableColumns>
  <tableStyleInfo name="TableStyleMedium16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38AA2487-DDC7-41EE-804E-5C25A48E673A}" name="Tabela215" displayName="Tabela215" ref="A71:H96" totalsRowCount="1" headerRowDxfId="533" dataDxfId="532" totalsRowDxfId="531">
  <tableColumns count="8">
    <tableColumn id="1" xr3:uid="{08A627FA-46B9-4973-B29A-9DDAB46DCEA4}" name="DESCRITIVO" dataDxfId="529" totalsRowDxfId="530"/>
    <tableColumn id="2" xr3:uid="{066150B1-DFFC-478F-99C8-E0CB640F6FB5}" name="NOMENCLATURA" dataDxfId="527" totalsRowDxfId="528"/>
    <tableColumn id="3" xr3:uid="{D1B4C6AE-13B9-46F7-B164-7098216B6B5B}" name="LOTAÇÃO" dataDxfId="525" totalsRowDxfId="526"/>
    <tableColumn id="4" xr3:uid="{C985C60E-0F11-4AEB-BF5F-2B7BC2E191E0}" name="SÍMBOLO" dataDxfId="523" totalsRowDxfId="524"/>
    <tableColumn id="5" xr3:uid="{6094C7A4-A1BF-4B93-B62F-E41514EC9FC3}" name="QUANT." totalsRowFunction="custom" dataDxfId="521" totalsRowDxfId="522">
      <totalsRowFormula>SUM(E72:E95)</totalsRowFormula>
    </tableColumn>
    <tableColumn id="6" xr3:uid="{77D07177-5171-4F58-9654-2B19B91EB944}" name="NOME" dataDxfId="519" totalsRowDxfId="520"/>
    <tableColumn id="7" xr3:uid="{4EBF866D-9D58-4C67-B111-BA9FBD429CB4}" name="CATEGORIA" dataDxfId="517" totalsRowDxfId="518"/>
    <tableColumn id="8" xr3:uid="{57F12F85-8F53-400E-BC1D-E175A124FA7A}" name="TOTAL" totalsRowFunction="sum" dataDxfId="515" totalsRowDxfId="516"/>
  </tableColumns>
  <tableStyleInfo name="TableStyleMedium16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7FB216C6-80A3-4739-8605-ACDA27D4BCB0}" name="Tabela316" displayName="Tabela316" ref="A99:K150" totalsRowShown="0" headerRowDxfId="514" dataDxfId="513">
  <tableColumns count="11">
    <tableColumn id="1" xr3:uid="{F77176EB-B61C-4B6F-AB03-C5F55F120E59}" name="DESCRITIVO" dataDxfId="512"/>
    <tableColumn id="2" xr3:uid="{93CBFEF2-063C-4382-BAFC-A7BE448419BB}" name="NOMENCLATURA" dataDxfId="511"/>
    <tableColumn id="3" xr3:uid="{F1A7B5AC-A84C-4476-9D89-C8F22F81355C}" name="LOTAÇÃO" dataDxfId="510"/>
    <tableColumn id="4" xr3:uid="{B6BA0E0A-43F2-4C82-BD26-6764EC029690}" name="SÍMBOLO" dataDxfId="509"/>
    <tableColumn id="5" xr3:uid="{0C4FD907-0C70-4B36-B7BC-379EBA3F5D00}" name="QUANT." dataDxfId="508"/>
    <tableColumn id="6" xr3:uid="{B5855A05-1B49-4DBF-987E-8D18CFA7423C}" name="NOME" dataDxfId="507"/>
    <tableColumn id="7" xr3:uid="{43334D4E-F8B6-45A6-8207-C86EA0A611EF}" name="CATEGORIA" dataDxfId="506"/>
    <tableColumn id="8" xr3:uid="{7AB7560A-723F-451A-9E18-9503FD707A0F}" name="VALOR" dataDxfId="505"/>
    <tableColumn id="9" xr3:uid="{0D07E881-B2AA-4346-BE98-00CF1F2909CF}" name="Colunas1" dataDxfId="504"/>
    <tableColumn id="10" xr3:uid="{39877B2C-A98A-403F-B3C3-A3ED5A692C79}" name="Colunas2" dataDxfId="503"/>
    <tableColumn id="11" xr3:uid="{4537099D-3388-40F5-9C39-7D5A1E5975B0}" name="Colunas3" dataDxfId="502">
      <calculatedColumnFormula>Tabela316[[#This Row],[VALOR]]</calculatedColumnFormula>
    </tableColumn>
  </tableColumns>
  <tableStyleInfo name="TableStyleMedium16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48387C81-9EAF-4004-952D-32BD6BA482AB}" name="Tabela517" displayName="Tabela517" ref="A163:H178" totalsRowShown="0" headerRowDxfId="501">
  <tableColumns count="8">
    <tableColumn id="1" xr3:uid="{404280F4-24F6-4BBE-9ED0-5B803CB2329B}" name="DESCRITIVO"/>
    <tableColumn id="2" xr3:uid="{F6153E9E-2123-4972-AA60-9893BFEBD828}" name="NOMENCLATURA" dataDxfId="500"/>
    <tableColumn id="3" xr3:uid="{747DF522-90C7-46E2-AF45-CCA030A5CA4E}" name="LOTAÇÃO" dataDxfId="499"/>
    <tableColumn id="4" xr3:uid="{DB09990C-C273-4D4A-89DA-25C8E9EA314C}" name="SÍMBOLO"/>
    <tableColumn id="5" xr3:uid="{4FB45637-0B0B-4701-912B-136A30C7F044}" name="QUANT."/>
    <tableColumn id="6" xr3:uid="{33A4EB86-7765-4952-A4AB-DB2B14605D16}" name="NOME" dataDxfId="498"/>
    <tableColumn id="7" xr3:uid="{75DDF14D-A842-4B83-9169-E5017E3C82D3}" name="CATEGORIA" dataDxfId="497"/>
    <tableColumn id="8" xr3:uid="{EF6D0C78-9EE9-448F-B754-E5D4985910E2}" name="VALOR" dataDxfId="496"/>
  </tableColumns>
  <tableStyleInfo name="TableStyleMedium16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9049569D-390B-47EF-874E-FC9C0406F66C}" name="Tabela118" displayName="Tabela118" ref="A2:K68" totalsRowCount="1" headerRowDxfId="495" dataDxfId="494" totalsRowDxfId="493">
  <tableColumns count="11">
    <tableColumn id="1" xr3:uid="{99F018EE-392C-4B6E-9CA8-DABA600BDC66}" name="DESCRITIVO" totalsRowLabel="Total" totalsRowDxfId="492"/>
    <tableColumn id="2" xr3:uid="{D6260801-2D35-4A17-AB47-19066D61C2DF}" name="NOMENCLATURA" dataDxfId="490" totalsRowDxfId="491"/>
    <tableColumn id="3" xr3:uid="{79C7ABDF-13A5-410B-8CB2-114ED6F9D7DD}" name="LOTAÇÃO" dataDxfId="488" totalsRowDxfId="489"/>
    <tableColumn id="4" xr3:uid="{3FEA0681-C89E-4F1C-BAFB-11C2316BEB63}" name="SÍMBOLO" dataDxfId="486" totalsRowDxfId="487"/>
    <tableColumn id="5" xr3:uid="{76CC8AF6-8032-4956-AD96-6A5C2BF0E5B7}" name="QUANT." totalsRowFunction="countNums" dataDxfId="484" totalsRowDxfId="485"/>
    <tableColumn id="6" xr3:uid="{AD8C1572-4B1F-4060-BE1D-1F552F4C9DE5}" name="NOME" dataDxfId="482" totalsRowDxfId="483"/>
    <tableColumn id="7" xr3:uid="{C725AC98-70AA-4665-B84C-6C9F68955003}" name="CATEGORIA" dataDxfId="480" totalsRowDxfId="481"/>
    <tableColumn id="8" xr3:uid="{CC119F15-0EC6-4DD1-91AE-DE01F259A963}" name="AGP" totalsRowFunction="custom" dataDxfId="478" totalsRowDxfId="479">
      <totalsRowFormula>SUM(H3:H67)</totalsRowFormula>
    </tableColumn>
    <tableColumn id="9" xr3:uid="{4988F7FE-4C60-4403-8F9C-D6A4267200AE}" name="VENCIMENTO" totalsRowFunction="sum" dataDxfId="476" totalsRowDxfId="477"/>
    <tableColumn id="10" xr3:uid="{E1BA4D3B-CD81-4D86-95C6-A918830C1E62}" name="REPRESENTAÇÃO" totalsRowFunction="sum" dataDxfId="474" totalsRowDxfId="475"/>
    <tableColumn id="11" xr3:uid="{77FF0A7B-5039-4744-BC4D-6853CF6AB434}" name="TOTAL" totalsRowFunction="sum" dataDxfId="472" totalsRowDxfId="473">
      <calculatedColumnFormula>Tabela118[[#This Row],[AGP]]+Tabela118[[#This Row],[VENCIMENTO]]+Tabela118[[#This Row],[REPRESENTAÇÃO]]</calculatedColumnFormula>
    </tableColumn>
  </tableColumns>
  <tableStyleInfo name="TableStyleMedium16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F8455A22-051B-427F-913B-7B4D7D43CB2B}" name="Tabela219" displayName="Tabela219" ref="A71:H96" totalsRowCount="1" headerRowDxfId="471" dataDxfId="470" totalsRowDxfId="469">
  <tableColumns count="8">
    <tableColumn id="1" xr3:uid="{F89A286C-7F8F-4BE5-BC5E-12936C530E4F}" name="DESCRITIVO" dataDxfId="467" totalsRowDxfId="468"/>
    <tableColumn id="2" xr3:uid="{7943D796-9DA5-436C-9505-9DB9FAB47EA6}" name="NOMENCLATURA" dataDxfId="465" totalsRowDxfId="466"/>
    <tableColumn id="3" xr3:uid="{1D43BF9B-502F-400A-9367-60EEC00260FA}" name="LOTAÇÃO" dataDxfId="463" totalsRowDxfId="464"/>
    <tableColumn id="4" xr3:uid="{26BA0C33-E531-4AE6-AEF4-9805C8B82DE9}" name="SÍMBOLO" dataDxfId="461" totalsRowDxfId="462"/>
    <tableColumn id="5" xr3:uid="{CD122978-52DE-4184-8351-38ADA801EA80}" name="QUANT." totalsRowFunction="custom" dataDxfId="459" totalsRowDxfId="460">
      <totalsRowFormula>SUM(E72:E95)</totalsRowFormula>
    </tableColumn>
    <tableColumn id="6" xr3:uid="{52FE39B5-3279-4B02-9E6D-973DC4C647D6}" name="NOME" dataDxfId="457" totalsRowDxfId="458"/>
    <tableColumn id="7" xr3:uid="{0D64FCA6-8258-4404-B89C-58CF0BA832A1}" name="CATEGORIA" dataDxfId="455" totalsRowDxfId="456"/>
    <tableColumn id="8" xr3:uid="{A87E264F-9A32-4B2D-805F-EF6BA3999489}" name="TOTAL" totalsRowFunction="sum" dataDxfId="453" totalsRowDxfId="454"/>
  </tableColumns>
  <tableStyleInfo name="TableStyleMedium16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24EBFB78-4FED-485C-B074-20F3DF7DF491}" name="Tabela320" displayName="Tabela320" ref="A99:K150" totalsRowShown="0" headerRowDxfId="452" dataDxfId="451">
  <tableColumns count="11">
    <tableColumn id="1" xr3:uid="{8137F2C6-6153-4D17-8A78-1005BA943122}" name="DESCRITIVO" dataDxfId="450"/>
    <tableColumn id="2" xr3:uid="{9EE87223-DE46-4671-896E-61A5FEF0EE19}" name="NOMENCLATURA" dataDxfId="449"/>
    <tableColumn id="3" xr3:uid="{8B8A25B5-37B5-4308-894C-7EC56C2BAFEB}" name="LOTAÇÃO" dataDxfId="448"/>
    <tableColumn id="4" xr3:uid="{27F75AA4-1211-44B1-9B60-804566A6E309}" name="SÍMBOLO" dataDxfId="447"/>
    <tableColumn id="5" xr3:uid="{455913BB-EDA3-45E1-9352-2F4F3B7965B5}" name="QUANT." dataDxfId="446"/>
    <tableColumn id="6" xr3:uid="{9C6B6867-BDD2-4620-9BBB-047495843F53}" name="NOME" dataDxfId="445"/>
    <tableColumn id="7" xr3:uid="{308B1FCE-3249-454C-8903-68F47E49ACA4}" name="CATEGORIA" dataDxfId="444"/>
    <tableColumn id="8" xr3:uid="{52EBC47E-B3A3-4357-B62A-39A7B8FF88D5}" name="VALOR" dataDxfId="443"/>
    <tableColumn id="9" xr3:uid="{384D7E83-E5A4-4891-8FDE-4CEBCEC0841B}" name="Colunas1" dataDxfId="442"/>
    <tableColumn id="10" xr3:uid="{88A8968C-9B52-4A08-A6B8-F036DC5DDB4C}" name="Colunas2" dataDxfId="441"/>
    <tableColumn id="11" xr3:uid="{EF2B8F69-9923-4A5E-8F8F-5FD700875279}" name="Colunas3" dataDxfId="440">
      <calculatedColumnFormula>Tabela320[[#This Row],[VALOR]]</calculatedColumnFormula>
    </tableColumn>
  </tableColumns>
  <tableStyleInfo name="TableStyleMedium16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ela2" displayName="Tabela2" ref="A71:H96" totalsRowCount="1" headerRowDxfId="719" dataDxfId="718" totalsRowDxfId="717">
  <tableColumns count="8">
    <tableColumn id="1" xr3:uid="{00000000-0010-0000-0100-000001000000}" name="DESCRITIVO" dataDxfId="716" totalsRowDxfId="715"/>
    <tableColumn id="2" xr3:uid="{00000000-0010-0000-0100-000002000000}" name="NOMENCLATURA" dataDxfId="714" totalsRowDxfId="713"/>
    <tableColumn id="3" xr3:uid="{00000000-0010-0000-0100-000003000000}" name="LOTAÇÃO" dataDxfId="712" totalsRowDxfId="711"/>
    <tableColumn id="4" xr3:uid="{00000000-0010-0000-0100-000004000000}" name="SÍMBOLO" dataDxfId="710" totalsRowDxfId="709"/>
    <tableColumn id="5" xr3:uid="{00000000-0010-0000-0100-000005000000}" name="QUANT." totalsRowFunction="custom" dataDxfId="708" totalsRowDxfId="707">
      <totalsRowFormula>SUM(E72:E95)</totalsRowFormula>
    </tableColumn>
    <tableColumn id="6" xr3:uid="{00000000-0010-0000-0100-000006000000}" name="NOME" dataDxfId="706" totalsRowDxfId="705"/>
    <tableColumn id="7" xr3:uid="{00000000-0010-0000-0100-000007000000}" name="CATEGORIA" dataDxfId="704" totalsRowDxfId="703"/>
    <tableColumn id="8" xr3:uid="{00000000-0010-0000-0100-000008000000}" name="TOTAL" totalsRowFunction="sum" dataDxfId="702" totalsRowDxfId="701"/>
  </tableColumns>
  <tableStyleInfo name="TableStyleMedium16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E5EF010B-24F6-4483-BE1C-538988B8BF6B}" name="Tabela521" displayName="Tabela521" ref="A163:H178" totalsRowShown="0" headerRowDxfId="439">
  <tableColumns count="8">
    <tableColumn id="1" xr3:uid="{703A4E62-AC52-4D22-B046-B8F0D8CB0D7F}" name="DESCRITIVO"/>
    <tableColumn id="2" xr3:uid="{A32C8B74-289C-426E-829F-4AEE73AD4990}" name="NOMENCLATURA" dataDxfId="438"/>
    <tableColumn id="3" xr3:uid="{A0A743C8-3CB1-4659-A275-A5C27B078777}" name="LOTAÇÃO" dataDxfId="437"/>
    <tableColumn id="4" xr3:uid="{8793736D-52FB-49A7-84C2-BED06841822C}" name="SÍMBOLO"/>
    <tableColumn id="5" xr3:uid="{F84CDFD1-6C32-4DFD-8EE3-1F405466CEA5}" name="QUANT."/>
    <tableColumn id="6" xr3:uid="{E909224E-9705-4DBF-8DAA-9D1BAE6347B3}" name="NOME" dataDxfId="436"/>
    <tableColumn id="7" xr3:uid="{64D3EE00-FCC7-4552-A1A3-E8E25ED3D4F2}" name="CATEGORIA" dataDxfId="435"/>
    <tableColumn id="8" xr3:uid="{469798C4-6E4D-475B-8FBF-142F450CB75A}" name="VALOR" dataDxfId="434"/>
  </tableColumns>
  <tableStyleInfo name="TableStyleMedium16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09762F9B-0CC4-4DD0-A189-1F246006A948}" name="Tabela122" displayName="Tabela122" ref="A2:K68" totalsRowCount="1" headerRowDxfId="433" dataDxfId="432" totalsRowDxfId="431">
  <tableColumns count="11">
    <tableColumn id="1" xr3:uid="{D47942AA-C6FA-4C3B-8C4B-29403599D8BA}" name="DESCRITIVO" totalsRowLabel="Total" totalsRowDxfId="430"/>
    <tableColumn id="2" xr3:uid="{E7A6FCD2-4F56-4977-9E5D-1F2C5BA2D42D}" name="NOMENCLATURA" dataDxfId="428" totalsRowDxfId="429"/>
    <tableColumn id="3" xr3:uid="{320CD06F-DCA6-4BA8-8AEA-3ED11AA6586D}" name="LOTAÇÃO" dataDxfId="426" totalsRowDxfId="427"/>
    <tableColumn id="4" xr3:uid="{362FAA36-4058-4C73-9A2E-E20B02B40EB9}" name="SÍMBOLO" dataDxfId="424" totalsRowDxfId="425"/>
    <tableColumn id="5" xr3:uid="{117CD37F-7BF3-43FD-8DC5-96715AF70152}" name="QUANT." totalsRowFunction="countNums" dataDxfId="422" totalsRowDxfId="423"/>
    <tableColumn id="6" xr3:uid="{49FDEC67-CD10-46D0-AF6F-8CC6DC848154}" name="NOME" dataDxfId="420" totalsRowDxfId="421"/>
    <tableColumn id="7" xr3:uid="{512DB8CE-B695-42AC-BA68-43932FCF8FED}" name="CATEGORIA" dataDxfId="418" totalsRowDxfId="419"/>
    <tableColumn id="8" xr3:uid="{9F1EA58F-CC3B-45FA-B95C-2299EF6E94BB}" name="AGP" totalsRowFunction="custom" dataDxfId="416" totalsRowDxfId="417">
      <totalsRowFormula>SUM(H3:H67)</totalsRowFormula>
    </tableColumn>
    <tableColumn id="9" xr3:uid="{F65E984B-F450-4A89-9ADE-8040AFE14118}" name="VENCIMENTO" totalsRowFunction="sum" dataDxfId="414" totalsRowDxfId="415"/>
    <tableColumn id="10" xr3:uid="{6F89A859-A174-454E-9F18-3548BC47739A}" name="REPRESENTAÇÃO" totalsRowFunction="sum" dataDxfId="412" totalsRowDxfId="413"/>
    <tableColumn id="11" xr3:uid="{FE25649B-45D7-447C-AE77-9895292FD465}" name="TOTAL" totalsRowFunction="sum" dataDxfId="410" totalsRowDxfId="411">
      <calculatedColumnFormula>Tabela122[[#This Row],[AGP]]+Tabela122[[#This Row],[VENCIMENTO]]+Tabela122[[#This Row],[REPRESENTAÇÃO]]</calculatedColumnFormula>
    </tableColumn>
  </tableColumns>
  <tableStyleInfo name="TableStyleMedium16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7ED1ECD1-D60F-4BEA-B881-F3E18E568809}" name="Tabela223" displayName="Tabela223" ref="A71:H96" totalsRowCount="1" headerRowDxfId="409" dataDxfId="408" totalsRowDxfId="407">
  <tableColumns count="8">
    <tableColumn id="1" xr3:uid="{89226E9F-3448-4D2D-B489-66BD00DD033F}" name="DESCRITIVO" dataDxfId="405" totalsRowDxfId="406"/>
    <tableColumn id="2" xr3:uid="{877029EE-B087-4AA3-9940-F1D677B44F8E}" name="NOMENCLATURA" dataDxfId="403" totalsRowDxfId="404"/>
    <tableColumn id="3" xr3:uid="{6CB43D54-8686-404B-BFA1-95E2878E37B6}" name="LOTAÇÃO" dataDxfId="401" totalsRowDxfId="402"/>
    <tableColumn id="4" xr3:uid="{0BFE2017-9563-4616-B4A2-EA9AB10CF507}" name="SÍMBOLO" dataDxfId="399" totalsRowDxfId="400"/>
    <tableColumn id="5" xr3:uid="{853F06FD-7959-49CB-910F-B15511F77C7A}" name="QUANT." totalsRowFunction="custom" dataDxfId="397" totalsRowDxfId="398">
      <totalsRowFormula>SUM(E72:E95)</totalsRowFormula>
    </tableColumn>
    <tableColumn id="6" xr3:uid="{747C7BE4-C5F6-45E7-ADCF-BC418DE7C793}" name="NOME" dataDxfId="395" totalsRowDxfId="396"/>
    <tableColumn id="7" xr3:uid="{42AD1966-BEE9-4989-900C-345DF04DC1B5}" name="CATEGORIA" dataDxfId="393" totalsRowDxfId="394"/>
    <tableColumn id="8" xr3:uid="{CC56523C-840B-478B-9F6C-DF74FCF1D6AD}" name="TOTAL" totalsRowFunction="sum" dataDxfId="391" totalsRowDxfId="392"/>
  </tableColumns>
  <tableStyleInfo name="TableStyleMedium16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7D2C18A4-1D3A-4A20-9B7F-20ADEE16ED25}" name="Tabela324" displayName="Tabela324" ref="A99:K150" totalsRowShown="0" headerRowDxfId="390" dataDxfId="389">
  <tableColumns count="11">
    <tableColumn id="1" xr3:uid="{D865EAFA-5404-478B-BF21-AEBD9A60EB56}" name="DESCRITIVO" dataDxfId="388"/>
    <tableColumn id="2" xr3:uid="{04B23510-4C98-4254-9C34-7C0458F6CAD9}" name="NOMENCLATURA" dataDxfId="387"/>
    <tableColumn id="3" xr3:uid="{78426FDE-03D8-4486-8C73-96098C7B8ED0}" name="LOTAÇÃO" dataDxfId="386"/>
    <tableColumn id="4" xr3:uid="{2327A7B0-7FA3-4246-93F3-48741332D716}" name="SÍMBOLO" dataDxfId="385"/>
    <tableColumn id="5" xr3:uid="{D7F6A7C6-84AD-4589-94DF-087811B002E3}" name="QUANT." dataDxfId="384"/>
    <tableColumn id="6" xr3:uid="{DDBEA844-2141-4C51-8208-4B471EF891B0}" name="NOME" dataDxfId="383"/>
    <tableColumn id="7" xr3:uid="{86CEEADF-6D8F-461D-BFDF-78DC7716F728}" name="CATEGORIA" dataDxfId="382"/>
    <tableColumn id="8" xr3:uid="{9DC6F32B-4138-409C-9B14-49583AFE5A94}" name="VALOR" dataDxfId="381"/>
    <tableColumn id="9" xr3:uid="{8A0B2A97-3A20-4597-86BF-23BFBAA74A5A}" name="Colunas1" dataDxfId="380"/>
    <tableColumn id="10" xr3:uid="{E5258E2B-323A-4560-9584-16E4B6D29D82}" name="Colunas2" dataDxfId="379"/>
    <tableColumn id="11" xr3:uid="{58A098A8-BFB0-440B-B475-13FE25DABD5E}" name="Colunas3" dataDxfId="378">
      <calculatedColumnFormula>Tabela324[[#This Row],[VALOR]]</calculatedColumnFormula>
    </tableColumn>
  </tableColumns>
  <tableStyleInfo name="TableStyleMedium16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13711A69-81B0-4BC3-9F58-5EF9D1ABCD79}" name="Tabela525" displayName="Tabela525" ref="A163:H178" totalsRowShown="0" headerRowDxfId="377">
  <tableColumns count="8">
    <tableColumn id="1" xr3:uid="{E48F7424-EA31-41F4-B2B7-F5A31EF74FCC}" name="DESCRITIVO"/>
    <tableColumn id="2" xr3:uid="{B61B2041-A526-4164-B59F-151AB170AF31}" name="NOMENCLATURA" dataDxfId="376"/>
    <tableColumn id="3" xr3:uid="{B100E73D-2542-4040-896E-7E30023BB562}" name="LOTAÇÃO" dataDxfId="375"/>
    <tableColumn id="4" xr3:uid="{8D2D67BC-A6E7-43A5-927F-B4851ADF2EF4}" name="SÍMBOLO"/>
    <tableColumn id="5" xr3:uid="{6CAEEB05-8B21-4745-BFD5-B216608CBBEF}" name="QUANT."/>
    <tableColumn id="6" xr3:uid="{7F1A4883-3B6D-4E26-8B78-C6AD384F6C57}" name="NOME" dataDxfId="374"/>
    <tableColumn id="7" xr3:uid="{A1AE913C-1C73-43DB-9DB3-5F973034E44B}" name="CATEGORIA" dataDxfId="373"/>
    <tableColumn id="8" xr3:uid="{C0F783B6-456E-4009-8E94-DCBE02319276}" name="VALOR" dataDxfId="372"/>
  </tableColumns>
  <tableStyleInfo name="TableStyleMedium16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63EFF6BB-C6CF-4476-AF05-EA3314133251}" name="Tabela126" displayName="Tabela126" ref="A2:K68" totalsRowCount="1" headerRowDxfId="371" dataDxfId="370" totalsRowDxfId="369">
  <tableColumns count="11">
    <tableColumn id="1" xr3:uid="{F1840E65-F4D2-4539-8EDC-DA23096A49E6}" name="DESCRITIVO" totalsRowLabel="Total" totalsRowDxfId="368"/>
    <tableColumn id="2" xr3:uid="{8861A6E7-E599-49FE-9B80-0BD6C864E1EE}" name="NOMENCLATURA" dataDxfId="366" totalsRowDxfId="367"/>
    <tableColumn id="3" xr3:uid="{C7264013-A90E-4B42-93C1-66EB1AAE9623}" name="LOTAÇÃO" dataDxfId="364" totalsRowDxfId="365"/>
    <tableColumn id="4" xr3:uid="{464A73F0-1777-4197-8149-1F5D022BE437}" name="SÍMBOLO" dataDxfId="362" totalsRowDxfId="363"/>
    <tableColumn id="5" xr3:uid="{6E65EE39-CDDE-4EE8-B21D-F91FDB6857D5}" name="QUANT." totalsRowFunction="countNums" dataDxfId="360" totalsRowDxfId="361"/>
    <tableColumn id="6" xr3:uid="{09393770-F20D-4958-8CA4-868190995AF6}" name="NOME" dataDxfId="358" totalsRowDxfId="359"/>
    <tableColumn id="7" xr3:uid="{5AD7F3E3-A139-4B67-B2DF-942AFF423071}" name="CATEGORIA" dataDxfId="356" totalsRowDxfId="357"/>
    <tableColumn id="8" xr3:uid="{953FCB31-0957-4639-BD79-BDC4D64FD5DA}" name="AGP" totalsRowFunction="custom" dataDxfId="354" totalsRowDxfId="355">
      <totalsRowFormula>SUM(H3:H67)</totalsRowFormula>
    </tableColumn>
    <tableColumn id="9" xr3:uid="{5E18F683-CE42-4784-8B67-10918D7C9CF3}" name="VENCIMENTO" totalsRowFunction="sum" dataDxfId="352" totalsRowDxfId="353"/>
    <tableColumn id="10" xr3:uid="{7A234830-426A-436C-A0E7-99815E1A3BD6}" name="REPRESENTAÇÃO" totalsRowFunction="sum" dataDxfId="350" totalsRowDxfId="351"/>
    <tableColumn id="11" xr3:uid="{8011EDC8-DF2E-4ADD-91B0-7D8BFB4DD9B2}" name="TOTAL" totalsRowFunction="sum" dataDxfId="348" totalsRowDxfId="349">
      <calculatedColumnFormula>Tabela126[[#This Row],[AGP]]+Tabela126[[#This Row],[VENCIMENTO]]+Tabela126[[#This Row],[REPRESENTAÇÃO]]</calculatedColumnFormula>
    </tableColumn>
  </tableColumns>
  <tableStyleInfo name="TableStyleMedium16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650C3886-CB58-4F50-B5D9-5002B3E4507B}" name="Tabela227" displayName="Tabela227" ref="A71:H96" totalsRowCount="1" headerRowDxfId="347" dataDxfId="346" totalsRowDxfId="345">
  <tableColumns count="8">
    <tableColumn id="1" xr3:uid="{96BC5148-27B6-4C5C-B176-AA304CA7A36C}" name="DESCRITIVO" dataDxfId="343" totalsRowDxfId="344"/>
    <tableColumn id="2" xr3:uid="{1E8474FC-F82E-4734-A458-BEB5BD3DDD63}" name="NOMENCLATURA" dataDxfId="341" totalsRowDxfId="342"/>
    <tableColumn id="3" xr3:uid="{13CF3AA2-E6C0-4253-B064-A0B361DAE771}" name="LOTAÇÃO" dataDxfId="339" totalsRowDxfId="340"/>
    <tableColumn id="4" xr3:uid="{5A085F3C-69B8-47EF-B437-16493BDD11A0}" name="SÍMBOLO" dataDxfId="337" totalsRowDxfId="338"/>
    <tableColumn id="5" xr3:uid="{3A4EC91E-93DD-4677-94C4-4001B0877E2A}" name="QUANT." totalsRowFunction="custom" dataDxfId="335" totalsRowDxfId="336">
      <totalsRowFormula>SUM(E72:E95)</totalsRowFormula>
    </tableColumn>
    <tableColumn id="6" xr3:uid="{5BE413D5-33B3-4A2B-8069-3E25C3E026B2}" name="NOME" dataDxfId="333" totalsRowDxfId="334"/>
    <tableColumn id="7" xr3:uid="{2594B26C-79C6-457D-BA3B-DBE0306C5960}" name="CATEGORIA" dataDxfId="331" totalsRowDxfId="332"/>
    <tableColumn id="8" xr3:uid="{99FEE3D4-D017-475A-A9B6-13DB539B4B73}" name="TOTAL" totalsRowFunction="sum" dataDxfId="329" totalsRowDxfId="330"/>
  </tableColumns>
  <tableStyleInfo name="TableStyleMedium16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1EE8951C-762A-495F-8122-EA51E5FFD6A1}" name="Tabela328" displayName="Tabela328" ref="A99:K150" totalsRowShown="0" headerRowDxfId="328" dataDxfId="327">
  <tableColumns count="11">
    <tableColumn id="1" xr3:uid="{E0A0B377-E346-4BA9-A25D-8901B229CE7C}" name="DESCRITIVO" dataDxfId="326"/>
    <tableColumn id="2" xr3:uid="{6C6395AC-F5C9-4E7F-A0E4-1789EC360463}" name="NOMENCLATURA" dataDxfId="325"/>
    <tableColumn id="3" xr3:uid="{8465DE31-0FC2-4B23-80F8-797F817FA082}" name="LOTAÇÃO" dataDxfId="324"/>
    <tableColumn id="4" xr3:uid="{DBC0EDE8-1578-4F2A-BAD1-434CEA86B66D}" name="SÍMBOLO" dataDxfId="323"/>
    <tableColumn id="5" xr3:uid="{FE9BCFE8-511E-4450-B1BB-D7CA74AEC0C0}" name="QUANT." dataDxfId="322"/>
    <tableColumn id="6" xr3:uid="{32C44B40-FB55-44DE-BBC7-764FA9C9EAD6}" name="NOME" dataDxfId="321"/>
    <tableColumn id="7" xr3:uid="{E6360400-E066-4C5D-961B-9DBC996D4A51}" name="CATEGORIA" dataDxfId="320"/>
    <tableColumn id="8" xr3:uid="{C191B61E-7041-49F2-BD12-7BC568D33196}" name="VALOR" dataDxfId="319"/>
    <tableColumn id="9" xr3:uid="{BDE0A805-00AA-464E-A6E2-F61758EFB8D6}" name="Colunas1" dataDxfId="318"/>
    <tableColumn id="10" xr3:uid="{438A6792-41B4-4DB0-8938-E373CB2BFB39}" name="Colunas2" dataDxfId="317"/>
    <tableColumn id="11" xr3:uid="{5A324BE2-A144-4DBB-8D01-926E9C1E9CA8}" name="Colunas3" dataDxfId="316">
      <calculatedColumnFormula>Tabela328[[#This Row],[VALOR]]</calculatedColumnFormula>
    </tableColumn>
  </tableColumns>
  <tableStyleInfo name="TableStyleMedium16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FB5BA0DE-2F32-4343-B034-F4FD6AC4407D}" name="Tabela529" displayName="Tabela529" ref="A163:H178" totalsRowShown="0" headerRowDxfId="315">
  <tableColumns count="8">
    <tableColumn id="1" xr3:uid="{06936284-86EA-48C1-9232-0368275D86AF}" name="DESCRITIVO"/>
    <tableColumn id="2" xr3:uid="{B329FF16-41F9-4904-B91F-0CB4B76911E8}" name="NOMENCLATURA" dataDxfId="314"/>
    <tableColumn id="3" xr3:uid="{B72C5CE8-ECDD-45CB-85F9-8516201DAFB8}" name="LOTAÇÃO" dataDxfId="313"/>
    <tableColumn id="4" xr3:uid="{8EA25540-93CF-452F-95B7-907C4C5A3668}" name="SÍMBOLO"/>
    <tableColumn id="5" xr3:uid="{0C58BB03-8E2B-457A-B4B1-C3EE381C19AF}" name="QUANT."/>
    <tableColumn id="6" xr3:uid="{04409F55-6B65-41F3-A1B1-E86336431724}" name="NOME" dataDxfId="312"/>
    <tableColumn id="7" xr3:uid="{1B784BED-916D-474E-B67D-5095EDDA6AEC}" name="CATEGORIA" dataDxfId="311"/>
    <tableColumn id="8" xr3:uid="{44C30234-84D9-41E3-BCAA-9849EB691AB0}" name="VALOR" dataDxfId="310"/>
  </tableColumns>
  <tableStyleInfo name="TableStyleMedium16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932B2AB7-4114-4228-AA02-A989987716AD}" name="Tabela130" displayName="Tabela130" ref="A2:K68" totalsRowCount="1" headerRowDxfId="309" dataDxfId="308" totalsRowDxfId="307">
  <tableColumns count="11">
    <tableColumn id="1" xr3:uid="{84B5439C-B51F-4CFD-B7F3-8DE14AD551A7}" name="DESCRITIVO" totalsRowLabel="Total" totalsRowDxfId="306"/>
    <tableColumn id="2" xr3:uid="{0BC22321-37E6-4F64-9C91-7C46452245C5}" name="NOMENCLATURA" dataDxfId="304" totalsRowDxfId="305"/>
    <tableColumn id="3" xr3:uid="{53507F81-2A13-4137-80D5-C5F1FB47C491}" name="LOTAÇÃO" dataDxfId="302" totalsRowDxfId="303"/>
    <tableColumn id="4" xr3:uid="{CC2EAFF6-CEC3-4D40-A65A-EE68F051CA6A}" name="SÍMBOLO" dataDxfId="300" totalsRowDxfId="301"/>
    <tableColumn id="5" xr3:uid="{71D46779-0121-4EAA-9D41-99B53DD27B3C}" name="QUANT." totalsRowFunction="countNums" dataDxfId="298" totalsRowDxfId="299"/>
    <tableColumn id="6" xr3:uid="{F299242A-324D-493F-888C-7AE03E499CE1}" name="NOME" dataDxfId="296" totalsRowDxfId="297"/>
    <tableColumn id="7" xr3:uid="{282C5896-A182-48FE-93AD-11A3AE7C0828}" name="CATEGORIA" dataDxfId="294" totalsRowDxfId="295"/>
    <tableColumn id="8" xr3:uid="{964BF4F3-7EBE-408E-9279-071FA48533E3}" name="AGP" totalsRowFunction="custom" dataDxfId="292" totalsRowDxfId="293">
      <totalsRowFormula>SUM(H3:H67)</totalsRowFormula>
    </tableColumn>
    <tableColumn id="9" xr3:uid="{031CAEF9-E895-40B1-9803-5DB9D47FDF9A}" name="VENCIMENTO" totalsRowFunction="sum" dataDxfId="290" totalsRowDxfId="291"/>
    <tableColumn id="10" xr3:uid="{872F0983-AD85-4198-82BE-04826B39F6BB}" name="REPRESENTAÇÃO" totalsRowFunction="sum" dataDxfId="288" totalsRowDxfId="289"/>
    <tableColumn id="11" xr3:uid="{A90BDDC0-1A7A-4BCB-859A-F977868A419D}" name="TOTAL" totalsRowFunction="sum" dataDxfId="286" totalsRowDxfId="287">
      <calculatedColumnFormula>Tabela130[[#This Row],[AGP]]+Tabela130[[#This Row],[VENCIMENTO]]+Tabela130[[#This Row],[REPRESENTAÇÃO]]</calculatedColumnFormula>
    </tableColumn>
  </tableColumns>
  <tableStyleInfo name="TableStyleMedium16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ela3" displayName="Tabela3" ref="A99:K150" totalsRowShown="0" headerRowDxfId="700" dataDxfId="699">
  <tableColumns count="11">
    <tableColumn id="1" xr3:uid="{00000000-0010-0000-0200-000001000000}" name="DESCRITIVO" dataDxfId="698"/>
    <tableColumn id="2" xr3:uid="{00000000-0010-0000-0200-000002000000}" name="NOMENCLATURA" dataDxfId="697"/>
    <tableColumn id="3" xr3:uid="{00000000-0010-0000-0200-000003000000}" name="LOTAÇÃO" dataDxfId="696"/>
    <tableColumn id="4" xr3:uid="{00000000-0010-0000-0200-000004000000}" name="SÍMBOLO" dataDxfId="695"/>
    <tableColumn id="5" xr3:uid="{00000000-0010-0000-0200-000005000000}" name="QUANT." dataDxfId="694"/>
    <tableColumn id="6" xr3:uid="{00000000-0010-0000-0200-000006000000}" name="NOME" dataDxfId="693"/>
    <tableColumn id="7" xr3:uid="{00000000-0010-0000-0200-000007000000}" name="CATEGORIA" dataDxfId="692"/>
    <tableColumn id="8" xr3:uid="{00000000-0010-0000-0200-000008000000}" name="VALOR" dataDxfId="691"/>
    <tableColumn id="9" xr3:uid="{00000000-0010-0000-0200-000009000000}" name="Colunas1" dataDxfId="690"/>
    <tableColumn id="10" xr3:uid="{00000000-0010-0000-0200-00000A000000}" name="Colunas2" dataDxfId="689"/>
    <tableColumn id="11" xr3:uid="{00000000-0010-0000-0200-00000B000000}" name="Colunas3" dataDxfId="688">
      <calculatedColumnFormula>Tabela3[[#This Row],[VALOR]]</calculatedColumnFormula>
    </tableColumn>
  </tableColumns>
  <tableStyleInfo name="TableStyleMedium16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C724A42E-FC97-4C80-B2A0-ED07DF26C549}" name="Tabela231" displayName="Tabela231" ref="A71:H96" totalsRowCount="1" headerRowDxfId="285" dataDxfId="284" totalsRowDxfId="283">
  <tableColumns count="8">
    <tableColumn id="1" xr3:uid="{53BC6535-D8A9-4CF1-8B78-EDC1A03DBD24}" name="DESCRITIVO" dataDxfId="281" totalsRowDxfId="282"/>
    <tableColumn id="2" xr3:uid="{C5626DEA-C56B-422D-84E9-1BCF6D192618}" name="NOMENCLATURA" dataDxfId="279" totalsRowDxfId="280"/>
    <tableColumn id="3" xr3:uid="{F53EAB16-B93F-4668-AD93-154782908D93}" name="LOTAÇÃO" dataDxfId="277" totalsRowDxfId="278"/>
    <tableColumn id="4" xr3:uid="{1F561F4C-101D-4E8F-9C7F-80D4D57198E8}" name="SÍMBOLO" dataDxfId="275" totalsRowDxfId="276"/>
    <tableColumn id="5" xr3:uid="{901A5A91-E728-42BD-91A7-C576144CA9FA}" name="QUANT." totalsRowFunction="custom" dataDxfId="273" totalsRowDxfId="274">
      <totalsRowFormula>SUM(E72:E95)</totalsRowFormula>
    </tableColumn>
    <tableColumn id="6" xr3:uid="{050258EC-12CB-4259-87EE-9FFFC34147B9}" name="NOME" dataDxfId="271" totalsRowDxfId="272"/>
    <tableColumn id="7" xr3:uid="{E5410688-0617-4D03-B375-440A44F45350}" name="CATEGORIA" dataDxfId="269" totalsRowDxfId="270"/>
    <tableColumn id="8" xr3:uid="{CE0A53BD-D8C2-45AD-93CA-F437647AC194}" name="TOTAL" totalsRowFunction="sum" dataDxfId="267" totalsRowDxfId="268"/>
  </tableColumns>
  <tableStyleInfo name="TableStyleMedium16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EA5DB21A-5B78-492B-AE8D-2BA0783A745B}" name="Tabela332" displayName="Tabela332" ref="A99:K150" totalsRowShown="0" headerRowDxfId="266" dataDxfId="265">
  <tableColumns count="11">
    <tableColumn id="1" xr3:uid="{ACAF21F0-51C7-4E35-8928-9788AB9D7334}" name="DESCRITIVO" dataDxfId="264"/>
    <tableColumn id="2" xr3:uid="{E8282CA6-0F24-48A3-93D6-46EEDCE7C586}" name="NOMENCLATURA" dataDxfId="263"/>
    <tableColumn id="3" xr3:uid="{027AA26F-B193-4A0A-8224-C2E17421E5CF}" name="LOTAÇÃO" dataDxfId="262"/>
    <tableColumn id="4" xr3:uid="{7A731634-1BDD-4D2B-9436-3E9C159F71C7}" name="SÍMBOLO" dataDxfId="261"/>
    <tableColumn id="5" xr3:uid="{2BA5F1E0-3087-4CB3-B197-4B927F556A1C}" name="QUANT." dataDxfId="260"/>
    <tableColumn id="6" xr3:uid="{014494D0-64D8-4878-A623-38204CFE4B03}" name="NOME" dataDxfId="259"/>
    <tableColumn id="7" xr3:uid="{FDED3D47-20AE-4AB5-8304-474A6B9749F8}" name="CATEGORIA" dataDxfId="258"/>
    <tableColumn id="8" xr3:uid="{A8EED381-4836-4718-8960-0B19E60B48DD}" name="VALOR" dataDxfId="257"/>
    <tableColumn id="9" xr3:uid="{D2D46AB8-A176-421C-9EAE-F603B8872DF4}" name="Colunas1" dataDxfId="256"/>
    <tableColumn id="10" xr3:uid="{E54B8E5A-A6E2-43A2-B639-660AD8BFA586}" name="Colunas2" dataDxfId="255"/>
    <tableColumn id="11" xr3:uid="{F1AC5CEA-372D-42E9-A464-BE6E365C3447}" name="Colunas3" dataDxfId="254">
      <calculatedColumnFormula>Tabela332[[#This Row],[VALOR]]</calculatedColumnFormula>
    </tableColumn>
  </tableColumns>
  <tableStyleInfo name="TableStyleMedium16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AC6EC6C6-5C8E-4665-8154-50BBD01A428B}" name="Tabela533" displayName="Tabela533" ref="A163:H178" totalsRowShown="0" headerRowDxfId="253">
  <tableColumns count="8">
    <tableColumn id="1" xr3:uid="{DC4ECF4B-DEE2-41D6-8946-B24A4A1C3943}" name="DESCRITIVO"/>
    <tableColumn id="2" xr3:uid="{E5CFDDF9-6F88-4515-A664-C4742F210C32}" name="NOMENCLATURA" dataDxfId="252"/>
    <tableColumn id="3" xr3:uid="{F4B461F4-E9C8-42E1-A891-25056D834776}" name="LOTAÇÃO" dataDxfId="251"/>
    <tableColumn id="4" xr3:uid="{5CB4E1C7-C06A-4CF6-947E-B5F4AB973A57}" name="SÍMBOLO"/>
    <tableColumn id="5" xr3:uid="{161FE32A-8259-4A27-80A4-9CCCDFFB733E}" name="QUANT."/>
    <tableColumn id="6" xr3:uid="{8109A71C-0544-467A-8D8C-970708A9C5E7}" name="NOME" dataDxfId="250"/>
    <tableColumn id="7" xr3:uid="{C378EE5A-94B0-4B43-A26C-5BAAAA2CC932}" name="CATEGORIA" dataDxfId="249"/>
    <tableColumn id="8" xr3:uid="{9A1C3E22-4747-43C7-B875-A6F07C974AD0}" name="VALOR" dataDxfId="248"/>
  </tableColumns>
  <tableStyleInfo name="TableStyleMedium16"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DFA8E395-4D3C-4431-A802-80F7E08BB4BE}" name="Tabela134" displayName="Tabela134" ref="A2:K68" totalsRowCount="1" headerRowDxfId="247" dataDxfId="246" totalsRowDxfId="245">
  <tableColumns count="11">
    <tableColumn id="1" xr3:uid="{7A95F1CE-3560-45FD-9285-19C3B1948A8A}" name="DESCRITIVO" totalsRowLabel="Total" totalsRowDxfId="244"/>
    <tableColumn id="2" xr3:uid="{4BD9A936-A9E8-4706-B4F9-60AF8ABFA3E7}" name="NOMENCLATURA" dataDxfId="242" totalsRowDxfId="243"/>
    <tableColumn id="3" xr3:uid="{1B29FBA0-23E0-49FB-9FF6-20F1F16AFCFA}" name="LOTAÇÃO" dataDxfId="240" totalsRowDxfId="241"/>
    <tableColumn id="4" xr3:uid="{F6547EF3-9B60-4CFA-BF33-7D25EBFE1CBF}" name="SÍMBOLO" dataDxfId="238" totalsRowDxfId="239"/>
    <tableColumn id="5" xr3:uid="{9827388E-F92B-448A-A8DF-F457241A10FC}" name="QUANT." totalsRowFunction="countNums" dataDxfId="236" totalsRowDxfId="237"/>
    <tableColumn id="6" xr3:uid="{0A8BAF2E-6356-46CE-951E-A094FDC414AA}" name="NOME" dataDxfId="234" totalsRowDxfId="235"/>
    <tableColumn id="7" xr3:uid="{FE6C8DB6-766F-43E0-9927-CE870E2E0162}" name="CATEGORIA" dataDxfId="232" totalsRowDxfId="233"/>
    <tableColumn id="8" xr3:uid="{37CB001E-C249-4870-863A-845175F1DE39}" name="AGP" totalsRowFunction="custom" dataDxfId="230" totalsRowDxfId="231">
      <totalsRowFormula>SUM(H3:H67)</totalsRowFormula>
    </tableColumn>
    <tableColumn id="9" xr3:uid="{10CD8FE5-15AC-4EB7-ABB4-546D4B343C79}" name="VENCIMENTO" totalsRowFunction="sum" dataDxfId="228" totalsRowDxfId="229"/>
    <tableColumn id="10" xr3:uid="{8B8750D9-1CE9-4B79-AECA-9EB21AAE6387}" name="REPRESENTAÇÃO" totalsRowFunction="sum" dataDxfId="226" totalsRowDxfId="227"/>
    <tableColumn id="11" xr3:uid="{B5AD877F-3C79-4D68-B204-6C6751367414}" name="TOTAL" totalsRowFunction="sum" dataDxfId="224" totalsRowDxfId="225">
      <calculatedColumnFormula>Tabela134[[#This Row],[AGP]]+Tabela134[[#This Row],[VENCIMENTO]]+Tabela134[[#This Row],[REPRESENTAÇÃO]]</calculatedColumnFormula>
    </tableColumn>
  </tableColumns>
  <tableStyleInfo name="TableStyleMedium16"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9661F4C7-CCD6-4707-8EF2-84D90498D01B}" name="Tabela235" displayName="Tabela235" ref="A71:H96" totalsRowCount="1" headerRowDxfId="223" dataDxfId="222" totalsRowDxfId="221">
  <tableColumns count="8">
    <tableColumn id="1" xr3:uid="{F45C47C9-453E-437A-8A5B-5A34AE2B6CB3}" name="DESCRITIVO" dataDxfId="219" totalsRowDxfId="220"/>
    <tableColumn id="2" xr3:uid="{5E4D7BC5-FBE2-4249-B0EC-0A69C2AFB48A}" name="NOMENCLATURA" dataDxfId="217" totalsRowDxfId="218"/>
    <tableColumn id="3" xr3:uid="{70A9186B-408E-4C07-A677-254C7B21277B}" name="LOTAÇÃO" dataDxfId="215" totalsRowDxfId="216"/>
    <tableColumn id="4" xr3:uid="{7300750E-6B5F-498A-A20E-1D94BB8B71F6}" name="SÍMBOLO" dataDxfId="213" totalsRowDxfId="214"/>
    <tableColumn id="5" xr3:uid="{48834548-AA9A-43D8-BEB2-0FF06144940F}" name="QUANT." totalsRowFunction="custom" dataDxfId="211" totalsRowDxfId="212">
      <totalsRowFormula>SUM(E72:E95)</totalsRowFormula>
    </tableColumn>
    <tableColumn id="6" xr3:uid="{B4902AF5-6E79-407A-91F2-84A65C03CD33}" name="NOME" dataDxfId="209" totalsRowDxfId="210"/>
    <tableColumn id="7" xr3:uid="{77BFA85D-5A80-4B86-AACF-87F986B0C077}" name="CATEGORIA" dataDxfId="207" totalsRowDxfId="208"/>
    <tableColumn id="8" xr3:uid="{86797D44-2844-4BEB-ABD3-235B8AB9B94A}" name="TOTAL" totalsRowFunction="sum" dataDxfId="205" totalsRowDxfId="206"/>
  </tableColumns>
  <tableStyleInfo name="TableStyleMedium16" showFirstColumn="0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EB87FD5C-3AF1-45F3-B0BC-C4A8219AE5B4}" name="Tabela336" displayName="Tabela336" ref="A99:K150" totalsRowShown="0" headerRowDxfId="204" dataDxfId="203">
  <tableColumns count="11">
    <tableColumn id="1" xr3:uid="{A1DB915A-D896-409F-8413-85F3ACDC65CC}" name="DESCRITIVO" dataDxfId="202"/>
    <tableColumn id="2" xr3:uid="{F4621940-89D5-4ED7-8BE2-9356371073E6}" name="NOMENCLATURA" dataDxfId="201"/>
    <tableColumn id="3" xr3:uid="{0BEDB8C2-DBE8-4C06-85CF-274B9DD945E4}" name="LOTAÇÃO" dataDxfId="200"/>
    <tableColumn id="4" xr3:uid="{F58D27B6-5DFE-497D-ADD0-542CAFB67EDA}" name="SÍMBOLO" dataDxfId="199"/>
    <tableColumn id="5" xr3:uid="{F408FC76-95CB-46A1-914A-B14B958E1876}" name="QUANT." dataDxfId="198"/>
    <tableColumn id="6" xr3:uid="{F0F96851-64DD-4365-B691-9AD979C1FA9B}" name="NOME" dataDxfId="197"/>
    <tableColumn id="7" xr3:uid="{D9225EF9-3CF7-4FBF-93C4-9888165968DB}" name="CATEGORIA" dataDxfId="196"/>
    <tableColumn id="8" xr3:uid="{CE36ECB9-0CE9-4FEA-8934-A9637582022C}" name="VALOR" dataDxfId="195"/>
    <tableColumn id="9" xr3:uid="{AA4C324D-CB19-4D12-89D9-139F5B73B537}" name="Colunas1" dataDxfId="194"/>
    <tableColumn id="10" xr3:uid="{C33C2722-BF53-4096-9DCD-282296FE1602}" name="Colunas2" dataDxfId="193"/>
    <tableColumn id="11" xr3:uid="{243D8054-2ED3-4C0A-A1EC-006D685DB1B6}" name="Colunas3" dataDxfId="192">
      <calculatedColumnFormula>Tabela336[[#This Row],[VALOR]]</calculatedColumnFormula>
    </tableColumn>
  </tableColumns>
  <tableStyleInfo name="TableStyleMedium16" showFirstColumn="0" showLastColumn="0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E20B93DE-7A35-41CF-A883-C1619AD27787}" name="Tabela537" displayName="Tabela537" ref="A163:H178" totalsRowShown="0" headerRowDxfId="191">
  <tableColumns count="8">
    <tableColumn id="1" xr3:uid="{E17A3FA3-45F0-4B7C-B8F5-460B8DC4B55B}" name="DESCRITIVO"/>
    <tableColumn id="2" xr3:uid="{A56CC858-30C7-4445-81F7-ED33822AE395}" name="NOMENCLATURA" dataDxfId="190"/>
    <tableColumn id="3" xr3:uid="{CB5B4E48-7931-4B05-9089-9C7C38AE918D}" name="LOTAÇÃO" dataDxfId="189"/>
    <tableColumn id="4" xr3:uid="{FCEED5D0-4838-478D-BF45-82408E5622F7}" name="SÍMBOLO"/>
    <tableColumn id="5" xr3:uid="{BDB80D21-7A41-42AA-B5BE-98DF47D6A320}" name="QUANT."/>
    <tableColumn id="6" xr3:uid="{D000F4F7-C12F-4B78-87AB-DE3964683081}" name="NOME" dataDxfId="188"/>
    <tableColumn id="7" xr3:uid="{061EB090-5A6A-49DC-BB63-DEC669B300DA}" name="CATEGORIA" dataDxfId="187"/>
    <tableColumn id="8" xr3:uid="{59FA4991-E6D1-4038-B149-FC74F049869F}" name="VALOR" dataDxfId="186"/>
  </tableColumns>
  <tableStyleInfo name="TableStyleMedium16" showFirstColumn="0" showLastColumn="0" showRowStripes="1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7990F242-74BF-4EEB-817A-AADF3A8E0F40}" name="Tabela138" displayName="Tabela138" ref="A2:K68" totalsRowCount="1" headerRowDxfId="185" dataDxfId="184" totalsRowDxfId="183">
  <tableColumns count="11">
    <tableColumn id="1" xr3:uid="{E77587C5-C4BF-436B-9DC2-B55C27C1EA8C}" name="DESCRITIVO" totalsRowLabel="Total" totalsRowDxfId="182"/>
    <tableColumn id="2" xr3:uid="{056AFAAE-6431-4521-A0BA-FC8390C3CB23}" name="NOMENCLATURA" dataDxfId="180" totalsRowDxfId="181"/>
    <tableColumn id="3" xr3:uid="{E27B1595-C3F4-4D10-B4B5-DB5B978A3FB7}" name="LOTAÇÃO" dataDxfId="178" totalsRowDxfId="179"/>
    <tableColumn id="4" xr3:uid="{164FB137-278E-44FC-A46C-D85DDCB36707}" name="SÍMBOLO" dataDxfId="176" totalsRowDxfId="177"/>
    <tableColumn id="5" xr3:uid="{FFF54463-F3EC-491F-8605-BAF875232FEC}" name="QUANT." totalsRowFunction="countNums" dataDxfId="174" totalsRowDxfId="175"/>
    <tableColumn id="6" xr3:uid="{853212FD-6420-4376-AD1C-2256F8C3CF0B}" name="NOME" dataDxfId="172" totalsRowDxfId="173"/>
    <tableColumn id="7" xr3:uid="{0AACA7A9-75E1-4ABF-90F0-00675D65081F}" name="CATEGORIA" dataDxfId="170" totalsRowDxfId="171"/>
    <tableColumn id="8" xr3:uid="{A9F56991-B4D9-48BB-9057-E62133F4E222}" name="AGP" totalsRowFunction="custom" dataDxfId="168" totalsRowDxfId="169">
      <totalsRowFormula>SUM(H3:H67)</totalsRowFormula>
    </tableColumn>
    <tableColumn id="9" xr3:uid="{ABE64513-CF5B-4200-B049-19635660BA69}" name="VENCIMENTO" totalsRowFunction="sum" dataDxfId="166" totalsRowDxfId="167"/>
    <tableColumn id="10" xr3:uid="{9E57D6EA-B999-47B7-AE2C-CD067FED8698}" name="REPRESENTAÇÃO" totalsRowFunction="sum" dataDxfId="164" totalsRowDxfId="165"/>
    <tableColumn id="11" xr3:uid="{A02B0452-7210-47A3-9CD0-5F96C6FE940B}" name="TOTAL" totalsRowFunction="sum" dataDxfId="162" totalsRowDxfId="163">
      <calculatedColumnFormula>Tabela138[[#This Row],[AGP]]+Tabela138[[#This Row],[VENCIMENTO]]+Tabela138[[#This Row],[REPRESENTAÇÃO]]</calculatedColumnFormula>
    </tableColumn>
  </tableColumns>
  <tableStyleInfo name="TableStyleMedium16" showFirstColumn="0" showLastColumn="0" showRowStripes="1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B7D13865-AAA9-4DAD-B555-D29610C90C16}" name="Tabela239" displayName="Tabela239" ref="A71:H96" totalsRowCount="1" headerRowDxfId="161" dataDxfId="160" totalsRowDxfId="159">
  <tableColumns count="8">
    <tableColumn id="1" xr3:uid="{8A63315D-061C-404E-BCE7-5F18F21B6FC9}" name="DESCRITIVO" dataDxfId="157" totalsRowDxfId="158"/>
    <tableColumn id="2" xr3:uid="{614A8249-B9E2-4A3F-859C-7B6E955347A4}" name="NOMENCLATURA" dataDxfId="155" totalsRowDxfId="156"/>
    <tableColumn id="3" xr3:uid="{CE4C4B1D-FDEC-4FC5-A2B3-B70F74018565}" name="LOTAÇÃO" dataDxfId="153" totalsRowDxfId="154"/>
    <tableColumn id="4" xr3:uid="{8723F39E-7E90-41A6-B92C-11284D203E95}" name="SÍMBOLO" dataDxfId="151" totalsRowDxfId="152"/>
    <tableColumn id="5" xr3:uid="{02A37238-B481-45BA-B473-F9F81364058A}" name="QUANT." totalsRowFunction="custom" dataDxfId="149" totalsRowDxfId="150">
      <totalsRowFormula>SUM(E72:E95)</totalsRowFormula>
    </tableColumn>
    <tableColumn id="6" xr3:uid="{6D4495F0-7F52-4AA5-BF5A-1ACCAB4FA174}" name="NOME" dataDxfId="147" totalsRowDxfId="148"/>
    <tableColumn id="7" xr3:uid="{AACC1067-06FF-4C34-B6EB-238B32D155DA}" name="CATEGORIA" dataDxfId="145" totalsRowDxfId="146"/>
    <tableColumn id="8" xr3:uid="{8FB70F25-069F-49AD-A1D6-D821B186E963}" name="TOTAL" totalsRowFunction="sum" dataDxfId="143" totalsRowDxfId="144"/>
  </tableColumns>
  <tableStyleInfo name="TableStyleMedium16" showFirstColumn="0" showLastColumn="0" showRowStripes="1" showColumnStripes="0"/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5CDE71CE-0093-4873-9795-161CD2D0ABCA}" name="Tabela340" displayName="Tabela340" ref="A99:K150" totalsRowShown="0" headerRowDxfId="142" dataDxfId="141">
  <tableColumns count="11">
    <tableColumn id="1" xr3:uid="{67E3B8C2-DC3E-4788-A826-1643A1BBE711}" name="DESCRITIVO" dataDxfId="140"/>
    <tableColumn id="2" xr3:uid="{0C9ED947-EBEB-47B2-9B1A-67F2EADBEC45}" name="NOMENCLATURA" dataDxfId="139"/>
    <tableColumn id="3" xr3:uid="{3961DCD0-A0B6-4477-A849-484A3F726135}" name="LOTAÇÃO" dataDxfId="138"/>
    <tableColumn id="4" xr3:uid="{D58B4E34-DC3A-480B-A875-618D09A7D892}" name="SÍMBOLO" dataDxfId="137"/>
    <tableColumn id="5" xr3:uid="{735965A8-FFA9-49BC-8D9B-5DAF0605A237}" name="QUANT." dataDxfId="136"/>
    <tableColumn id="6" xr3:uid="{B9F85F53-42B2-4BF4-8F83-1F6F25D9CCBB}" name="NOME" dataDxfId="135"/>
    <tableColumn id="7" xr3:uid="{FA7C6DA5-F593-4D55-A8E9-CA363246C18D}" name="CATEGORIA" dataDxfId="134"/>
    <tableColumn id="8" xr3:uid="{A1C6F34B-1467-4124-8489-101D7FBC191B}" name="VALOR" dataDxfId="133"/>
    <tableColumn id="9" xr3:uid="{7ABB1ACD-08CF-4DC6-B0B9-08C67831B2AB}" name="Colunas1" dataDxfId="132"/>
    <tableColumn id="10" xr3:uid="{CB5015F6-AAD7-4BED-88BA-FE8C97A09FEE}" name="Colunas2" dataDxfId="131"/>
    <tableColumn id="11" xr3:uid="{982A9BFF-5EB2-4DBB-A120-94AF21BED42F}" name="Colunas3" dataDxfId="130">
      <calculatedColumnFormula>Tabela340[[#This Row],[VALOR]]</calculatedColumnFormula>
    </tableColumn>
  </tableColumns>
  <tableStyleInfo name="TableStyleMedium16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3000000}" name="Tabela5" displayName="Tabela5" ref="A163:H178" totalsRowShown="0" headerRowDxfId="687">
  <tableColumns count="8">
    <tableColumn id="1" xr3:uid="{00000000-0010-0000-0300-000001000000}" name="DESCRITIVO"/>
    <tableColumn id="2" xr3:uid="{00000000-0010-0000-0300-000002000000}" name="NOMENCLATURA" dataDxfId="686"/>
    <tableColumn id="3" xr3:uid="{00000000-0010-0000-0300-000003000000}" name="LOTAÇÃO" dataDxfId="685"/>
    <tableColumn id="4" xr3:uid="{00000000-0010-0000-0300-000004000000}" name="SÍMBOLO"/>
    <tableColumn id="5" xr3:uid="{00000000-0010-0000-0300-000005000000}" name="QUANT."/>
    <tableColumn id="6" xr3:uid="{00000000-0010-0000-0300-000006000000}" name="NOME" dataDxfId="684"/>
    <tableColumn id="7" xr3:uid="{00000000-0010-0000-0300-000007000000}" name="CATEGORIA" dataDxfId="683"/>
    <tableColumn id="8" xr3:uid="{00000000-0010-0000-0300-000008000000}" name="VALOR" dataDxfId="682"/>
  </tableColumns>
  <tableStyleInfo name="TableStyleMedium16" showFirstColumn="0" showLastColumn="0" showRowStripes="1" showColumnStripes="0"/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5A8B1517-6F3D-4ABC-86C8-F2D4370991D9}" name="Tabela541" displayName="Tabela541" ref="A163:H178" totalsRowShown="0" headerRowDxfId="129">
  <tableColumns count="8">
    <tableColumn id="1" xr3:uid="{B886DE89-EBE0-421A-BFDF-513A1B5DA5CE}" name="DESCRITIVO"/>
    <tableColumn id="2" xr3:uid="{E20E5E38-3009-488B-969C-6301544838FD}" name="NOMENCLATURA" dataDxfId="128"/>
    <tableColumn id="3" xr3:uid="{3E22F0B8-8CB2-47B5-89FD-9FFEC923E244}" name="LOTAÇÃO" dataDxfId="127"/>
    <tableColumn id="4" xr3:uid="{EADFEC18-0A5A-4720-94A3-65F0B4F076C4}" name="SÍMBOLO"/>
    <tableColumn id="5" xr3:uid="{AC2B4A26-50D0-4AAE-8D60-1C205384F1E1}" name="QUANT."/>
    <tableColumn id="6" xr3:uid="{829F77DF-1D6F-4435-90CA-A2D2CA04E7AB}" name="NOME" dataDxfId="126"/>
    <tableColumn id="7" xr3:uid="{99036326-EDF5-4AAC-9602-332ED1621202}" name="CATEGORIA" dataDxfId="125"/>
    <tableColumn id="8" xr3:uid="{D19A167C-E07C-46B7-A1A3-69B283383A51}" name="VALOR" dataDxfId="124"/>
  </tableColumns>
  <tableStyleInfo name="TableStyleMedium16" showFirstColumn="0" showLastColumn="0" showRowStripes="1" showColumnStripes="0"/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" xr:uid="{B591CFF5-FC13-4625-923D-035DF89F4A52}" name="Tabela13842" displayName="Tabela13842" ref="A2:K68" totalsRowCount="1" headerRowDxfId="123" dataDxfId="122" totalsRowDxfId="121">
  <tableColumns count="11">
    <tableColumn id="1" xr3:uid="{C45B461C-C690-41E5-9A96-8D291134CD8F}" name="DESCRITIVO" totalsRowLabel="Total" totalsRowDxfId="120"/>
    <tableColumn id="2" xr3:uid="{97BD347D-96E8-4688-AAC8-A2DED6C8D688}" name="NOMENCLATURA" dataDxfId="118" totalsRowDxfId="119"/>
    <tableColumn id="3" xr3:uid="{3DCC81D6-145A-47E4-868F-BDDED9AC32C2}" name="LOTAÇÃO" dataDxfId="116" totalsRowDxfId="117"/>
    <tableColumn id="4" xr3:uid="{53E50B0D-FF2E-449B-81D3-F3C8D282112C}" name="SÍMBOLO" dataDxfId="114" totalsRowDxfId="115"/>
    <tableColumn id="5" xr3:uid="{EAE53FDB-642F-4AA4-B74F-E9D8DE4C9129}" name="QUANT." totalsRowFunction="countNums" dataDxfId="112" totalsRowDxfId="113"/>
    <tableColumn id="6" xr3:uid="{EFCCEFA0-50BF-4124-9404-6ACDFD68CCC4}" name="NOME" dataDxfId="110" totalsRowDxfId="111"/>
    <tableColumn id="7" xr3:uid="{81A27570-72D5-4D21-B919-ECDF7B120777}" name="CATEGORIA" dataDxfId="108" totalsRowDxfId="109"/>
    <tableColumn id="8" xr3:uid="{FE107D10-8C7D-46F6-8394-C496263C52B7}" name="AGP" totalsRowFunction="custom" dataDxfId="106" totalsRowDxfId="107">
      <totalsRowFormula>SUM(H3:H67)</totalsRowFormula>
    </tableColumn>
    <tableColumn id="9" xr3:uid="{45DC0214-CCC9-45DD-9AE3-750428BAE97B}" name="VENCIMENTO" totalsRowFunction="sum" dataDxfId="104" totalsRowDxfId="105"/>
    <tableColumn id="10" xr3:uid="{25BDC522-BE4B-47D8-B6A4-2C32A0242490}" name="REPRESENTAÇÃO" totalsRowFunction="sum" dataDxfId="102" totalsRowDxfId="103"/>
    <tableColumn id="11" xr3:uid="{FF815928-5CD3-440C-AD98-84F3F8F558FC}" name="TOTAL" totalsRowFunction="sum" dataDxfId="100" totalsRowDxfId="101">
      <calculatedColumnFormula>Tabela13842[[#This Row],[AGP]]+Tabela13842[[#This Row],[VENCIMENTO]]+Tabela13842[[#This Row],[REPRESENTAÇÃO]]</calculatedColumnFormula>
    </tableColumn>
  </tableColumns>
  <tableStyleInfo name="TableStyleMedium16" showFirstColumn="0" showLastColumn="0" showRowStripes="1" showColumnStripes="0"/>
</table>
</file>

<file path=xl/tables/table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B0C3B2C4-1343-4EC4-9443-5A8CE6925799}" name="Tabela23943" displayName="Tabela23943" ref="A71:H96" totalsRowCount="1" headerRowDxfId="99" dataDxfId="98" totalsRowDxfId="97">
  <tableColumns count="8">
    <tableColumn id="1" xr3:uid="{2761CBB9-E9FA-4654-B705-06979E9AA17E}" name="DESCRITIVO" dataDxfId="95" totalsRowDxfId="96"/>
    <tableColumn id="2" xr3:uid="{BF09853E-60B5-4B96-88ED-156E09F0BBFB}" name="NOMENCLATURA" dataDxfId="93" totalsRowDxfId="94"/>
    <tableColumn id="3" xr3:uid="{0EC4F53B-EFC3-4907-A524-157DE4F46DD0}" name="LOTAÇÃO" dataDxfId="91" totalsRowDxfId="92"/>
    <tableColumn id="4" xr3:uid="{7C59D790-7C79-4313-BCCB-5ADF37CA6E29}" name="SÍMBOLO" dataDxfId="89" totalsRowDxfId="90"/>
    <tableColumn id="5" xr3:uid="{1F9C1345-B95A-4EA4-BAB3-2790BF77C74F}" name="QUANT." totalsRowFunction="custom" dataDxfId="87" totalsRowDxfId="88">
      <totalsRowFormula>SUM(E72:E95)</totalsRowFormula>
    </tableColumn>
    <tableColumn id="6" xr3:uid="{DD2225AA-BCBD-4D7E-8646-3066702A999D}" name="NOME" dataDxfId="85" totalsRowDxfId="86"/>
    <tableColumn id="7" xr3:uid="{BBAC4EA8-9935-4322-B899-1DACAD2DB104}" name="CATEGORIA" dataDxfId="83" totalsRowDxfId="84"/>
    <tableColumn id="8" xr3:uid="{D913E9AF-CD52-4F5E-B4F1-F1068A187018}" name="TOTAL" totalsRowFunction="sum" dataDxfId="81" totalsRowDxfId="82"/>
  </tableColumns>
  <tableStyleInfo name="TableStyleMedium16" showFirstColumn="0" showLastColumn="0" showRowStripes="1" showColumnStripes="0"/>
</table>
</file>

<file path=xl/tables/table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" xr:uid="{A3582643-DE03-4632-BE75-37825D00735C}" name="Tabela34044" displayName="Tabela34044" ref="A99:K150" totalsRowShown="0" headerRowDxfId="80" dataDxfId="79">
  <tableColumns count="11">
    <tableColumn id="1" xr3:uid="{F56F3F4E-8D15-49DC-807A-CD93407C49A5}" name="DESCRITIVO" dataDxfId="78"/>
    <tableColumn id="2" xr3:uid="{CCF2566B-187D-4AF4-9A4D-1275993E6046}" name="NOMENCLATURA" dataDxfId="77"/>
    <tableColumn id="3" xr3:uid="{F4E1F12C-CBD3-4A8C-AB12-DECF4FE386FC}" name="LOTAÇÃO" dataDxfId="76"/>
    <tableColumn id="4" xr3:uid="{AFD13EE4-774A-4413-BAB4-C81E19D52695}" name="SÍMBOLO" dataDxfId="75"/>
    <tableColumn id="5" xr3:uid="{B4765A66-3D53-43EA-A3EC-C9D005D9EBBC}" name="QUANT." dataDxfId="74"/>
    <tableColumn id="6" xr3:uid="{10B09056-709D-4AA2-BCE8-DC4164881A08}" name="NOME" dataDxfId="73"/>
    <tableColumn id="7" xr3:uid="{5BC4707B-7CB7-4006-948A-6389158969EE}" name="CATEGORIA" dataDxfId="72"/>
    <tableColumn id="8" xr3:uid="{E25C8754-8059-4F12-ABCC-450E8FC1435B}" name="VALOR" dataDxfId="71"/>
    <tableColumn id="9" xr3:uid="{1FD9C645-263F-42A1-B807-63570DBE4D25}" name="Colunas1" dataDxfId="70"/>
    <tableColumn id="10" xr3:uid="{BA1F9C76-C9F5-43B4-9CA8-29F1648F8386}" name="Colunas2" dataDxfId="69"/>
    <tableColumn id="11" xr3:uid="{A4E9996F-33CA-4D94-85A4-5ABAA35C319C}" name="Colunas3" dataDxfId="68">
      <calculatedColumnFormula>Tabela34044[[#This Row],[VALOR]]</calculatedColumnFormula>
    </tableColumn>
  </tableColumns>
  <tableStyleInfo name="TableStyleMedium16" showFirstColumn="0" showLastColumn="0" showRowStripes="1" showColumnStripes="0"/>
</table>
</file>

<file path=xl/tables/table4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4" xr:uid="{47A201BD-EFB2-490B-AD15-9B569DB1DBC3}" name="Tabela54145" displayName="Tabela54145" ref="A163:H178" totalsRowShown="0" headerRowDxfId="67">
  <tableColumns count="8">
    <tableColumn id="1" xr3:uid="{0D4A5C38-011C-484E-BB46-196F3F737A12}" name="DESCRITIVO"/>
    <tableColumn id="2" xr3:uid="{CBE4EA23-705D-4EF9-A1DC-77B6D955A850}" name="NOMENCLATURA" dataDxfId="66"/>
    <tableColumn id="3" xr3:uid="{C952092D-D054-41D9-8606-A89890F12B4F}" name="LOTAÇÃO" dataDxfId="65"/>
    <tableColumn id="4" xr3:uid="{31B601FA-1E72-4574-80EE-B28871D847ED}" name="SÍMBOLO"/>
    <tableColumn id="5" xr3:uid="{7554E11D-110E-4A36-85A3-B3BFD857482F}" name="QUANT."/>
    <tableColumn id="6" xr3:uid="{5732DCA5-A34D-4DAC-B0CC-B2E712B91ED6}" name="NOME" dataDxfId="64"/>
    <tableColumn id="7" xr3:uid="{B6736B37-2B38-4E44-A440-2CF76B283F91}" name="CATEGORIA" dataDxfId="63"/>
    <tableColumn id="8" xr3:uid="{12C5360A-7B3A-4C7A-868D-65ED787A3F44}" name="VALOR" dataDxfId="62"/>
  </tableColumns>
  <tableStyleInfo name="TableStyleMedium16" showFirstColumn="0" showLastColumn="0" showRowStripes="1" showColumnStripes="0"/>
</table>
</file>

<file path=xl/tables/table4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5" xr:uid="{8563CA64-B4E5-4561-AE57-7D93AA524678}" name="Tabela13846" displayName="Tabela13846" ref="A2:K68" totalsRowCount="1" headerRowDxfId="61" dataDxfId="60" totalsRowDxfId="59">
  <tableColumns count="11">
    <tableColumn id="1" xr3:uid="{2429ACE8-46BC-414E-8687-C64C3F088AE2}" name="DESCRITIVO" totalsRowLabel="Total" totalsRowDxfId="58"/>
    <tableColumn id="2" xr3:uid="{1651FC73-6B07-46B4-B30B-FD27B88F6272}" name="NOMENCLATURA" dataDxfId="56" totalsRowDxfId="57"/>
    <tableColumn id="3" xr3:uid="{7A2F44AF-3AF4-4BDD-AD55-9B67FAE77E9B}" name="LOTAÇÃO" dataDxfId="54" totalsRowDxfId="55"/>
    <tableColumn id="4" xr3:uid="{C0C8333A-7734-4EC2-AA63-1FF169972D87}" name="SÍMBOLO" dataDxfId="52" totalsRowDxfId="53"/>
    <tableColumn id="5" xr3:uid="{74222B6F-F901-4C02-BF76-25D52FC3FBE9}" name="QUANT." totalsRowFunction="countNums" dataDxfId="50" totalsRowDxfId="51"/>
    <tableColumn id="6" xr3:uid="{FABBC265-0C34-4ACE-9592-E99A7283C6F9}" name="NOME" dataDxfId="48" totalsRowDxfId="49"/>
    <tableColumn id="7" xr3:uid="{C300912C-8D83-42AC-B40E-037FA8ED119D}" name="CATEGORIA" dataDxfId="46" totalsRowDxfId="47"/>
    <tableColumn id="8" xr3:uid="{260DA12A-3A41-4959-8735-D75AF9473F57}" name="AGP" totalsRowFunction="custom" dataDxfId="44" totalsRowDxfId="45">
      <totalsRowFormula>SUM(H3:H67)</totalsRowFormula>
    </tableColumn>
    <tableColumn id="9" xr3:uid="{D8675F39-9482-4447-A62A-ADADFF483EF7}" name="VENCIMENTO" totalsRowFunction="sum" dataDxfId="42" totalsRowDxfId="43"/>
    <tableColumn id="10" xr3:uid="{14F4E03E-C335-41E9-BFE6-AFB4728ADA25}" name="REPRESENTAÇÃO" totalsRowFunction="sum" dataDxfId="40" totalsRowDxfId="41"/>
    <tableColumn id="11" xr3:uid="{3C9FB128-0763-475E-8625-73A44E4DF19D}" name="TOTAL" totalsRowFunction="sum" dataDxfId="38" totalsRowDxfId="39">
      <calculatedColumnFormula>Tabela13846[[#This Row],[AGP]]+Tabela13846[[#This Row],[VENCIMENTO]]+Tabela13846[[#This Row],[REPRESENTAÇÃO]]</calculatedColumnFormula>
    </tableColumn>
  </tableColumns>
  <tableStyleInfo name="TableStyleMedium16" showFirstColumn="0" showLastColumn="0" showRowStripes="1" showColumnStripes="0"/>
</table>
</file>

<file path=xl/tables/table4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6" xr:uid="{D60FE3E1-0904-4C7E-8FA6-941102FC926A}" name="Tabela23947" displayName="Tabela23947" ref="A71:H96" totalsRowCount="1" headerRowDxfId="37" dataDxfId="36" totalsRowDxfId="35">
  <tableColumns count="8">
    <tableColumn id="1" xr3:uid="{7105E107-4943-444C-A140-2E1BCECDFE22}" name="DESCRITIVO" dataDxfId="33" totalsRowDxfId="34"/>
    <tableColumn id="2" xr3:uid="{50D68A7C-D817-4F5B-8120-36685D4BA647}" name="NOMENCLATURA" dataDxfId="31" totalsRowDxfId="32"/>
    <tableColumn id="3" xr3:uid="{7DD00CEF-F3B3-46B3-899F-EAE0EF85464B}" name="LOTAÇÃO" dataDxfId="29" totalsRowDxfId="30"/>
    <tableColumn id="4" xr3:uid="{26BBE75F-87AD-4564-89A1-FBF36C032CB7}" name="SÍMBOLO" dataDxfId="27" totalsRowDxfId="28"/>
    <tableColumn id="5" xr3:uid="{F40B71C4-85F9-498C-823D-B45F9D228E63}" name="QUANT." totalsRowFunction="custom" dataDxfId="25" totalsRowDxfId="26">
      <totalsRowFormula>SUM(E72:E95)</totalsRowFormula>
    </tableColumn>
    <tableColumn id="6" xr3:uid="{6233959E-0259-4CFB-9187-C4FC740B0F6B}" name="NOME" dataDxfId="23" totalsRowDxfId="24"/>
    <tableColumn id="7" xr3:uid="{C656EE67-BD5C-4560-9E5E-9304D5586D8F}" name="CATEGORIA" dataDxfId="21" totalsRowDxfId="22"/>
    <tableColumn id="8" xr3:uid="{856DC10F-B64E-4D02-B9B8-6600AE70BADC}" name="TOTAL" totalsRowFunction="sum" dataDxfId="19" totalsRowDxfId="20"/>
  </tableColumns>
  <tableStyleInfo name="TableStyleMedium16" showFirstColumn="0" showLastColumn="0" showRowStripes="1" showColumnStripes="0"/>
</table>
</file>

<file path=xl/tables/table4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7" xr:uid="{0A3AB173-BD90-49BE-97EF-E422DFF97E03}" name="Tabela34048" displayName="Tabela34048" ref="A99:K150" totalsRowShown="0" headerRowDxfId="18" dataDxfId="17">
  <tableColumns count="11">
    <tableColumn id="1" xr3:uid="{FC04DF6E-3723-4C2B-B850-A51A0E2B9388}" name="DESCRITIVO" dataDxfId="16"/>
    <tableColumn id="2" xr3:uid="{B066A2E8-9D78-4FC5-96FD-1E979209D987}" name="NOMENCLATURA" dataDxfId="15"/>
    <tableColumn id="3" xr3:uid="{1C39C343-AC42-44EE-8B96-2D1CEFB064DD}" name="LOTAÇÃO" dataDxfId="14"/>
    <tableColumn id="4" xr3:uid="{77AE9BE4-AC03-4CD6-BFDD-3E30F3481FEE}" name="SÍMBOLO" dataDxfId="13"/>
    <tableColumn id="5" xr3:uid="{CB289837-7FDE-4B78-94CD-2B435F98148C}" name="QUANT." dataDxfId="12"/>
    <tableColumn id="6" xr3:uid="{1925BF19-8AC2-48D4-B1DA-81C8429544A6}" name="NOME" dataDxfId="11"/>
    <tableColumn id="7" xr3:uid="{61B67798-814A-4BEE-8C05-59D07A534EEC}" name="CATEGORIA" dataDxfId="10"/>
    <tableColumn id="8" xr3:uid="{101D1D53-4B41-4D96-B9E4-983E3865AB2D}" name="VALOR" dataDxfId="9"/>
    <tableColumn id="9" xr3:uid="{1F23147C-68C9-4174-8826-829E8DE4D325}" name="Colunas1" dataDxfId="8"/>
    <tableColumn id="10" xr3:uid="{AEBF4F77-8CA0-465E-81D0-97DBCF7263E8}" name="Colunas2" dataDxfId="7"/>
    <tableColumn id="11" xr3:uid="{B101A2C4-F72D-4E91-8F67-680B6861A08B}" name="Colunas3" dataDxfId="6">
      <calculatedColumnFormula>Tabela34048[[#This Row],[VALOR]]</calculatedColumnFormula>
    </tableColumn>
  </tableColumns>
  <tableStyleInfo name="TableStyleMedium16" showFirstColumn="0" showLastColumn="0" showRowStripes="1" showColumnStripes="0"/>
</table>
</file>

<file path=xl/tables/table4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8" xr:uid="{58727C67-7A3B-4BBE-9BDC-D77A41903552}" name="Tabela54149" displayName="Tabela54149" ref="A163:H178" totalsRowShown="0" headerRowDxfId="5">
  <tableColumns count="8">
    <tableColumn id="1" xr3:uid="{97383395-57EB-40F7-A8F4-91B524D00A0F}" name="DESCRITIVO"/>
    <tableColumn id="2" xr3:uid="{43260052-F9AE-413B-9789-9C2164E32015}" name="NOMENCLATURA" dataDxfId="4"/>
    <tableColumn id="3" xr3:uid="{4FDF6102-01E4-4A40-A193-DB9B9051B7C9}" name="LOTAÇÃO" dataDxfId="3"/>
    <tableColumn id="4" xr3:uid="{C3A7D9F7-D562-4CE3-8BBD-8F29CB2143C9}" name="SÍMBOLO"/>
    <tableColumn id="5" xr3:uid="{15B45449-5CBA-438A-8A37-6FA7E7CF8EA9}" name="QUANT."/>
    <tableColumn id="6" xr3:uid="{58AC59EB-9B7D-486E-AC53-F92444297D75}" name="NOME" dataDxfId="2"/>
    <tableColumn id="7" xr3:uid="{8001CDBC-1E92-4AD6-A710-037957D08DCD}" name="CATEGORIA" dataDxfId="1"/>
    <tableColumn id="8" xr3:uid="{D8C0F0B4-4C23-4679-99A5-0D68214134E2}" name="VALOR" dataDxfId="0"/>
  </tableColumns>
  <tableStyleInfo name="TableStyleMedium16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59DC4337-EB1F-47E4-9200-9AC74E175C64}" name="Tabela15" displayName="Tabela15" ref="A2:K68" totalsRowCount="1" headerRowDxfId="681" dataDxfId="680" totalsRowDxfId="679">
  <tableColumns count="11">
    <tableColumn id="1" xr3:uid="{ECB17D27-7793-41B6-BA24-D37B0ACC834F}" name="DESCRITIVO" totalsRowLabel="Total" totalsRowDxfId="678"/>
    <tableColumn id="2" xr3:uid="{480D0246-CF2F-4BF8-96AB-47A88ADB614F}" name="NOMENCLATURA" dataDxfId="676" totalsRowDxfId="677"/>
    <tableColumn id="3" xr3:uid="{59228D03-F7A0-4521-991C-F70121601ECD}" name="LOTAÇÃO" dataDxfId="674" totalsRowDxfId="675"/>
    <tableColumn id="4" xr3:uid="{AD1E7145-4EC5-41D3-B894-D500C874F320}" name="SÍMBOLO" dataDxfId="672" totalsRowDxfId="673"/>
    <tableColumn id="5" xr3:uid="{A1153A9B-02F1-4DB4-83B7-E7AEBFF78004}" name="QUANT." totalsRowFunction="countNums" dataDxfId="670" totalsRowDxfId="671"/>
    <tableColumn id="6" xr3:uid="{4D61BFBF-89BD-450D-B0DD-DC1FF044EC8D}" name="NOME" dataDxfId="668" totalsRowDxfId="669"/>
    <tableColumn id="7" xr3:uid="{74417180-E23B-4CB6-8269-D14D5ED55013}" name="CATEGORIA" dataDxfId="666" totalsRowDxfId="667"/>
    <tableColumn id="8" xr3:uid="{B8513336-FFE7-4592-9942-DACDE20582CE}" name="AGP" totalsRowFunction="custom" dataDxfId="664" totalsRowDxfId="665">
      <totalsRowFormula>SUM(H3:H67)</totalsRowFormula>
    </tableColumn>
    <tableColumn id="9" xr3:uid="{1A7FF2E3-BBC9-43C0-A39B-22A213787583}" name="VENCIMENTO" totalsRowFunction="sum" dataDxfId="662" totalsRowDxfId="663"/>
    <tableColumn id="10" xr3:uid="{2AC23F9F-F04A-425A-92B7-5D7B3D5E890C}" name="REPRESENTAÇÃO" totalsRowFunction="sum" dataDxfId="660" totalsRowDxfId="661"/>
    <tableColumn id="11" xr3:uid="{94503B61-9287-4776-AB72-82D1592F20D9}" name="TOTAL" totalsRowFunction="sum" dataDxfId="658" totalsRowDxfId="659">
      <calculatedColumnFormula>Tabela15[[#This Row],[AGP]]+Tabela15[[#This Row],[VENCIMENTO]]+Tabela15[[#This Row],[REPRESENTAÇÃO]]</calculatedColumnFormula>
    </tableColumn>
  </tableColumns>
  <tableStyleInfo name="TableStyleMedium16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8B09A21-8A6D-4BAC-9E5E-6A630C080E59}" name="Tabela27" displayName="Tabela27" ref="A71:H96" totalsRowCount="1" headerRowDxfId="657" dataDxfId="656" totalsRowDxfId="655">
  <tableColumns count="8">
    <tableColumn id="1" xr3:uid="{DE4A4327-7AE7-43EF-B727-AF06F3A06394}" name="DESCRITIVO" dataDxfId="653" totalsRowDxfId="654"/>
    <tableColumn id="2" xr3:uid="{34F60163-7007-4D18-8F92-4F332BED3210}" name="NOMENCLATURA" dataDxfId="651" totalsRowDxfId="652"/>
    <tableColumn id="3" xr3:uid="{756925DF-7A41-420F-887D-254E5DFEB88A}" name="LOTAÇÃO" dataDxfId="649" totalsRowDxfId="650"/>
    <tableColumn id="4" xr3:uid="{990AA139-28A2-4348-B63E-752C807D666E}" name="SÍMBOLO" dataDxfId="647" totalsRowDxfId="648"/>
    <tableColumn id="5" xr3:uid="{D3E4DD55-1C62-4633-B5E2-4E162DDC0274}" name="QUANT." totalsRowFunction="custom" dataDxfId="645" totalsRowDxfId="646">
      <totalsRowFormula>SUM(E72:E95)</totalsRowFormula>
    </tableColumn>
    <tableColumn id="6" xr3:uid="{EC5CB9C9-2CF4-4DF2-A1A0-9DC9FE109305}" name="NOME" dataDxfId="643" totalsRowDxfId="644"/>
    <tableColumn id="7" xr3:uid="{BC95D568-0230-4460-92E4-E1B1E8B7D8F8}" name="CATEGORIA" dataDxfId="641" totalsRowDxfId="642"/>
    <tableColumn id="8" xr3:uid="{AA6890C9-1373-4EC7-90CB-ED93C3F88720}" name="TOTAL" totalsRowFunction="sum" dataDxfId="639" totalsRowDxfId="640"/>
  </tableColumns>
  <tableStyleInfo name="TableStyleMedium16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CD2920F5-AB4F-4F98-A271-9DB9E85A5044}" name="Tabela38" displayName="Tabela38" ref="A99:K150" totalsRowShown="0" headerRowDxfId="638" dataDxfId="637">
  <tableColumns count="11">
    <tableColumn id="1" xr3:uid="{E673C46E-7E0D-4A74-8722-52D49D85FE82}" name="DESCRITIVO" dataDxfId="636"/>
    <tableColumn id="2" xr3:uid="{2B39A45B-019F-4444-8F0C-599A786F51F6}" name="NOMENCLATURA" dataDxfId="635"/>
    <tableColumn id="3" xr3:uid="{241C7F2C-A84D-48E1-A500-05264A99C4CE}" name="LOTAÇÃO" dataDxfId="634"/>
    <tableColumn id="4" xr3:uid="{131D870D-6172-4FB5-9223-458006EA9731}" name="SÍMBOLO" dataDxfId="633"/>
    <tableColumn id="5" xr3:uid="{8D6CDD8B-7CE7-4333-BC6F-336DD5745280}" name="QUANT." dataDxfId="632"/>
    <tableColumn id="6" xr3:uid="{AC9E4551-1731-4648-BC8D-3B745D8E6A0B}" name="NOME" dataDxfId="631"/>
    <tableColumn id="7" xr3:uid="{9C51421C-B2EA-410A-AEBB-DDC974521F73}" name="CATEGORIA" dataDxfId="630"/>
    <tableColumn id="8" xr3:uid="{684B0428-9829-475D-93C6-6FC8F329684C}" name="VALOR" dataDxfId="629"/>
    <tableColumn id="9" xr3:uid="{E34D073F-130D-476B-95A7-816DDAF81B68}" name="Colunas1" dataDxfId="628"/>
    <tableColumn id="10" xr3:uid="{9DBF18CC-4CB4-4AFF-A6AE-3F451A7EA347}" name="Colunas2" dataDxfId="627"/>
    <tableColumn id="11" xr3:uid="{3E0369D7-DEA3-47C6-B6C1-4B8714DB648E}" name="Colunas3" dataDxfId="626">
      <calculatedColumnFormula>Tabela38[[#This Row],[VALOR]]</calculatedColumnFormula>
    </tableColumn>
  </tableColumns>
  <tableStyleInfo name="TableStyleMedium16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6ABE4B94-77AE-427C-8ED7-0BEE5185B238}" name="Tabela59" displayName="Tabela59" ref="A163:H178" totalsRowShown="0" headerRowDxfId="625">
  <tableColumns count="8">
    <tableColumn id="1" xr3:uid="{2A5E65B8-BA85-4E59-BA1A-BDFA07D2F391}" name="DESCRITIVO"/>
    <tableColumn id="2" xr3:uid="{4FFBF11B-E2F9-438F-99BA-824E158C80FE}" name="NOMENCLATURA" dataDxfId="624"/>
    <tableColumn id="3" xr3:uid="{A2CB9B9B-4956-4B81-ACE0-C5449E7D3B26}" name="LOTAÇÃO" dataDxfId="623"/>
    <tableColumn id="4" xr3:uid="{877872E5-F606-4F62-AE37-BD818F960FC1}" name="SÍMBOLO"/>
    <tableColumn id="5" xr3:uid="{0B863789-631F-4528-B043-87253F3B5910}" name="QUANT."/>
    <tableColumn id="6" xr3:uid="{D9A7A7D8-DADD-43C2-8D24-E68090245997}" name="NOME" dataDxfId="622"/>
    <tableColumn id="7" xr3:uid="{5B3ABFD8-660C-4460-947A-A5A4D9695855}" name="CATEGORIA" dataDxfId="621"/>
    <tableColumn id="8" xr3:uid="{E438B9E8-CF03-44F7-975D-03DAF5141AD1}" name="VALOR" dataDxfId="620"/>
  </tableColumns>
  <tableStyleInfo name="TableStyleMedium16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9AC07967-042B-486B-AF86-C10188FD789E}" name="Tabela110" displayName="Tabela110" ref="A2:K68" totalsRowCount="1" headerRowDxfId="619" dataDxfId="618" totalsRowDxfId="617">
  <tableColumns count="11">
    <tableColumn id="1" xr3:uid="{F6436493-4C90-4A6D-9CA1-E1E436635A0A}" name="DESCRITIVO" totalsRowLabel="Total" totalsRowDxfId="616"/>
    <tableColumn id="2" xr3:uid="{065ACB8A-DB14-4577-9D1C-37FE67DC8FB5}" name="NOMENCLATURA" dataDxfId="614" totalsRowDxfId="615"/>
    <tableColumn id="3" xr3:uid="{54A89925-94DB-47E4-93A5-D9A1016FBEC6}" name="LOTAÇÃO" dataDxfId="612" totalsRowDxfId="613"/>
    <tableColumn id="4" xr3:uid="{432711A3-D13E-4D92-942F-95BA34DC699B}" name="SÍMBOLO" dataDxfId="610" totalsRowDxfId="611"/>
    <tableColumn id="5" xr3:uid="{43071B6F-E289-453D-BB1B-4CA80BE31E20}" name="QUANT." totalsRowFunction="countNums" dataDxfId="608" totalsRowDxfId="609"/>
    <tableColumn id="6" xr3:uid="{767633D2-D288-4CF4-8B44-D84BC8116434}" name="NOME" dataDxfId="606" totalsRowDxfId="607"/>
    <tableColumn id="7" xr3:uid="{451CF121-5792-4251-A23F-2BE99553103E}" name="CATEGORIA" dataDxfId="604" totalsRowDxfId="605"/>
    <tableColumn id="8" xr3:uid="{A3C70C4A-86CC-4688-BBD2-F9B037284CE9}" name="AGP" totalsRowFunction="custom" dataDxfId="602" totalsRowDxfId="603">
      <totalsRowFormula>SUM(H3:H67)</totalsRowFormula>
    </tableColumn>
    <tableColumn id="9" xr3:uid="{A4EFC17C-FA70-42C6-83C5-2F09F132EC09}" name="VENCIMENTO" totalsRowFunction="sum" dataDxfId="600" totalsRowDxfId="601"/>
    <tableColumn id="10" xr3:uid="{9E1C66E8-A968-43AD-B785-3A4727406B5E}" name="REPRESENTAÇÃO" totalsRowFunction="sum" dataDxfId="598" totalsRowDxfId="599"/>
    <tableColumn id="11" xr3:uid="{C9AEC642-31E1-4AAD-8C12-477A8D271B0A}" name="TOTAL" totalsRowFunction="sum" dataDxfId="596" totalsRowDxfId="597">
      <calculatedColumnFormula>Tabela110[[#This Row],[AGP]]+Tabela110[[#This Row],[VENCIMENTO]]+Tabela110[[#This Row],[REPRESENTAÇÃO]]</calculatedColumnFormula>
    </tableColumn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9.xml"/><Relationship Id="rId2" Type="http://schemas.openxmlformats.org/officeDocument/2006/relationships/table" Target="../tables/table38.xml"/><Relationship Id="rId1" Type="http://schemas.openxmlformats.org/officeDocument/2006/relationships/table" Target="../tables/table37.xml"/><Relationship Id="rId4" Type="http://schemas.openxmlformats.org/officeDocument/2006/relationships/table" Target="../tables/table40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3.xml"/><Relationship Id="rId2" Type="http://schemas.openxmlformats.org/officeDocument/2006/relationships/table" Target="../tables/table42.xml"/><Relationship Id="rId1" Type="http://schemas.openxmlformats.org/officeDocument/2006/relationships/table" Target="../tables/table41.xml"/><Relationship Id="rId4" Type="http://schemas.openxmlformats.org/officeDocument/2006/relationships/table" Target="../tables/table44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7.xml"/><Relationship Id="rId2" Type="http://schemas.openxmlformats.org/officeDocument/2006/relationships/table" Target="../tables/table46.xml"/><Relationship Id="rId1" Type="http://schemas.openxmlformats.org/officeDocument/2006/relationships/table" Target="../tables/table45.xml"/><Relationship Id="rId4" Type="http://schemas.openxmlformats.org/officeDocument/2006/relationships/table" Target="../tables/table48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table" Target="../tables/table6.xml"/><Relationship Id="rId1" Type="http://schemas.openxmlformats.org/officeDocument/2006/relationships/table" Target="../tables/table5.xml"/><Relationship Id="rId4" Type="http://schemas.openxmlformats.org/officeDocument/2006/relationships/table" Target="../tables/table8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1.xml"/><Relationship Id="rId2" Type="http://schemas.openxmlformats.org/officeDocument/2006/relationships/table" Target="../tables/table10.xml"/><Relationship Id="rId1" Type="http://schemas.openxmlformats.org/officeDocument/2006/relationships/table" Target="../tables/table9.xml"/><Relationship Id="rId4" Type="http://schemas.openxmlformats.org/officeDocument/2006/relationships/table" Target="../tables/table1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5.xml"/><Relationship Id="rId2" Type="http://schemas.openxmlformats.org/officeDocument/2006/relationships/table" Target="../tables/table14.xml"/><Relationship Id="rId1" Type="http://schemas.openxmlformats.org/officeDocument/2006/relationships/table" Target="../tables/table13.xml"/><Relationship Id="rId4" Type="http://schemas.openxmlformats.org/officeDocument/2006/relationships/table" Target="../tables/table16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9.xml"/><Relationship Id="rId2" Type="http://schemas.openxmlformats.org/officeDocument/2006/relationships/table" Target="../tables/table18.xml"/><Relationship Id="rId1" Type="http://schemas.openxmlformats.org/officeDocument/2006/relationships/table" Target="../tables/table17.xml"/><Relationship Id="rId4" Type="http://schemas.openxmlformats.org/officeDocument/2006/relationships/table" Target="../tables/table20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3.xml"/><Relationship Id="rId2" Type="http://schemas.openxmlformats.org/officeDocument/2006/relationships/table" Target="../tables/table22.xml"/><Relationship Id="rId1" Type="http://schemas.openxmlformats.org/officeDocument/2006/relationships/table" Target="../tables/table21.xml"/><Relationship Id="rId4" Type="http://schemas.openxmlformats.org/officeDocument/2006/relationships/table" Target="../tables/table24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7.xml"/><Relationship Id="rId2" Type="http://schemas.openxmlformats.org/officeDocument/2006/relationships/table" Target="../tables/table26.xml"/><Relationship Id="rId1" Type="http://schemas.openxmlformats.org/officeDocument/2006/relationships/table" Target="../tables/table25.xml"/><Relationship Id="rId4" Type="http://schemas.openxmlformats.org/officeDocument/2006/relationships/table" Target="../tables/table28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1.xml"/><Relationship Id="rId2" Type="http://schemas.openxmlformats.org/officeDocument/2006/relationships/table" Target="../tables/table30.xml"/><Relationship Id="rId1" Type="http://schemas.openxmlformats.org/officeDocument/2006/relationships/table" Target="../tables/table29.xml"/><Relationship Id="rId4" Type="http://schemas.openxmlformats.org/officeDocument/2006/relationships/table" Target="../tables/table32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5.xml"/><Relationship Id="rId2" Type="http://schemas.openxmlformats.org/officeDocument/2006/relationships/table" Target="../tables/table34.xml"/><Relationship Id="rId1" Type="http://schemas.openxmlformats.org/officeDocument/2006/relationships/table" Target="../tables/table33.xml"/><Relationship Id="rId4" Type="http://schemas.openxmlformats.org/officeDocument/2006/relationships/table" Target="../tables/table3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023"/>
  <sheetViews>
    <sheetView tabSelected="1" workbookViewId="0">
      <selection sqref="A1:XFD1048576"/>
    </sheetView>
  </sheetViews>
  <sheetFormatPr defaultRowHeight="14.25"/>
  <cols>
    <col min="1" max="1" width="78.125" bestFit="1" customWidth="1"/>
    <col min="2" max="2" width="14.375" bestFit="1" customWidth="1"/>
    <col min="3" max="3" width="13.875" bestFit="1" customWidth="1"/>
    <col min="4" max="4" width="8.125" bestFit="1" customWidth="1"/>
    <col min="5" max="5" width="7.125" bestFit="1" customWidth="1"/>
    <col min="6" max="6" width="37.5" bestFit="1" customWidth="1"/>
    <col min="7" max="7" width="9.875" bestFit="1" customWidth="1"/>
    <col min="8" max="9" width="11.5" bestFit="1" customWidth="1"/>
    <col min="10" max="10" width="14.125" bestFit="1" customWidth="1"/>
    <col min="11" max="11" width="11.5" bestFit="1" customWidth="1"/>
    <col min="12" max="28" width="8.125" customWidth="1"/>
    <col min="29" max="1024" width="16" customWidth="1"/>
    <col min="1025" max="1025" width="9" customWidth="1"/>
  </cols>
  <sheetData>
    <row r="1" spans="1:28" s="23" customFormat="1" ht="12.75" customHeight="1">
      <c r="A1" s="112" t="s">
        <v>0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</row>
    <row r="2" spans="1:28" s="23" customFormat="1" ht="12.75" customHeight="1">
      <c r="A2" s="24" t="s">
        <v>1</v>
      </c>
      <c r="B2" s="24" t="s">
        <v>2</v>
      </c>
      <c r="C2" s="24" t="s">
        <v>3</v>
      </c>
      <c r="D2" s="24" t="s">
        <v>4</v>
      </c>
      <c r="E2" s="24" t="s">
        <v>5</v>
      </c>
      <c r="F2" s="24" t="s">
        <v>6</v>
      </c>
      <c r="G2" s="24" t="s">
        <v>7</v>
      </c>
      <c r="H2" s="24" t="s">
        <v>8</v>
      </c>
      <c r="I2" s="25" t="s">
        <v>9</v>
      </c>
      <c r="J2" s="25" t="s">
        <v>10</v>
      </c>
      <c r="K2" s="25" t="s">
        <v>11</v>
      </c>
      <c r="L2" s="1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</row>
    <row r="3" spans="1:28" s="23" customFormat="1" ht="12.75" customHeight="1">
      <c r="A3" s="41" t="s">
        <v>58</v>
      </c>
      <c r="B3" s="42" t="s">
        <v>112</v>
      </c>
      <c r="C3" s="42" t="s">
        <v>12</v>
      </c>
      <c r="D3" s="46" t="s">
        <v>13</v>
      </c>
      <c r="E3" s="34">
        <v>1</v>
      </c>
      <c r="F3" s="40" t="s">
        <v>212</v>
      </c>
      <c r="G3" s="36" t="s">
        <v>8</v>
      </c>
      <c r="H3" s="84">
        <v>10570</v>
      </c>
      <c r="I3" s="84"/>
      <c r="J3" s="84"/>
      <c r="K3" s="84">
        <f>Tabela1[[#This Row],[AGP]]+Tabela1[[#This Row],[VENCIMENTO]]+Tabela1[[#This Row],[REPRESENTAÇÃO]]</f>
        <v>10570</v>
      </c>
      <c r="L3" s="1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</row>
    <row r="4" spans="1:28" s="23" customFormat="1" ht="12.75" customHeight="1">
      <c r="A4" s="38" t="s">
        <v>59</v>
      </c>
      <c r="B4" s="42" t="s">
        <v>113</v>
      </c>
      <c r="C4" s="42" t="s">
        <v>162</v>
      </c>
      <c r="D4" s="45" t="s">
        <v>15</v>
      </c>
      <c r="E4" s="34">
        <v>1</v>
      </c>
      <c r="F4" s="38" t="s">
        <v>213</v>
      </c>
      <c r="G4" s="36" t="s">
        <v>511</v>
      </c>
      <c r="H4" s="84"/>
      <c r="I4" s="84">
        <v>1993.32</v>
      </c>
      <c r="J4" s="84">
        <v>7973.3</v>
      </c>
      <c r="K4" s="84">
        <f>Tabela1[[#This Row],[AGP]]+Tabela1[[#This Row],[VENCIMENTO]]+Tabela1[[#This Row],[REPRESENTAÇÃO]]</f>
        <v>9966.6200000000008</v>
      </c>
      <c r="L4" s="1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</row>
    <row r="5" spans="1:28" s="23" customFormat="1" ht="12.75" customHeight="1">
      <c r="A5" s="40" t="s">
        <v>60</v>
      </c>
      <c r="B5" s="42" t="s">
        <v>114</v>
      </c>
      <c r="C5" s="42" t="s">
        <v>163</v>
      </c>
      <c r="D5" s="45" t="s">
        <v>15</v>
      </c>
      <c r="E5" s="34">
        <v>1</v>
      </c>
      <c r="F5" s="40" t="s">
        <v>214</v>
      </c>
      <c r="G5" s="36" t="s">
        <v>511</v>
      </c>
      <c r="H5" s="84"/>
      <c r="I5" s="84">
        <v>1993.32</v>
      </c>
      <c r="J5" s="84">
        <v>7937.3</v>
      </c>
      <c r="K5" s="84">
        <f>Tabela1[[#This Row],[AGP]]+Tabela1[[#This Row],[VENCIMENTO]]+Tabela1[[#This Row],[REPRESENTAÇÃO]]</f>
        <v>9930.6200000000008</v>
      </c>
      <c r="L5" s="1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</row>
    <row r="6" spans="1:28" s="23" customFormat="1" ht="12.75" customHeight="1">
      <c r="A6" s="39" t="s">
        <v>61</v>
      </c>
      <c r="B6" s="42" t="s">
        <v>115</v>
      </c>
      <c r="C6" s="42" t="s">
        <v>115</v>
      </c>
      <c r="D6" s="45" t="s">
        <v>15</v>
      </c>
      <c r="E6" s="34">
        <v>1</v>
      </c>
      <c r="F6" s="47" t="s">
        <v>215</v>
      </c>
      <c r="G6" s="36" t="s">
        <v>511</v>
      </c>
      <c r="H6" s="84"/>
      <c r="I6" s="84">
        <v>199.32</v>
      </c>
      <c r="J6" s="84">
        <v>7973.3</v>
      </c>
      <c r="K6" s="84">
        <f>Tabela1[[#This Row],[AGP]]+Tabela1[[#This Row],[VENCIMENTO]]+Tabela1[[#This Row],[REPRESENTAÇÃO]]</f>
        <v>8172.62</v>
      </c>
      <c r="L6" s="1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s="23" customFormat="1" ht="12.75" customHeight="1">
      <c r="A7" s="39" t="s">
        <v>62</v>
      </c>
      <c r="B7" s="42" t="s">
        <v>116</v>
      </c>
      <c r="C7" s="42" t="s">
        <v>164</v>
      </c>
      <c r="D7" s="45" t="s">
        <v>206</v>
      </c>
      <c r="E7" s="34">
        <v>1</v>
      </c>
      <c r="F7" s="47" t="s">
        <v>216</v>
      </c>
      <c r="G7" s="36" t="s">
        <v>511</v>
      </c>
      <c r="H7" s="84"/>
      <c r="I7" s="84">
        <v>1461.77</v>
      </c>
      <c r="J7" s="84">
        <v>5847.08</v>
      </c>
      <c r="K7" s="84">
        <f>Tabela1[[#This Row],[AGP]]+Tabela1[[#This Row],[VENCIMENTO]]+Tabela1[[#This Row],[REPRESENTAÇÃO]]</f>
        <v>7308.85</v>
      </c>
      <c r="L7" s="1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</row>
    <row r="8" spans="1:28" s="23" customFormat="1" ht="12.75" customHeight="1">
      <c r="A8" s="39" t="s">
        <v>63</v>
      </c>
      <c r="B8" s="42" t="s">
        <v>117</v>
      </c>
      <c r="C8" s="42" t="s">
        <v>165</v>
      </c>
      <c r="D8" s="45" t="s">
        <v>206</v>
      </c>
      <c r="E8" s="34">
        <v>1</v>
      </c>
      <c r="F8" s="47" t="s">
        <v>217</v>
      </c>
      <c r="G8" s="36" t="s">
        <v>512</v>
      </c>
      <c r="H8" s="84"/>
      <c r="I8" s="84"/>
      <c r="J8" s="84">
        <v>5847.08</v>
      </c>
      <c r="K8" s="84">
        <v>5847.08</v>
      </c>
      <c r="L8" s="1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</row>
    <row r="9" spans="1:28" s="23" customFormat="1" ht="12.75" customHeight="1">
      <c r="A9" s="39" t="s">
        <v>64</v>
      </c>
      <c r="B9" s="42" t="s">
        <v>118</v>
      </c>
      <c r="C9" s="42" t="s">
        <v>166</v>
      </c>
      <c r="D9" s="45" t="s">
        <v>206</v>
      </c>
      <c r="E9" s="34">
        <v>1</v>
      </c>
      <c r="F9" s="47" t="s">
        <v>218</v>
      </c>
      <c r="G9" s="36" t="s">
        <v>511</v>
      </c>
      <c r="H9" s="84"/>
      <c r="I9" s="84">
        <v>1461.77</v>
      </c>
      <c r="J9" s="84">
        <v>5847.08</v>
      </c>
      <c r="K9" s="84">
        <f>Tabela1[[#This Row],[AGP]]+Tabela1[[#This Row],[VENCIMENTO]]+Tabela1[[#This Row],[REPRESENTAÇÃO]]</f>
        <v>7308.85</v>
      </c>
      <c r="L9" s="1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</row>
    <row r="10" spans="1:28" s="23" customFormat="1" ht="12.75" customHeight="1">
      <c r="A10" s="39" t="s">
        <v>65</v>
      </c>
      <c r="B10" s="42" t="s">
        <v>119</v>
      </c>
      <c r="C10" s="43" t="s">
        <v>119</v>
      </c>
      <c r="D10" s="45" t="s">
        <v>207</v>
      </c>
      <c r="E10" s="34">
        <v>1</v>
      </c>
      <c r="F10" s="47" t="s">
        <v>219</v>
      </c>
      <c r="G10" s="36" t="s">
        <v>511</v>
      </c>
      <c r="H10" s="84"/>
      <c r="I10" s="84">
        <v>1461.77</v>
      </c>
      <c r="J10" s="84">
        <v>5847.08</v>
      </c>
      <c r="K10" s="84">
        <f>Tabela1[[#This Row],[AGP]]+Tabela1[[#This Row],[VENCIMENTO]]+Tabela1[[#This Row],[REPRESENTAÇÃO]]</f>
        <v>7308.85</v>
      </c>
      <c r="L10" s="1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</row>
    <row r="11" spans="1:28" s="23" customFormat="1" ht="12.75" customHeight="1">
      <c r="A11" s="39" t="s">
        <v>66</v>
      </c>
      <c r="B11" s="42" t="s">
        <v>17</v>
      </c>
      <c r="C11" s="42" t="s">
        <v>167</v>
      </c>
      <c r="D11" s="45" t="s">
        <v>208</v>
      </c>
      <c r="E11" s="34">
        <v>1</v>
      </c>
      <c r="F11" s="47" t="s">
        <v>220</v>
      </c>
      <c r="G11" s="36" t="s">
        <v>511</v>
      </c>
      <c r="H11" s="84"/>
      <c r="I11" s="84">
        <v>1229.22</v>
      </c>
      <c r="J11" s="84">
        <v>4916.8599999999997</v>
      </c>
      <c r="K11" s="84">
        <f>Tabela1[[#This Row],[AGP]]+Tabela1[[#This Row],[VENCIMENTO]]+Tabela1[[#This Row],[REPRESENTAÇÃO]]</f>
        <v>6146.08</v>
      </c>
      <c r="L11" s="1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</row>
    <row r="12" spans="1:28" s="23" customFormat="1" ht="12.75" customHeight="1">
      <c r="A12" s="39" t="s">
        <v>67</v>
      </c>
      <c r="B12" s="42" t="s">
        <v>120</v>
      </c>
      <c r="C12" s="42" t="s">
        <v>453</v>
      </c>
      <c r="D12" s="45" t="s">
        <v>208</v>
      </c>
      <c r="E12" s="34">
        <v>1</v>
      </c>
      <c r="F12" s="47" t="s">
        <v>221</v>
      </c>
      <c r="G12" s="36" t="s">
        <v>511</v>
      </c>
      <c r="H12" s="84"/>
      <c r="I12" s="84">
        <v>1229.22</v>
      </c>
      <c r="J12" s="84">
        <v>4916.8599999999997</v>
      </c>
      <c r="K12" s="84">
        <f>Tabela1[[#This Row],[AGP]]+Tabela1[[#This Row],[VENCIMENTO]]+Tabela1[[#This Row],[REPRESENTAÇÃO]]</f>
        <v>6146.08</v>
      </c>
      <c r="L12" s="1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</row>
    <row r="13" spans="1:28" s="23" customFormat="1" ht="12.75" customHeight="1">
      <c r="A13" s="39" t="s">
        <v>68</v>
      </c>
      <c r="B13" s="42" t="s">
        <v>121</v>
      </c>
      <c r="C13" s="42" t="s">
        <v>454</v>
      </c>
      <c r="D13" s="45" t="s">
        <v>208</v>
      </c>
      <c r="E13" s="34">
        <v>1</v>
      </c>
      <c r="F13" s="47" t="s">
        <v>222</v>
      </c>
      <c r="G13" s="36" t="s">
        <v>511</v>
      </c>
      <c r="H13" s="84"/>
      <c r="I13" s="84">
        <v>1229.22</v>
      </c>
      <c r="J13" s="84">
        <v>4916.8599999999997</v>
      </c>
      <c r="K13" s="84">
        <f>Tabela1[[#This Row],[AGP]]+Tabela1[[#This Row],[VENCIMENTO]]+Tabela1[[#This Row],[REPRESENTAÇÃO]]</f>
        <v>6146.08</v>
      </c>
      <c r="L13" s="1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</row>
    <row r="14" spans="1:28" s="23" customFormat="1" ht="12.75" customHeight="1">
      <c r="A14" s="39" t="s">
        <v>69</v>
      </c>
      <c r="B14" s="42" t="s">
        <v>122</v>
      </c>
      <c r="C14" s="42" t="s">
        <v>122</v>
      </c>
      <c r="D14" s="45" t="s">
        <v>208</v>
      </c>
      <c r="E14" s="34">
        <v>1</v>
      </c>
      <c r="F14" s="47" t="s">
        <v>223</v>
      </c>
      <c r="G14" s="36" t="s">
        <v>511</v>
      </c>
      <c r="H14" s="84"/>
      <c r="I14" s="84">
        <v>1129.55</v>
      </c>
      <c r="J14" s="84">
        <v>4518.2</v>
      </c>
      <c r="K14" s="84">
        <f>Tabela1[[#This Row],[AGP]]+Tabela1[[#This Row],[VENCIMENTO]]+Tabela1[[#This Row],[REPRESENTAÇÃO]]</f>
        <v>5647.75</v>
      </c>
      <c r="L14" s="1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</row>
    <row r="15" spans="1:28" s="23" customFormat="1" ht="12.75" customHeight="1">
      <c r="A15" s="40" t="s">
        <v>70</v>
      </c>
      <c r="B15" s="42" t="s">
        <v>123</v>
      </c>
      <c r="C15" s="42" t="s">
        <v>168</v>
      </c>
      <c r="D15" s="45" t="s">
        <v>16</v>
      </c>
      <c r="E15" s="34">
        <v>1</v>
      </c>
      <c r="F15" s="40" t="s">
        <v>224</v>
      </c>
      <c r="G15" s="36" t="s">
        <v>511</v>
      </c>
      <c r="H15" s="84"/>
      <c r="I15" s="84">
        <v>1129.55</v>
      </c>
      <c r="J15" s="84">
        <v>4518.2</v>
      </c>
      <c r="K15" s="84">
        <f>Tabela1[[#This Row],[AGP]]+Tabela1[[#This Row],[VENCIMENTO]]+Tabela1[[#This Row],[REPRESENTAÇÃO]]</f>
        <v>5647.75</v>
      </c>
      <c r="L15" s="1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</row>
    <row r="16" spans="1:28" s="23" customFormat="1" ht="12.75" customHeight="1">
      <c r="A16" s="39" t="s">
        <v>71</v>
      </c>
      <c r="B16" s="42" t="s">
        <v>124</v>
      </c>
      <c r="C16" s="42" t="s">
        <v>169</v>
      </c>
      <c r="D16" s="45" t="s">
        <v>16</v>
      </c>
      <c r="E16" s="34">
        <v>1</v>
      </c>
      <c r="F16" s="47" t="s">
        <v>225</v>
      </c>
      <c r="G16" s="36" t="s">
        <v>511</v>
      </c>
      <c r="H16" s="84"/>
      <c r="I16" s="84">
        <v>1129.55</v>
      </c>
      <c r="J16" s="84">
        <v>4518.2</v>
      </c>
      <c r="K16" s="84">
        <f>Tabela1[[#This Row],[AGP]]+Tabela1[[#This Row],[VENCIMENTO]]+Tabela1[[#This Row],[REPRESENTAÇÃO]]</f>
        <v>5647.75</v>
      </c>
      <c r="L16" s="1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</row>
    <row r="17" spans="1:28" s="23" customFormat="1" ht="12.75" customHeight="1">
      <c r="A17" s="39" t="s">
        <v>70</v>
      </c>
      <c r="B17" s="42" t="s">
        <v>123</v>
      </c>
      <c r="C17" s="42" t="s">
        <v>168</v>
      </c>
      <c r="D17" s="45" t="s">
        <v>16</v>
      </c>
      <c r="E17" s="34">
        <v>1</v>
      </c>
      <c r="F17" s="47" t="s">
        <v>226</v>
      </c>
      <c r="G17" s="36" t="s">
        <v>512</v>
      </c>
      <c r="H17" s="84"/>
      <c r="I17" s="84">
        <v>4518.2</v>
      </c>
      <c r="J17" s="84"/>
      <c r="K17" s="84">
        <f>Tabela1[[#This Row],[AGP]]+Tabela1[[#This Row],[VENCIMENTO]]+Tabela1[[#This Row],[REPRESENTAÇÃO]]</f>
        <v>4518.2</v>
      </c>
      <c r="L17" s="1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</row>
    <row r="18" spans="1:28" s="23" customFormat="1" ht="12.75" customHeight="1">
      <c r="A18" s="39" t="s">
        <v>450</v>
      </c>
      <c r="B18" s="42" t="s">
        <v>451</v>
      </c>
      <c r="C18" s="42" t="s">
        <v>452</v>
      </c>
      <c r="D18" s="45" t="s">
        <v>16</v>
      </c>
      <c r="E18" s="34">
        <v>1</v>
      </c>
      <c r="F18" s="47" t="s">
        <v>449</v>
      </c>
      <c r="G18" s="36" t="s">
        <v>511</v>
      </c>
      <c r="H18" s="84"/>
      <c r="I18" s="84">
        <v>1129.55</v>
      </c>
      <c r="J18" s="84">
        <v>4518.2</v>
      </c>
      <c r="K18" s="84">
        <f>Tabela1[[#This Row],[AGP]]+Tabela1[[#This Row],[VENCIMENTO]]+Tabela1[[#This Row],[REPRESENTAÇÃO]]</f>
        <v>5647.75</v>
      </c>
      <c r="L18" s="1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</row>
    <row r="19" spans="1:28" s="23" customFormat="1" ht="12.75" customHeight="1">
      <c r="A19" s="39" t="s">
        <v>75</v>
      </c>
      <c r="B19" s="42" t="s">
        <v>516</v>
      </c>
      <c r="C19" s="42" t="s">
        <v>517</v>
      </c>
      <c r="D19" s="45" t="s">
        <v>209</v>
      </c>
      <c r="E19" s="34">
        <v>1</v>
      </c>
      <c r="F19" s="47" t="s">
        <v>518</v>
      </c>
      <c r="G19" s="36" t="s">
        <v>511</v>
      </c>
      <c r="H19" s="84"/>
      <c r="I19" s="84">
        <v>1129.55</v>
      </c>
      <c r="J19" s="84">
        <v>4518.2</v>
      </c>
      <c r="K19" s="84">
        <f>Tabela1[[#This Row],[AGP]]+Tabela1[[#This Row],[VENCIMENTO]]+Tabela1[[#This Row],[REPRESENTAÇÃO]]</f>
        <v>5647.75</v>
      </c>
      <c r="L19" s="1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</row>
    <row r="20" spans="1:28" s="23" customFormat="1" ht="12.75" customHeight="1">
      <c r="A20" s="39" t="s">
        <v>72</v>
      </c>
      <c r="B20" s="42" t="s">
        <v>125</v>
      </c>
      <c r="C20" s="42" t="s">
        <v>455</v>
      </c>
      <c r="D20" s="45" t="s">
        <v>16</v>
      </c>
      <c r="E20" s="34">
        <v>1</v>
      </c>
      <c r="F20" s="47" t="s">
        <v>227</v>
      </c>
      <c r="G20" s="36" t="s">
        <v>511</v>
      </c>
      <c r="H20" s="84"/>
      <c r="I20" s="84">
        <v>1129.55</v>
      </c>
      <c r="J20" s="84">
        <v>4518.2</v>
      </c>
      <c r="K20" s="84">
        <f>Tabela1[[#This Row],[AGP]]+Tabela1[[#This Row],[VENCIMENTO]]+Tabela1[[#This Row],[REPRESENTAÇÃO]]</f>
        <v>5647.75</v>
      </c>
      <c r="L20" s="1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</row>
    <row r="21" spans="1:28" s="23" customFormat="1" ht="12.75" customHeight="1">
      <c r="A21" s="39" t="s">
        <v>73</v>
      </c>
      <c r="B21" s="42" t="s">
        <v>126</v>
      </c>
      <c r="C21" s="42" t="s">
        <v>170</v>
      </c>
      <c r="D21" s="45" t="s">
        <v>16</v>
      </c>
      <c r="E21" s="34">
        <v>1</v>
      </c>
      <c r="F21" s="47" t="s">
        <v>228</v>
      </c>
      <c r="G21" s="36" t="s">
        <v>511</v>
      </c>
      <c r="H21" s="84"/>
      <c r="I21" s="84">
        <v>1129.55</v>
      </c>
      <c r="J21" s="84">
        <v>4518.2</v>
      </c>
      <c r="K21" s="84">
        <f>Tabela1[[#This Row],[AGP]]+Tabela1[[#This Row],[VENCIMENTO]]+Tabela1[[#This Row],[REPRESENTAÇÃO]]</f>
        <v>5647.75</v>
      </c>
      <c r="L21" s="1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</row>
    <row r="22" spans="1:28" s="23" customFormat="1" ht="12.75" customHeight="1">
      <c r="A22" s="39" t="s">
        <v>74</v>
      </c>
      <c r="B22" s="42" t="s">
        <v>127</v>
      </c>
      <c r="C22" s="42" t="s">
        <v>171</v>
      </c>
      <c r="D22" s="45" t="s">
        <v>16</v>
      </c>
      <c r="E22" s="34">
        <v>1</v>
      </c>
      <c r="F22" s="47" t="s">
        <v>448</v>
      </c>
      <c r="G22" s="36" t="s">
        <v>511</v>
      </c>
      <c r="H22" s="84"/>
      <c r="I22" s="84">
        <v>1129.55</v>
      </c>
      <c r="J22" s="84">
        <v>4518.2</v>
      </c>
      <c r="K22" s="84">
        <f>Tabela1[[#This Row],[AGP]]+Tabela1[[#This Row],[VENCIMENTO]]+Tabela1[[#This Row],[REPRESENTAÇÃO]]</f>
        <v>5647.75</v>
      </c>
      <c r="L22" s="1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</row>
    <row r="23" spans="1:28" s="23" customFormat="1" ht="12.75" customHeight="1">
      <c r="A23" s="39" t="s">
        <v>75</v>
      </c>
      <c r="B23" s="42" t="s">
        <v>128</v>
      </c>
      <c r="C23" s="42" t="s">
        <v>458</v>
      </c>
      <c r="D23" s="45" t="s">
        <v>16</v>
      </c>
      <c r="E23" s="34">
        <v>1</v>
      </c>
      <c r="F23" s="47" t="s">
        <v>229</v>
      </c>
      <c r="G23" s="36" t="s">
        <v>511</v>
      </c>
      <c r="H23" s="84"/>
      <c r="I23" s="84">
        <v>1129.55</v>
      </c>
      <c r="J23" s="84">
        <v>4518.2</v>
      </c>
      <c r="K23" s="84">
        <f>Tabela1[[#This Row],[AGP]]+Tabela1[[#This Row],[VENCIMENTO]]+Tabela1[[#This Row],[REPRESENTAÇÃO]]</f>
        <v>5647.75</v>
      </c>
      <c r="L23" s="1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</row>
    <row r="24" spans="1:28" s="23" customFormat="1" ht="12.75" customHeight="1">
      <c r="A24" s="39" t="s">
        <v>76</v>
      </c>
      <c r="B24" s="42" t="s">
        <v>129</v>
      </c>
      <c r="C24" s="42" t="s">
        <v>172</v>
      </c>
      <c r="D24" s="45" t="s">
        <v>16</v>
      </c>
      <c r="E24" s="34">
        <v>1</v>
      </c>
      <c r="F24" s="47" t="s">
        <v>230</v>
      </c>
      <c r="G24" s="36" t="s">
        <v>511</v>
      </c>
      <c r="H24" s="84"/>
      <c r="I24" s="84">
        <v>1129.55</v>
      </c>
      <c r="J24" s="84">
        <v>4518.2</v>
      </c>
      <c r="K24" s="84">
        <f>Tabela1[[#This Row],[AGP]]+Tabela1[[#This Row],[VENCIMENTO]]+Tabela1[[#This Row],[REPRESENTAÇÃO]]</f>
        <v>5647.75</v>
      </c>
      <c r="L24" s="1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</row>
    <row r="25" spans="1:28" s="23" customFormat="1" ht="12.75" customHeight="1">
      <c r="A25" s="39" t="s">
        <v>77</v>
      </c>
      <c r="B25" s="42" t="s">
        <v>130</v>
      </c>
      <c r="C25" s="42" t="s">
        <v>173</v>
      </c>
      <c r="D25" s="45" t="s">
        <v>209</v>
      </c>
      <c r="E25" s="34">
        <v>1</v>
      </c>
      <c r="F25" s="47" t="s">
        <v>231</v>
      </c>
      <c r="G25" s="36" t="s">
        <v>511</v>
      </c>
      <c r="H25" s="84"/>
      <c r="I25" s="84">
        <v>930.22</v>
      </c>
      <c r="J25" s="84">
        <v>3720.87</v>
      </c>
      <c r="K25" s="84">
        <f>Tabela1[[#This Row],[AGP]]+Tabela1[[#This Row],[VENCIMENTO]]+Tabela1[[#This Row],[REPRESENTAÇÃO]]</f>
        <v>4651.09</v>
      </c>
      <c r="L25" s="1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</row>
    <row r="26" spans="1:28" s="23" customFormat="1" ht="12.75" customHeight="1">
      <c r="A26" s="39" t="s">
        <v>77</v>
      </c>
      <c r="B26" s="42" t="s">
        <v>130</v>
      </c>
      <c r="C26" s="42" t="s">
        <v>173</v>
      </c>
      <c r="D26" s="45" t="s">
        <v>209</v>
      </c>
      <c r="E26" s="34">
        <v>1</v>
      </c>
      <c r="F26" s="47" t="s">
        <v>232</v>
      </c>
      <c r="G26" s="36" t="s">
        <v>511</v>
      </c>
      <c r="H26" s="84"/>
      <c r="I26" s="84">
        <v>930.22</v>
      </c>
      <c r="J26" s="84">
        <v>3720.87</v>
      </c>
      <c r="K26" s="84">
        <f>Tabela1[[#This Row],[AGP]]+Tabela1[[#This Row],[VENCIMENTO]]+Tabela1[[#This Row],[REPRESENTAÇÃO]]</f>
        <v>4651.09</v>
      </c>
      <c r="L26" s="1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</row>
    <row r="27" spans="1:28" s="23" customFormat="1" ht="12.75" customHeight="1">
      <c r="A27" s="39" t="s">
        <v>78</v>
      </c>
      <c r="B27" s="42" t="s">
        <v>131</v>
      </c>
      <c r="C27" s="42" t="s">
        <v>174</v>
      </c>
      <c r="D27" s="45" t="s">
        <v>209</v>
      </c>
      <c r="E27" s="34">
        <v>1</v>
      </c>
      <c r="F27" s="47" t="s">
        <v>233</v>
      </c>
      <c r="G27" s="36" t="s">
        <v>511</v>
      </c>
      <c r="H27" s="84"/>
      <c r="I27" s="84">
        <v>930.22</v>
      </c>
      <c r="J27" s="84">
        <v>3720.87</v>
      </c>
      <c r="K27" s="84">
        <f>Tabela1[[#This Row],[AGP]]+Tabela1[[#This Row],[VENCIMENTO]]+Tabela1[[#This Row],[REPRESENTAÇÃO]]</f>
        <v>4651.09</v>
      </c>
      <c r="L27" s="1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</row>
    <row r="28" spans="1:28" s="23" customFormat="1" ht="12.75" customHeight="1">
      <c r="A28" s="39" t="s">
        <v>79</v>
      </c>
      <c r="B28" s="42" t="s">
        <v>132</v>
      </c>
      <c r="C28" s="42" t="s">
        <v>175</v>
      </c>
      <c r="D28" s="45" t="s">
        <v>209</v>
      </c>
      <c r="E28" s="34">
        <v>1</v>
      </c>
      <c r="F28" s="47" t="s">
        <v>234</v>
      </c>
      <c r="G28" s="36" t="s">
        <v>511</v>
      </c>
      <c r="H28" s="84"/>
      <c r="I28" s="84">
        <v>930.22</v>
      </c>
      <c r="J28" s="84">
        <v>3720.87</v>
      </c>
      <c r="K28" s="84">
        <f>Tabela1[[#This Row],[AGP]]+Tabela1[[#This Row],[VENCIMENTO]]+Tabela1[[#This Row],[REPRESENTAÇÃO]]</f>
        <v>4651.09</v>
      </c>
      <c r="L28" s="1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</row>
    <row r="29" spans="1:28" s="23" customFormat="1" ht="12.75" customHeight="1">
      <c r="A29" s="39" t="s">
        <v>80</v>
      </c>
      <c r="B29" s="42" t="s">
        <v>129</v>
      </c>
      <c r="C29" s="42" t="s">
        <v>176</v>
      </c>
      <c r="D29" s="45" t="s">
        <v>209</v>
      </c>
      <c r="E29" s="34">
        <v>1</v>
      </c>
      <c r="F29" s="47" t="s">
        <v>235</v>
      </c>
      <c r="G29" s="36" t="s">
        <v>511</v>
      </c>
      <c r="H29" s="84"/>
      <c r="I29" s="84">
        <v>930.22</v>
      </c>
      <c r="J29" s="84">
        <v>3720.87</v>
      </c>
      <c r="K29" s="84">
        <f>Tabela1[[#This Row],[AGP]]+Tabela1[[#This Row],[VENCIMENTO]]+Tabela1[[#This Row],[REPRESENTAÇÃO]]</f>
        <v>4651.09</v>
      </c>
      <c r="L29" s="1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</row>
    <row r="30" spans="1:28" s="23" customFormat="1" ht="12.75" customHeight="1">
      <c r="A30" s="39" t="s">
        <v>81</v>
      </c>
      <c r="B30" s="42" t="s">
        <v>133</v>
      </c>
      <c r="C30" s="42" t="s">
        <v>177</v>
      </c>
      <c r="D30" s="45" t="s">
        <v>209</v>
      </c>
      <c r="E30" s="34">
        <v>1</v>
      </c>
      <c r="F30" s="47" t="s">
        <v>236</v>
      </c>
      <c r="G30" s="36" t="s">
        <v>511</v>
      </c>
      <c r="H30" s="84"/>
      <c r="I30" s="84">
        <v>930.22</v>
      </c>
      <c r="J30" s="84">
        <v>3720.87</v>
      </c>
      <c r="K30" s="84">
        <f>Tabela1[[#This Row],[AGP]]+Tabela1[[#This Row],[VENCIMENTO]]+Tabela1[[#This Row],[REPRESENTAÇÃO]]</f>
        <v>4651.09</v>
      </c>
      <c r="L30" s="1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</row>
    <row r="31" spans="1:28" s="23" customFormat="1" ht="12.75" customHeight="1">
      <c r="A31" s="39" t="s">
        <v>81</v>
      </c>
      <c r="B31" s="42" t="s">
        <v>133</v>
      </c>
      <c r="C31" s="42" t="s">
        <v>177</v>
      </c>
      <c r="D31" s="45" t="s">
        <v>209</v>
      </c>
      <c r="E31" s="34">
        <v>1</v>
      </c>
      <c r="F31" s="47" t="s">
        <v>237</v>
      </c>
      <c r="G31" s="36" t="s">
        <v>511</v>
      </c>
      <c r="H31" s="84"/>
      <c r="I31" s="84">
        <v>930.22</v>
      </c>
      <c r="J31" s="84">
        <v>3720.87</v>
      </c>
      <c r="K31" s="84">
        <f>Tabela1[[#This Row],[AGP]]+Tabela1[[#This Row],[VENCIMENTO]]+Tabela1[[#This Row],[REPRESENTAÇÃO]]</f>
        <v>4651.09</v>
      </c>
      <c r="L31" s="1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</row>
    <row r="32" spans="1:28" s="23" customFormat="1" ht="12.75" customHeight="1">
      <c r="A32" s="39" t="s">
        <v>82</v>
      </c>
      <c r="B32" s="42" t="s">
        <v>134</v>
      </c>
      <c r="C32" s="42" t="s">
        <v>178</v>
      </c>
      <c r="D32" s="45" t="s">
        <v>209</v>
      </c>
      <c r="E32" s="34">
        <v>1</v>
      </c>
      <c r="F32" s="47" t="s">
        <v>238</v>
      </c>
      <c r="G32" s="36" t="s">
        <v>511</v>
      </c>
      <c r="H32" s="84"/>
      <c r="I32" s="84">
        <v>930.22</v>
      </c>
      <c r="J32" s="84">
        <v>3720.87</v>
      </c>
      <c r="K32" s="84">
        <f>Tabela1[[#This Row],[AGP]]+Tabela1[[#This Row],[VENCIMENTO]]+Tabela1[[#This Row],[REPRESENTAÇÃO]]</f>
        <v>4651.09</v>
      </c>
      <c r="L32" s="1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</row>
    <row r="33" spans="1:28" s="23" customFormat="1" ht="12.75" customHeight="1">
      <c r="A33" s="39" t="s">
        <v>83</v>
      </c>
      <c r="B33" s="42" t="s">
        <v>135</v>
      </c>
      <c r="C33" s="42" t="s">
        <v>179</v>
      </c>
      <c r="D33" s="45" t="s">
        <v>209</v>
      </c>
      <c r="E33" s="34">
        <v>1</v>
      </c>
      <c r="F33" s="47" t="s">
        <v>239</v>
      </c>
      <c r="G33" s="36" t="s">
        <v>511</v>
      </c>
      <c r="H33" s="84"/>
      <c r="I33" s="84">
        <v>930.22</v>
      </c>
      <c r="J33" s="84">
        <v>3720.87</v>
      </c>
      <c r="K33" s="84">
        <f>Tabela1[[#This Row],[AGP]]+Tabela1[[#This Row],[VENCIMENTO]]+Tabela1[[#This Row],[REPRESENTAÇÃO]]</f>
        <v>4651.09</v>
      </c>
      <c r="L33" s="1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</row>
    <row r="34" spans="1:28" s="23" customFormat="1" ht="12.75" customHeight="1">
      <c r="A34" s="39" t="s">
        <v>84</v>
      </c>
      <c r="B34" s="42" t="s">
        <v>136</v>
      </c>
      <c r="C34" s="42" t="s">
        <v>456</v>
      </c>
      <c r="D34" s="45" t="s">
        <v>209</v>
      </c>
      <c r="E34" s="34">
        <v>1</v>
      </c>
      <c r="F34" s="47" t="s">
        <v>240</v>
      </c>
      <c r="G34" s="36" t="s">
        <v>511</v>
      </c>
      <c r="H34" s="84"/>
      <c r="I34" s="84">
        <v>930.22</v>
      </c>
      <c r="J34" s="84">
        <v>3720.87</v>
      </c>
      <c r="K34" s="84">
        <f>Tabela1[[#This Row],[AGP]]+Tabela1[[#This Row],[VENCIMENTO]]+Tabela1[[#This Row],[REPRESENTAÇÃO]]</f>
        <v>4651.09</v>
      </c>
      <c r="L34" s="1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</row>
    <row r="35" spans="1:28" s="23" customFormat="1" ht="12.75" customHeight="1">
      <c r="A35" s="39" t="s">
        <v>85</v>
      </c>
      <c r="B35" s="42" t="s">
        <v>137</v>
      </c>
      <c r="C35" s="42" t="s">
        <v>457</v>
      </c>
      <c r="D35" s="45" t="s">
        <v>209</v>
      </c>
      <c r="E35" s="34">
        <v>1</v>
      </c>
      <c r="F35" s="47" t="s">
        <v>241</v>
      </c>
      <c r="G35" s="36" t="s">
        <v>511</v>
      </c>
      <c r="H35" s="84"/>
      <c r="I35" s="84">
        <v>930.22</v>
      </c>
      <c r="J35" s="84">
        <v>3720.87</v>
      </c>
      <c r="K35" s="84">
        <f>Tabela1[[#This Row],[AGP]]+Tabela1[[#This Row],[VENCIMENTO]]+Tabela1[[#This Row],[REPRESENTAÇÃO]]</f>
        <v>4651.09</v>
      </c>
      <c r="L35" s="1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</row>
    <row r="36" spans="1:28" s="23" customFormat="1" ht="12.75" customHeight="1">
      <c r="A36" s="39" t="s">
        <v>86</v>
      </c>
      <c r="B36" s="42" t="s">
        <v>138</v>
      </c>
      <c r="C36" s="42" t="s">
        <v>180</v>
      </c>
      <c r="D36" s="45" t="s">
        <v>209</v>
      </c>
      <c r="E36" s="34">
        <v>1</v>
      </c>
      <c r="F36" s="47" t="s">
        <v>242</v>
      </c>
      <c r="G36" s="36" t="s">
        <v>511</v>
      </c>
      <c r="H36" s="84"/>
      <c r="I36" s="84">
        <v>930.22</v>
      </c>
      <c r="J36" s="84">
        <v>3720.87</v>
      </c>
      <c r="K36" s="84">
        <f>Tabela1[[#This Row],[AGP]]+Tabela1[[#This Row],[VENCIMENTO]]+Tabela1[[#This Row],[REPRESENTAÇÃO]]</f>
        <v>4651.09</v>
      </c>
      <c r="L36" s="1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</row>
    <row r="37" spans="1:28" s="23" customFormat="1" ht="12.75" customHeight="1">
      <c r="A37" s="39" t="s">
        <v>87</v>
      </c>
      <c r="B37" s="42" t="s">
        <v>139</v>
      </c>
      <c r="C37" s="42" t="s">
        <v>181</v>
      </c>
      <c r="D37" s="45" t="s">
        <v>209</v>
      </c>
      <c r="E37" s="34">
        <v>1</v>
      </c>
      <c r="F37" s="47" t="s">
        <v>243</v>
      </c>
      <c r="G37" s="36" t="s">
        <v>511</v>
      </c>
      <c r="H37" s="84"/>
      <c r="I37" s="84">
        <v>930.22</v>
      </c>
      <c r="J37" s="84">
        <v>3720.87</v>
      </c>
      <c r="K37" s="84">
        <f>Tabela1[[#This Row],[AGP]]+Tabela1[[#This Row],[VENCIMENTO]]+Tabela1[[#This Row],[REPRESENTAÇÃO]]</f>
        <v>4651.09</v>
      </c>
      <c r="L37" s="1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</row>
    <row r="38" spans="1:28" s="23" customFormat="1" ht="12.75" customHeight="1">
      <c r="A38" s="39" t="s">
        <v>88</v>
      </c>
      <c r="B38" s="42" t="s">
        <v>140</v>
      </c>
      <c r="C38" s="42" t="s">
        <v>182</v>
      </c>
      <c r="D38" s="45" t="s">
        <v>209</v>
      </c>
      <c r="E38" s="34">
        <v>1</v>
      </c>
      <c r="F38" s="47" t="s">
        <v>244</v>
      </c>
      <c r="G38" s="36" t="s">
        <v>511</v>
      </c>
      <c r="H38" s="84"/>
      <c r="I38" s="84">
        <v>930.22</v>
      </c>
      <c r="J38" s="84">
        <v>3720.87</v>
      </c>
      <c r="K38" s="84">
        <f>Tabela1[[#This Row],[AGP]]+Tabela1[[#This Row],[VENCIMENTO]]+Tabela1[[#This Row],[REPRESENTAÇÃO]]</f>
        <v>4651.09</v>
      </c>
      <c r="L38" s="1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</row>
    <row r="39" spans="1:28" s="23" customFormat="1" ht="12.75" customHeight="1">
      <c r="A39" s="39" t="s">
        <v>89</v>
      </c>
      <c r="B39" s="42" t="s">
        <v>141</v>
      </c>
      <c r="C39" s="42" t="s">
        <v>183</v>
      </c>
      <c r="D39" s="45" t="s">
        <v>18</v>
      </c>
      <c r="E39" s="34">
        <v>1</v>
      </c>
      <c r="F39" s="47" t="s">
        <v>515</v>
      </c>
      <c r="G39" s="36" t="s">
        <v>511</v>
      </c>
      <c r="H39" s="84"/>
      <c r="I39" s="84">
        <v>664.44</v>
      </c>
      <c r="J39" s="84">
        <v>2657.77</v>
      </c>
      <c r="K39" s="84">
        <f>Tabela1[[#This Row],[AGP]]+Tabela1[[#This Row],[VENCIMENTO]]+Tabela1[[#This Row],[REPRESENTAÇÃO]]</f>
        <v>3322.21</v>
      </c>
      <c r="L39" s="1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</row>
    <row r="40" spans="1:28" s="23" customFormat="1" ht="12.75" customHeight="1">
      <c r="A40" s="39" t="s">
        <v>90</v>
      </c>
      <c r="B40" s="42" t="s">
        <v>142</v>
      </c>
      <c r="C40" s="42" t="s">
        <v>184</v>
      </c>
      <c r="D40" s="45" t="s">
        <v>18</v>
      </c>
      <c r="E40" s="34">
        <v>1</v>
      </c>
      <c r="F40" s="47" t="s">
        <v>245</v>
      </c>
      <c r="G40" s="36" t="s">
        <v>511</v>
      </c>
      <c r="H40" s="84"/>
      <c r="I40" s="84">
        <v>664.44</v>
      </c>
      <c r="J40" s="84">
        <v>2657.77</v>
      </c>
      <c r="K40" s="84">
        <f>Tabela1[[#This Row],[AGP]]+Tabela1[[#This Row],[VENCIMENTO]]+Tabela1[[#This Row],[REPRESENTAÇÃO]]</f>
        <v>3322.21</v>
      </c>
      <c r="L40" s="1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</row>
    <row r="41" spans="1:28" s="23" customFormat="1" ht="12.75" customHeight="1">
      <c r="A41" s="39" t="s">
        <v>91</v>
      </c>
      <c r="B41" s="42" t="s">
        <v>129</v>
      </c>
      <c r="C41" s="42" t="s">
        <v>185</v>
      </c>
      <c r="D41" s="45" t="s">
        <v>18</v>
      </c>
      <c r="E41" s="34">
        <v>1</v>
      </c>
      <c r="F41" s="47" t="s">
        <v>246</v>
      </c>
      <c r="G41" s="36" t="s">
        <v>511</v>
      </c>
      <c r="H41" s="84"/>
      <c r="I41" s="84">
        <v>664.44</v>
      </c>
      <c r="J41" s="84">
        <v>2657.77</v>
      </c>
      <c r="K41" s="84">
        <f>Tabela1[[#This Row],[AGP]]+Tabela1[[#This Row],[VENCIMENTO]]+Tabela1[[#This Row],[REPRESENTAÇÃO]]</f>
        <v>3322.21</v>
      </c>
      <c r="L41" s="1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</row>
    <row r="42" spans="1:28" s="23" customFormat="1" ht="12.75" customHeight="1">
      <c r="A42" s="39" t="s">
        <v>92</v>
      </c>
      <c r="B42" s="42" t="s">
        <v>143</v>
      </c>
      <c r="C42" s="42" t="s">
        <v>186</v>
      </c>
      <c r="D42" s="45" t="s">
        <v>18</v>
      </c>
      <c r="E42" s="34">
        <v>1</v>
      </c>
      <c r="F42" s="47" t="s">
        <v>247</v>
      </c>
      <c r="G42" s="36" t="s">
        <v>511</v>
      </c>
      <c r="H42" s="84"/>
      <c r="I42" s="84">
        <v>664.44</v>
      </c>
      <c r="J42" s="84">
        <v>2657.77</v>
      </c>
      <c r="K42" s="84">
        <f>Tabela1[[#This Row],[AGP]]+Tabela1[[#This Row],[VENCIMENTO]]+Tabela1[[#This Row],[REPRESENTAÇÃO]]</f>
        <v>3322.21</v>
      </c>
      <c r="L42" s="1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</row>
    <row r="43" spans="1:28" s="23" customFormat="1" ht="12.75" customHeight="1">
      <c r="A43" s="39" t="s">
        <v>93</v>
      </c>
      <c r="B43" s="42" t="s">
        <v>144</v>
      </c>
      <c r="C43" s="42" t="s">
        <v>187</v>
      </c>
      <c r="D43" s="45" t="s">
        <v>18</v>
      </c>
      <c r="E43" s="34">
        <v>1</v>
      </c>
      <c r="F43" s="47" t="s">
        <v>248</v>
      </c>
      <c r="G43" s="36" t="s">
        <v>511</v>
      </c>
      <c r="H43" s="84"/>
      <c r="I43" s="84">
        <v>664.44</v>
      </c>
      <c r="J43" s="84">
        <v>2657.77</v>
      </c>
      <c r="K43" s="84">
        <f>Tabela1[[#This Row],[AGP]]+Tabela1[[#This Row],[VENCIMENTO]]+Tabela1[[#This Row],[REPRESENTAÇÃO]]</f>
        <v>3322.21</v>
      </c>
      <c r="L43" s="1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</row>
    <row r="44" spans="1:28" s="23" customFormat="1" ht="12.75" customHeight="1">
      <c r="A44" s="39" t="s">
        <v>94</v>
      </c>
      <c r="B44" s="42" t="s">
        <v>145</v>
      </c>
      <c r="C44" s="42" t="s">
        <v>188</v>
      </c>
      <c r="D44" s="45" t="s">
        <v>18</v>
      </c>
      <c r="E44" s="34">
        <v>1</v>
      </c>
      <c r="F44" s="47" t="s">
        <v>249</v>
      </c>
      <c r="G44" s="36" t="s">
        <v>511</v>
      </c>
      <c r="H44" s="84"/>
      <c r="I44" s="84">
        <v>664.44</v>
      </c>
      <c r="J44" s="84">
        <v>2657.77</v>
      </c>
      <c r="K44" s="84">
        <f>Tabela1[[#This Row],[AGP]]+Tabela1[[#This Row],[VENCIMENTO]]+Tabela1[[#This Row],[REPRESENTAÇÃO]]</f>
        <v>3322.21</v>
      </c>
      <c r="L44" s="1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</row>
    <row r="45" spans="1:28" s="23" customFormat="1" ht="12.75" customHeight="1">
      <c r="A45" s="39" t="s">
        <v>95</v>
      </c>
      <c r="B45" s="42" t="s">
        <v>146</v>
      </c>
      <c r="C45" s="42" t="s">
        <v>189</v>
      </c>
      <c r="D45" s="45" t="s">
        <v>18</v>
      </c>
      <c r="E45" s="34">
        <v>1</v>
      </c>
      <c r="F45" s="47" t="s">
        <v>250</v>
      </c>
      <c r="G45" s="36" t="s">
        <v>511</v>
      </c>
      <c r="H45" s="84"/>
      <c r="I45" s="84">
        <v>664.44</v>
      </c>
      <c r="J45" s="84">
        <v>2657.77</v>
      </c>
      <c r="K45" s="84">
        <f>Tabela1[[#This Row],[AGP]]+Tabela1[[#This Row],[VENCIMENTO]]+Tabela1[[#This Row],[REPRESENTAÇÃO]]</f>
        <v>3322.21</v>
      </c>
      <c r="L45" s="1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</row>
    <row r="46" spans="1:28" s="23" customFormat="1" ht="12.75" customHeight="1">
      <c r="A46" s="39" t="s">
        <v>96</v>
      </c>
      <c r="B46" s="42" t="s">
        <v>25</v>
      </c>
      <c r="C46" s="42" t="s">
        <v>190</v>
      </c>
      <c r="D46" s="45" t="s">
        <v>18</v>
      </c>
      <c r="E46" s="34">
        <v>1</v>
      </c>
      <c r="F46" s="47" t="s">
        <v>251</v>
      </c>
      <c r="G46" s="36" t="s">
        <v>511</v>
      </c>
      <c r="H46" s="84"/>
      <c r="I46" s="84">
        <v>664.44</v>
      </c>
      <c r="J46" s="84">
        <v>2657.77</v>
      </c>
      <c r="K46" s="84">
        <f>Tabela1[[#This Row],[AGP]]+Tabela1[[#This Row],[VENCIMENTO]]+Tabela1[[#This Row],[REPRESENTAÇÃO]]</f>
        <v>3322.21</v>
      </c>
      <c r="L46" s="1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</row>
    <row r="47" spans="1:28" s="23" customFormat="1" ht="12.75" customHeight="1">
      <c r="A47" s="39" t="s">
        <v>97</v>
      </c>
      <c r="B47" s="42" t="s">
        <v>147</v>
      </c>
      <c r="C47" s="42" t="s">
        <v>191</v>
      </c>
      <c r="D47" s="45" t="s">
        <v>18</v>
      </c>
      <c r="E47" s="34">
        <v>1</v>
      </c>
      <c r="F47" s="47" t="s">
        <v>252</v>
      </c>
      <c r="G47" s="36" t="s">
        <v>511</v>
      </c>
      <c r="H47" s="84"/>
      <c r="I47" s="84">
        <v>664.44</v>
      </c>
      <c r="J47" s="84">
        <v>2657.77</v>
      </c>
      <c r="K47" s="84">
        <f>Tabela1[[#This Row],[AGP]]+Tabela1[[#This Row],[VENCIMENTO]]+Tabela1[[#This Row],[REPRESENTAÇÃO]]</f>
        <v>3322.21</v>
      </c>
      <c r="L47" s="1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</row>
    <row r="48" spans="1:28" s="23" customFormat="1" ht="12.75" customHeight="1">
      <c r="A48" s="39" t="s">
        <v>98</v>
      </c>
      <c r="B48" s="42" t="s">
        <v>148</v>
      </c>
      <c r="C48" s="42" t="s">
        <v>192</v>
      </c>
      <c r="D48" s="45" t="s">
        <v>18</v>
      </c>
      <c r="E48" s="34">
        <v>1</v>
      </c>
      <c r="F48" s="47" t="s">
        <v>253</v>
      </c>
      <c r="G48" s="36" t="s">
        <v>511</v>
      </c>
      <c r="H48" s="84"/>
      <c r="I48" s="84">
        <v>664.44</v>
      </c>
      <c r="J48" s="84">
        <v>2657.77</v>
      </c>
      <c r="K48" s="84">
        <f>Tabela1[[#This Row],[AGP]]+Tabela1[[#This Row],[VENCIMENTO]]+Tabela1[[#This Row],[REPRESENTAÇÃO]]</f>
        <v>3322.21</v>
      </c>
      <c r="L48" s="1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</row>
    <row r="49" spans="1:28" s="23" customFormat="1" ht="12.75" customHeight="1">
      <c r="A49" s="39" t="s">
        <v>99</v>
      </c>
      <c r="B49" s="42" t="s">
        <v>149</v>
      </c>
      <c r="C49" s="42" t="s">
        <v>193</v>
      </c>
      <c r="D49" s="45" t="s">
        <v>18</v>
      </c>
      <c r="E49" s="34">
        <v>1</v>
      </c>
      <c r="F49" s="47" t="s">
        <v>254</v>
      </c>
      <c r="G49" s="36" t="s">
        <v>511</v>
      </c>
      <c r="H49" s="84"/>
      <c r="I49" s="84">
        <v>664.44</v>
      </c>
      <c r="J49" s="84">
        <v>2657.77</v>
      </c>
      <c r="K49" s="84">
        <f>Tabela1[[#This Row],[AGP]]+Tabela1[[#This Row],[VENCIMENTO]]+Tabela1[[#This Row],[REPRESENTAÇÃO]]</f>
        <v>3322.21</v>
      </c>
      <c r="L49" s="1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</row>
    <row r="50" spans="1:28" s="23" customFormat="1" ht="12.75" customHeight="1">
      <c r="A50" s="39" t="s">
        <v>100</v>
      </c>
      <c r="B50" s="42" t="s">
        <v>150</v>
      </c>
      <c r="C50" s="44" t="s">
        <v>194</v>
      </c>
      <c r="D50" s="45" t="s">
        <v>18</v>
      </c>
      <c r="E50" s="34">
        <v>1</v>
      </c>
      <c r="F50" s="47" t="s">
        <v>255</v>
      </c>
      <c r="G50" s="36" t="s">
        <v>511</v>
      </c>
      <c r="H50" s="84"/>
      <c r="I50" s="84">
        <v>664.44</v>
      </c>
      <c r="J50" s="84">
        <v>2657.77</v>
      </c>
      <c r="K50" s="84">
        <f>Tabela1[[#This Row],[AGP]]+Tabela1[[#This Row],[VENCIMENTO]]+Tabela1[[#This Row],[REPRESENTAÇÃO]]</f>
        <v>3322.21</v>
      </c>
      <c r="L50" s="1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</row>
    <row r="51" spans="1:28" s="23" customFormat="1" ht="12.75" customHeight="1">
      <c r="A51" s="39" t="s">
        <v>101</v>
      </c>
      <c r="B51" s="42" t="s">
        <v>151</v>
      </c>
      <c r="C51" s="42" t="s">
        <v>195</v>
      </c>
      <c r="D51" s="45" t="s">
        <v>19</v>
      </c>
      <c r="E51" s="34">
        <v>1</v>
      </c>
      <c r="F51" s="47" t="s">
        <v>256</v>
      </c>
      <c r="G51" s="36" t="s">
        <v>511</v>
      </c>
      <c r="H51" s="84"/>
      <c r="I51" s="84">
        <v>431.89</v>
      </c>
      <c r="J51" s="84">
        <v>1727.55</v>
      </c>
      <c r="K51" s="84">
        <f>Tabela1[[#This Row],[AGP]]+Tabela1[[#This Row],[VENCIMENTO]]+Tabela1[[#This Row],[REPRESENTAÇÃO]]</f>
        <v>2159.44</v>
      </c>
      <c r="L51" s="1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</row>
    <row r="52" spans="1:28" s="23" customFormat="1" ht="12.75" customHeight="1">
      <c r="A52" s="39" t="s">
        <v>102</v>
      </c>
      <c r="B52" s="42" t="s">
        <v>152</v>
      </c>
      <c r="C52" s="42" t="s">
        <v>196</v>
      </c>
      <c r="D52" s="45" t="s">
        <v>19</v>
      </c>
      <c r="E52" s="34">
        <v>1</v>
      </c>
      <c r="F52" s="39" t="s">
        <v>257</v>
      </c>
      <c r="G52" s="36" t="s">
        <v>511</v>
      </c>
      <c r="H52" s="84"/>
      <c r="I52" s="84">
        <v>431.89</v>
      </c>
      <c r="J52" s="84">
        <v>1727.55</v>
      </c>
      <c r="K52" s="84">
        <f>Tabela1[[#This Row],[AGP]]+Tabela1[[#This Row],[VENCIMENTO]]+Tabela1[[#This Row],[REPRESENTAÇÃO]]</f>
        <v>2159.44</v>
      </c>
      <c r="L52" s="1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</row>
    <row r="53" spans="1:28" s="23" customFormat="1" ht="12.75" customHeight="1">
      <c r="A53" s="39" t="s">
        <v>101</v>
      </c>
      <c r="B53" s="42" t="s">
        <v>151</v>
      </c>
      <c r="C53" s="42" t="s">
        <v>195</v>
      </c>
      <c r="D53" s="45" t="s">
        <v>19</v>
      </c>
      <c r="E53" s="34">
        <v>1</v>
      </c>
      <c r="F53" s="47" t="s">
        <v>258</v>
      </c>
      <c r="G53" s="36" t="s">
        <v>511</v>
      </c>
      <c r="H53" s="84"/>
      <c r="I53" s="84">
        <v>431.89</v>
      </c>
      <c r="J53" s="84">
        <v>1727.55</v>
      </c>
      <c r="K53" s="84">
        <f>Tabela1[[#This Row],[AGP]]+Tabela1[[#This Row],[VENCIMENTO]]+Tabela1[[#This Row],[REPRESENTAÇÃO]]</f>
        <v>2159.44</v>
      </c>
      <c r="L53" s="1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</row>
    <row r="54" spans="1:28" s="23" customFormat="1" ht="12.75" customHeight="1">
      <c r="A54" s="39" t="s">
        <v>101</v>
      </c>
      <c r="B54" s="42" t="s">
        <v>151</v>
      </c>
      <c r="C54" s="42" t="s">
        <v>195</v>
      </c>
      <c r="D54" s="45" t="s">
        <v>19</v>
      </c>
      <c r="E54" s="34">
        <v>1</v>
      </c>
      <c r="F54" s="47" t="s">
        <v>259</v>
      </c>
      <c r="G54" s="36" t="s">
        <v>511</v>
      </c>
      <c r="H54" s="84"/>
      <c r="I54" s="84">
        <v>431.89</v>
      </c>
      <c r="J54" s="84">
        <v>1727.55</v>
      </c>
      <c r="K54" s="84">
        <f>Tabela1[[#This Row],[AGP]]+Tabela1[[#This Row],[VENCIMENTO]]+Tabela1[[#This Row],[REPRESENTAÇÃO]]</f>
        <v>2159.44</v>
      </c>
      <c r="L54" s="1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</row>
    <row r="55" spans="1:28" s="23" customFormat="1" ht="12.75" customHeight="1">
      <c r="A55" s="39" t="s">
        <v>103</v>
      </c>
      <c r="B55" s="42" t="s">
        <v>153</v>
      </c>
      <c r="C55" s="42" t="s">
        <v>197</v>
      </c>
      <c r="D55" s="45" t="s">
        <v>19</v>
      </c>
      <c r="E55" s="34">
        <v>1</v>
      </c>
      <c r="F55" s="47" t="s">
        <v>260</v>
      </c>
      <c r="G55" s="36" t="s">
        <v>511</v>
      </c>
      <c r="H55" s="84"/>
      <c r="I55" s="84">
        <v>431.89</v>
      </c>
      <c r="J55" s="84">
        <v>1727.55</v>
      </c>
      <c r="K55" s="84">
        <f>Tabela1[[#This Row],[AGP]]+Tabela1[[#This Row],[VENCIMENTO]]+Tabela1[[#This Row],[REPRESENTAÇÃO]]</f>
        <v>2159.44</v>
      </c>
      <c r="L55" s="1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</row>
    <row r="56" spans="1:28" s="23" customFormat="1" ht="12.75" customHeight="1">
      <c r="A56" s="39" t="s">
        <v>101</v>
      </c>
      <c r="B56" s="42" t="s">
        <v>151</v>
      </c>
      <c r="C56" s="42" t="s">
        <v>195</v>
      </c>
      <c r="D56" s="45" t="s">
        <v>19</v>
      </c>
      <c r="E56" s="34">
        <v>1</v>
      </c>
      <c r="F56" s="47" t="s">
        <v>261</v>
      </c>
      <c r="G56" s="36" t="s">
        <v>511</v>
      </c>
      <c r="H56" s="84"/>
      <c r="I56" s="84">
        <v>431.89</v>
      </c>
      <c r="J56" s="84">
        <v>1727.55</v>
      </c>
      <c r="K56" s="84">
        <f>Tabela1[[#This Row],[AGP]]+Tabela1[[#This Row],[VENCIMENTO]]+Tabela1[[#This Row],[REPRESENTAÇÃO]]</f>
        <v>2159.44</v>
      </c>
      <c r="L56" s="1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</row>
    <row r="57" spans="1:28" s="23" customFormat="1" ht="12.75" customHeight="1">
      <c r="A57" s="39" t="s">
        <v>102</v>
      </c>
      <c r="B57" s="42" t="s">
        <v>152</v>
      </c>
      <c r="C57" s="42" t="s">
        <v>196</v>
      </c>
      <c r="D57" s="45" t="s">
        <v>19</v>
      </c>
      <c r="E57" s="34">
        <v>1</v>
      </c>
      <c r="F57" s="47" t="s">
        <v>262</v>
      </c>
      <c r="G57" s="36" t="s">
        <v>511</v>
      </c>
      <c r="H57" s="84"/>
      <c r="I57" s="84">
        <v>431.89</v>
      </c>
      <c r="J57" s="84">
        <v>1727.55</v>
      </c>
      <c r="K57" s="84">
        <f>Tabela1[[#This Row],[AGP]]+Tabela1[[#This Row],[VENCIMENTO]]+Tabela1[[#This Row],[REPRESENTAÇÃO]]</f>
        <v>2159.44</v>
      </c>
      <c r="L57" s="1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</row>
    <row r="58" spans="1:28" s="23" customFormat="1" ht="12.75" customHeight="1">
      <c r="A58" s="39" t="s">
        <v>104</v>
      </c>
      <c r="B58" s="42" t="s">
        <v>154</v>
      </c>
      <c r="C58" s="42" t="s">
        <v>198</v>
      </c>
      <c r="D58" s="45" t="s">
        <v>19</v>
      </c>
      <c r="E58" s="34">
        <v>1</v>
      </c>
      <c r="F58" s="47" t="s">
        <v>263</v>
      </c>
      <c r="G58" s="36" t="s">
        <v>511</v>
      </c>
      <c r="H58" s="84"/>
      <c r="I58" s="84">
        <v>431.89</v>
      </c>
      <c r="J58" s="84">
        <v>1727.55</v>
      </c>
      <c r="K58" s="84">
        <f>Tabela1[[#This Row],[AGP]]+Tabela1[[#This Row],[VENCIMENTO]]+Tabela1[[#This Row],[REPRESENTAÇÃO]]</f>
        <v>2159.44</v>
      </c>
      <c r="L58" s="1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</row>
    <row r="59" spans="1:28" s="23" customFormat="1" ht="12.75" customHeight="1">
      <c r="A59" s="39" t="s">
        <v>104</v>
      </c>
      <c r="B59" s="42" t="s">
        <v>154</v>
      </c>
      <c r="C59" s="42" t="s">
        <v>198</v>
      </c>
      <c r="D59" s="45" t="s">
        <v>19</v>
      </c>
      <c r="E59" s="34">
        <v>1</v>
      </c>
      <c r="F59" s="47" t="s">
        <v>264</v>
      </c>
      <c r="G59" s="36" t="s">
        <v>511</v>
      </c>
      <c r="H59" s="84"/>
      <c r="I59" s="84">
        <v>431.89</v>
      </c>
      <c r="J59" s="84">
        <v>1727.55</v>
      </c>
      <c r="K59" s="84">
        <f>Tabela1[[#This Row],[AGP]]+Tabela1[[#This Row],[VENCIMENTO]]+Tabela1[[#This Row],[REPRESENTAÇÃO]]</f>
        <v>2159.44</v>
      </c>
      <c r="L59" s="1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</row>
    <row r="60" spans="1:28" s="23" customFormat="1" ht="12.75" customHeight="1">
      <c r="A60" s="39" t="s">
        <v>104</v>
      </c>
      <c r="B60" s="42" t="s">
        <v>154</v>
      </c>
      <c r="C60" s="42" t="s">
        <v>198</v>
      </c>
      <c r="D60" s="45" t="s">
        <v>19</v>
      </c>
      <c r="E60" s="34">
        <v>1</v>
      </c>
      <c r="F60" s="47" t="s">
        <v>265</v>
      </c>
      <c r="G60" s="36" t="s">
        <v>511</v>
      </c>
      <c r="H60" s="84"/>
      <c r="I60" s="84">
        <v>431.89</v>
      </c>
      <c r="J60" s="84">
        <v>1727.55</v>
      </c>
      <c r="K60" s="84">
        <f>Tabela1[[#This Row],[AGP]]+Tabela1[[#This Row],[VENCIMENTO]]+Tabela1[[#This Row],[REPRESENTAÇÃO]]</f>
        <v>2159.44</v>
      </c>
      <c r="L60" s="1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</row>
    <row r="61" spans="1:28" s="23" customFormat="1" ht="12.75" customHeight="1">
      <c r="A61" s="39" t="s">
        <v>105</v>
      </c>
      <c r="B61" s="42" t="s">
        <v>155</v>
      </c>
      <c r="C61" s="42" t="s">
        <v>199</v>
      </c>
      <c r="D61" s="45" t="s">
        <v>19</v>
      </c>
      <c r="E61" s="34">
        <v>1</v>
      </c>
      <c r="F61" s="47" t="s">
        <v>266</v>
      </c>
      <c r="G61" s="36" t="s">
        <v>511</v>
      </c>
      <c r="H61" s="84"/>
      <c r="I61" s="84">
        <v>431.89</v>
      </c>
      <c r="J61" s="84">
        <v>1727.55</v>
      </c>
      <c r="K61" s="84">
        <f>Tabela1[[#This Row],[AGP]]+Tabela1[[#This Row],[VENCIMENTO]]+Tabela1[[#This Row],[REPRESENTAÇÃO]]</f>
        <v>2159.44</v>
      </c>
      <c r="L61" s="1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</row>
    <row r="62" spans="1:28" s="23" customFormat="1" ht="12.75" customHeight="1">
      <c r="A62" s="39" t="s">
        <v>107</v>
      </c>
      <c r="B62" s="42" t="s">
        <v>157</v>
      </c>
      <c r="C62" s="42" t="s">
        <v>201</v>
      </c>
      <c r="D62" s="45" t="s">
        <v>210</v>
      </c>
      <c r="E62" s="34">
        <v>1</v>
      </c>
      <c r="F62" s="47" t="s">
        <v>268</v>
      </c>
      <c r="G62" s="36" t="s">
        <v>511</v>
      </c>
      <c r="H62" s="84"/>
      <c r="I62" s="84">
        <v>265.77999999999997</v>
      </c>
      <c r="J62" s="84">
        <v>1063.1099999999999</v>
      </c>
      <c r="K62" s="84">
        <f>Tabela1[[#This Row],[AGP]]+Tabela1[[#This Row],[VENCIMENTO]]+Tabela1[[#This Row],[REPRESENTAÇÃO]]</f>
        <v>1328.8899999999999</v>
      </c>
      <c r="L62" s="1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</row>
    <row r="63" spans="1:28" s="23" customFormat="1" ht="12.75" customHeight="1">
      <c r="A63" s="39" t="s">
        <v>108</v>
      </c>
      <c r="B63" s="42" t="s">
        <v>158</v>
      </c>
      <c r="C63" s="42" t="s">
        <v>202</v>
      </c>
      <c r="D63" s="45" t="s">
        <v>210</v>
      </c>
      <c r="E63" s="34">
        <v>1</v>
      </c>
      <c r="F63" s="47" t="s">
        <v>269</v>
      </c>
      <c r="G63" s="36" t="s">
        <v>511</v>
      </c>
      <c r="H63" s="84"/>
      <c r="I63" s="84">
        <v>265.77999999999997</v>
      </c>
      <c r="J63" s="84">
        <v>1063.1099999999999</v>
      </c>
      <c r="K63" s="84">
        <f>Tabela1[[#This Row],[AGP]]+Tabela1[[#This Row],[VENCIMENTO]]+Tabela1[[#This Row],[REPRESENTAÇÃO]]</f>
        <v>1328.8899999999999</v>
      </c>
      <c r="L63" s="1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</row>
    <row r="64" spans="1:28" s="23" customFormat="1" ht="12.75" customHeight="1">
      <c r="A64" s="39" t="s">
        <v>108</v>
      </c>
      <c r="B64" s="42" t="s">
        <v>158</v>
      </c>
      <c r="C64" s="42" t="s">
        <v>202</v>
      </c>
      <c r="D64" s="45" t="s">
        <v>210</v>
      </c>
      <c r="E64" s="34">
        <v>1</v>
      </c>
      <c r="F64" s="47" t="s">
        <v>270</v>
      </c>
      <c r="G64" s="36" t="s">
        <v>511</v>
      </c>
      <c r="H64" s="84"/>
      <c r="I64" s="84">
        <v>265.77999999999997</v>
      </c>
      <c r="J64" s="84">
        <v>1063.1099999999999</v>
      </c>
      <c r="K64" s="84">
        <f>Tabela1[[#This Row],[AGP]]+Tabela1[[#This Row],[VENCIMENTO]]+Tabela1[[#This Row],[REPRESENTAÇÃO]]</f>
        <v>1328.8899999999999</v>
      </c>
      <c r="L64" s="1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</row>
    <row r="65" spans="1:28" s="23" customFormat="1" ht="12.75" customHeight="1">
      <c r="A65" s="39" t="s">
        <v>109</v>
      </c>
      <c r="B65" s="42" t="s">
        <v>159</v>
      </c>
      <c r="C65" s="42" t="s">
        <v>203</v>
      </c>
      <c r="D65" s="45" t="s">
        <v>210</v>
      </c>
      <c r="E65" s="34">
        <v>1</v>
      </c>
      <c r="F65" s="47" t="s">
        <v>271</v>
      </c>
      <c r="G65" s="36" t="s">
        <v>511</v>
      </c>
      <c r="H65" s="84"/>
      <c r="I65" s="84">
        <v>265.77999999999997</v>
      </c>
      <c r="J65" s="84">
        <v>1063.1099999999999</v>
      </c>
      <c r="K65" s="84">
        <f>Tabela1[[#This Row],[AGP]]+Tabela1[[#This Row],[VENCIMENTO]]+Tabela1[[#This Row],[REPRESENTAÇÃO]]</f>
        <v>1328.8899999999999</v>
      </c>
      <c r="L65" s="1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</row>
    <row r="66" spans="1:28" s="23" customFormat="1" ht="12.75" customHeight="1">
      <c r="A66" s="39" t="s">
        <v>110</v>
      </c>
      <c r="B66" s="42" t="s">
        <v>160</v>
      </c>
      <c r="C66" s="42" t="s">
        <v>204</v>
      </c>
      <c r="D66" s="45" t="s">
        <v>210</v>
      </c>
      <c r="E66" s="34">
        <v>1</v>
      </c>
      <c r="F66" s="47" t="s">
        <v>272</v>
      </c>
      <c r="G66" s="36" t="s">
        <v>511</v>
      </c>
      <c r="H66" s="84"/>
      <c r="I66" s="84">
        <v>265.77999999999997</v>
      </c>
      <c r="J66" s="84">
        <v>1063.1099999999999</v>
      </c>
      <c r="K66" s="84">
        <f>Tabela1[[#This Row],[AGP]]+Tabela1[[#This Row],[VENCIMENTO]]+Tabela1[[#This Row],[REPRESENTAÇÃO]]</f>
        <v>1328.8899999999999</v>
      </c>
      <c r="L66" s="1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</row>
    <row r="67" spans="1:28" s="23" customFormat="1" ht="12.75" customHeight="1">
      <c r="A67" s="39" t="s">
        <v>111</v>
      </c>
      <c r="B67" s="42" t="s">
        <v>161</v>
      </c>
      <c r="C67" s="42" t="s">
        <v>205</v>
      </c>
      <c r="D67" s="45" t="s">
        <v>211</v>
      </c>
      <c r="E67" s="34">
        <v>1</v>
      </c>
      <c r="F67" s="47" t="s">
        <v>273</v>
      </c>
      <c r="G67" s="36" t="s">
        <v>511</v>
      </c>
      <c r="H67" s="84"/>
      <c r="I67" s="84">
        <v>232.56</v>
      </c>
      <c r="J67" s="84">
        <v>930.22</v>
      </c>
      <c r="K67" s="84">
        <f>Tabela1[[#This Row],[AGP]]+Tabela1[[#This Row],[VENCIMENTO]]+Tabela1[[#This Row],[REPRESENTAÇÃO]]</f>
        <v>1162.78</v>
      </c>
      <c r="L67" s="1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</row>
    <row r="68" spans="1:28" s="22" customFormat="1" ht="12.75" customHeight="1">
      <c r="A68" s="21" t="s">
        <v>57</v>
      </c>
      <c r="B68" s="87"/>
      <c r="C68" s="87"/>
      <c r="D68" s="87"/>
      <c r="E68" s="87">
        <f>SUBTOTAL(102,Tabela1[QUANT.])</f>
        <v>65</v>
      </c>
      <c r="F68" s="88"/>
      <c r="G68" s="87"/>
      <c r="H68" s="108">
        <f>SUM(H3:H67)</f>
        <v>10570</v>
      </c>
      <c r="I68" s="89">
        <f>SUBTOTAL(109,Tabela1[VENCIMENTO])</f>
        <v>55381.24000000002</v>
      </c>
      <c r="J68" s="90">
        <f>SUBTOTAL(109,Tabela1[REPRESENTAÇÃO])</f>
        <v>216439.0399999996</v>
      </c>
      <c r="K68" s="91">
        <f>SUBTOTAL(109,Tabela1[TOTAL])</f>
        <v>282390.27999999997</v>
      </c>
    </row>
    <row r="69" spans="1:28" s="12" customFormat="1" ht="12.75" customHeight="1">
      <c r="A69" s="18"/>
      <c r="B69" s="19"/>
      <c r="C69" s="19"/>
      <c r="D69" s="19"/>
      <c r="E69" s="19"/>
      <c r="F69" s="20"/>
      <c r="G69" s="19"/>
      <c r="H69" s="19"/>
      <c r="I69" s="19"/>
      <c r="J69" s="19"/>
      <c r="K69" s="17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</row>
    <row r="70" spans="1:28" s="22" customFormat="1" ht="12.75" customHeight="1">
      <c r="A70" s="113" t="s">
        <v>20</v>
      </c>
      <c r="B70" s="113"/>
      <c r="C70" s="113"/>
      <c r="D70" s="113"/>
      <c r="E70" s="113"/>
      <c r="F70" s="113"/>
      <c r="G70" s="113"/>
      <c r="H70" s="113"/>
      <c r="I70" s="26"/>
      <c r="K70" s="27"/>
      <c r="L70" s="27"/>
    </row>
    <row r="71" spans="1:28" s="22" customFormat="1" ht="12.75" customHeight="1">
      <c r="A71" s="24" t="s">
        <v>1</v>
      </c>
      <c r="B71" s="24" t="s">
        <v>2</v>
      </c>
      <c r="C71" s="24" t="s">
        <v>3</v>
      </c>
      <c r="D71" s="24" t="s">
        <v>4</v>
      </c>
      <c r="E71" s="24" t="s">
        <v>5</v>
      </c>
      <c r="F71" s="24" t="s">
        <v>6</v>
      </c>
      <c r="G71" s="24" t="s">
        <v>7</v>
      </c>
      <c r="H71" s="24" t="s">
        <v>11</v>
      </c>
      <c r="I71" s="26"/>
      <c r="J71" s="26"/>
      <c r="K71" s="27"/>
      <c r="L71" s="27"/>
      <c r="M71" s="26"/>
      <c r="N71" s="26"/>
      <c r="O71" s="26"/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</row>
    <row r="72" spans="1:28" s="22" customFormat="1" ht="12.75" customHeight="1">
      <c r="A72" s="39" t="s">
        <v>274</v>
      </c>
      <c r="B72" s="42" t="s">
        <v>275</v>
      </c>
      <c r="C72" s="44" t="s">
        <v>276</v>
      </c>
      <c r="D72" s="45" t="s">
        <v>277</v>
      </c>
      <c r="E72" s="29">
        <v>1</v>
      </c>
      <c r="F72" s="47" t="s">
        <v>331</v>
      </c>
      <c r="G72" s="74" t="s">
        <v>513</v>
      </c>
      <c r="H72" s="107">
        <v>5847.08</v>
      </c>
      <c r="K72" s="28"/>
      <c r="L72" s="28"/>
      <c r="M72" s="28"/>
      <c r="N72" s="28"/>
      <c r="O72" s="28"/>
      <c r="P72" s="28"/>
      <c r="Q72" s="28"/>
      <c r="R72" s="28"/>
      <c r="S72" s="28"/>
      <c r="T72" s="28"/>
      <c r="U72" s="28"/>
      <c r="V72" s="28"/>
      <c r="W72" s="28"/>
      <c r="X72" s="28"/>
      <c r="Y72" s="28"/>
      <c r="Z72" s="28"/>
      <c r="AA72" s="28"/>
      <c r="AB72" s="28"/>
    </row>
    <row r="73" spans="1:28" s="22" customFormat="1" ht="12.75" customHeight="1">
      <c r="A73" s="39" t="s">
        <v>278</v>
      </c>
      <c r="B73" s="42" t="s">
        <v>279</v>
      </c>
      <c r="C73" s="42" t="s">
        <v>280</v>
      </c>
      <c r="D73" s="45" t="s">
        <v>277</v>
      </c>
      <c r="E73" s="29">
        <v>1</v>
      </c>
      <c r="F73" s="47" t="s">
        <v>332</v>
      </c>
      <c r="G73" s="74" t="s">
        <v>512</v>
      </c>
      <c r="H73" s="107">
        <v>5847.08</v>
      </c>
      <c r="K73" s="28"/>
      <c r="L73" s="28"/>
      <c r="M73" s="28"/>
      <c r="N73" s="28"/>
      <c r="O73" s="28"/>
      <c r="P73" s="28"/>
      <c r="Q73" s="28"/>
      <c r="R73" s="28"/>
      <c r="S73" s="28"/>
      <c r="T73" s="28"/>
      <c r="U73" s="28"/>
      <c r="V73" s="28"/>
      <c r="W73" s="28"/>
      <c r="X73" s="28"/>
      <c r="Y73" s="28"/>
      <c r="Z73" s="28"/>
      <c r="AA73" s="28"/>
      <c r="AB73" s="28"/>
    </row>
    <row r="74" spans="1:28" s="22" customFormat="1" ht="12.75" customHeight="1">
      <c r="A74" s="39" t="s">
        <v>75</v>
      </c>
      <c r="B74" s="42" t="s">
        <v>135</v>
      </c>
      <c r="C74" s="42" t="s">
        <v>281</v>
      </c>
      <c r="D74" s="45" t="s">
        <v>21</v>
      </c>
      <c r="E74" s="29">
        <v>1</v>
      </c>
      <c r="F74" s="47" t="s">
        <v>333</v>
      </c>
      <c r="G74" s="74" t="s">
        <v>512</v>
      </c>
      <c r="H74" s="107">
        <v>4916.8599999999997</v>
      </c>
      <c r="K74" s="28"/>
      <c r="L74" s="28"/>
      <c r="M74" s="28"/>
      <c r="N74" s="28"/>
      <c r="O74" s="28"/>
      <c r="P74" s="28"/>
      <c r="Q74" s="28"/>
      <c r="R74" s="28"/>
      <c r="S74" s="28"/>
      <c r="T74" s="28"/>
      <c r="U74" s="28"/>
      <c r="V74" s="28"/>
      <c r="W74" s="28"/>
      <c r="X74" s="28"/>
      <c r="Y74" s="28"/>
      <c r="Z74" s="28"/>
      <c r="AA74" s="28"/>
      <c r="AB74" s="28"/>
    </row>
    <row r="75" spans="1:28" s="22" customFormat="1" ht="12.75" customHeight="1">
      <c r="A75" s="39" t="s">
        <v>282</v>
      </c>
      <c r="B75" s="42" t="s">
        <v>283</v>
      </c>
      <c r="C75" s="42" t="s">
        <v>284</v>
      </c>
      <c r="D75" s="45" t="s">
        <v>21</v>
      </c>
      <c r="E75" s="29">
        <v>1</v>
      </c>
      <c r="F75" s="47" t="s">
        <v>334</v>
      </c>
      <c r="G75" s="74" t="s">
        <v>512</v>
      </c>
      <c r="H75" s="107">
        <v>4916.8599999999997</v>
      </c>
      <c r="K75" s="28"/>
      <c r="L75" s="28"/>
      <c r="M75" s="28"/>
      <c r="N75" s="28"/>
      <c r="O75" s="28"/>
      <c r="P75" s="28"/>
      <c r="Q75" s="28"/>
      <c r="R75" s="28"/>
      <c r="S75" s="28"/>
      <c r="T75" s="28"/>
      <c r="U75" s="28"/>
      <c r="V75" s="28"/>
      <c r="W75" s="28"/>
      <c r="X75" s="28"/>
      <c r="Y75" s="28"/>
      <c r="Z75" s="28"/>
      <c r="AA75" s="28"/>
      <c r="AB75" s="28"/>
    </row>
    <row r="76" spans="1:28" s="22" customFormat="1" ht="12.75" customHeight="1">
      <c r="A76" s="39" t="s">
        <v>285</v>
      </c>
      <c r="B76" s="42" t="s">
        <v>286</v>
      </c>
      <c r="C76" s="42" t="s">
        <v>287</v>
      </c>
      <c r="D76" s="45" t="s">
        <v>22</v>
      </c>
      <c r="E76" s="29">
        <v>1</v>
      </c>
      <c r="F76" s="47" t="s">
        <v>335</v>
      </c>
      <c r="G76" s="74" t="s">
        <v>512</v>
      </c>
      <c r="H76" s="107">
        <v>4518.2</v>
      </c>
      <c r="K76" s="28"/>
      <c r="L76" s="28"/>
      <c r="M76" s="28"/>
      <c r="N76" s="28"/>
      <c r="O76" s="28"/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</row>
    <row r="77" spans="1:28" s="22" customFormat="1" ht="12.75" customHeight="1">
      <c r="A77" s="39" t="s">
        <v>288</v>
      </c>
      <c r="B77" s="42" t="s">
        <v>289</v>
      </c>
      <c r="C77" s="42" t="s">
        <v>290</v>
      </c>
      <c r="D77" s="45" t="s">
        <v>22</v>
      </c>
      <c r="E77" s="29">
        <v>1</v>
      </c>
      <c r="F77" s="47" t="s">
        <v>336</v>
      </c>
      <c r="G77" s="74" t="s">
        <v>512</v>
      </c>
      <c r="H77" s="107">
        <v>4518.2</v>
      </c>
      <c r="K77" s="28"/>
      <c r="L77" s="28"/>
      <c r="M77" s="28"/>
      <c r="N77" s="28"/>
      <c r="O77" s="28"/>
      <c r="P77" s="28"/>
      <c r="Q77" s="28"/>
      <c r="R77" s="28"/>
      <c r="S77" s="28"/>
      <c r="T77" s="28"/>
      <c r="U77" s="28"/>
      <c r="V77" s="28"/>
      <c r="W77" s="28"/>
      <c r="X77" s="28"/>
      <c r="Y77" s="28"/>
      <c r="Z77" s="28"/>
      <c r="AA77" s="28"/>
      <c r="AB77" s="28"/>
    </row>
    <row r="78" spans="1:28" s="22" customFormat="1" ht="12.75" customHeight="1">
      <c r="A78" s="39" t="s">
        <v>291</v>
      </c>
      <c r="B78" s="42" t="s">
        <v>292</v>
      </c>
      <c r="C78" s="42" t="s">
        <v>293</v>
      </c>
      <c r="D78" s="45" t="s">
        <v>22</v>
      </c>
      <c r="E78" s="29">
        <v>1</v>
      </c>
      <c r="F78" s="47" t="s">
        <v>337</v>
      </c>
      <c r="G78" s="74" t="s">
        <v>512</v>
      </c>
      <c r="H78" s="107">
        <v>4518.2</v>
      </c>
      <c r="K78" s="28"/>
      <c r="L78" s="28"/>
      <c r="M78" s="28"/>
      <c r="N78" s="28"/>
      <c r="O78" s="28"/>
      <c r="P78" s="28"/>
      <c r="Q78" s="28"/>
      <c r="R78" s="28"/>
      <c r="S78" s="28"/>
      <c r="T78" s="28"/>
      <c r="U78" s="28"/>
      <c r="V78" s="28"/>
      <c r="W78" s="28"/>
      <c r="X78" s="28"/>
      <c r="Y78" s="28"/>
      <c r="Z78" s="28"/>
      <c r="AA78" s="28"/>
      <c r="AB78" s="28"/>
    </row>
    <row r="79" spans="1:28" s="22" customFormat="1" ht="12.75" customHeight="1">
      <c r="A79" s="39" t="s">
        <v>294</v>
      </c>
      <c r="B79" s="42" t="s">
        <v>295</v>
      </c>
      <c r="C79" s="42" t="s">
        <v>296</v>
      </c>
      <c r="D79" s="45" t="s">
        <v>22</v>
      </c>
      <c r="E79" s="29">
        <v>1</v>
      </c>
      <c r="F79" s="47" t="s">
        <v>338</v>
      </c>
      <c r="G79" s="74" t="s">
        <v>513</v>
      </c>
      <c r="H79" s="107">
        <v>4518.2</v>
      </c>
      <c r="K79" s="28"/>
      <c r="L79" s="28"/>
      <c r="M79" s="28"/>
      <c r="N79" s="28"/>
      <c r="O79" s="28"/>
      <c r="P79" s="28"/>
      <c r="Q79" s="28"/>
      <c r="R79" s="28"/>
      <c r="S79" s="28"/>
      <c r="T79" s="28"/>
      <c r="U79" s="28"/>
      <c r="V79" s="28"/>
      <c r="W79" s="28"/>
      <c r="X79" s="28"/>
      <c r="Y79" s="28"/>
      <c r="Z79" s="28"/>
      <c r="AA79" s="28"/>
      <c r="AB79" s="28"/>
    </row>
    <row r="80" spans="1:28" s="22" customFormat="1" ht="12.75" customHeight="1">
      <c r="A80" s="39" t="s">
        <v>297</v>
      </c>
      <c r="B80" s="42" t="s">
        <v>298</v>
      </c>
      <c r="C80" s="42" t="s">
        <v>299</v>
      </c>
      <c r="D80" s="45" t="s">
        <v>22</v>
      </c>
      <c r="E80" s="29">
        <v>1</v>
      </c>
      <c r="F80" s="47" t="s">
        <v>339</v>
      </c>
      <c r="G80" s="74" t="s">
        <v>512</v>
      </c>
      <c r="H80" s="107">
        <v>4518.2</v>
      </c>
      <c r="K80" s="28"/>
      <c r="L80" s="28"/>
      <c r="M80" s="28"/>
      <c r="N80" s="28"/>
      <c r="O80" s="28"/>
      <c r="P80" s="28"/>
      <c r="Q80" s="28"/>
      <c r="R80" s="28"/>
      <c r="S80" s="28"/>
      <c r="T80" s="28"/>
      <c r="U80" s="28"/>
      <c r="V80" s="28"/>
      <c r="W80" s="28"/>
      <c r="X80" s="28"/>
      <c r="Y80" s="28"/>
      <c r="Z80" s="28"/>
      <c r="AA80" s="28"/>
      <c r="AB80" s="28"/>
    </row>
    <row r="81" spans="1:28" s="22" customFormat="1" ht="12.75" customHeight="1">
      <c r="A81" s="39" t="s">
        <v>74</v>
      </c>
      <c r="B81" s="42" t="s">
        <v>127</v>
      </c>
      <c r="C81" s="42" t="s">
        <v>171</v>
      </c>
      <c r="D81" s="45" t="s">
        <v>22</v>
      </c>
      <c r="E81" s="29">
        <v>1</v>
      </c>
      <c r="F81" s="47" t="s">
        <v>340</v>
      </c>
      <c r="G81" s="74" t="s">
        <v>512</v>
      </c>
      <c r="H81" s="107">
        <v>4518.2</v>
      </c>
      <c r="K81" s="28"/>
      <c r="L81" s="28"/>
      <c r="M81" s="28"/>
      <c r="N81" s="28"/>
      <c r="O81" s="28"/>
      <c r="P81" s="28"/>
      <c r="Q81" s="28"/>
      <c r="R81" s="28"/>
      <c r="S81" s="28"/>
      <c r="T81" s="28"/>
      <c r="U81" s="28"/>
      <c r="V81" s="28"/>
      <c r="W81" s="28"/>
      <c r="X81" s="28"/>
      <c r="Y81" s="28"/>
      <c r="Z81" s="28"/>
      <c r="AA81" s="28"/>
      <c r="AB81" s="28"/>
    </row>
    <row r="82" spans="1:28" s="22" customFormat="1" ht="12.75" customHeight="1">
      <c r="A82" s="39" t="s">
        <v>300</v>
      </c>
      <c r="B82" s="42" t="s">
        <v>301</v>
      </c>
      <c r="C82" s="42" t="s">
        <v>302</v>
      </c>
      <c r="D82" s="45" t="s">
        <v>23</v>
      </c>
      <c r="E82" s="29">
        <v>1</v>
      </c>
      <c r="F82" s="47" t="s">
        <v>341</v>
      </c>
      <c r="G82" s="74" t="s">
        <v>512</v>
      </c>
      <c r="H82" s="107">
        <v>3720.87</v>
      </c>
      <c r="K82" s="28"/>
      <c r="L82" s="28"/>
      <c r="M82" s="28"/>
      <c r="N82" s="28"/>
      <c r="O82" s="28"/>
      <c r="P82" s="28"/>
      <c r="Q82" s="28"/>
      <c r="R82" s="28"/>
      <c r="S82" s="28"/>
      <c r="T82" s="28"/>
      <c r="U82" s="28"/>
      <c r="V82" s="28"/>
      <c r="W82" s="28"/>
      <c r="X82" s="28"/>
      <c r="Y82" s="28"/>
      <c r="Z82" s="28"/>
      <c r="AA82" s="28"/>
      <c r="AB82" s="28"/>
    </row>
    <row r="83" spans="1:28" s="22" customFormat="1" ht="12.75" customHeight="1">
      <c r="A83" s="39" t="s">
        <v>303</v>
      </c>
      <c r="B83" s="42" t="s">
        <v>304</v>
      </c>
      <c r="C83" s="42" t="s">
        <v>305</v>
      </c>
      <c r="D83" s="45" t="s">
        <v>23</v>
      </c>
      <c r="E83" s="29">
        <v>1</v>
      </c>
      <c r="F83" s="47" t="s">
        <v>342</v>
      </c>
      <c r="G83" s="74" t="s">
        <v>512</v>
      </c>
      <c r="H83" s="107">
        <v>3720.87</v>
      </c>
      <c r="K83" s="28"/>
      <c r="L83" s="28"/>
      <c r="M83" s="28"/>
      <c r="N83" s="28"/>
      <c r="O83" s="28"/>
      <c r="P83" s="28"/>
      <c r="Q83" s="28"/>
      <c r="R83" s="28"/>
      <c r="S83" s="28"/>
      <c r="T83" s="28"/>
      <c r="U83" s="28"/>
      <c r="V83" s="28"/>
      <c r="W83" s="28"/>
      <c r="X83" s="28"/>
      <c r="Y83" s="28"/>
      <c r="Z83" s="28"/>
      <c r="AA83" s="28"/>
      <c r="AB83" s="28"/>
    </row>
    <row r="84" spans="1:28" s="22" customFormat="1" ht="12.75" customHeight="1">
      <c r="A84" s="39" t="s">
        <v>306</v>
      </c>
      <c r="B84" s="42" t="s">
        <v>307</v>
      </c>
      <c r="C84" s="42" t="s">
        <v>308</v>
      </c>
      <c r="D84" s="45" t="s">
        <v>23</v>
      </c>
      <c r="E84" s="29">
        <v>1</v>
      </c>
      <c r="F84" s="47" t="s">
        <v>343</v>
      </c>
      <c r="G84" s="74" t="s">
        <v>512</v>
      </c>
      <c r="H84" s="107">
        <v>3720.87</v>
      </c>
      <c r="K84" s="28"/>
      <c r="L84" s="28"/>
      <c r="M84" s="28"/>
      <c r="N84" s="28"/>
      <c r="O84" s="28"/>
      <c r="P84" s="28"/>
      <c r="Q84" s="28"/>
      <c r="R84" s="28"/>
      <c r="S84" s="28"/>
      <c r="T84" s="28"/>
      <c r="U84" s="28"/>
      <c r="V84" s="28"/>
      <c r="W84" s="28"/>
      <c r="X84" s="28"/>
      <c r="Y84" s="28"/>
      <c r="Z84" s="28"/>
      <c r="AA84" s="28"/>
      <c r="AB84" s="28"/>
    </row>
    <row r="85" spans="1:28" s="22" customFormat="1" ht="12.75" customHeight="1">
      <c r="A85" s="39" t="s">
        <v>309</v>
      </c>
      <c r="B85" s="42" t="s">
        <v>310</v>
      </c>
      <c r="C85" s="42" t="s">
        <v>311</v>
      </c>
      <c r="D85" s="45" t="s">
        <v>23</v>
      </c>
      <c r="E85" s="29">
        <v>1</v>
      </c>
      <c r="F85" s="47" t="s">
        <v>344</v>
      </c>
      <c r="G85" s="74" t="s">
        <v>512</v>
      </c>
      <c r="H85" s="107">
        <v>3720.87</v>
      </c>
      <c r="K85" s="28"/>
      <c r="L85" s="28"/>
      <c r="M85" s="28"/>
      <c r="N85" s="28"/>
      <c r="O85" s="28"/>
      <c r="P85" s="28"/>
      <c r="Q85" s="28"/>
      <c r="R85" s="28"/>
      <c r="S85" s="28"/>
      <c r="T85" s="28"/>
      <c r="U85" s="28"/>
      <c r="V85" s="28"/>
      <c r="W85" s="28"/>
      <c r="X85" s="28"/>
      <c r="Y85" s="28"/>
      <c r="Z85" s="28"/>
      <c r="AA85" s="28"/>
      <c r="AB85" s="28"/>
    </row>
    <row r="86" spans="1:28" s="22" customFormat="1" ht="12.75" customHeight="1">
      <c r="A86" s="39" t="s">
        <v>75</v>
      </c>
      <c r="B86" s="42" t="s">
        <v>312</v>
      </c>
      <c r="C86" s="42" t="s">
        <v>313</v>
      </c>
      <c r="D86" s="45" t="s">
        <v>23</v>
      </c>
      <c r="E86" s="29">
        <v>1</v>
      </c>
      <c r="F86" s="47" t="s">
        <v>345</v>
      </c>
      <c r="G86" s="74" t="s">
        <v>512</v>
      </c>
      <c r="H86" s="107">
        <v>3720.87</v>
      </c>
      <c r="K86" s="28"/>
      <c r="L86" s="28"/>
      <c r="M86" s="28"/>
      <c r="N86" s="28"/>
      <c r="O86" s="28"/>
      <c r="P86" s="28"/>
      <c r="Q86" s="28"/>
      <c r="R86" s="28"/>
      <c r="S86" s="28"/>
      <c r="T86" s="28"/>
      <c r="U86" s="28"/>
      <c r="V86" s="28"/>
      <c r="W86" s="28"/>
      <c r="X86" s="28"/>
      <c r="Y86" s="28"/>
      <c r="Z86" s="28"/>
      <c r="AA86" s="28"/>
      <c r="AB86" s="28"/>
    </row>
    <row r="87" spans="1:28" s="22" customFormat="1" ht="12.75" customHeight="1">
      <c r="A87" s="39" t="s">
        <v>314</v>
      </c>
      <c r="B87" s="42" t="s">
        <v>283</v>
      </c>
      <c r="C87" s="42" t="s">
        <v>315</v>
      </c>
      <c r="D87" s="45" t="s">
        <v>23</v>
      </c>
      <c r="E87" s="29">
        <v>1</v>
      </c>
      <c r="F87" s="47" t="s">
        <v>346</v>
      </c>
      <c r="G87" s="74" t="s">
        <v>512</v>
      </c>
      <c r="H87" s="107">
        <v>3720.87</v>
      </c>
      <c r="K87" s="28"/>
      <c r="L87" s="28"/>
      <c r="M87" s="28"/>
      <c r="N87" s="28"/>
      <c r="O87" s="28"/>
      <c r="P87" s="28"/>
      <c r="Q87" s="28"/>
      <c r="R87" s="28"/>
      <c r="S87" s="28"/>
      <c r="T87" s="28"/>
      <c r="U87" s="28"/>
      <c r="V87" s="28"/>
      <c r="W87" s="28"/>
      <c r="X87" s="28"/>
      <c r="Y87" s="28"/>
      <c r="Z87" s="28"/>
      <c r="AA87" s="28"/>
      <c r="AB87" s="28"/>
    </row>
    <row r="88" spans="1:28" s="22" customFormat="1" ht="12.75" customHeight="1">
      <c r="A88" s="39" t="s">
        <v>316</v>
      </c>
      <c r="B88" s="42" t="s">
        <v>317</v>
      </c>
      <c r="C88" s="42" t="s">
        <v>318</v>
      </c>
      <c r="D88" s="45" t="s">
        <v>23</v>
      </c>
      <c r="E88" s="29">
        <v>1</v>
      </c>
      <c r="F88" s="47" t="s">
        <v>347</v>
      </c>
      <c r="G88" s="74" t="s">
        <v>512</v>
      </c>
      <c r="H88" s="107">
        <v>3720.87</v>
      </c>
      <c r="K88" s="28"/>
      <c r="L88" s="28"/>
      <c r="M88" s="28"/>
      <c r="N88" s="28"/>
      <c r="O88" s="28"/>
      <c r="P88" s="28"/>
      <c r="Q88" s="28"/>
      <c r="R88" s="28"/>
      <c r="S88" s="28"/>
      <c r="T88" s="28"/>
      <c r="U88" s="28"/>
      <c r="V88" s="28"/>
      <c r="W88" s="28"/>
      <c r="X88" s="28"/>
      <c r="Y88" s="28"/>
      <c r="Z88" s="28"/>
      <c r="AA88" s="28"/>
      <c r="AB88" s="28"/>
    </row>
    <row r="89" spans="1:28" s="22" customFormat="1" ht="12.75" customHeight="1">
      <c r="A89" s="39" t="s">
        <v>81</v>
      </c>
      <c r="B89" s="42" t="s">
        <v>319</v>
      </c>
      <c r="C89" s="42" t="s">
        <v>460</v>
      </c>
      <c r="D89" s="45" t="s">
        <v>23</v>
      </c>
      <c r="E89" s="29">
        <v>1</v>
      </c>
      <c r="F89" s="47" t="s">
        <v>348</v>
      </c>
      <c r="G89" s="74" t="s">
        <v>512</v>
      </c>
      <c r="H89" s="107">
        <v>3720.87</v>
      </c>
      <c r="K89" s="28"/>
      <c r="L89" s="28"/>
      <c r="M89" s="28"/>
      <c r="N89" s="28"/>
      <c r="O89" s="28"/>
      <c r="P89" s="28"/>
      <c r="Q89" s="28"/>
      <c r="R89" s="28"/>
      <c r="S89" s="28"/>
      <c r="T89" s="28"/>
      <c r="U89" s="28"/>
      <c r="V89" s="28"/>
      <c r="W89" s="28"/>
      <c r="X89" s="28"/>
      <c r="Y89" s="28"/>
      <c r="Z89" s="28"/>
      <c r="AA89" s="28"/>
      <c r="AB89" s="28"/>
    </row>
    <row r="90" spans="1:28" s="22" customFormat="1" ht="12.75" customHeight="1">
      <c r="A90" s="39" t="s">
        <v>320</v>
      </c>
      <c r="B90" s="42" t="s">
        <v>321</v>
      </c>
      <c r="C90" s="42" t="s">
        <v>322</v>
      </c>
      <c r="D90" s="45" t="s">
        <v>24</v>
      </c>
      <c r="E90" s="29">
        <v>1</v>
      </c>
      <c r="F90" s="47" t="s">
        <v>349</v>
      </c>
      <c r="G90" s="74" t="s">
        <v>512</v>
      </c>
      <c r="H90" s="107">
        <v>2657.77</v>
      </c>
      <c r="K90" s="28"/>
      <c r="L90" s="28"/>
      <c r="M90" s="28"/>
      <c r="N90" s="28"/>
      <c r="O90" s="28"/>
      <c r="P90" s="28"/>
      <c r="Q90" s="28"/>
      <c r="R90" s="28"/>
      <c r="S90" s="28"/>
      <c r="T90" s="28"/>
      <c r="U90" s="28"/>
      <c r="V90" s="28"/>
      <c r="W90" s="28"/>
      <c r="X90" s="28"/>
      <c r="Y90" s="28"/>
      <c r="Z90" s="28"/>
      <c r="AA90" s="28"/>
      <c r="AB90" s="28"/>
    </row>
    <row r="91" spans="1:28" s="22" customFormat="1" ht="12.75" customHeight="1">
      <c r="A91" s="39" t="s">
        <v>324</v>
      </c>
      <c r="B91" s="42" t="s">
        <v>144</v>
      </c>
      <c r="C91" s="42" t="s">
        <v>187</v>
      </c>
      <c r="D91" s="45" t="s">
        <v>24</v>
      </c>
      <c r="E91" s="29">
        <v>1</v>
      </c>
      <c r="F91" s="47" t="s">
        <v>350</v>
      </c>
      <c r="G91" s="74" t="s">
        <v>512</v>
      </c>
      <c r="H91" s="107">
        <v>2657.77</v>
      </c>
      <c r="K91" s="28"/>
      <c r="L91" s="28"/>
      <c r="M91" s="28"/>
      <c r="N91" s="28"/>
      <c r="O91" s="28"/>
      <c r="P91" s="28"/>
      <c r="Q91" s="28"/>
      <c r="R91" s="28"/>
      <c r="S91" s="28"/>
      <c r="T91" s="28"/>
      <c r="U91" s="28"/>
      <c r="V91" s="28"/>
      <c r="W91" s="28"/>
      <c r="X91" s="28"/>
      <c r="Y91" s="28"/>
      <c r="Z91" s="28"/>
      <c r="AA91" s="28"/>
      <c r="AB91" s="28"/>
    </row>
    <row r="92" spans="1:28" s="22" customFormat="1" ht="12.75" customHeight="1">
      <c r="A92" s="39" t="s">
        <v>325</v>
      </c>
      <c r="B92" s="42" t="s">
        <v>326</v>
      </c>
      <c r="C92" s="42" t="s">
        <v>327</v>
      </c>
      <c r="D92" s="45" t="s">
        <v>24</v>
      </c>
      <c r="E92" s="29">
        <v>1</v>
      </c>
      <c r="F92" s="47" t="s">
        <v>351</v>
      </c>
      <c r="G92" s="74" t="s">
        <v>513</v>
      </c>
      <c r="H92" s="107">
        <v>2657.77</v>
      </c>
      <c r="K92" s="28"/>
      <c r="L92" s="28"/>
      <c r="M92" s="28"/>
      <c r="N92" s="28"/>
      <c r="O92" s="28"/>
      <c r="P92" s="28"/>
      <c r="Q92" s="28"/>
      <c r="R92" s="28"/>
      <c r="S92" s="28"/>
      <c r="T92" s="28"/>
      <c r="U92" s="28"/>
      <c r="V92" s="28"/>
      <c r="W92" s="28"/>
      <c r="X92" s="28"/>
      <c r="Y92" s="28"/>
      <c r="Z92" s="28"/>
      <c r="AA92" s="28"/>
      <c r="AB92" s="28"/>
    </row>
    <row r="93" spans="1:28" s="22" customFormat="1" ht="12.75" customHeight="1">
      <c r="A93" s="39" t="s">
        <v>90</v>
      </c>
      <c r="B93" s="42" t="s">
        <v>142</v>
      </c>
      <c r="C93" s="42" t="s">
        <v>184</v>
      </c>
      <c r="D93" s="45" t="s">
        <v>24</v>
      </c>
      <c r="E93" s="29">
        <v>1</v>
      </c>
      <c r="F93" s="47" t="s">
        <v>352</v>
      </c>
      <c r="G93" s="74" t="s">
        <v>512</v>
      </c>
      <c r="H93" s="107">
        <v>2657.77</v>
      </c>
      <c r="K93" s="28"/>
      <c r="L93" s="28"/>
      <c r="M93" s="28"/>
      <c r="N93" s="28"/>
      <c r="O93" s="28"/>
      <c r="P93" s="28"/>
      <c r="Q93" s="28"/>
      <c r="R93" s="28"/>
      <c r="S93" s="28"/>
      <c r="T93" s="28"/>
      <c r="U93" s="28"/>
      <c r="V93" s="28"/>
      <c r="W93" s="28"/>
      <c r="X93" s="28"/>
      <c r="Y93" s="28"/>
      <c r="Z93" s="28"/>
      <c r="AA93" s="28"/>
      <c r="AB93" s="28"/>
    </row>
    <row r="94" spans="1:28" s="22" customFormat="1" ht="12.75" customHeight="1">
      <c r="A94" s="39" t="s">
        <v>328</v>
      </c>
      <c r="B94" s="42" t="s">
        <v>26</v>
      </c>
      <c r="C94" s="42" t="s">
        <v>323</v>
      </c>
      <c r="D94" s="45" t="s">
        <v>24</v>
      </c>
      <c r="E94" s="29">
        <v>1</v>
      </c>
      <c r="F94" s="47" t="s">
        <v>353</v>
      </c>
      <c r="G94" s="74" t="s">
        <v>512</v>
      </c>
      <c r="H94" s="107">
        <v>2657.77</v>
      </c>
      <c r="K94" s="28"/>
      <c r="L94" s="28"/>
      <c r="M94" s="28"/>
      <c r="N94" s="28"/>
      <c r="O94" s="28"/>
      <c r="P94" s="28"/>
      <c r="Q94" s="28"/>
      <c r="R94" s="28"/>
      <c r="S94" s="28"/>
      <c r="T94" s="28"/>
      <c r="U94" s="28"/>
      <c r="V94" s="28"/>
      <c r="W94" s="28"/>
      <c r="X94" s="28"/>
      <c r="Y94" s="28"/>
      <c r="Z94" s="28"/>
      <c r="AA94" s="28"/>
      <c r="AB94" s="28"/>
    </row>
    <row r="95" spans="1:28" s="22" customFormat="1" ht="12.75" customHeight="1">
      <c r="A95" s="39" t="s">
        <v>329</v>
      </c>
      <c r="B95" s="42" t="s">
        <v>25</v>
      </c>
      <c r="C95" s="42" t="s">
        <v>330</v>
      </c>
      <c r="D95" s="45" t="s">
        <v>24</v>
      </c>
      <c r="E95" s="29">
        <v>1</v>
      </c>
      <c r="F95" s="47" t="s">
        <v>354</v>
      </c>
      <c r="G95" s="74" t="s">
        <v>512</v>
      </c>
      <c r="H95" s="107">
        <v>2657.77</v>
      </c>
      <c r="K95" s="28"/>
      <c r="L95" s="28"/>
      <c r="M95" s="28"/>
      <c r="N95" s="28"/>
      <c r="O95" s="28"/>
      <c r="P95" s="28"/>
      <c r="Q95" s="28"/>
      <c r="R95" s="28"/>
      <c r="S95" s="28"/>
      <c r="T95" s="28"/>
      <c r="U95" s="28"/>
      <c r="V95" s="28"/>
      <c r="W95" s="28"/>
      <c r="X95" s="28"/>
      <c r="Y95" s="28"/>
      <c r="Z95" s="28"/>
      <c r="AA95" s="28"/>
      <c r="AB95" s="28"/>
    </row>
    <row r="96" spans="1:28" s="22" customFormat="1" ht="12.75" customHeight="1">
      <c r="A96" s="21"/>
      <c r="B96" s="30"/>
      <c r="C96" s="30"/>
      <c r="D96" s="30"/>
      <c r="E96" s="30">
        <f>SUM(E72:E95)</f>
        <v>24</v>
      </c>
      <c r="F96" s="31"/>
      <c r="G96" s="30"/>
      <c r="H96" s="32">
        <f>SUBTOTAL(109,Tabela2[TOTAL])</f>
        <v>94350.660000000018</v>
      </c>
      <c r="K96" s="28"/>
      <c r="L96" s="28"/>
      <c r="M96" s="28"/>
      <c r="N96" s="28"/>
      <c r="O96" s="28"/>
      <c r="P96" s="28"/>
      <c r="Q96" s="28"/>
      <c r="R96" s="28"/>
      <c r="S96" s="28"/>
      <c r="T96" s="28"/>
      <c r="U96" s="28"/>
      <c r="V96" s="28"/>
      <c r="W96" s="28"/>
      <c r="X96" s="28"/>
      <c r="Y96" s="28"/>
      <c r="Z96" s="28"/>
      <c r="AA96" s="28"/>
      <c r="AB96" s="28"/>
    </row>
    <row r="97" spans="1:28" ht="12.75" customHeight="1">
      <c r="A97" s="2"/>
      <c r="B97" s="6"/>
      <c r="C97" s="6"/>
      <c r="D97" s="6"/>
      <c r="E97" s="6"/>
      <c r="F97" s="6"/>
      <c r="G97" s="2"/>
      <c r="H97" s="6"/>
      <c r="I97" s="3"/>
      <c r="J97" s="2"/>
      <c r="K97" s="1"/>
      <c r="L97" s="1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</row>
    <row r="98" spans="1:28" ht="12.75" customHeight="1">
      <c r="A98" s="114" t="s">
        <v>27</v>
      </c>
      <c r="B98" s="114"/>
      <c r="C98" s="114"/>
      <c r="D98" s="114"/>
      <c r="E98" s="114"/>
      <c r="F98" s="114"/>
      <c r="G98" s="114"/>
      <c r="H98" s="114"/>
      <c r="I98" s="3"/>
      <c r="J98" s="2"/>
      <c r="K98" s="1"/>
      <c r="L98" s="1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</row>
    <row r="99" spans="1:28" ht="12.75" customHeight="1">
      <c r="A99" s="37" t="s">
        <v>1</v>
      </c>
      <c r="B99" s="37" t="s">
        <v>2</v>
      </c>
      <c r="C99" s="37" t="s">
        <v>3</v>
      </c>
      <c r="D99" s="37" t="s">
        <v>4</v>
      </c>
      <c r="E99" s="37" t="s">
        <v>5</v>
      </c>
      <c r="F99" s="37" t="s">
        <v>6</v>
      </c>
      <c r="G99" s="37" t="s">
        <v>7</v>
      </c>
      <c r="H99" s="37" t="s">
        <v>28</v>
      </c>
      <c r="I99" s="96" t="s">
        <v>520</v>
      </c>
      <c r="J99" s="96" t="s">
        <v>521</v>
      </c>
      <c r="K99" s="97" t="s">
        <v>522</v>
      </c>
      <c r="L99" s="1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</row>
    <row r="100" spans="1:28" s="12" customFormat="1" ht="12.75" customHeight="1">
      <c r="A100" s="47" t="s">
        <v>355</v>
      </c>
      <c r="B100" s="42" t="s">
        <v>286</v>
      </c>
      <c r="C100" s="42" t="s">
        <v>356</v>
      </c>
      <c r="D100" s="45" t="s">
        <v>29</v>
      </c>
      <c r="E100" s="34">
        <v>1</v>
      </c>
      <c r="F100" s="72" t="s">
        <v>462</v>
      </c>
      <c r="G100" s="36" t="s">
        <v>512</v>
      </c>
      <c r="H100" s="84">
        <v>1200.69</v>
      </c>
      <c r="I100" s="99"/>
      <c r="J100" s="99"/>
      <c r="K100" s="100">
        <f>Tabela3[[#This Row],[VALOR]]</f>
        <v>1200.69</v>
      </c>
      <c r="L100" s="1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</row>
    <row r="101" spans="1:28" s="12" customFormat="1" ht="12.75" customHeight="1">
      <c r="A101" s="47" t="s">
        <v>357</v>
      </c>
      <c r="B101" s="42" t="s">
        <v>358</v>
      </c>
      <c r="C101" s="42" t="s">
        <v>359</v>
      </c>
      <c r="D101" s="45" t="s">
        <v>29</v>
      </c>
      <c r="E101" s="34">
        <v>1</v>
      </c>
      <c r="F101" s="71" t="s">
        <v>419</v>
      </c>
      <c r="G101" s="36" t="s">
        <v>513</v>
      </c>
      <c r="H101" s="84">
        <v>1200.69</v>
      </c>
      <c r="I101" s="99"/>
      <c r="J101" s="99"/>
      <c r="K101" s="100">
        <f>Tabela3[[#This Row],[VALOR]]</f>
        <v>1200.69</v>
      </c>
      <c r="L101" s="1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</row>
    <row r="102" spans="1:28" s="12" customFormat="1" ht="12.75" customHeight="1">
      <c r="A102" s="47" t="s">
        <v>360</v>
      </c>
      <c r="B102" s="42" t="s">
        <v>361</v>
      </c>
      <c r="C102" s="42" t="s">
        <v>362</v>
      </c>
      <c r="D102" s="45" t="s">
        <v>29</v>
      </c>
      <c r="E102" s="34">
        <v>1</v>
      </c>
      <c r="F102" s="72" t="s">
        <v>463</v>
      </c>
      <c r="G102" s="36" t="s">
        <v>512</v>
      </c>
      <c r="H102" s="84">
        <v>1200.69</v>
      </c>
      <c r="I102" s="99"/>
      <c r="J102" s="99"/>
      <c r="K102" s="100">
        <f>Tabela3[[#This Row],[VALOR]]</f>
        <v>1200.69</v>
      </c>
      <c r="L102" s="1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</row>
    <row r="103" spans="1:28" s="12" customFormat="1" ht="12.75" customHeight="1">
      <c r="A103" s="47" t="s">
        <v>363</v>
      </c>
      <c r="B103" s="42" t="s">
        <v>364</v>
      </c>
      <c r="C103" s="42" t="s">
        <v>165</v>
      </c>
      <c r="D103" s="45" t="s">
        <v>29</v>
      </c>
      <c r="E103" s="34">
        <v>1</v>
      </c>
      <c r="F103" s="53" t="s">
        <v>423</v>
      </c>
      <c r="G103" s="36" t="s">
        <v>513</v>
      </c>
      <c r="H103" s="84">
        <v>1200.69</v>
      </c>
      <c r="I103" s="99"/>
      <c r="J103" s="99"/>
      <c r="K103" s="100">
        <f>Tabela3[[#This Row],[VALOR]]</f>
        <v>1200.69</v>
      </c>
      <c r="L103" s="1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</row>
    <row r="104" spans="1:28" s="12" customFormat="1" ht="12.75" customHeight="1">
      <c r="A104" s="47" t="s">
        <v>363</v>
      </c>
      <c r="B104" s="42" t="s">
        <v>364</v>
      </c>
      <c r="C104" s="42" t="s">
        <v>165</v>
      </c>
      <c r="D104" s="45" t="s">
        <v>29</v>
      </c>
      <c r="E104" s="34">
        <v>1</v>
      </c>
      <c r="F104" s="72" t="s">
        <v>464</v>
      </c>
      <c r="G104" s="75" t="s">
        <v>512</v>
      </c>
      <c r="H104" s="92">
        <v>1200.69</v>
      </c>
      <c r="I104" s="99"/>
      <c r="J104" s="99"/>
      <c r="K104" s="100">
        <f>Tabela3[[#This Row],[VALOR]]</f>
        <v>1200.69</v>
      </c>
      <c r="L104" s="1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</row>
    <row r="105" spans="1:28" s="12" customFormat="1" ht="12.75" customHeight="1">
      <c r="A105" s="47" t="s">
        <v>363</v>
      </c>
      <c r="B105" s="42" t="s">
        <v>364</v>
      </c>
      <c r="C105" s="42" t="s">
        <v>165</v>
      </c>
      <c r="D105" s="45" t="s">
        <v>29</v>
      </c>
      <c r="E105" s="34">
        <v>1</v>
      </c>
      <c r="F105" s="53" t="s">
        <v>465</v>
      </c>
      <c r="G105" s="36" t="s">
        <v>512</v>
      </c>
      <c r="H105" s="84">
        <v>1200.69</v>
      </c>
      <c r="I105" s="99"/>
      <c r="J105" s="99"/>
      <c r="K105" s="100">
        <f>Tabela3[[#This Row],[VALOR]]</f>
        <v>1200.69</v>
      </c>
      <c r="L105" s="1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</row>
    <row r="106" spans="1:28" s="12" customFormat="1" ht="12.75" customHeight="1">
      <c r="A106" s="47" t="s">
        <v>365</v>
      </c>
      <c r="B106" s="42" t="s">
        <v>358</v>
      </c>
      <c r="C106" s="42" t="s">
        <v>327</v>
      </c>
      <c r="D106" s="45" t="s">
        <v>29</v>
      </c>
      <c r="E106" s="34">
        <v>1</v>
      </c>
      <c r="F106" s="72" t="s">
        <v>466</v>
      </c>
      <c r="G106" s="36" t="s">
        <v>512</v>
      </c>
      <c r="H106" s="84">
        <v>1200.69</v>
      </c>
      <c r="I106" s="99"/>
      <c r="J106" s="99"/>
      <c r="K106" s="100">
        <f>Tabela3[[#This Row],[VALOR]]</f>
        <v>1200.69</v>
      </c>
      <c r="L106" s="1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</row>
    <row r="107" spans="1:28" s="12" customFormat="1" ht="12.75" customHeight="1">
      <c r="A107" s="47" t="s">
        <v>366</v>
      </c>
      <c r="B107" s="42" t="s">
        <v>367</v>
      </c>
      <c r="C107" s="42" t="s">
        <v>368</v>
      </c>
      <c r="D107" s="45" t="s">
        <v>29</v>
      </c>
      <c r="E107" s="34">
        <v>1</v>
      </c>
      <c r="F107" s="53" t="s">
        <v>467</v>
      </c>
      <c r="G107" s="36" t="s">
        <v>512</v>
      </c>
      <c r="H107" s="84">
        <v>1200.69</v>
      </c>
      <c r="I107" s="99"/>
      <c r="J107" s="99"/>
      <c r="K107" s="100">
        <f>Tabela3[[#This Row],[VALOR]]</f>
        <v>1200.69</v>
      </c>
      <c r="L107" s="1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</row>
    <row r="108" spans="1:28" s="12" customFormat="1" ht="12.75" customHeight="1">
      <c r="A108" s="47" t="s">
        <v>369</v>
      </c>
      <c r="B108" s="42" t="s">
        <v>370</v>
      </c>
      <c r="C108" s="42" t="s">
        <v>371</v>
      </c>
      <c r="D108" s="45" t="s">
        <v>29</v>
      </c>
      <c r="E108" s="34">
        <v>1</v>
      </c>
      <c r="F108" s="72" t="s">
        <v>468</v>
      </c>
      <c r="G108" s="36" t="s">
        <v>512</v>
      </c>
      <c r="H108" s="84">
        <v>1200.69</v>
      </c>
      <c r="I108" s="99"/>
      <c r="J108" s="99"/>
      <c r="K108" s="100">
        <f>Tabela3[[#This Row],[VALOR]]</f>
        <v>1200.69</v>
      </c>
      <c r="L108" s="1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</row>
    <row r="109" spans="1:28" s="12" customFormat="1" ht="12.75" customHeight="1">
      <c r="A109" s="47" t="s">
        <v>372</v>
      </c>
      <c r="B109" s="42" t="s">
        <v>373</v>
      </c>
      <c r="C109" s="42" t="s">
        <v>374</v>
      </c>
      <c r="D109" s="45" t="s">
        <v>29</v>
      </c>
      <c r="E109" s="34">
        <v>1</v>
      </c>
      <c r="F109" s="53" t="s">
        <v>420</v>
      </c>
      <c r="G109" s="36" t="s">
        <v>512</v>
      </c>
      <c r="H109" s="84">
        <v>1200.69</v>
      </c>
      <c r="I109" s="99"/>
      <c r="J109" s="99"/>
      <c r="K109" s="100">
        <f>Tabela3[[#This Row],[VALOR]]</f>
        <v>1200.69</v>
      </c>
      <c r="L109" s="1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</row>
    <row r="110" spans="1:28" s="12" customFormat="1" ht="12.75" customHeight="1">
      <c r="A110" s="47" t="s">
        <v>375</v>
      </c>
      <c r="B110" s="42" t="s">
        <v>376</v>
      </c>
      <c r="C110" s="42" t="s">
        <v>377</v>
      </c>
      <c r="D110" s="45" t="s">
        <v>29</v>
      </c>
      <c r="E110" s="34">
        <v>1</v>
      </c>
      <c r="F110" s="72" t="s">
        <v>422</v>
      </c>
      <c r="G110" s="36" t="s">
        <v>512</v>
      </c>
      <c r="H110" s="84">
        <v>1200.69</v>
      </c>
      <c r="I110" s="99"/>
      <c r="J110" s="99"/>
      <c r="K110" s="100">
        <f>Tabela3[[#This Row],[VALOR]]</f>
        <v>1200.69</v>
      </c>
      <c r="L110" s="1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</row>
    <row r="111" spans="1:28" s="12" customFormat="1" ht="12.75" customHeight="1">
      <c r="A111" s="47" t="s">
        <v>378</v>
      </c>
      <c r="B111" s="42" t="s">
        <v>379</v>
      </c>
      <c r="C111" s="42" t="s">
        <v>380</v>
      </c>
      <c r="D111" s="45" t="s">
        <v>29</v>
      </c>
      <c r="E111" s="34">
        <v>1</v>
      </c>
      <c r="F111" s="53" t="s">
        <v>421</v>
      </c>
      <c r="G111" s="36" t="s">
        <v>512</v>
      </c>
      <c r="H111" s="84">
        <v>1200.69</v>
      </c>
      <c r="I111" s="99"/>
      <c r="J111" s="99"/>
      <c r="K111" s="100">
        <f>Tabela3[[#This Row],[VALOR]]</f>
        <v>1200.69</v>
      </c>
      <c r="L111" s="1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</row>
    <row r="112" spans="1:28" s="12" customFormat="1" ht="12.75" customHeight="1">
      <c r="A112" s="47" t="s">
        <v>381</v>
      </c>
      <c r="B112" s="42" t="s">
        <v>382</v>
      </c>
      <c r="C112" s="42" t="s">
        <v>383</v>
      </c>
      <c r="D112" s="45" t="s">
        <v>29</v>
      </c>
      <c r="E112" s="34">
        <v>1</v>
      </c>
      <c r="F112" s="72" t="s">
        <v>469</v>
      </c>
      <c r="G112" s="36" t="s">
        <v>512</v>
      </c>
      <c r="H112" s="84">
        <v>1200.69</v>
      </c>
      <c r="I112" s="99"/>
      <c r="J112" s="99"/>
      <c r="K112" s="100">
        <f>Tabela3[[#This Row],[VALOR]]</f>
        <v>1200.69</v>
      </c>
      <c r="L112" s="1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</row>
    <row r="113" spans="1:28" s="12" customFormat="1" ht="12.75" customHeight="1">
      <c r="A113" s="47" t="s">
        <v>384</v>
      </c>
      <c r="B113" s="42" t="s">
        <v>385</v>
      </c>
      <c r="C113" s="42" t="s">
        <v>386</v>
      </c>
      <c r="D113" s="45" t="s">
        <v>29</v>
      </c>
      <c r="E113" s="34">
        <v>1</v>
      </c>
      <c r="F113" s="53" t="s">
        <v>470</v>
      </c>
      <c r="G113" s="36" t="s">
        <v>512</v>
      </c>
      <c r="H113" s="84">
        <v>1200.69</v>
      </c>
      <c r="I113" s="99"/>
      <c r="J113" s="99"/>
      <c r="K113" s="100">
        <f>Tabela3[[#This Row],[VALOR]]</f>
        <v>1200.69</v>
      </c>
      <c r="L113" s="1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</row>
    <row r="114" spans="1:28" s="12" customFormat="1" ht="12.75" customHeight="1">
      <c r="A114" s="47" t="s">
        <v>387</v>
      </c>
      <c r="B114" s="42" t="s">
        <v>388</v>
      </c>
      <c r="C114" s="42" t="s">
        <v>389</v>
      </c>
      <c r="D114" s="45" t="s">
        <v>29</v>
      </c>
      <c r="E114" s="34">
        <v>1</v>
      </c>
      <c r="F114" s="72" t="s">
        <v>436</v>
      </c>
      <c r="G114" s="36" t="s">
        <v>512</v>
      </c>
      <c r="H114" s="84">
        <v>1200.69</v>
      </c>
      <c r="I114" s="99"/>
      <c r="J114" s="99"/>
      <c r="K114" s="100">
        <f>Tabela3[[#This Row],[VALOR]]</f>
        <v>1200.69</v>
      </c>
      <c r="L114" s="1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</row>
    <row r="115" spans="1:28" s="12" customFormat="1" ht="12.75" customHeight="1">
      <c r="A115" s="47" t="s">
        <v>390</v>
      </c>
      <c r="B115" s="42" t="s">
        <v>391</v>
      </c>
      <c r="C115" s="42" t="s">
        <v>392</v>
      </c>
      <c r="D115" s="45" t="s">
        <v>29</v>
      </c>
      <c r="E115" s="34">
        <v>1</v>
      </c>
      <c r="F115" s="53" t="s">
        <v>438</v>
      </c>
      <c r="G115" s="36" t="s">
        <v>512</v>
      </c>
      <c r="H115" s="84">
        <v>1200.69</v>
      </c>
      <c r="I115" s="99"/>
      <c r="J115" s="99"/>
      <c r="K115" s="100">
        <f>Tabela3[[#This Row],[VALOR]]</f>
        <v>1200.69</v>
      </c>
      <c r="L115" s="1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</row>
    <row r="116" spans="1:28" s="12" customFormat="1" ht="12.75" customHeight="1">
      <c r="A116" s="47" t="s">
        <v>393</v>
      </c>
      <c r="B116" s="42" t="s">
        <v>394</v>
      </c>
      <c r="C116" s="42" t="s">
        <v>395</v>
      </c>
      <c r="D116" s="45" t="s">
        <v>29</v>
      </c>
      <c r="E116" s="34">
        <v>1</v>
      </c>
      <c r="F116" s="72" t="s">
        <v>437</v>
      </c>
      <c r="G116" s="36" t="s">
        <v>512</v>
      </c>
      <c r="H116" s="84">
        <v>1200.69</v>
      </c>
      <c r="I116" s="99"/>
      <c r="J116" s="99"/>
      <c r="K116" s="100">
        <f>Tabela3[[#This Row],[VALOR]]</f>
        <v>1200.69</v>
      </c>
      <c r="L116" s="1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</row>
    <row r="117" spans="1:28" s="12" customFormat="1" ht="12.75" customHeight="1">
      <c r="A117" s="47" t="s">
        <v>396</v>
      </c>
      <c r="B117" s="42" t="s">
        <v>397</v>
      </c>
      <c r="C117" s="42" t="s">
        <v>398</v>
      </c>
      <c r="D117" s="45" t="s">
        <v>29</v>
      </c>
      <c r="E117" s="34">
        <v>1</v>
      </c>
      <c r="F117" s="53" t="s">
        <v>471</v>
      </c>
      <c r="G117" s="36" t="s">
        <v>512</v>
      </c>
      <c r="H117" s="84">
        <v>1200.69</v>
      </c>
      <c r="I117" s="99"/>
      <c r="J117" s="99"/>
      <c r="K117" s="100">
        <f>Tabela3[[#This Row],[VALOR]]</f>
        <v>1200.69</v>
      </c>
      <c r="L117" s="1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</row>
    <row r="118" spans="1:28" s="12" customFormat="1" ht="12.75" customHeight="1">
      <c r="A118" s="47" t="s">
        <v>399</v>
      </c>
      <c r="B118" s="42" t="s">
        <v>397</v>
      </c>
      <c r="C118" s="42" t="s">
        <v>400</v>
      </c>
      <c r="D118" s="45" t="s">
        <v>29</v>
      </c>
      <c r="E118" s="34">
        <v>1</v>
      </c>
      <c r="F118" s="72" t="s">
        <v>472</v>
      </c>
      <c r="G118" s="36" t="s">
        <v>512</v>
      </c>
      <c r="H118" s="84">
        <v>1200.69</v>
      </c>
      <c r="I118" s="99"/>
      <c r="J118" s="99"/>
      <c r="K118" s="100">
        <f>Tabela3[[#This Row],[VALOR]]</f>
        <v>1200.69</v>
      </c>
      <c r="L118" s="1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</row>
    <row r="119" spans="1:28" s="12" customFormat="1" ht="12.75" customHeight="1">
      <c r="A119" s="47" t="s">
        <v>390</v>
      </c>
      <c r="B119" s="42" t="s">
        <v>447</v>
      </c>
      <c r="C119" s="42" t="s">
        <v>392</v>
      </c>
      <c r="D119" s="45" t="s">
        <v>29</v>
      </c>
      <c r="E119" s="34">
        <v>1</v>
      </c>
      <c r="F119" s="53" t="s">
        <v>435</v>
      </c>
      <c r="G119" s="36" t="s">
        <v>512</v>
      </c>
      <c r="H119" s="84">
        <v>1200.69</v>
      </c>
      <c r="I119" s="99"/>
      <c r="J119" s="99"/>
      <c r="K119" s="100">
        <f>Tabela3[[#This Row],[VALOR]]</f>
        <v>1200.69</v>
      </c>
      <c r="L119" s="1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</row>
    <row r="120" spans="1:28" s="12" customFormat="1" ht="12.75" customHeight="1">
      <c r="A120" s="47" t="s">
        <v>401</v>
      </c>
      <c r="B120" s="42" t="s">
        <v>402</v>
      </c>
      <c r="C120" s="42" t="s">
        <v>403</v>
      </c>
      <c r="D120" s="45" t="s">
        <v>29</v>
      </c>
      <c r="E120" s="34">
        <v>1</v>
      </c>
      <c r="F120" s="72" t="s">
        <v>473</v>
      </c>
      <c r="G120" s="36" t="s">
        <v>513</v>
      </c>
      <c r="H120" s="84">
        <v>1200.69</v>
      </c>
      <c r="I120" s="99"/>
      <c r="J120" s="99"/>
      <c r="K120" s="100">
        <f>Tabela3[[#This Row],[VALOR]]</f>
        <v>1200.69</v>
      </c>
      <c r="L120" s="1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</row>
    <row r="121" spans="1:28" s="12" customFormat="1" ht="12.75" customHeight="1">
      <c r="A121" s="47" t="s">
        <v>404</v>
      </c>
      <c r="B121" s="42" t="s">
        <v>405</v>
      </c>
      <c r="C121" s="42" t="s">
        <v>406</v>
      </c>
      <c r="D121" s="45" t="s">
        <v>29</v>
      </c>
      <c r="E121" s="34">
        <v>1</v>
      </c>
      <c r="F121" s="53" t="s">
        <v>474</v>
      </c>
      <c r="G121" s="36" t="s">
        <v>512</v>
      </c>
      <c r="H121" s="84">
        <v>1200.69</v>
      </c>
      <c r="I121" s="99"/>
      <c r="J121" s="99"/>
      <c r="K121" s="100">
        <f>Tabela3[[#This Row],[VALOR]]</f>
        <v>1200.69</v>
      </c>
      <c r="L121" s="1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</row>
    <row r="122" spans="1:28" s="12" customFormat="1" ht="12.75" customHeight="1">
      <c r="A122" s="47" t="s">
        <v>407</v>
      </c>
      <c r="B122" s="42" t="s">
        <v>408</v>
      </c>
      <c r="C122" s="42" t="s">
        <v>409</v>
      </c>
      <c r="D122" s="45" t="s">
        <v>29</v>
      </c>
      <c r="E122" s="34">
        <v>1</v>
      </c>
      <c r="F122" s="72" t="s">
        <v>431</v>
      </c>
      <c r="G122" s="36" t="s">
        <v>512</v>
      </c>
      <c r="H122" s="84">
        <v>1200.69</v>
      </c>
      <c r="I122" s="99"/>
      <c r="J122" s="99"/>
      <c r="K122" s="100">
        <f>Tabela3[[#This Row],[VALOR]]</f>
        <v>1200.69</v>
      </c>
      <c r="L122" s="1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</row>
    <row r="123" spans="1:28" s="12" customFormat="1" ht="12.75" customHeight="1">
      <c r="A123" s="47" t="s">
        <v>410</v>
      </c>
      <c r="B123" s="42" t="s">
        <v>447</v>
      </c>
      <c r="C123" s="42" t="s">
        <v>499</v>
      </c>
      <c r="D123" s="45" t="s">
        <v>30</v>
      </c>
      <c r="E123" s="34">
        <v>1</v>
      </c>
      <c r="F123" s="53" t="s">
        <v>498</v>
      </c>
      <c r="G123" s="36" t="s">
        <v>512</v>
      </c>
      <c r="H123" s="84">
        <v>732.55</v>
      </c>
      <c r="I123" s="99"/>
      <c r="J123" s="99"/>
      <c r="K123" s="100">
        <f>Tabela3[[#This Row],[VALOR]]</f>
        <v>732.55</v>
      </c>
      <c r="L123" s="1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</row>
    <row r="124" spans="1:28" s="12" customFormat="1" ht="12.75" customHeight="1">
      <c r="A124" s="47" t="s">
        <v>365</v>
      </c>
      <c r="B124" s="42" t="s">
        <v>500</v>
      </c>
      <c r="C124" s="42" t="s">
        <v>501</v>
      </c>
      <c r="D124" s="45" t="s">
        <v>30</v>
      </c>
      <c r="E124" s="34">
        <v>1</v>
      </c>
      <c r="F124" s="72" t="s">
        <v>475</v>
      </c>
      <c r="G124" s="36" t="s">
        <v>513</v>
      </c>
      <c r="H124" s="84">
        <v>732.55</v>
      </c>
      <c r="I124" s="99"/>
      <c r="J124" s="99"/>
      <c r="K124" s="100">
        <f>Tabela3[[#This Row],[VALOR]]</f>
        <v>732.55</v>
      </c>
      <c r="L124" s="1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</row>
    <row r="125" spans="1:28" s="12" customFormat="1" ht="12.75" customHeight="1">
      <c r="A125" s="47" t="s">
        <v>411</v>
      </c>
      <c r="B125" s="42" t="s">
        <v>502</v>
      </c>
      <c r="C125" s="42" t="s">
        <v>173</v>
      </c>
      <c r="D125" s="45" t="s">
        <v>30</v>
      </c>
      <c r="E125" s="34">
        <v>1</v>
      </c>
      <c r="F125" s="53" t="s">
        <v>476</v>
      </c>
      <c r="G125" s="36" t="s">
        <v>512</v>
      </c>
      <c r="H125" s="84">
        <v>732.55</v>
      </c>
      <c r="I125" s="99"/>
      <c r="J125" s="99"/>
      <c r="K125" s="100">
        <f>Tabela3[[#This Row],[VALOR]]</f>
        <v>732.55</v>
      </c>
      <c r="L125" s="1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</row>
    <row r="126" spans="1:28" s="12" customFormat="1" ht="12.75" customHeight="1">
      <c r="A126" s="47" t="s">
        <v>412</v>
      </c>
      <c r="B126" s="42" t="s">
        <v>503</v>
      </c>
      <c r="C126" s="42" t="s">
        <v>504</v>
      </c>
      <c r="D126" s="45" t="s">
        <v>30</v>
      </c>
      <c r="E126" s="34">
        <v>1</v>
      </c>
      <c r="F126" s="72" t="s">
        <v>477</v>
      </c>
      <c r="G126" s="36" t="s">
        <v>512</v>
      </c>
      <c r="H126" s="84">
        <v>732.55</v>
      </c>
      <c r="I126" s="99"/>
      <c r="J126" s="99"/>
      <c r="K126" s="100">
        <f>Tabela3[[#This Row],[VALOR]]</f>
        <v>732.55</v>
      </c>
      <c r="L126" s="1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</row>
    <row r="127" spans="1:28" s="12" customFormat="1" ht="12.75" customHeight="1">
      <c r="A127" s="47" t="s">
        <v>355</v>
      </c>
      <c r="B127" s="42" t="s">
        <v>286</v>
      </c>
      <c r="C127" s="42" t="s">
        <v>287</v>
      </c>
      <c r="D127" s="45" t="s">
        <v>30</v>
      </c>
      <c r="E127" s="34">
        <v>1</v>
      </c>
      <c r="F127" s="53" t="s">
        <v>478</v>
      </c>
      <c r="G127" s="36" t="s">
        <v>513</v>
      </c>
      <c r="H127" s="84">
        <v>732.55</v>
      </c>
      <c r="I127" s="99"/>
      <c r="J127" s="99"/>
      <c r="K127" s="100">
        <f>Tabela3[[#This Row],[VALOR]]</f>
        <v>732.55</v>
      </c>
      <c r="L127" s="1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</row>
    <row r="128" spans="1:28" s="12" customFormat="1" ht="12.75" customHeight="1">
      <c r="A128" s="47" t="s">
        <v>413</v>
      </c>
      <c r="B128" s="42" t="s">
        <v>502</v>
      </c>
      <c r="C128" s="42" t="s">
        <v>173</v>
      </c>
      <c r="D128" s="45" t="s">
        <v>414</v>
      </c>
      <c r="E128" s="34">
        <v>1</v>
      </c>
      <c r="F128" s="72" t="s">
        <v>479</v>
      </c>
      <c r="G128" s="36" t="s">
        <v>512</v>
      </c>
      <c r="H128" s="84">
        <v>488.36</v>
      </c>
      <c r="I128" s="99"/>
      <c r="J128" s="99"/>
      <c r="K128" s="100">
        <f>Tabela3[[#This Row],[VALOR]]</f>
        <v>488.36</v>
      </c>
      <c r="L128" s="1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</row>
    <row r="129" spans="1:28" s="12" customFormat="1" ht="12.75" customHeight="1">
      <c r="A129" s="47" t="s">
        <v>360</v>
      </c>
      <c r="B129" s="42" t="s">
        <v>361</v>
      </c>
      <c r="C129" s="42" t="s">
        <v>362</v>
      </c>
      <c r="D129" s="45" t="s">
        <v>414</v>
      </c>
      <c r="E129" s="34">
        <v>1</v>
      </c>
      <c r="F129" s="53" t="s">
        <v>480</v>
      </c>
      <c r="G129" s="36" t="s">
        <v>513</v>
      </c>
      <c r="H129" s="84">
        <v>488.36</v>
      </c>
      <c r="I129" s="99"/>
      <c r="J129" s="99"/>
      <c r="K129" s="100">
        <f>Tabela3[[#This Row],[VALOR]]</f>
        <v>488.36</v>
      </c>
      <c r="L129" s="1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</row>
    <row r="130" spans="1:28" s="12" customFormat="1" ht="12.75" customHeight="1">
      <c r="A130" s="47" t="s">
        <v>505</v>
      </c>
      <c r="B130" s="42" t="s">
        <v>500</v>
      </c>
      <c r="C130" s="42" t="s">
        <v>501</v>
      </c>
      <c r="D130" s="45" t="s">
        <v>414</v>
      </c>
      <c r="E130" s="34">
        <v>1</v>
      </c>
      <c r="F130" s="72" t="s">
        <v>481</v>
      </c>
      <c r="G130" s="36" t="s">
        <v>513</v>
      </c>
      <c r="H130" s="84">
        <v>488.36</v>
      </c>
      <c r="I130" s="99"/>
      <c r="J130" s="99"/>
      <c r="K130" s="100">
        <f>Tabela3[[#This Row],[VALOR]]</f>
        <v>488.36</v>
      </c>
      <c r="L130" s="1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</row>
    <row r="131" spans="1:28" ht="12.75" customHeight="1">
      <c r="A131" s="47" t="s">
        <v>360</v>
      </c>
      <c r="B131" s="42" t="s">
        <v>361</v>
      </c>
      <c r="C131" s="42" t="s">
        <v>362</v>
      </c>
      <c r="D131" s="45" t="s">
        <v>414</v>
      </c>
      <c r="E131" s="34">
        <v>1</v>
      </c>
      <c r="F131" s="53" t="s">
        <v>482</v>
      </c>
      <c r="G131" s="36" t="s">
        <v>512</v>
      </c>
      <c r="H131" s="84">
        <v>488.36</v>
      </c>
      <c r="I131" s="101"/>
      <c r="J131" s="101"/>
      <c r="K131" s="100">
        <f>Tabela3[[#This Row],[VALOR]]</f>
        <v>488.36</v>
      </c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  <c r="AB131" s="7"/>
    </row>
    <row r="132" spans="1:28" ht="12.75" customHeight="1">
      <c r="A132" s="47" t="s">
        <v>360</v>
      </c>
      <c r="B132" s="42" t="s">
        <v>361</v>
      </c>
      <c r="C132" s="42" t="s">
        <v>362</v>
      </c>
      <c r="D132" s="45" t="s">
        <v>414</v>
      </c>
      <c r="E132" s="34">
        <v>1</v>
      </c>
      <c r="F132" s="72" t="s">
        <v>483</v>
      </c>
      <c r="G132" s="36" t="s">
        <v>513</v>
      </c>
      <c r="H132" s="84">
        <v>488.36</v>
      </c>
      <c r="I132" s="101"/>
      <c r="J132" s="101"/>
      <c r="K132" s="100">
        <f>Tabela3[[#This Row],[VALOR]]</f>
        <v>488.36</v>
      </c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</row>
    <row r="133" spans="1:28" ht="12.75" customHeight="1">
      <c r="A133" s="47" t="s">
        <v>355</v>
      </c>
      <c r="B133" s="42" t="s">
        <v>286</v>
      </c>
      <c r="C133" s="42" t="s">
        <v>287</v>
      </c>
      <c r="D133" s="45" t="s">
        <v>414</v>
      </c>
      <c r="E133" s="34">
        <v>1</v>
      </c>
      <c r="F133" s="53" t="s">
        <v>484</v>
      </c>
      <c r="G133" s="36" t="s">
        <v>512</v>
      </c>
      <c r="H133" s="84">
        <v>488.36</v>
      </c>
      <c r="I133" s="101"/>
      <c r="J133" s="101"/>
      <c r="K133" s="100">
        <f>Tabela3[[#This Row],[VALOR]]</f>
        <v>488.36</v>
      </c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</row>
    <row r="134" spans="1:28" ht="12.75" customHeight="1">
      <c r="A134" s="47" t="s">
        <v>355</v>
      </c>
      <c r="B134" s="42" t="s">
        <v>286</v>
      </c>
      <c r="C134" s="42" t="s">
        <v>287</v>
      </c>
      <c r="D134" s="45" t="s">
        <v>414</v>
      </c>
      <c r="E134" s="34">
        <v>1</v>
      </c>
      <c r="F134" s="72" t="s">
        <v>485</v>
      </c>
      <c r="G134" s="36" t="s">
        <v>513</v>
      </c>
      <c r="H134" s="84">
        <v>488.36</v>
      </c>
      <c r="I134" s="101"/>
      <c r="J134" s="101"/>
      <c r="K134" s="100">
        <f>Tabela3[[#This Row],[VALOR]]</f>
        <v>488.36</v>
      </c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  <c r="AB134" s="7"/>
    </row>
    <row r="135" spans="1:28" s="12" customFormat="1" ht="12.75" customHeight="1">
      <c r="A135" s="39" t="s">
        <v>106</v>
      </c>
      <c r="B135" s="42" t="s">
        <v>156</v>
      </c>
      <c r="C135" s="42" t="s">
        <v>200</v>
      </c>
      <c r="D135" s="45" t="s">
        <v>31</v>
      </c>
      <c r="E135" s="34">
        <v>1</v>
      </c>
      <c r="F135" s="47" t="s">
        <v>267</v>
      </c>
      <c r="G135" s="36" t="s">
        <v>512</v>
      </c>
      <c r="H135" s="84">
        <v>436.04</v>
      </c>
      <c r="I135" s="84"/>
      <c r="J135" s="84"/>
      <c r="K135" s="84">
        <f>Tabela3[[#This Row],[VALOR]]</f>
        <v>436.04</v>
      </c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/>
      <c r="AB135" s="7"/>
    </row>
    <row r="136" spans="1:28" ht="12.75" customHeight="1">
      <c r="A136" s="47" t="s">
        <v>104</v>
      </c>
      <c r="B136" s="42" t="s">
        <v>154</v>
      </c>
      <c r="C136" s="42" t="s">
        <v>506</v>
      </c>
      <c r="D136" s="45" t="s">
        <v>31</v>
      </c>
      <c r="E136" s="34">
        <v>1</v>
      </c>
      <c r="F136" s="72" t="s">
        <v>486</v>
      </c>
      <c r="G136" s="36" t="s">
        <v>512</v>
      </c>
      <c r="H136" s="84">
        <v>436.04</v>
      </c>
      <c r="I136" s="101"/>
      <c r="J136" s="101"/>
      <c r="K136" s="100">
        <f>Tabela3[[#This Row],[VALOR]]</f>
        <v>436.04</v>
      </c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/>
      <c r="AB136" s="7"/>
    </row>
    <row r="137" spans="1:28" ht="12.75" customHeight="1">
      <c r="A137" s="47" t="s">
        <v>104</v>
      </c>
      <c r="B137" s="42" t="s">
        <v>154</v>
      </c>
      <c r="C137" s="42" t="s">
        <v>506</v>
      </c>
      <c r="D137" s="45" t="s">
        <v>31</v>
      </c>
      <c r="E137" s="34">
        <v>1</v>
      </c>
      <c r="F137" s="94" t="s">
        <v>487</v>
      </c>
      <c r="G137" s="36" t="s">
        <v>512</v>
      </c>
      <c r="H137" s="84">
        <v>436.04</v>
      </c>
      <c r="I137" s="101"/>
      <c r="J137" s="101"/>
      <c r="K137" s="100">
        <f>Tabela3[[#This Row],[VALOR]]</f>
        <v>436.04</v>
      </c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  <c r="AB137" s="7"/>
    </row>
    <row r="138" spans="1:28" ht="12.75" customHeight="1">
      <c r="A138" s="47" t="s">
        <v>404</v>
      </c>
      <c r="B138" s="42" t="s">
        <v>507</v>
      </c>
      <c r="C138" s="42" t="s">
        <v>508</v>
      </c>
      <c r="D138" s="45" t="s">
        <v>31</v>
      </c>
      <c r="E138" s="34">
        <v>1</v>
      </c>
      <c r="F138" s="53" t="s">
        <v>488</v>
      </c>
      <c r="G138" s="36" t="s">
        <v>513</v>
      </c>
      <c r="H138" s="84">
        <v>436.04</v>
      </c>
      <c r="I138" s="101"/>
      <c r="J138" s="101"/>
      <c r="K138" s="100">
        <f>Tabela3[[#This Row],[VALOR]]</f>
        <v>436.04</v>
      </c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  <c r="AB138" s="7"/>
    </row>
    <row r="139" spans="1:28" ht="12.75" customHeight="1">
      <c r="A139" s="47" t="s">
        <v>415</v>
      </c>
      <c r="B139" s="42" t="s">
        <v>509</v>
      </c>
      <c r="C139" s="42" t="s">
        <v>510</v>
      </c>
      <c r="D139" s="45" t="s">
        <v>31</v>
      </c>
      <c r="E139" s="34">
        <v>1</v>
      </c>
      <c r="F139" s="72" t="s">
        <v>489</v>
      </c>
      <c r="G139" s="36" t="s">
        <v>513</v>
      </c>
      <c r="H139" s="84">
        <v>436.04</v>
      </c>
      <c r="I139" s="101"/>
      <c r="J139" s="101"/>
      <c r="K139" s="100">
        <f>Tabela3[[#This Row],[VALOR]]</f>
        <v>436.04</v>
      </c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  <c r="AB139" s="7"/>
    </row>
    <row r="140" spans="1:28" ht="12.75" customHeight="1">
      <c r="A140" s="47" t="s">
        <v>404</v>
      </c>
      <c r="B140" s="42" t="s">
        <v>507</v>
      </c>
      <c r="C140" s="42" t="s">
        <v>508</v>
      </c>
      <c r="D140" s="45" t="s">
        <v>31</v>
      </c>
      <c r="E140" s="34">
        <v>1</v>
      </c>
      <c r="F140" s="53" t="s">
        <v>490</v>
      </c>
      <c r="G140" s="36" t="s">
        <v>512</v>
      </c>
      <c r="H140" s="84">
        <v>436.04</v>
      </c>
      <c r="I140" s="101"/>
      <c r="J140" s="101"/>
      <c r="K140" s="100">
        <f>Tabela3[[#This Row],[VALOR]]</f>
        <v>436.04</v>
      </c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7"/>
      <c r="AB140" s="7"/>
    </row>
    <row r="141" spans="1:28" ht="12.75" customHeight="1">
      <c r="A141" s="47" t="s">
        <v>404</v>
      </c>
      <c r="B141" s="42" t="s">
        <v>507</v>
      </c>
      <c r="C141" s="42" t="s">
        <v>508</v>
      </c>
      <c r="D141" s="45" t="s">
        <v>31</v>
      </c>
      <c r="E141" s="34">
        <v>1</v>
      </c>
      <c r="F141" s="72" t="s">
        <v>514</v>
      </c>
      <c r="G141" s="36" t="s">
        <v>512</v>
      </c>
      <c r="H141" s="84">
        <v>436.04</v>
      </c>
      <c r="I141" s="101"/>
      <c r="J141" s="101"/>
      <c r="K141" s="100">
        <f>Tabela3[[#This Row],[VALOR]]</f>
        <v>436.04</v>
      </c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7"/>
      <c r="AB141" s="7"/>
    </row>
    <row r="142" spans="1:28" ht="12.75" customHeight="1">
      <c r="A142" s="47" t="s">
        <v>360</v>
      </c>
      <c r="B142" s="42" t="s">
        <v>361</v>
      </c>
      <c r="C142" s="42" t="s">
        <v>362</v>
      </c>
      <c r="D142" s="45" t="s">
        <v>31</v>
      </c>
      <c r="E142" s="34">
        <v>1</v>
      </c>
      <c r="F142" s="53" t="s">
        <v>491</v>
      </c>
      <c r="G142" s="36" t="s">
        <v>513</v>
      </c>
      <c r="H142" s="84">
        <v>436.04</v>
      </c>
      <c r="I142" s="101"/>
      <c r="J142" s="101"/>
      <c r="K142" s="100">
        <f>Tabela3[[#This Row],[VALOR]]</f>
        <v>436.04</v>
      </c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</row>
    <row r="143" spans="1:28" ht="12.75" customHeight="1">
      <c r="A143" s="47" t="s">
        <v>416</v>
      </c>
      <c r="B143" s="42" t="s">
        <v>131</v>
      </c>
      <c r="C143" s="42" t="s">
        <v>174</v>
      </c>
      <c r="D143" s="45" t="s">
        <v>31</v>
      </c>
      <c r="E143" s="34">
        <v>1</v>
      </c>
      <c r="F143" s="72" t="s">
        <v>492</v>
      </c>
      <c r="G143" s="36" t="s">
        <v>512</v>
      </c>
      <c r="H143" s="84">
        <v>436.04</v>
      </c>
      <c r="I143" s="101"/>
      <c r="J143" s="101"/>
      <c r="K143" s="100">
        <f>Tabela3[[#This Row],[VALOR]]</f>
        <v>436.04</v>
      </c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  <c r="AB143" s="7"/>
    </row>
    <row r="144" spans="1:28" ht="12.75" customHeight="1">
      <c r="A144" s="47" t="s">
        <v>404</v>
      </c>
      <c r="B144" s="42" t="s">
        <v>507</v>
      </c>
      <c r="C144" s="42" t="s">
        <v>508</v>
      </c>
      <c r="D144" s="45" t="s">
        <v>417</v>
      </c>
      <c r="E144" s="34">
        <v>1</v>
      </c>
      <c r="F144" s="53" t="s">
        <v>493</v>
      </c>
      <c r="G144" s="36" t="s">
        <v>512</v>
      </c>
      <c r="H144" s="84">
        <v>401.16</v>
      </c>
      <c r="I144" s="101"/>
      <c r="J144" s="101"/>
      <c r="K144" s="100">
        <f>Tabela3[[#This Row],[VALOR]]</f>
        <v>401.16</v>
      </c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  <c r="AB144" s="7"/>
    </row>
    <row r="145" spans="1:28" ht="12.75" customHeight="1">
      <c r="A145" s="47" t="s">
        <v>418</v>
      </c>
      <c r="B145" s="42" t="s">
        <v>507</v>
      </c>
      <c r="C145" s="42" t="s">
        <v>508</v>
      </c>
      <c r="D145" s="45" t="s">
        <v>417</v>
      </c>
      <c r="E145" s="34">
        <v>1</v>
      </c>
      <c r="F145" s="72" t="s">
        <v>494</v>
      </c>
      <c r="G145" s="36" t="s">
        <v>512</v>
      </c>
      <c r="H145" s="84">
        <v>401.16</v>
      </c>
      <c r="I145" s="101"/>
      <c r="J145" s="101"/>
      <c r="K145" s="100">
        <f>Tabela3[[#This Row],[VALOR]]</f>
        <v>401.16</v>
      </c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7"/>
      <c r="AB145" s="7"/>
    </row>
    <row r="146" spans="1:28" ht="12.75" customHeight="1">
      <c r="A146" s="47" t="s">
        <v>404</v>
      </c>
      <c r="B146" s="42" t="s">
        <v>507</v>
      </c>
      <c r="C146" s="42" t="s">
        <v>508</v>
      </c>
      <c r="D146" s="45" t="s">
        <v>417</v>
      </c>
      <c r="E146" s="34">
        <v>1</v>
      </c>
      <c r="F146" s="53" t="s">
        <v>495</v>
      </c>
      <c r="G146" s="36" t="s">
        <v>513</v>
      </c>
      <c r="H146" s="84">
        <v>401.16</v>
      </c>
      <c r="I146" s="101"/>
      <c r="J146" s="101"/>
      <c r="K146" s="100">
        <f>Tabela3[[#This Row],[VALOR]]</f>
        <v>401.16</v>
      </c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7"/>
      <c r="AB146" s="7"/>
    </row>
    <row r="147" spans="1:28" ht="12.75" customHeight="1">
      <c r="A147" s="47" t="s">
        <v>360</v>
      </c>
      <c r="B147" s="42" t="s">
        <v>361</v>
      </c>
      <c r="C147" s="42" t="s">
        <v>362</v>
      </c>
      <c r="D147" s="45" t="s">
        <v>32</v>
      </c>
      <c r="E147" s="34">
        <v>1</v>
      </c>
      <c r="F147" s="72" t="s">
        <v>496</v>
      </c>
      <c r="G147" s="36" t="s">
        <v>512</v>
      </c>
      <c r="H147" s="84">
        <v>313.94</v>
      </c>
      <c r="I147" s="101"/>
      <c r="J147" s="101"/>
      <c r="K147" s="100">
        <f>Tabela3[[#This Row],[VALOR]]</f>
        <v>313.94</v>
      </c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7"/>
      <c r="AB147" s="7"/>
    </row>
    <row r="148" spans="1:28" ht="12.75" customHeight="1" thickBot="1">
      <c r="A148" s="47" t="s">
        <v>360</v>
      </c>
      <c r="B148" s="42" t="s">
        <v>361</v>
      </c>
      <c r="C148" s="42" t="s">
        <v>362</v>
      </c>
      <c r="D148" s="45" t="s">
        <v>32</v>
      </c>
      <c r="E148" s="34">
        <v>1</v>
      </c>
      <c r="F148" s="53" t="s">
        <v>497</v>
      </c>
      <c r="G148" s="36" t="s">
        <v>513</v>
      </c>
      <c r="H148" s="84">
        <v>313.94</v>
      </c>
      <c r="I148" s="101"/>
      <c r="J148" s="101"/>
      <c r="K148" s="100">
        <f>Tabela3[[#This Row],[VALOR]]</f>
        <v>313.94</v>
      </c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  <c r="AB148" s="7"/>
    </row>
    <row r="149" spans="1:28" ht="12.75" customHeight="1" thickBot="1">
      <c r="A149" s="48"/>
      <c r="B149" s="49"/>
      <c r="C149" s="49"/>
      <c r="D149" s="49"/>
      <c r="E149" s="49">
        <f>SUM(E100:E148)</f>
        <v>49</v>
      </c>
      <c r="F149" s="73"/>
      <c r="G149" s="102"/>
      <c r="H149" s="103">
        <f>SUM(H100:H148)</f>
        <v>40452.860000000015</v>
      </c>
      <c r="I149" s="104"/>
      <c r="J149" s="105"/>
      <c r="K149" s="106">
        <f>SUM(K100:K148)</f>
        <v>40452.860000000015</v>
      </c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  <c r="AB149" s="7"/>
    </row>
    <row r="150" spans="1:28" ht="12.75" customHeight="1">
      <c r="A150" s="33"/>
      <c r="B150" s="34"/>
      <c r="C150" s="34"/>
      <c r="D150" s="34"/>
      <c r="E150" s="34"/>
      <c r="F150" s="33"/>
      <c r="G150" s="34"/>
      <c r="H150" s="35"/>
      <c r="I150" s="95"/>
      <c r="J150" s="95"/>
      <c r="K150" s="98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7"/>
      <c r="AB150" s="7"/>
    </row>
    <row r="151" spans="1:28" ht="12.75" customHeight="1">
      <c r="A151" s="110" t="s">
        <v>33</v>
      </c>
      <c r="B151" s="110"/>
      <c r="C151" s="110"/>
      <c r="D151" s="110"/>
      <c r="E151" s="110"/>
      <c r="F151" s="110"/>
      <c r="G151" s="110"/>
      <c r="H151" s="110"/>
      <c r="I151" s="3"/>
      <c r="J151" s="3"/>
      <c r="K151" s="1"/>
      <c r="L151" s="1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</row>
    <row r="152" spans="1:28" ht="12.75" customHeight="1">
      <c r="A152" s="15" t="s">
        <v>1</v>
      </c>
      <c r="B152" s="15" t="s">
        <v>2</v>
      </c>
      <c r="C152" s="15" t="s">
        <v>3</v>
      </c>
      <c r="D152" s="15" t="s">
        <v>4</v>
      </c>
      <c r="E152" s="15" t="s">
        <v>5</v>
      </c>
      <c r="F152" s="15" t="s">
        <v>6</v>
      </c>
      <c r="G152" s="82" t="s">
        <v>7</v>
      </c>
      <c r="H152" s="86" t="s">
        <v>28</v>
      </c>
      <c r="I152" s="3"/>
      <c r="J152" s="3"/>
      <c r="K152" s="1"/>
      <c r="L152" s="1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</row>
    <row r="153" spans="1:28" s="12" customFormat="1" ht="12.75" customHeight="1">
      <c r="A153" s="76" t="s">
        <v>34</v>
      </c>
      <c r="B153" s="77" t="s">
        <v>442</v>
      </c>
      <c r="C153" s="77" t="s">
        <v>443</v>
      </c>
      <c r="D153" s="78" t="s">
        <v>14</v>
      </c>
      <c r="E153" s="79">
        <v>1</v>
      </c>
      <c r="F153" s="55" t="s">
        <v>419</v>
      </c>
      <c r="G153" s="83" t="s">
        <v>513</v>
      </c>
      <c r="H153" s="86">
        <v>514.21</v>
      </c>
      <c r="I153" s="3"/>
      <c r="J153" s="3"/>
      <c r="K153" s="1"/>
      <c r="L153" s="1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</row>
    <row r="154" spans="1:28" s="12" customFormat="1" ht="12.75" customHeight="1">
      <c r="A154" s="51" t="s">
        <v>34</v>
      </c>
      <c r="B154" s="42" t="s">
        <v>442</v>
      </c>
      <c r="C154" s="42" t="s">
        <v>443</v>
      </c>
      <c r="D154" s="16" t="s">
        <v>14</v>
      </c>
      <c r="E154" s="54">
        <v>1</v>
      </c>
      <c r="F154" s="50" t="s">
        <v>420</v>
      </c>
      <c r="G154" s="82" t="s">
        <v>513</v>
      </c>
      <c r="H154" s="86">
        <v>514.21</v>
      </c>
      <c r="I154" s="3"/>
      <c r="J154" s="3"/>
      <c r="K154" s="1"/>
      <c r="L154" s="1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</row>
    <row r="155" spans="1:28" s="12" customFormat="1" ht="12.75" customHeight="1">
      <c r="A155" s="76" t="s">
        <v>34</v>
      </c>
      <c r="B155" s="77" t="s">
        <v>442</v>
      </c>
      <c r="C155" s="77" t="s">
        <v>461</v>
      </c>
      <c r="D155" s="78" t="s">
        <v>14</v>
      </c>
      <c r="E155" s="79">
        <v>1</v>
      </c>
      <c r="F155" s="55" t="s">
        <v>421</v>
      </c>
      <c r="G155" s="83" t="s">
        <v>512</v>
      </c>
      <c r="H155" s="93">
        <v>514.21</v>
      </c>
      <c r="I155" s="3"/>
      <c r="J155" s="3"/>
      <c r="K155" s="1"/>
      <c r="L155" s="1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</row>
    <row r="156" spans="1:28" s="12" customFormat="1" ht="12.75" customHeight="1">
      <c r="A156" s="51" t="s">
        <v>34</v>
      </c>
      <c r="B156" s="42" t="s">
        <v>442</v>
      </c>
      <c r="C156" s="42" t="s">
        <v>444</v>
      </c>
      <c r="D156" s="16" t="s">
        <v>14</v>
      </c>
      <c r="E156" s="54">
        <v>1</v>
      </c>
      <c r="F156" s="50" t="s">
        <v>422</v>
      </c>
      <c r="G156" s="82" t="s">
        <v>512</v>
      </c>
      <c r="H156" s="86">
        <v>514.21</v>
      </c>
      <c r="I156" s="3"/>
      <c r="J156" s="3"/>
      <c r="K156" s="1"/>
      <c r="L156" s="1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</row>
    <row r="157" spans="1:28" ht="12.75" customHeight="1">
      <c r="A157" s="80" t="s">
        <v>35</v>
      </c>
      <c r="B157" s="77" t="s">
        <v>446</v>
      </c>
      <c r="C157" s="78" t="s">
        <v>445</v>
      </c>
      <c r="D157" s="78" t="s">
        <v>14</v>
      </c>
      <c r="E157" s="79">
        <v>1</v>
      </c>
      <c r="F157" s="72" t="s">
        <v>351</v>
      </c>
      <c r="G157" s="83" t="s">
        <v>513</v>
      </c>
      <c r="H157" s="86">
        <v>514.21</v>
      </c>
      <c r="I157" s="3"/>
      <c r="J157" s="3"/>
      <c r="K157" s="1"/>
      <c r="L157" s="1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</row>
    <row r="158" spans="1:28" ht="12.75" customHeight="1">
      <c r="A158" s="52" t="s">
        <v>35</v>
      </c>
      <c r="B158" s="42" t="s">
        <v>446</v>
      </c>
      <c r="C158" s="16" t="s">
        <v>445</v>
      </c>
      <c r="D158" s="16" t="s">
        <v>14</v>
      </c>
      <c r="E158" s="54">
        <v>1</v>
      </c>
      <c r="F158" s="53" t="s">
        <v>423</v>
      </c>
      <c r="G158" s="82" t="s">
        <v>513</v>
      </c>
      <c r="H158" s="86">
        <v>514.21</v>
      </c>
      <c r="I158" s="3"/>
      <c r="J158" s="2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</row>
    <row r="159" spans="1:28" ht="12.75" customHeight="1">
      <c r="A159" s="80" t="s">
        <v>35</v>
      </c>
      <c r="B159" s="77" t="s">
        <v>446</v>
      </c>
      <c r="C159" s="78" t="s">
        <v>445</v>
      </c>
      <c r="D159" s="78" t="s">
        <v>14</v>
      </c>
      <c r="E159" s="79">
        <v>1</v>
      </c>
      <c r="F159" s="72" t="s">
        <v>519</v>
      </c>
      <c r="G159" s="83" t="s">
        <v>512</v>
      </c>
      <c r="H159" s="93">
        <v>514.21</v>
      </c>
      <c r="I159" s="3"/>
      <c r="J159" s="2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</row>
    <row r="160" spans="1:28" ht="12.75" customHeight="1">
      <c r="A160" s="2"/>
      <c r="B160" s="2"/>
      <c r="C160" s="2"/>
      <c r="D160" s="9" t="s">
        <v>11</v>
      </c>
      <c r="E160" s="5">
        <f>SUM(E153:E159)</f>
        <v>7</v>
      </c>
      <c r="F160" s="2"/>
      <c r="G160" s="3"/>
      <c r="H160" s="85">
        <f>SUM(H153:H159)</f>
        <v>3599.4700000000003</v>
      </c>
      <c r="I160" s="3"/>
      <c r="J160" s="3"/>
      <c r="K160" s="1"/>
      <c r="L160" s="1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</row>
    <row r="161" spans="1:28" ht="12.75" customHeight="1">
      <c r="A161" s="4"/>
      <c r="B161" s="4"/>
      <c r="C161" s="4"/>
      <c r="D161" s="4"/>
      <c r="E161" s="4"/>
      <c r="F161" s="4"/>
      <c r="G161" s="4"/>
      <c r="H161" s="4"/>
      <c r="I161" s="2"/>
      <c r="J161" s="3"/>
      <c r="K161" s="1"/>
      <c r="L161" s="1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</row>
    <row r="162" spans="1:28" ht="12.75" customHeight="1">
      <c r="A162" s="110" t="s">
        <v>36</v>
      </c>
      <c r="B162" s="110"/>
      <c r="C162" s="110"/>
      <c r="D162" s="110"/>
      <c r="E162" s="110"/>
      <c r="F162" s="110"/>
      <c r="G162" s="110"/>
      <c r="H162" s="110"/>
      <c r="I162" s="3"/>
      <c r="J162" s="3"/>
      <c r="K162" s="1"/>
      <c r="L162" s="1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</row>
    <row r="163" spans="1:28" ht="12.75" customHeight="1">
      <c r="A163" s="13" t="s">
        <v>1</v>
      </c>
      <c r="B163" s="13" t="s">
        <v>2</v>
      </c>
      <c r="C163" s="13" t="s">
        <v>3</v>
      </c>
      <c r="D163" s="13" t="s">
        <v>4</v>
      </c>
      <c r="E163" s="13" t="s">
        <v>5</v>
      </c>
      <c r="F163" s="13" t="s">
        <v>6</v>
      </c>
      <c r="G163" s="13" t="s">
        <v>7</v>
      </c>
      <c r="H163" s="13" t="s">
        <v>28</v>
      </c>
      <c r="I163" s="3"/>
      <c r="J163" s="3"/>
      <c r="K163" s="1"/>
      <c r="L163" s="1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</row>
    <row r="164" spans="1:28" ht="12.75" customHeight="1">
      <c r="A164" s="42" t="s">
        <v>424</v>
      </c>
      <c r="B164" s="42" t="s">
        <v>440</v>
      </c>
      <c r="C164" s="42" t="s">
        <v>280</v>
      </c>
      <c r="D164" s="42" t="s">
        <v>425</v>
      </c>
      <c r="E164" s="14">
        <v>1</v>
      </c>
      <c r="F164" s="70" t="s">
        <v>332</v>
      </c>
      <c r="G164" s="81" t="s">
        <v>512</v>
      </c>
      <c r="H164" s="109">
        <v>3000</v>
      </c>
      <c r="I164" s="3"/>
      <c r="J164" s="3"/>
      <c r="K164" s="1"/>
      <c r="L164" s="1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</row>
    <row r="165" spans="1:28" s="12" customFormat="1" ht="12.75" customHeight="1">
      <c r="A165" s="56" t="s">
        <v>426</v>
      </c>
      <c r="B165" s="42" t="s">
        <v>408</v>
      </c>
      <c r="C165" s="42" t="s">
        <v>280</v>
      </c>
      <c r="D165" s="42" t="s">
        <v>425</v>
      </c>
      <c r="E165" s="14">
        <v>1</v>
      </c>
      <c r="F165" s="57" t="s">
        <v>428</v>
      </c>
      <c r="G165" s="81" t="s">
        <v>511</v>
      </c>
      <c r="H165" s="109">
        <v>1250</v>
      </c>
      <c r="I165" s="3"/>
      <c r="J165" s="3"/>
      <c r="K165" s="1"/>
      <c r="L165" s="1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</row>
    <row r="166" spans="1:28" s="12" customFormat="1" ht="12.75" customHeight="1">
      <c r="A166" s="56" t="s">
        <v>426</v>
      </c>
      <c r="B166" s="42" t="s">
        <v>408</v>
      </c>
      <c r="C166" s="42" t="s">
        <v>280</v>
      </c>
      <c r="D166" s="42" t="s">
        <v>425</v>
      </c>
      <c r="E166" s="14">
        <v>1</v>
      </c>
      <c r="F166" s="70" t="s">
        <v>429</v>
      </c>
      <c r="G166" s="81" t="s">
        <v>511</v>
      </c>
      <c r="H166" s="109">
        <v>1250</v>
      </c>
      <c r="I166" s="3"/>
      <c r="J166" s="3"/>
      <c r="K166" s="1"/>
      <c r="L166" s="1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</row>
    <row r="167" spans="1:28" s="12" customFormat="1" ht="12.75" customHeight="1">
      <c r="A167" s="56" t="s">
        <v>426</v>
      </c>
      <c r="B167" s="42" t="s">
        <v>408</v>
      </c>
      <c r="C167" s="42" t="s">
        <v>459</v>
      </c>
      <c r="D167" s="42" t="s">
        <v>425</v>
      </c>
      <c r="E167" s="14">
        <v>1</v>
      </c>
      <c r="F167" s="57" t="s">
        <v>430</v>
      </c>
      <c r="G167" s="81" t="s">
        <v>512</v>
      </c>
      <c r="H167" s="109">
        <v>1250</v>
      </c>
      <c r="I167" s="3"/>
      <c r="J167" s="3"/>
      <c r="K167" s="1"/>
      <c r="L167" s="1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</row>
    <row r="168" spans="1:28" s="12" customFormat="1" ht="12.75" customHeight="1">
      <c r="A168" s="56" t="s">
        <v>426</v>
      </c>
      <c r="B168" s="42" t="s">
        <v>408</v>
      </c>
      <c r="C168" s="42" t="s">
        <v>280</v>
      </c>
      <c r="D168" s="42" t="s">
        <v>425</v>
      </c>
      <c r="E168" s="14">
        <v>1</v>
      </c>
      <c r="F168" s="70" t="s">
        <v>347</v>
      </c>
      <c r="G168" s="81" t="s">
        <v>512</v>
      </c>
      <c r="H168" s="109">
        <v>1250</v>
      </c>
      <c r="I168" s="3"/>
      <c r="J168" s="3"/>
      <c r="K168" s="1"/>
      <c r="L168" s="1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</row>
    <row r="169" spans="1:28" s="12" customFormat="1" ht="12.75" customHeight="1">
      <c r="A169" s="42" t="s">
        <v>424</v>
      </c>
      <c r="B169" s="42" t="s">
        <v>440</v>
      </c>
      <c r="C169" s="42" t="s">
        <v>280</v>
      </c>
      <c r="D169" s="42" t="s">
        <v>427</v>
      </c>
      <c r="E169" s="14">
        <v>1</v>
      </c>
      <c r="F169" s="58" t="s">
        <v>431</v>
      </c>
      <c r="G169" s="81" t="s">
        <v>512</v>
      </c>
      <c r="H169" s="109">
        <v>2400</v>
      </c>
      <c r="I169" s="3"/>
      <c r="J169" s="3"/>
      <c r="K169" s="1"/>
      <c r="L169" s="1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</row>
    <row r="170" spans="1:28" s="12" customFormat="1" ht="12.75" customHeight="1">
      <c r="A170" s="56" t="s">
        <v>426</v>
      </c>
      <c r="B170" s="42" t="s">
        <v>408</v>
      </c>
      <c r="C170" s="42" t="s">
        <v>280</v>
      </c>
      <c r="D170" s="42" t="s">
        <v>427</v>
      </c>
      <c r="E170" s="14">
        <v>1</v>
      </c>
      <c r="F170" s="70" t="s">
        <v>432</v>
      </c>
      <c r="G170" s="81" t="s">
        <v>512</v>
      </c>
      <c r="H170" s="109">
        <v>1000</v>
      </c>
      <c r="I170" s="3"/>
      <c r="J170" s="3"/>
      <c r="K170" s="1"/>
      <c r="L170" s="1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</row>
    <row r="171" spans="1:28" s="12" customFormat="1" ht="12.75" customHeight="1">
      <c r="A171" s="56" t="s">
        <v>426</v>
      </c>
      <c r="B171" s="42" t="s">
        <v>408</v>
      </c>
      <c r="C171" s="42" t="s">
        <v>280</v>
      </c>
      <c r="D171" s="42" t="s">
        <v>427</v>
      </c>
      <c r="E171" s="14">
        <v>1</v>
      </c>
      <c r="F171" s="57" t="s">
        <v>433</v>
      </c>
      <c r="G171" s="81" t="s">
        <v>513</v>
      </c>
      <c r="H171" s="109">
        <v>1000</v>
      </c>
      <c r="I171" s="3"/>
      <c r="J171" s="3"/>
      <c r="K171" s="1"/>
      <c r="L171" s="1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</row>
    <row r="172" spans="1:28" s="12" customFormat="1" ht="12.75" customHeight="1">
      <c r="A172" s="56" t="s">
        <v>426</v>
      </c>
      <c r="B172" s="42" t="s">
        <v>408</v>
      </c>
      <c r="C172" s="42" t="s">
        <v>280</v>
      </c>
      <c r="D172" s="42" t="s">
        <v>427</v>
      </c>
      <c r="E172" s="14">
        <v>1</v>
      </c>
      <c r="F172" s="70" t="s">
        <v>260</v>
      </c>
      <c r="G172" s="81" t="s">
        <v>511</v>
      </c>
      <c r="H172" s="109">
        <v>1000</v>
      </c>
      <c r="I172" s="3"/>
      <c r="J172" s="3"/>
      <c r="K172" s="1"/>
      <c r="L172" s="1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</row>
    <row r="173" spans="1:28" s="12" customFormat="1" ht="12.75" customHeight="1">
      <c r="A173" s="56" t="s">
        <v>426</v>
      </c>
      <c r="B173" s="42" t="s">
        <v>408</v>
      </c>
      <c r="C173" s="42" t="s">
        <v>280</v>
      </c>
      <c r="D173" s="42" t="s">
        <v>427</v>
      </c>
      <c r="E173" s="14">
        <v>1</v>
      </c>
      <c r="F173" s="57" t="s">
        <v>434</v>
      </c>
      <c r="G173" s="81" t="s">
        <v>512</v>
      </c>
      <c r="H173" s="109">
        <v>1000</v>
      </c>
      <c r="I173" s="3"/>
      <c r="J173" s="3"/>
      <c r="K173" s="1"/>
      <c r="L173" s="1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</row>
    <row r="174" spans="1:28" s="12" customFormat="1" ht="12.75" customHeight="1">
      <c r="A174" s="42" t="s">
        <v>424</v>
      </c>
      <c r="B174" s="42" t="s">
        <v>440</v>
      </c>
      <c r="C174" s="42" t="s">
        <v>441</v>
      </c>
      <c r="D174" s="42" t="s">
        <v>425</v>
      </c>
      <c r="E174" s="14">
        <v>1</v>
      </c>
      <c r="F174" s="39" t="s">
        <v>435</v>
      </c>
      <c r="G174" s="81" t="s">
        <v>512</v>
      </c>
      <c r="H174" s="109">
        <v>3000</v>
      </c>
      <c r="I174" s="3"/>
      <c r="J174" s="3"/>
      <c r="K174" s="1"/>
      <c r="L174" s="1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</row>
    <row r="175" spans="1:28" s="12" customFormat="1" ht="12.75" customHeight="1">
      <c r="A175" s="56" t="s">
        <v>426</v>
      </c>
      <c r="B175" s="42" t="s">
        <v>408</v>
      </c>
      <c r="C175" s="42" t="s">
        <v>441</v>
      </c>
      <c r="D175" s="42" t="s">
        <v>425</v>
      </c>
      <c r="E175" s="14">
        <v>1</v>
      </c>
      <c r="F175" s="39" t="s">
        <v>436</v>
      </c>
      <c r="G175" s="81" t="s">
        <v>512</v>
      </c>
      <c r="H175" s="109">
        <v>1250</v>
      </c>
      <c r="I175" s="3"/>
      <c r="J175" s="3"/>
      <c r="K175" s="1"/>
      <c r="L175" s="1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</row>
    <row r="176" spans="1:28" s="12" customFormat="1" ht="12.75" customHeight="1">
      <c r="A176" s="56" t="s">
        <v>426</v>
      </c>
      <c r="B176" s="42" t="s">
        <v>408</v>
      </c>
      <c r="C176" s="42" t="s">
        <v>441</v>
      </c>
      <c r="D176" s="42" t="s">
        <v>425</v>
      </c>
      <c r="E176" s="14">
        <v>1</v>
      </c>
      <c r="F176" s="39" t="s">
        <v>437</v>
      </c>
      <c r="G176" s="81" t="s">
        <v>512</v>
      </c>
      <c r="H176" s="109">
        <v>1200.5</v>
      </c>
      <c r="I176" s="3"/>
      <c r="J176" s="3"/>
      <c r="K176" s="1"/>
      <c r="L176" s="1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</row>
    <row r="177" spans="1:28" s="12" customFormat="1" ht="12.75" customHeight="1">
      <c r="A177" s="56" t="s">
        <v>426</v>
      </c>
      <c r="B177" s="42" t="s">
        <v>408</v>
      </c>
      <c r="C177" s="42" t="s">
        <v>441</v>
      </c>
      <c r="D177" s="42" t="s">
        <v>425</v>
      </c>
      <c r="E177" s="14">
        <v>1</v>
      </c>
      <c r="F177" s="39" t="s">
        <v>438</v>
      </c>
      <c r="G177" s="81" t="s">
        <v>512</v>
      </c>
      <c r="H177" s="109">
        <v>1250</v>
      </c>
      <c r="I177" s="3"/>
      <c r="J177" s="3"/>
      <c r="K177" s="1"/>
      <c r="L177" s="1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</row>
    <row r="178" spans="1:28" s="12" customFormat="1" ht="12.75" customHeight="1">
      <c r="A178" s="56" t="s">
        <v>426</v>
      </c>
      <c r="B178" s="42" t="s">
        <v>408</v>
      </c>
      <c r="C178" s="42" t="s">
        <v>441</v>
      </c>
      <c r="D178" s="42" t="s">
        <v>425</v>
      </c>
      <c r="E178" s="14">
        <v>1</v>
      </c>
      <c r="F178" s="39" t="s">
        <v>439</v>
      </c>
      <c r="G178" s="81" t="s">
        <v>512</v>
      </c>
      <c r="H178" s="109">
        <v>1200.5</v>
      </c>
      <c r="I178" s="3"/>
      <c r="J178" s="3"/>
      <c r="K178" s="1"/>
      <c r="L178" s="1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</row>
    <row r="179" spans="1:28" ht="12.75" customHeight="1">
      <c r="A179" s="2"/>
      <c r="B179" s="2"/>
      <c r="C179" s="2"/>
      <c r="D179" s="9" t="s">
        <v>11</v>
      </c>
      <c r="E179" s="5">
        <f>SUM(E164:E178)</f>
        <v>15</v>
      </c>
      <c r="F179" s="2"/>
      <c r="G179" s="3"/>
      <c r="H179" s="85">
        <f>SUM(H164:H178)</f>
        <v>22301</v>
      </c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</row>
    <row r="180" spans="1:28" ht="12.75" customHeight="1">
      <c r="A180" s="10"/>
      <c r="B180" s="10"/>
      <c r="C180" s="10"/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  <c r="AA180" s="10"/>
      <c r="AB180" s="10"/>
    </row>
    <row r="181" spans="1:28" ht="12.75" customHeight="1">
      <c r="A181" s="59" t="s">
        <v>37</v>
      </c>
      <c r="B181" s="60"/>
      <c r="C181" s="60"/>
      <c r="D181" s="60"/>
      <c r="E181" s="60"/>
      <c r="F181" s="60"/>
      <c r="G181" s="61"/>
      <c r="H181" s="60"/>
      <c r="I181" s="60"/>
      <c r="J181" s="60"/>
      <c r="K181" s="60"/>
      <c r="L181" s="60"/>
      <c r="M181" s="60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</row>
    <row r="182" spans="1:28" ht="12.75" customHeight="1">
      <c r="A182" s="60" t="s">
        <v>38</v>
      </c>
      <c r="B182" s="62" t="s">
        <v>39</v>
      </c>
      <c r="C182" s="60"/>
      <c r="D182" s="60"/>
      <c r="E182" s="60"/>
      <c r="F182" s="63"/>
      <c r="G182" s="61"/>
      <c r="H182" s="60"/>
      <c r="I182" s="60"/>
      <c r="J182" s="60"/>
      <c r="K182" s="60"/>
      <c r="L182" s="60"/>
      <c r="M182" s="60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</row>
    <row r="183" spans="1:28" ht="12.75" customHeight="1">
      <c r="A183" s="60" t="s">
        <v>40</v>
      </c>
      <c r="B183" s="60"/>
      <c r="C183" s="60"/>
      <c r="D183" s="60"/>
      <c r="E183" s="60"/>
      <c r="F183" s="60"/>
      <c r="G183" s="61"/>
      <c r="H183" s="60"/>
      <c r="I183" s="60"/>
      <c r="J183" s="60"/>
      <c r="K183" s="60"/>
      <c r="L183" s="60"/>
      <c r="M183" s="60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</row>
    <row r="184" spans="1:28" ht="12.75" customHeight="1">
      <c r="A184" s="60" t="s">
        <v>41</v>
      </c>
      <c r="B184" s="60"/>
      <c r="C184" s="60"/>
      <c r="D184" s="60"/>
      <c r="E184" s="60"/>
      <c r="F184" s="60"/>
      <c r="G184" s="60"/>
      <c r="H184" s="60"/>
      <c r="I184" s="60"/>
      <c r="J184" s="60"/>
      <c r="K184" s="60"/>
      <c r="L184" s="60"/>
      <c r="M184" s="60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</row>
    <row r="185" spans="1:28" ht="12.75" customHeight="1">
      <c r="A185" s="60" t="s">
        <v>42</v>
      </c>
      <c r="B185" s="60"/>
      <c r="C185" s="60"/>
      <c r="D185" s="60"/>
      <c r="E185" s="60"/>
      <c r="F185" s="60"/>
      <c r="G185" s="60"/>
      <c r="H185" s="60"/>
      <c r="I185" s="60"/>
      <c r="J185" s="60"/>
      <c r="K185" s="60"/>
      <c r="L185" s="60"/>
      <c r="M185" s="60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</row>
    <row r="186" spans="1:28" ht="12.75" customHeight="1">
      <c r="A186" s="111" t="s">
        <v>43</v>
      </c>
      <c r="B186" s="111"/>
      <c r="C186" s="111"/>
      <c r="D186" s="111"/>
      <c r="E186" s="111"/>
      <c r="F186" s="111"/>
      <c r="G186" s="111"/>
      <c r="H186" s="111"/>
      <c r="I186" s="111"/>
      <c r="J186" s="111"/>
      <c r="K186" s="111"/>
      <c r="L186" s="111"/>
      <c r="M186" s="111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</row>
    <row r="187" spans="1:28" ht="12.75" customHeight="1">
      <c r="A187" s="60" t="s">
        <v>44</v>
      </c>
      <c r="B187" s="60"/>
      <c r="C187" s="60"/>
      <c r="D187" s="60"/>
      <c r="E187" s="60"/>
      <c r="F187" s="60"/>
      <c r="G187" s="60"/>
      <c r="H187" s="60"/>
      <c r="I187" s="60"/>
      <c r="J187" s="60"/>
      <c r="K187" s="60"/>
      <c r="L187" s="60"/>
      <c r="M187" s="60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</row>
    <row r="188" spans="1:28" ht="12.75" customHeight="1">
      <c r="A188" s="60" t="s">
        <v>45</v>
      </c>
      <c r="B188" s="60"/>
      <c r="C188" s="60"/>
      <c r="D188" s="60"/>
      <c r="E188" s="60"/>
      <c r="F188" s="64"/>
      <c r="G188" s="60"/>
      <c r="H188" s="60"/>
      <c r="I188" s="60"/>
      <c r="J188" s="60"/>
      <c r="K188" s="60"/>
      <c r="L188" s="60"/>
      <c r="M188" s="60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</row>
    <row r="189" spans="1:28" ht="12.75" customHeight="1">
      <c r="A189" s="65" t="s">
        <v>46</v>
      </c>
      <c r="B189" s="60"/>
      <c r="C189" s="60"/>
      <c r="D189" s="60"/>
      <c r="E189" s="60"/>
      <c r="F189" s="60"/>
      <c r="G189" s="60"/>
      <c r="H189" s="60"/>
      <c r="I189" s="60"/>
      <c r="J189" s="60"/>
      <c r="K189" s="60"/>
      <c r="L189" s="60"/>
      <c r="M189" s="60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</row>
    <row r="190" spans="1:28" ht="12.75" customHeight="1">
      <c r="A190" s="65" t="s">
        <v>47</v>
      </c>
      <c r="B190" s="60"/>
      <c r="C190" s="60"/>
      <c r="D190" s="60"/>
      <c r="E190" s="60"/>
      <c r="F190" s="60"/>
      <c r="G190" s="60"/>
      <c r="H190" s="60"/>
      <c r="I190" s="60"/>
      <c r="J190" s="60"/>
      <c r="K190" s="60"/>
      <c r="L190" s="60"/>
      <c r="M190" s="60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</row>
    <row r="191" spans="1:28" ht="12.75" customHeight="1">
      <c r="A191" s="65" t="s">
        <v>48</v>
      </c>
      <c r="B191" s="60"/>
      <c r="C191" s="60"/>
      <c r="D191" s="60"/>
      <c r="E191" s="60"/>
      <c r="F191" s="60"/>
      <c r="G191" s="60"/>
      <c r="H191" s="60"/>
      <c r="I191" s="60"/>
      <c r="J191" s="60"/>
      <c r="K191" s="60"/>
      <c r="L191" s="60"/>
      <c r="M191" s="60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</row>
    <row r="192" spans="1:28" ht="12.75" customHeight="1">
      <c r="A192" s="65" t="s">
        <v>49</v>
      </c>
      <c r="B192" s="60"/>
      <c r="C192" s="60"/>
      <c r="D192" s="60"/>
      <c r="E192" s="60"/>
      <c r="F192" s="60"/>
      <c r="G192" s="60"/>
      <c r="H192" s="60"/>
      <c r="I192" s="60"/>
      <c r="J192" s="60"/>
      <c r="K192" s="60"/>
      <c r="L192" s="60"/>
      <c r="M192" s="60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</row>
    <row r="193" spans="1:28" ht="12.75" customHeight="1">
      <c r="A193" s="65" t="s">
        <v>50</v>
      </c>
      <c r="B193" s="60"/>
      <c r="C193" s="60"/>
      <c r="D193" s="60"/>
      <c r="E193" s="60"/>
      <c r="F193" s="60"/>
      <c r="G193" s="60"/>
      <c r="H193" s="60"/>
      <c r="I193" s="60"/>
      <c r="J193" s="60"/>
      <c r="K193" s="60"/>
      <c r="L193" s="60"/>
      <c r="M193" s="60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</row>
    <row r="194" spans="1:28" ht="12.75" customHeight="1">
      <c r="A194" s="60" t="s">
        <v>51</v>
      </c>
      <c r="B194" s="60"/>
      <c r="C194" s="60"/>
      <c r="D194" s="60"/>
      <c r="E194" s="60"/>
      <c r="F194" s="60"/>
      <c r="G194" s="60"/>
      <c r="H194" s="60"/>
      <c r="I194" s="60"/>
      <c r="J194" s="60"/>
      <c r="K194" s="60"/>
      <c r="L194" s="60"/>
      <c r="M194" s="60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</row>
    <row r="195" spans="1:28" ht="12.75" customHeight="1">
      <c r="A195" s="60" t="s">
        <v>52</v>
      </c>
      <c r="B195" s="60"/>
      <c r="C195" s="60"/>
      <c r="D195" s="60"/>
      <c r="E195" s="60"/>
      <c r="F195" s="60"/>
      <c r="G195" s="60"/>
      <c r="H195" s="60"/>
      <c r="I195" s="60"/>
      <c r="J195" s="60"/>
      <c r="K195" s="60"/>
      <c r="L195" s="60"/>
      <c r="M195" s="60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</row>
    <row r="196" spans="1:28" ht="12.75" customHeight="1">
      <c r="A196" s="60" t="s">
        <v>53</v>
      </c>
      <c r="B196" s="62"/>
      <c r="C196" s="60"/>
      <c r="D196" s="60"/>
      <c r="E196" s="60"/>
      <c r="F196" s="60"/>
      <c r="G196" s="60"/>
      <c r="H196" s="60"/>
      <c r="I196" s="60"/>
      <c r="J196" s="60"/>
      <c r="K196" s="60"/>
      <c r="L196" s="60"/>
      <c r="M196" s="60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</row>
    <row r="197" spans="1:28" ht="12.75" customHeight="1">
      <c r="A197" s="60" t="s">
        <v>54</v>
      </c>
      <c r="B197" s="62"/>
      <c r="C197" s="60"/>
      <c r="D197" s="60"/>
      <c r="E197" s="60"/>
      <c r="F197" s="60"/>
      <c r="G197" s="60"/>
      <c r="H197" s="60"/>
      <c r="I197" s="60"/>
      <c r="J197" s="60"/>
      <c r="K197" s="60"/>
      <c r="L197" s="60"/>
      <c r="M197" s="60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</row>
    <row r="198" spans="1:28" ht="12.75" customHeight="1">
      <c r="A198" s="66" t="s">
        <v>55</v>
      </c>
      <c r="B198" s="64"/>
      <c r="C198" s="64"/>
      <c r="D198" s="64"/>
      <c r="E198" s="64"/>
      <c r="F198" s="64"/>
      <c r="G198" s="64"/>
      <c r="H198" s="64"/>
      <c r="I198" s="64"/>
      <c r="J198" s="64"/>
      <c r="K198" s="64"/>
      <c r="L198" s="64"/>
      <c r="M198" s="67"/>
      <c r="N198" s="11"/>
      <c r="O198" s="11"/>
      <c r="P198" s="11"/>
      <c r="Q198" s="11"/>
      <c r="R198" s="11"/>
      <c r="S198" s="11"/>
      <c r="T198" s="11"/>
      <c r="U198" s="11"/>
      <c r="V198" s="11"/>
      <c r="W198" s="11"/>
      <c r="X198" s="11"/>
      <c r="Y198" s="11"/>
      <c r="Z198" s="11"/>
      <c r="AA198" s="11"/>
      <c r="AB198" s="11"/>
    </row>
    <row r="199" spans="1:28" ht="12.75" customHeight="1">
      <c r="A199" s="68" t="s">
        <v>56</v>
      </c>
      <c r="B199" s="69"/>
      <c r="C199" s="64"/>
      <c r="D199" s="64"/>
      <c r="E199" s="64"/>
      <c r="F199" s="64"/>
      <c r="G199" s="64"/>
      <c r="H199" s="64"/>
      <c r="I199" s="64"/>
      <c r="J199" s="64"/>
      <c r="K199" s="64"/>
      <c r="L199" s="64"/>
      <c r="M199" s="67"/>
      <c r="N199" s="11"/>
      <c r="O199" s="11"/>
      <c r="P199" s="11"/>
      <c r="Q199" s="11"/>
      <c r="R199" s="11"/>
      <c r="S199" s="11"/>
      <c r="T199" s="11"/>
      <c r="U199" s="11"/>
      <c r="V199" s="11"/>
      <c r="W199" s="11"/>
      <c r="X199" s="11"/>
      <c r="Y199" s="11"/>
      <c r="Z199" s="11"/>
      <c r="AA199" s="11"/>
      <c r="AB199" s="11"/>
    </row>
    <row r="200" spans="1:28" ht="12.75" customHeight="1">
      <c r="A200" s="66" t="s">
        <v>55</v>
      </c>
      <c r="B200" s="64"/>
      <c r="C200" s="64"/>
      <c r="D200" s="64"/>
      <c r="E200" s="64"/>
      <c r="F200" s="64"/>
      <c r="G200" s="64"/>
      <c r="H200" s="64"/>
      <c r="I200" s="64"/>
      <c r="J200" s="64"/>
      <c r="K200" s="67"/>
      <c r="L200" s="67"/>
      <c r="M200" s="67"/>
      <c r="N200" s="11"/>
      <c r="O200" s="11"/>
      <c r="P200" s="11"/>
      <c r="Q200" s="11"/>
      <c r="R200" s="11"/>
      <c r="S200" s="11"/>
      <c r="T200" s="11"/>
      <c r="U200" s="11"/>
      <c r="V200" s="11"/>
      <c r="W200" s="11"/>
      <c r="X200" s="11"/>
      <c r="Y200" s="11"/>
      <c r="Z200" s="11"/>
      <c r="AA200" s="11"/>
      <c r="AB200" s="11"/>
    </row>
    <row r="201" spans="1:28" ht="12.75" customHeight="1">
      <c r="A201" s="68" t="s">
        <v>56</v>
      </c>
      <c r="B201" s="64"/>
      <c r="C201" s="64"/>
      <c r="D201" s="64"/>
      <c r="E201" s="64"/>
      <c r="F201" s="64"/>
      <c r="G201" s="64"/>
      <c r="H201" s="64"/>
      <c r="I201" s="64"/>
      <c r="J201" s="64"/>
      <c r="K201" s="67"/>
      <c r="L201" s="67"/>
      <c r="M201" s="67"/>
      <c r="N201" s="11"/>
      <c r="O201" s="11"/>
      <c r="P201" s="11"/>
      <c r="Q201" s="11"/>
      <c r="R201" s="11"/>
      <c r="S201" s="11"/>
      <c r="T201" s="11"/>
      <c r="U201" s="11"/>
      <c r="V201" s="11"/>
      <c r="W201" s="11"/>
      <c r="X201" s="11"/>
      <c r="Y201" s="11"/>
      <c r="Z201" s="11"/>
      <c r="AA201" s="11"/>
      <c r="AB201" s="11"/>
    </row>
    <row r="221" spans="1:28" ht="12.75" customHeight="1">
      <c r="A221" s="10"/>
      <c r="B221" s="10"/>
      <c r="C221" s="10"/>
      <c r="D221" s="10"/>
      <c r="E221" s="10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  <c r="AA221" s="10"/>
      <c r="AB221" s="10"/>
    </row>
    <row r="222" spans="1:28" ht="12.75" customHeight="1">
      <c r="A222" s="10"/>
      <c r="B222" s="10"/>
      <c r="C222" s="10"/>
      <c r="D222" s="10"/>
      <c r="E222" s="10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  <c r="AA222" s="10"/>
      <c r="AB222" s="10"/>
    </row>
    <row r="223" spans="1:28" ht="12.75" customHeight="1">
      <c r="A223" s="10"/>
      <c r="B223" s="10"/>
      <c r="C223" s="10"/>
      <c r="D223" s="10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  <c r="AA223" s="10"/>
      <c r="AB223" s="10"/>
    </row>
    <row r="224" spans="1:28" ht="12.75" customHeight="1">
      <c r="A224" s="10"/>
      <c r="B224" s="10"/>
      <c r="C224" s="10"/>
      <c r="D224" s="10"/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0"/>
      <c r="AA224" s="10"/>
      <c r="AB224" s="10"/>
    </row>
    <row r="225" spans="1:28" ht="12.75" customHeight="1">
      <c r="A225" s="10"/>
      <c r="B225" s="10"/>
      <c r="C225" s="10"/>
      <c r="D225" s="10"/>
      <c r="E225" s="10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10"/>
      <c r="AA225" s="10"/>
      <c r="AB225" s="10"/>
    </row>
    <row r="226" spans="1:28" ht="12.75" customHeight="1">
      <c r="A226" s="10"/>
      <c r="B226" s="10"/>
      <c r="C226" s="10"/>
      <c r="D226" s="10"/>
      <c r="E226" s="10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  <c r="AA226" s="10"/>
      <c r="AB226" s="10"/>
    </row>
    <row r="227" spans="1:28" ht="12.75" customHeight="1">
      <c r="A227" s="10"/>
      <c r="B227" s="10"/>
      <c r="C227" s="10"/>
      <c r="D227" s="10"/>
      <c r="E227" s="10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0"/>
      <c r="AA227" s="10"/>
      <c r="AB227" s="10"/>
    </row>
    <row r="228" spans="1:28" ht="12.75" customHeight="1">
      <c r="A228" s="10"/>
      <c r="B228" s="10"/>
      <c r="C228" s="10"/>
      <c r="D228" s="10"/>
      <c r="E228" s="10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  <c r="AA228" s="10"/>
      <c r="AB228" s="10"/>
    </row>
    <row r="229" spans="1:28" ht="12.75" customHeight="1">
      <c r="A229" s="10"/>
      <c r="B229" s="10"/>
      <c r="C229" s="10"/>
      <c r="D229" s="10"/>
      <c r="E229" s="10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  <c r="AA229" s="10"/>
      <c r="AB229" s="10"/>
    </row>
    <row r="230" spans="1:28" ht="12.75" customHeight="1">
      <c r="A230" s="10"/>
      <c r="B230" s="10"/>
      <c r="C230" s="10"/>
      <c r="D230" s="10"/>
      <c r="E230" s="10"/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0"/>
      <c r="AA230" s="10"/>
      <c r="AB230" s="10"/>
    </row>
    <row r="231" spans="1:28" ht="12.75" customHeight="1">
      <c r="A231" s="10"/>
      <c r="B231" s="10"/>
      <c r="C231" s="10"/>
      <c r="D231" s="10"/>
      <c r="E231" s="10"/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  <c r="Z231" s="10"/>
      <c r="AA231" s="10"/>
      <c r="AB231" s="10"/>
    </row>
    <row r="232" spans="1:28" ht="12.75" customHeight="1">
      <c r="A232" s="10"/>
      <c r="B232" s="10"/>
      <c r="C232" s="10"/>
      <c r="D232" s="10"/>
      <c r="E232" s="10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0"/>
      <c r="AA232" s="10"/>
      <c r="AB232" s="10"/>
    </row>
    <row r="233" spans="1:28" ht="12.75" customHeight="1">
      <c r="A233" s="10"/>
      <c r="B233" s="10"/>
      <c r="C233" s="10"/>
      <c r="D233" s="10"/>
      <c r="E233" s="10"/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0"/>
      <c r="AA233" s="10"/>
      <c r="AB233" s="10"/>
    </row>
    <row r="234" spans="1:28" ht="12.75" customHeight="1">
      <c r="A234" s="10"/>
      <c r="B234" s="10"/>
      <c r="C234" s="10"/>
      <c r="D234" s="10"/>
      <c r="E234" s="10"/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  <c r="AA234" s="10"/>
      <c r="AB234" s="10"/>
    </row>
    <row r="235" spans="1:28" ht="12.75" customHeight="1">
      <c r="A235" s="10"/>
      <c r="B235" s="10"/>
      <c r="C235" s="10"/>
      <c r="D235" s="10"/>
      <c r="E235" s="10"/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  <c r="AA235" s="10"/>
      <c r="AB235" s="10"/>
    </row>
    <row r="236" spans="1:28" ht="12.75" customHeight="1">
      <c r="A236" s="10"/>
      <c r="B236" s="10"/>
      <c r="C236" s="10"/>
      <c r="D236" s="10"/>
      <c r="E236" s="10"/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  <c r="AA236" s="10"/>
      <c r="AB236" s="10"/>
    </row>
    <row r="237" spans="1:28" ht="12.75" customHeight="1">
      <c r="A237" s="10"/>
      <c r="B237" s="10"/>
      <c r="C237" s="10"/>
      <c r="D237" s="10"/>
      <c r="E237" s="10"/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  <c r="AA237" s="10"/>
      <c r="AB237" s="10"/>
    </row>
    <row r="238" spans="1:28" ht="12.75" customHeight="1">
      <c r="A238" s="10"/>
      <c r="B238" s="10"/>
      <c r="C238" s="10"/>
      <c r="D238" s="10"/>
      <c r="E238" s="10"/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  <c r="AA238" s="10"/>
      <c r="AB238" s="10"/>
    </row>
    <row r="239" spans="1:28" ht="12.75" customHeight="1">
      <c r="A239" s="10"/>
      <c r="B239" s="10"/>
      <c r="C239" s="10"/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/>
      <c r="AA239" s="10"/>
      <c r="AB239" s="10"/>
    </row>
    <row r="240" spans="1:28" ht="12.75" customHeight="1">
      <c r="A240" s="10"/>
      <c r="B240" s="10"/>
      <c r="C240" s="10"/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  <c r="AA240" s="10"/>
      <c r="AB240" s="10"/>
    </row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  <row r="1001" ht="12.75" customHeight="1"/>
    <row r="1002" ht="12.75" customHeight="1"/>
    <row r="1003" ht="12.75" customHeight="1"/>
    <row r="1004" ht="12.75" customHeight="1"/>
    <row r="1005" ht="12.75" customHeight="1"/>
    <row r="1006" ht="12.75" customHeight="1"/>
    <row r="1007" ht="12.75" customHeight="1"/>
    <row r="1008" ht="12.75" customHeight="1"/>
    <row r="1009" ht="12.75" customHeight="1"/>
    <row r="1010" ht="12.75" customHeight="1"/>
    <row r="1011" ht="12.75" customHeight="1"/>
    <row r="1012" ht="12.75" customHeight="1"/>
    <row r="1013" ht="12.75" customHeight="1"/>
    <row r="1014" ht="12.75" customHeight="1"/>
    <row r="1015" ht="12.75" customHeight="1"/>
    <row r="1016" ht="12.75" customHeight="1"/>
    <row r="1017" ht="12.75" customHeight="1"/>
    <row r="1018" ht="12.75" customHeight="1"/>
    <row r="1019" ht="12.75" customHeight="1"/>
    <row r="1020" ht="12.75" customHeight="1"/>
    <row r="1021" ht="12.75" customHeight="1"/>
    <row r="1022" ht="12.75" customHeight="1"/>
    <row r="1023" ht="12.75" customHeight="1"/>
  </sheetData>
  <protectedRanges>
    <protectedRange sqref="F155" name="Intervalo1_3"/>
  </protectedRanges>
  <mergeCells count="6">
    <mergeCell ref="A162:H162"/>
    <mergeCell ref="A186:M186"/>
    <mergeCell ref="A1:K1"/>
    <mergeCell ref="A70:H70"/>
    <mergeCell ref="A98:H98"/>
    <mergeCell ref="A151:H151"/>
  </mergeCells>
  <pageMargins left="0.78740157480314998" right="0.78740157480314998" top="1.1232283464566932" bottom="1.1232283464566932" header="0.78740157480314998" footer="0.78740157480314998"/>
  <pageSetup paperSize="9" fitToWidth="0" fitToHeight="0" orientation="portrait" useFirstPageNumber="1" r:id="rId1"/>
  <headerFooter alignWithMargins="0">
    <oddHeader>&amp;C&amp;"Arial2,Regular"&amp;10&amp;A</oddHeader>
    <oddFooter>&amp;C&amp;"Arial2,Regular"&amp;10Página &amp;P</oddFooter>
  </headerFooter>
  <tableParts count="4">
    <tablePart r:id="rId2"/>
    <tablePart r:id="rId3"/>
    <tablePart r:id="rId4"/>
    <tablePart r:id="rId5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8BF239-26B9-453A-B2BA-477FA7838D73}">
  <dimension ref="A1:AB1023"/>
  <sheetViews>
    <sheetView workbookViewId="0">
      <selection sqref="A1:XFD1048576"/>
    </sheetView>
  </sheetViews>
  <sheetFormatPr defaultRowHeight="14.25"/>
  <cols>
    <col min="1" max="1" width="78.125" style="12" bestFit="1" customWidth="1"/>
    <col min="2" max="2" width="14.375" style="12" bestFit="1" customWidth="1"/>
    <col min="3" max="3" width="13.875" style="12" bestFit="1" customWidth="1"/>
    <col min="4" max="4" width="8.125" style="12" bestFit="1" customWidth="1"/>
    <col min="5" max="5" width="7.125" style="12" bestFit="1" customWidth="1"/>
    <col min="6" max="6" width="37.5" style="12" bestFit="1" customWidth="1"/>
    <col min="7" max="7" width="9.875" style="12" bestFit="1" customWidth="1"/>
    <col min="8" max="9" width="11.5" style="12" bestFit="1" customWidth="1"/>
    <col min="10" max="10" width="14.125" style="12" bestFit="1" customWidth="1"/>
    <col min="11" max="11" width="11.5" style="12" bestFit="1" customWidth="1"/>
    <col min="12" max="28" width="8.125" style="12" customWidth="1"/>
    <col min="29" max="1024" width="16" style="12" customWidth="1"/>
    <col min="1025" max="16384" width="9" style="12"/>
  </cols>
  <sheetData>
    <row r="1" spans="1:28" s="23" customFormat="1" ht="12.75" customHeight="1">
      <c r="A1" s="112" t="s">
        <v>0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</row>
    <row r="2" spans="1:28" s="23" customFormat="1" ht="12.75" customHeight="1">
      <c r="A2" s="24" t="s">
        <v>1</v>
      </c>
      <c r="B2" s="24" t="s">
        <v>2</v>
      </c>
      <c r="C2" s="24" t="s">
        <v>3</v>
      </c>
      <c r="D2" s="24" t="s">
        <v>4</v>
      </c>
      <c r="E2" s="24" t="s">
        <v>5</v>
      </c>
      <c r="F2" s="24" t="s">
        <v>6</v>
      </c>
      <c r="G2" s="24" t="s">
        <v>7</v>
      </c>
      <c r="H2" s="24" t="s">
        <v>8</v>
      </c>
      <c r="I2" s="25" t="s">
        <v>9</v>
      </c>
      <c r="J2" s="25" t="s">
        <v>10</v>
      </c>
      <c r="K2" s="25" t="s">
        <v>11</v>
      </c>
      <c r="L2" s="1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</row>
    <row r="3" spans="1:28" s="23" customFormat="1" ht="12.75" customHeight="1">
      <c r="A3" s="41" t="s">
        <v>58</v>
      </c>
      <c r="B3" s="42" t="s">
        <v>112</v>
      </c>
      <c r="C3" s="42" t="s">
        <v>12</v>
      </c>
      <c r="D3" s="46" t="s">
        <v>13</v>
      </c>
      <c r="E3" s="34">
        <v>1</v>
      </c>
      <c r="F3" s="40" t="s">
        <v>212</v>
      </c>
      <c r="G3" s="36" t="s">
        <v>8</v>
      </c>
      <c r="H3" s="84">
        <v>10570</v>
      </c>
      <c r="I3" s="84"/>
      <c r="J3" s="84"/>
      <c r="K3" s="84">
        <f>Tabela138[[#This Row],[AGP]]+Tabela138[[#This Row],[VENCIMENTO]]+Tabela138[[#This Row],[REPRESENTAÇÃO]]</f>
        <v>10570</v>
      </c>
      <c r="L3" s="1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</row>
    <row r="4" spans="1:28" s="23" customFormat="1" ht="12.75" customHeight="1">
      <c r="A4" s="38" t="s">
        <v>59</v>
      </c>
      <c r="B4" s="42" t="s">
        <v>113</v>
      </c>
      <c r="C4" s="42" t="s">
        <v>162</v>
      </c>
      <c r="D4" s="45" t="s">
        <v>15</v>
      </c>
      <c r="E4" s="34">
        <v>1</v>
      </c>
      <c r="F4" s="38" t="s">
        <v>213</v>
      </c>
      <c r="G4" s="36" t="s">
        <v>511</v>
      </c>
      <c r="H4" s="84"/>
      <c r="I4" s="84">
        <v>1993.32</v>
      </c>
      <c r="J4" s="84">
        <v>7973.3</v>
      </c>
      <c r="K4" s="84">
        <f>Tabela138[[#This Row],[AGP]]+Tabela138[[#This Row],[VENCIMENTO]]+Tabela138[[#This Row],[REPRESENTAÇÃO]]</f>
        <v>9966.6200000000008</v>
      </c>
      <c r="L4" s="1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</row>
    <row r="5" spans="1:28" s="23" customFormat="1" ht="12.75" customHeight="1">
      <c r="A5" s="40" t="s">
        <v>60</v>
      </c>
      <c r="B5" s="42" t="s">
        <v>114</v>
      </c>
      <c r="C5" s="42" t="s">
        <v>163</v>
      </c>
      <c r="D5" s="45" t="s">
        <v>15</v>
      </c>
      <c r="E5" s="34">
        <v>1</v>
      </c>
      <c r="F5" s="40" t="s">
        <v>214</v>
      </c>
      <c r="G5" s="36" t="s">
        <v>511</v>
      </c>
      <c r="H5" s="84"/>
      <c r="I5" s="84">
        <v>1993.32</v>
      </c>
      <c r="J5" s="84">
        <v>7937.3</v>
      </c>
      <c r="K5" s="84">
        <f>Tabela138[[#This Row],[AGP]]+Tabela138[[#This Row],[VENCIMENTO]]+Tabela138[[#This Row],[REPRESENTAÇÃO]]</f>
        <v>9930.6200000000008</v>
      </c>
      <c r="L5" s="1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</row>
    <row r="6" spans="1:28" s="23" customFormat="1" ht="12.75" customHeight="1">
      <c r="A6" s="39" t="s">
        <v>61</v>
      </c>
      <c r="B6" s="42" t="s">
        <v>115</v>
      </c>
      <c r="C6" s="42" t="s">
        <v>115</v>
      </c>
      <c r="D6" s="45" t="s">
        <v>15</v>
      </c>
      <c r="E6" s="34">
        <v>1</v>
      </c>
      <c r="F6" s="47" t="s">
        <v>215</v>
      </c>
      <c r="G6" s="36" t="s">
        <v>511</v>
      </c>
      <c r="H6" s="84"/>
      <c r="I6" s="84">
        <v>199.32</v>
      </c>
      <c r="J6" s="84">
        <v>7973.3</v>
      </c>
      <c r="K6" s="84">
        <f>Tabela138[[#This Row],[AGP]]+Tabela138[[#This Row],[VENCIMENTO]]+Tabela138[[#This Row],[REPRESENTAÇÃO]]</f>
        <v>8172.62</v>
      </c>
      <c r="L6" s="1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s="23" customFormat="1" ht="12.75" customHeight="1">
      <c r="A7" s="39" t="s">
        <v>62</v>
      </c>
      <c r="B7" s="42" t="s">
        <v>116</v>
      </c>
      <c r="C7" s="42" t="s">
        <v>164</v>
      </c>
      <c r="D7" s="45" t="s">
        <v>206</v>
      </c>
      <c r="E7" s="34">
        <v>1</v>
      </c>
      <c r="F7" s="47" t="s">
        <v>216</v>
      </c>
      <c r="G7" s="36" t="s">
        <v>511</v>
      </c>
      <c r="H7" s="84"/>
      <c r="I7" s="84">
        <v>1461.77</v>
      </c>
      <c r="J7" s="84">
        <v>5847.08</v>
      </c>
      <c r="K7" s="84">
        <f>Tabela138[[#This Row],[AGP]]+Tabela138[[#This Row],[VENCIMENTO]]+Tabela138[[#This Row],[REPRESENTAÇÃO]]</f>
        <v>7308.85</v>
      </c>
      <c r="L7" s="1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</row>
    <row r="8" spans="1:28" s="23" customFormat="1" ht="12.75" customHeight="1">
      <c r="A8" s="39" t="s">
        <v>63</v>
      </c>
      <c r="B8" s="42" t="s">
        <v>117</v>
      </c>
      <c r="C8" s="42" t="s">
        <v>165</v>
      </c>
      <c r="D8" s="45" t="s">
        <v>206</v>
      </c>
      <c r="E8" s="34">
        <v>1</v>
      </c>
      <c r="F8" s="47" t="s">
        <v>217</v>
      </c>
      <c r="G8" s="36" t="s">
        <v>512</v>
      </c>
      <c r="H8" s="84"/>
      <c r="I8" s="84"/>
      <c r="J8" s="84">
        <v>5847.08</v>
      </c>
      <c r="K8" s="84">
        <v>5847.08</v>
      </c>
      <c r="L8" s="1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</row>
    <row r="9" spans="1:28" s="23" customFormat="1" ht="12.75" customHeight="1">
      <c r="A9" s="39" t="s">
        <v>64</v>
      </c>
      <c r="B9" s="42" t="s">
        <v>118</v>
      </c>
      <c r="C9" s="42" t="s">
        <v>166</v>
      </c>
      <c r="D9" s="45" t="s">
        <v>206</v>
      </c>
      <c r="E9" s="34">
        <v>1</v>
      </c>
      <c r="F9" s="47" t="s">
        <v>218</v>
      </c>
      <c r="G9" s="36" t="s">
        <v>511</v>
      </c>
      <c r="H9" s="84"/>
      <c r="I9" s="84">
        <v>1461.77</v>
      </c>
      <c r="J9" s="84">
        <v>5847.08</v>
      </c>
      <c r="K9" s="84">
        <f>Tabela138[[#This Row],[AGP]]+Tabela138[[#This Row],[VENCIMENTO]]+Tabela138[[#This Row],[REPRESENTAÇÃO]]</f>
        <v>7308.85</v>
      </c>
      <c r="L9" s="1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</row>
    <row r="10" spans="1:28" s="23" customFormat="1" ht="12.75" customHeight="1">
      <c r="A10" s="39" t="s">
        <v>65</v>
      </c>
      <c r="B10" s="42" t="s">
        <v>119</v>
      </c>
      <c r="C10" s="43" t="s">
        <v>119</v>
      </c>
      <c r="D10" s="45" t="s">
        <v>207</v>
      </c>
      <c r="E10" s="34">
        <v>1</v>
      </c>
      <c r="F10" s="47" t="s">
        <v>219</v>
      </c>
      <c r="G10" s="36" t="s">
        <v>511</v>
      </c>
      <c r="H10" s="84"/>
      <c r="I10" s="84">
        <v>1461.77</v>
      </c>
      <c r="J10" s="84">
        <v>5847.08</v>
      </c>
      <c r="K10" s="84">
        <f>Tabela138[[#This Row],[AGP]]+Tabela138[[#This Row],[VENCIMENTO]]+Tabela138[[#This Row],[REPRESENTAÇÃO]]</f>
        <v>7308.85</v>
      </c>
      <c r="L10" s="1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</row>
    <row r="11" spans="1:28" s="23" customFormat="1" ht="12.75" customHeight="1">
      <c r="A11" s="39" t="s">
        <v>66</v>
      </c>
      <c r="B11" s="42" t="s">
        <v>17</v>
      </c>
      <c r="C11" s="42" t="s">
        <v>167</v>
      </c>
      <c r="D11" s="45" t="s">
        <v>208</v>
      </c>
      <c r="E11" s="34">
        <v>1</v>
      </c>
      <c r="F11" s="47" t="s">
        <v>220</v>
      </c>
      <c r="G11" s="36" t="s">
        <v>511</v>
      </c>
      <c r="H11" s="84"/>
      <c r="I11" s="84">
        <v>1229.22</v>
      </c>
      <c r="J11" s="84">
        <v>4916.8599999999997</v>
      </c>
      <c r="K11" s="84">
        <f>Tabela138[[#This Row],[AGP]]+Tabela138[[#This Row],[VENCIMENTO]]+Tabela138[[#This Row],[REPRESENTAÇÃO]]</f>
        <v>6146.08</v>
      </c>
      <c r="L11" s="1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</row>
    <row r="12" spans="1:28" s="23" customFormat="1" ht="12.75" customHeight="1">
      <c r="A12" s="39" t="s">
        <v>67</v>
      </c>
      <c r="B12" s="42" t="s">
        <v>120</v>
      </c>
      <c r="C12" s="42" t="s">
        <v>453</v>
      </c>
      <c r="D12" s="45" t="s">
        <v>208</v>
      </c>
      <c r="E12" s="34">
        <v>1</v>
      </c>
      <c r="F12" s="47" t="s">
        <v>221</v>
      </c>
      <c r="G12" s="36" t="s">
        <v>511</v>
      </c>
      <c r="H12" s="84"/>
      <c r="I12" s="84">
        <v>1229.22</v>
      </c>
      <c r="J12" s="84">
        <v>4916.8599999999997</v>
      </c>
      <c r="K12" s="84">
        <f>Tabela138[[#This Row],[AGP]]+Tabela138[[#This Row],[VENCIMENTO]]+Tabela138[[#This Row],[REPRESENTAÇÃO]]</f>
        <v>6146.08</v>
      </c>
      <c r="L12" s="1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</row>
    <row r="13" spans="1:28" s="23" customFormat="1" ht="12.75" customHeight="1">
      <c r="A13" s="39" t="s">
        <v>68</v>
      </c>
      <c r="B13" s="42" t="s">
        <v>121</v>
      </c>
      <c r="C13" s="42" t="s">
        <v>454</v>
      </c>
      <c r="D13" s="45" t="s">
        <v>208</v>
      </c>
      <c r="E13" s="34">
        <v>1</v>
      </c>
      <c r="F13" s="47" t="s">
        <v>222</v>
      </c>
      <c r="G13" s="36" t="s">
        <v>511</v>
      </c>
      <c r="H13" s="84"/>
      <c r="I13" s="84">
        <v>1229.22</v>
      </c>
      <c r="J13" s="84">
        <v>4916.8599999999997</v>
      </c>
      <c r="K13" s="84">
        <f>Tabela138[[#This Row],[AGP]]+Tabela138[[#This Row],[VENCIMENTO]]+Tabela138[[#This Row],[REPRESENTAÇÃO]]</f>
        <v>6146.08</v>
      </c>
      <c r="L13" s="1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</row>
    <row r="14" spans="1:28" s="23" customFormat="1" ht="12.75" customHeight="1">
      <c r="A14" s="39" t="s">
        <v>69</v>
      </c>
      <c r="B14" s="42" t="s">
        <v>122</v>
      </c>
      <c r="C14" s="42" t="s">
        <v>122</v>
      </c>
      <c r="D14" s="45" t="s">
        <v>208</v>
      </c>
      <c r="E14" s="34">
        <v>1</v>
      </c>
      <c r="F14" s="47" t="s">
        <v>223</v>
      </c>
      <c r="G14" s="36" t="s">
        <v>511</v>
      </c>
      <c r="H14" s="84"/>
      <c r="I14" s="84">
        <v>1129.55</v>
      </c>
      <c r="J14" s="84">
        <v>4518.2</v>
      </c>
      <c r="K14" s="84">
        <f>Tabela138[[#This Row],[AGP]]+Tabela138[[#This Row],[VENCIMENTO]]+Tabela138[[#This Row],[REPRESENTAÇÃO]]</f>
        <v>5647.75</v>
      </c>
      <c r="L14" s="1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</row>
    <row r="15" spans="1:28" s="23" customFormat="1" ht="12.75" customHeight="1">
      <c r="A15" s="40" t="s">
        <v>70</v>
      </c>
      <c r="B15" s="42" t="s">
        <v>123</v>
      </c>
      <c r="C15" s="42" t="s">
        <v>168</v>
      </c>
      <c r="D15" s="45" t="s">
        <v>16</v>
      </c>
      <c r="E15" s="34">
        <v>1</v>
      </c>
      <c r="F15" s="40" t="s">
        <v>224</v>
      </c>
      <c r="G15" s="36" t="s">
        <v>511</v>
      </c>
      <c r="H15" s="84"/>
      <c r="I15" s="84">
        <v>1129.55</v>
      </c>
      <c r="J15" s="84">
        <v>4518.2</v>
      </c>
      <c r="K15" s="84">
        <f>Tabela138[[#This Row],[AGP]]+Tabela138[[#This Row],[VENCIMENTO]]+Tabela138[[#This Row],[REPRESENTAÇÃO]]</f>
        <v>5647.75</v>
      </c>
      <c r="L15" s="1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</row>
    <row r="16" spans="1:28" s="23" customFormat="1" ht="12.75" customHeight="1">
      <c r="A16" s="39" t="s">
        <v>71</v>
      </c>
      <c r="B16" s="42" t="s">
        <v>124</v>
      </c>
      <c r="C16" s="42" t="s">
        <v>169</v>
      </c>
      <c r="D16" s="45" t="s">
        <v>16</v>
      </c>
      <c r="E16" s="34">
        <v>1</v>
      </c>
      <c r="F16" s="47" t="s">
        <v>225</v>
      </c>
      <c r="G16" s="36" t="s">
        <v>511</v>
      </c>
      <c r="H16" s="84"/>
      <c r="I16" s="84">
        <v>1129.55</v>
      </c>
      <c r="J16" s="84">
        <v>4518.2</v>
      </c>
      <c r="K16" s="84">
        <f>Tabela138[[#This Row],[AGP]]+Tabela138[[#This Row],[VENCIMENTO]]+Tabela138[[#This Row],[REPRESENTAÇÃO]]</f>
        <v>5647.75</v>
      </c>
      <c r="L16" s="1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</row>
    <row r="17" spans="1:28" s="23" customFormat="1" ht="12.75" customHeight="1">
      <c r="A17" s="39" t="s">
        <v>70</v>
      </c>
      <c r="B17" s="42" t="s">
        <v>123</v>
      </c>
      <c r="C17" s="42" t="s">
        <v>168</v>
      </c>
      <c r="D17" s="45" t="s">
        <v>16</v>
      </c>
      <c r="E17" s="34">
        <v>1</v>
      </c>
      <c r="F17" s="47" t="s">
        <v>226</v>
      </c>
      <c r="G17" s="36" t="s">
        <v>512</v>
      </c>
      <c r="H17" s="84"/>
      <c r="I17" s="84">
        <v>4518.2</v>
      </c>
      <c r="J17" s="84"/>
      <c r="K17" s="84">
        <f>Tabela138[[#This Row],[AGP]]+Tabela138[[#This Row],[VENCIMENTO]]+Tabela138[[#This Row],[REPRESENTAÇÃO]]</f>
        <v>4518.2</v>
      </c>
      <c r="L17" s="1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</row>
    <row r="18" spans="1:28" s="23" customFormat="1" ht="12.75" customHeight="1">
      <c r="A18" s="39" t="s">
        <v>450</v>
      </c>
      <c r="B18" s="42" t="s">
        <v>451</v>
      </c>
      <c r="C18" s="42" t="s">
        <v>452</v>
      </c>
      <c r="D18" s="45" t="s">
        <v>16</v>
      </c>
      <c r="E18" s="34">
        <v>1</v>
      </c>
      <c r="F18" s="47" t="s">
        <v>449</v>
      </c>
      <c r="G18" s="36" t="s">
        <v>511</v>
      </c>
      <c r="H18" s="84"/>
      <c r="I18" s="84">
        <v>1129.55</v>
      </c>
      <c r="J18" s="84">
        <v>4518.2</v>
      </c>
      <c r="K18" s="84">
        <f>Tabela138[[#This Row],[AGP]]+Tabela138[[#This Row],[VENCIMENTO]]+Tabela138[[#This Row],[REPRESENTAÇÃO]]</f>
        <v>5647.75</v>
      </c>
      <c r="L18" s="1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</row>
    <row r="19" spans="1:28" s="23" customFormat="1" ht="12.75" customHeight="1">
      <c r="A19" s="39" t="s">
        <v>75</v>
      </c>
      <c r="B19" s="42" t="s">
        <v>516</v>
      </c>
      <c r="C19" s="42" t="s">
        <v>517</v>
      </c>
      <c r="D19" s="45" t="s">
        <v>209</v>
      </c>
      <c r="E19" s="34">
        <v>1</v>
      </c>
      <c r="F19" s="47" t="s">
        <v>518</v>
      </c>
      <c r="G19" s="36" t="s">
        <v>511</v>
      </c>
      <c r="H19" s="84"/>
      <c r="I19" s="84">
        <v>1129.55</v>
      </c>
      <c r="J19" s="84">
        <v>4518.2</v>
      </c>
      <c r="K19" s="84">
        <f>Tabela138[[#This Row],[AGP]]+Tabela138[[#This Row],[VENCIMENTO]]+Tabela138[[#This Row],[REPRESENTAÇÃO]]</f>
        <v>5647.75</v>
      </c>
      <c r="L19" s="1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</row>
    <row r="20" spans="1:28" s="23" customFormat="1" ht="12.75" customHeight="1">
      <c r="A20" s="39" t="s">
        <v>72</v>
      </c>
      <c r="B20" s="42" t="s">
        <v>125</v>
      </c>
      <c r="C20" s="42" t="s">
        <v>455</v>
      </c>
      <c r="D20" s="45" t="s">
        <v>16</v>
      </c>
      <c r="E20" s="34">
        <v>1</v>
      </c>
      <c r="F20" s="47" t="s">
        <v>227</v>
      </c>
      <c r="G20" s="36" t="s">
        <v>511</v>
      </c>
      <c r="H20" s="84"/>
      <c r="I20" s="84">
        <v>1129.55</v>
      </c>
      <c r="J20" s="84">
        <v>4518.2</v>
      </c>
      <c r="K20" s="84">
        <f>Tabela138[[#This Row],[AGP]]+Tabela138[[#This Row],[VENCIMENTO]]+Tabela138[[#This Row],[REPRESENTAÇÃO]]</f>
        <v>5647.75</v>
      </c>
      <c r="L20" s="1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</row>
    <row r="21" spans="1:28" s="23" customFormat="1" ht="12.75" customHeight="1">
      <c r="A21" s="39" t="s">
        <v>73</v>
      </c>
      <c r="B21" s="42" t="s">
        <v>126</v>
      </c>
      <c r="C21" s="42" t="s">
        <v>170</v>
      </c>
      <c r="D21" s="45" t="s">
        <v>16</v>
      </c>
      <c r="E21" s="34">
        <v>1</v>
      </c>
      <c r="F21" s="47" t="s">
        <v>228</v>
      </c>
      <c r="G21" s="36" t="s">
        <v>511</v>
      </c>
      <c r="H21" s="84"/>
      <c r="I21" s="84">
        <v>1129.55</v>
      </c>
      <c r="J21" s="84">
        <v>4518.2</v>
      </c>
      <c r="K21" s="84">
        <f>Tabela138[[#This Row],[AGP]]+Tabela138[[#This Row],[VENCIMENTO]]+Tabela138[[#This Row],[REPRESENTAÇÃO]]</f>
        <v>5647.75</v>
      </c>
      <c r="L21" s="1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</row>
    <row r="22" spans="1:28" s="23" customFormat="1" ht="12.75" customHeight="1">
      <c r="A22" s="39" t="s">
        <v>74</v>
      </c>
      <c r="B22" s="42" t="s">
        <v>127</v>
      </c>
      <c r="C22" s="42" t="s">
        <v>171</v>
      </c>
      <c r="D22" s="45" t="s">
        <v>16</v>
      </c>
      <c r="E22" s="34">
        <v>1</v>
      </c>
      <c r="F22" s="47" t="s">
        <v>448</v>
      </c>
      <c r="G22" s="36" t="s">
        <v>511</v>
      </c>
      <c r="H22" s="84"/>
      <c r="I22" s="84">
        <v>1129.55</v>
      </c>
      <c r="J22" s="84">
        <v>4518.2</v>
      </c>
      <c r="K22" s="84">
        <f>Tabela138[[#This Row],[AGP]]+Tabela138[[#This Row],[VENCIMENTO]]+Tabela138[[#This Row],[REPRESENTAÇÃO]]</f>
        <v>5647.75</v>
      </c>
      <c r="L22" s="1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</row>
    <row r="23" spans="1:28" s="23" customFormat="1" ht="12.75" customHeight="1">
      <c r="A23" s="39" t="s">
        <v>75</v>
      </c>
      <c r="B23" s="42" t="s">
        <v>128</v>
      </c>
      <c r="C23" s="42" t="s">
        <v>458</v>
      </c>
      <c r="D23" s="45" t="s">
        <v>16</v>
      </c>
      <c r="E23" s="34">
        <v>1</v>
      </c>
      <c r="F23" s="47" t="s">
        <v>229</v>
      </c>
      <c r="G23" s="36" t="s">
        <v>511</v>
      </c>
      <c r="H23" s="84"/>
      <c r="I23" s="84">
        <v>1129.55</v>
      </c>
      <c r="J23" s="84">
        <v>4518.2</v>
      </c>
      <c r="K23" s="84">
        <f>Tabela138[[#This Row],[AGP]]+Tabela138[[#This Row],[VENCIMENTO]]+Tabela138[[#This Row],[REPRESENTAÇÃO]]</f>
        <v>5647.75</v>
      </c>
      <c r="L23" s="1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</row>
    <row r="24" spans="1:28" s="23" customFormat="1" ht="12.75" customHeight="1">
      <c r="A24" s="39" t="s">
        <v>76</v>
      </c>
      <c r="B24" s="42" t="s">
        <v>129</v>
      </c>
      <c r="C24" s="42" t="s">
        <v>172</v>
      </c>
      <c r="D24" s="45" t="s">
        <v>16</v>
      </c>
      <c r="E24" s="34">
        <v>1</v>
      </c>
      <c r="F24" s="47" t="s">
        <v>230</v>
      </c>
      <c r="G24" s="36" t="s">
        <v>511</v>
      </c>
      <c r="H24" s="84"/>
      <c r="I24" s="84">
        <v>1129.55</v>
      </c>
      <c r="J24" s="84">
        <v>4518.2</v>
      </c>
      <c r="K24" s="84">
        <f>Tabela138[[#This Row],[AGP]]+Tabela138[[#This Row],[VENCIMENTO]]+Tabela138[[#This Row],[REPRESENTAÇÃO]]</f>
        <v>5647.75</v>
      </c>
      <c r="L24" s="1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</row>
    <row r="25" spans="1:28" s="23" customFormat="1" ht="12.75" customHeight="1">
      <c r="A25" s="39" t="s">
        <v>77</v>
      </c>
      <c r="B25" s="42" t="s">
        <v>130</v>
      </c>
      <c r="C25" s="42" t="s">
        <v>173</v>
      </c>
      <c r="D25" s="45" t="s">
        <v>209</v>
      </c>
      <c r="E25" s="34">
        <v>1</v>
      </c>
      <c r="F25" s="47" t="s">
        <v>231</v>
      </c>
      <c r="G25" s="36" t="s">
        <v>511</v>
      </c>
      <c r="H25" s="84"/>
      <c r="I25" s="84">
        <v>930.22</v>
      </c>
      <c r="J25" s="84">
        <v>3720.87</v>
      </c>
      <c r="K25" s="84">
        <f>Tabela138[[#This Row],[AGP]]+Tabela138[[#This Row],[VENCIMENTO]]+Tabela138[[#This Row],[REPRESENTAÇÃO]]</f>
        <v>4651.09</v>
      </c>
      <c r="L25" s="1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</row>
    <row r="26" spans="1:28" s="23" customFormat="1" ht="12.75" customHeight="1">
      <c r="A26" s="39" t="s">
        <v>77</v>
      </c>
      <c r="B26" s="42" t="s">
        <v>130</v>
      </c>
      <c r="C26" s="42" t="s">
        <v>173</v>
      </c>
      <c r="D26" s="45" t="s">
        <v>209</v>
      </c>
      <c r="E26" s="34">
        <v>1</v>
      </c>
      <c r="F26" s="47" t="s">
        <v>232</v>
      </c>
      <c r="G26" s="36" t="s">
        <v>511</v>
      </c>
      <c r="H26" s="84"/>
      <c r="I26" s="84">
        <v>930.22</v>
      </c>
      <c r="J26" s="84">
        <v>3720.87</v>
      </c>
      <c r="K26" s="84">
        <f>Tabela138[[#This Row],[AGP]]+Tabela138[[#This Row],[VENCIMENTO]]+Tabela138[[#This Row],[REPRESENTAÇÃO]]</f>
        <v>4651.09</v>
      </c>
      <c r="L26" s="1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</row>
    <row r="27" spans="1:28" s="23" customFormat="1" ht="12.75" customHeight="1">
      <c r="A27" s="39" t="s">
        <v>78</v>
      </c>
      <c r="B27" s="42" t="s">
        <v>131</v>
      </c>
      <c r="C27" s="42" t="s">
        <v>174</v>
      </c>
      <c r="D27" s="45" t="s">
        <v>209</v>
      </c>
      <c r="E27" s="34">
        <v>1</v>
      </c>
      <c r="F27" s="47" t="s">
        <v>233</v>
      </c>
      <c r="G27" s="36" t="s">
        <v>511</v>
      </c>
      <c r="H27" s="84"/>
      <c r="I27" s="84">
        <v>930.22</v>
      </c>
      <c r="J27" s="84">
        <v>3720.87</v>
      </c>
      <c r="K27" s="84">
        <f>Tabela138[[#This Row],[AGP]]+Tabela138[[#This Row],[VENCIMENTO]]+Tabela138[[#This Row],[REPRESENTAÇÃO]]</f>
        <v>4651.09</v>
      </c>
      <c r="L27" s="1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</row>
    <row r="28" spans="1:28" s="23" customFormat="1" ht="12.75" customHeight="1">
      <c r="A28" s="39" t="s">
        <v>79</v>
      </c>
      <c r="B28" s="42" t="s">
        <v>132</v>
      </c>
      <c r="C28" s="42" t="s">
        <v>175</v>
      </c>
      <c r="D28" s="45" t="s">
        <v>209</v>
      </c>
      <c r="E28" s="34">
        <v>1</v>
      </c>
      <c r="F28" s="47" t="s">
        <v>234</v>
      </c>
      <c r="G28" s="36" t="s">
        <v>511</v>
      </c>
      <c r="H28" s="84"/>
      <c r="I28" s="84">
        <v>930.22</v>
      </c>
      <c r="J28" s="84">
        <v>3720.87</v>
      </c>
      <c r="K28" s="84">
        <f>Tabela138[[#This Row],[AGP]]+Tabela138[[#This Row],[VENCIMENTO]]+Tabela138[[#This Row],[REPRESENTAÇÃO]]</f>
        <v>4651.09</v>
      </c>
      <c r="L28" s="1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</row>
    <row r="29" spans="1:28" s="23" customFormat="1" ht="12.75" customHeight="1">
      <c r="A29" s="39" t="s">
        <v>80</v>
      </c>
      <c r="B29" s="42" t="s">
        <v>129</v>
      </c>
      <c r="C29" s="42" t="s">
        <v>176</v>
      </c>
      <c r="D29" s="45" t="s">
        <v>209</v>
      </c>
      <c r="E29" s="34">
        <v>1</v>
      </c>
      <c r="F29" s="47" t="s">
        <v>235</v>
      </c>
      <c r="G29" s="36" t="s">
        <v>511</v>
      </c>
      <c r="H29" s="84"/>
      <c r="I29" s="84">
        <v>930.22</v>
      </c>
      <c r="J29" s="84">
        <v>3720.87</v>
      </c>
      <c r="K29" s="84">
        <f>Tabela138[[#This Row],[AGP]]+Tabela138[[#This Row],[VENCIMENTO]]+Tabela138[[#This Row],[REPRESENTAÇÃO]]</f>
        <v>4651.09</v>
      </c>
      <c r="L29" s="1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</row>
    <row r="30" spans="1:28" s="23" customFormat="1" ht="12.75" customHeight="1">
      <c r="A30" s="39" t="s">
        <v>81</v>
      </c>
      <c r="B30" s="42" t="s">
        <v>133</v>
      </c>
      <c r="C30" s="42" t="s">
        <v>177</v>
      </c>
      <c r="D30" s="45" t="s">
        <v>209</v>
      </c>
      <c r="E30" s="34">
        <v>1</v>
      </c>
      <c r="F30" s="47" t="s">
        <v>236</v>
      </c>
      <c r="G30" s="36" t="s">
        <v>511</v>
      </c>
      <c r="H30" s="84"/>
      <c r="I30" s="84">
        <v>930.22</v>
      </c>
      <c r="J30" s="84">
        <v>3720.87</v>
      </c>
      <c r="K30" s="84">
        <f>Tabela138[[#This Row],[AGP]]+Tabela138[[#This Row],[VENCIMENTO]]+Tabela138[[#This Row],[REPRESENTAÇÃO]]</f>
        <v>4651.09</v>
      </c>
      <c r="L30" s="1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</row>
    <row r="31" spans="1:28" s="23" customFormat="1" ht="12.75" customHeight="1">
      <c r="A31" s="39" t="s">
        <v>81</v>
      </c>
      <c r="B31" s="42" t="s">
        <v>133</v>
      </c>
      <c r="C31" s="42" t="s">
        <v>177</v>
      </c>
      <c r="D31" s="45" t="s">
        <v>209</v>
      </c>
      <c r="E31" s="34">
        <v>1</v>
      </c>
      <c r="F31" s="47" t="s">
        <v>237</v>
      </c>
      <c r="G31" s="36" t="s">
        <v>511</v>
      </c>
      <c r="H31" s="84"/>
      <c r="I31" s="84">
        <v>930.22</v>
      </c>
      <c r="J31" s="84">
        <v>3720.87</v>
      </c>
      <c r="K31" s="84">
        <f>Tabela138[[#This Row],[AGP]]+Tabela138[[#This Row],[VENCIMENTO]]+Tabela138[[#This Row],[REPRESENTAÇÃO]]</f>
        <v>4651.09</v>
      </c>
      <c r="L31" s="1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</row>
    <row r="32" spans="1:28" s="23" customFormat="1" ht="12.75" customHeight="1">
      <c r="A32" s="39" t="s">
        <v>82</v>
      </c>
      <c r="B32" s="42" t="s">
        <v>134</v>
      </c>
      <c r="C32" s="42" t="s">
        <v>178</v>
      </c>
      <c r="D32" s="45" t="s">
        <v>209</v>
      </c>
      <c r="E32" s="34">
        <v>1</v>
      </c>
      <c r="F32" s="47" t="s">
        <v>238</v>
      </c>
      <c r="G32" s="36" t="s">
        <v>511</v>
      </c>
      <c r="H32" s="84"/>
      <c r="I32" s="84">
        <v>930.22</v>
      </c>
      <c r="J32" s="84">
        <v>3720.87</v>
      </c>
      <c r="K32" s="84">
        <f>Tabela138[[#This Row],[AGP]]+Tabela138[[#This Row],[VENCIMENTO]]+Tabela138[[#This Row],[REPRESENTAÇÃO]]</f>
        <v>4651.09</v>
      </c>
      <c r="L32" s="1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</row>
    <row r="33" spans="1:28" s="23" customFormat="1" ht="12.75" customHeight="1">
      <c r="A33" s="39" t="s">
        <v>83</v>
      </c>
      <c r="B33" s="42" t="s">
        <v>135</v>
      </c>
      <c r="C33" s="42" t="s">
        <v>179</v>
      </c>
      <c r="D33" s="45" t="s">
        <v>209</v>
      </c>
      <c r="E33" s="34">
        <v>1</v>
      </c>
      <c r="F33" s="47" t="s">
        <v>239</v>
      </c>
      <c r="G33" s="36" t="s">
        <v>511</v>
      </c>
      <c r="H33" s="84"/>
      <c r="I33" s="84">
        <v>930.22</v>
      </c>
      <c r="J33" s="84">
        <v>3720.87</v>
      </c>
      <c r="K33" s="84">
        <f>Tabela138[[#This Row],[AGP]]+Tabela138[[#This Row],[VENCIMENTO]]+Tabela138[[#This Row],[REPRESENTAÇÃO]]</f>
        <v>4651.09</v>
      </c>
      <c r="L33" s="1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</row>
    <row r="34" spans="1:28" s="23" customFormat="1" ht="12.75" customHeight="1">
      <c r="A34" s="39" t="s">
        <v>84</v>
      </c>
      <c r="B34" s="42" t="s">
        <v>136</v>
      </c>
      <c r="C34" s="42" t="s">
        <v>456</v>
      </c>
      <c r="D34" s="45" t="s">
        <v>209</v>
      </c>
      <c r="E34" s="34">
        <v>1</v>
      </c>
      <c r="F34" s="47" t="s">
        <v>240</v>
      </c>
      <c r="G34" s="36" t="s">
        <v>511</v>
      </c>
      <c r="H34" s="84"/>
      <c r="I34" s="84">
        <v>930.22</v>
      </c>
      <c r="J34" s="84">
        <v>3720.87</v>
      </c>
      <c r="K34" s="84">
        <f>Tabela138[[#This Row],[AGP]]+Tabela138[[#This Row],[VENCIMENTO]]+Tabela138[[#This Row],[REPRESENTAÇÃO]]</f>
        <v>4651.09</v>
      </c>
      <c r="L34" s="1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</row>
    <row r="35" spans="1:28" s="23" customFormat="1" ht="12.75" customHeight="1">
      <c r="A35" s="39" t="s">
        <v>85</v>
      </c>
      <c r="B35" s="42" t="s">
        <v>137</v>
      </c>
      <c r="C35" s="42" t="s">
        <v>457</v>
      </c>
      <c r="D35" s="45" t="s">
        <v>209</v>
      </c>
      <c r="E35" s="34">
        <v>1</v>
      </c>
      <c r="F35" s="47" t="s">
        <v>241</v>
      </c>
      <c r="G35" s="36" t="s">
        <v>511</v>
      </c>
      <c r="H35" s="84"/>
      <c r="I35" s="84">
        <v>930.22</v>
      </c>
      <c r="J35" s="84">
        <v>3720.87</v>
      </c>
      <c r="K35" s="84">
        <f>Tabela138[[#This Row],[AGP]]+Tabela138[[#This Row],[VENCIMENTO]]+Tabela138[[#This Row],[REPRESENTAÇÃO]]</f>
        <v>4651.09</v>
      </c>
      <c r="L35" s="1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</row>
    <row r="36" spans="1:28" s="23" customFormat="1" ht="12.75" customHeight="1">
      <c r="A36" s="39" t="s">
        <v>86</v>
      </c>
      <c r="B36" s="42" t="s">
        <v>138</v>
      </c>
      <c r="C36" s="42" t="s">
        <v>180</v>
      </c>
      <c r="D36" s="45" t="s">
        <v>209</v>
      </c>
      <c r="E36" s="34">
        <v>1</v>
      </c>
      <c r="F36" s="47" t="s">
        <v>242</v>
      </c>
      <c r="G36" s="36" t="s">
        <v>511</v>
      </c>
      <c r="H36" s="84"/>
      <c r="I36" s="84">
        <v>930.22</v>
      </c>
      <c r="J36" s="84">
        <v>3720.87</v>
      </c>
      <c r="K36" s="84">
        <f>Tabela138[[#This Row],[AGP]]+Tabela138[[#This Row],[VENCIMENTO]]+Tabela138[[#This Row],[REPRESENTAÇÃO]]</f>
        <v>4651.09</v>
      </c>
      <c r="L36" s="1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</row>
    <row r="37" spans="1:28" s="23" customFormat="1" ht="12.75" customHeight="1">
      <c r="A37" s="39" t="s">
        <v>87</v>
      </c>
      <c r="B37" s="42" t="s">
        <v>139</v>
      </c>
      <c r="C37" s="42" t="s">
        <v>181</v>
      </c>
      <c r="D37" s="45" t="s">
        <v>209</v>
      </c>
      <c r="E37" s="34">
        <v>1</v>
      </c>
      <c r="F37" s="47" t="s">
        <v>243</v>
      </c>
      <c r="G37" s="36" t="s">
        <v>511</v>
      </c>
      <c r="H37" s="84"/>
      <c r="I37" s="84">
        <v>930.22</v>
      </c>
      <c r="J37" s="84">
        <v>3720.87</v>
      </c>
      <c r="K37" s="84">
        <f>Tabela138[[#This Row],[AGP]]+Tabela138[[#This Row],[VENCIMENTO]]+Tabela138[[#This Row],[REPRESENTAÇÃO]]</f>
        <v>4651.09</v>
      </c>
      <c r="L37" s="1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</row>
    <row r="38" spans="1:28" s="23" customFormat="1" ht="12.75" customHeight="1">
      <c r="A38" s="39" t="s">
        <v>88</v>
      </c>
      <c r="B38" s="42" t="s">
        <v>140</v>
      </c>
      <c r="C38" s="42" t="s">
        <v>182</v>
      </c>
      <c r="D38" s="45" t="s">
        <v>209</v>
      </c>
      <c r="E38" s="34">
        <v>1</v>
      </c>
      <c r="F38" s="47" t="s">
        <v>244</v>
      </c>
      <c r="G38" s="36" t="s">
        <v>511</v>
      </c>
      <c r="H38" s="84"/>
      <c r="I38" s="84">
        <v>930.22</v>
      </c>
      <c r="J38" s="84">
        <v>3720.87</v>
      </c>
      <c r="K38" s="84">
        <f>Tabela138[[#This Row],[AGP]]+Tabela138[[#This Row],[VENCIMENTO]]+Tabela138[[#This Row],[REPRESENTAÇÃO]]</f>
        <v>4651.09</v>
      </c>
      <c r="L38" s="1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</row>
    <row r="39" spans="1:28" s="23" customFormat="1" ht="12.75" customHeight="1">
      <c r="A39" s="39" t="s">
        <v>89</v>
      </c>
      <c r="B39" s="42" t="s">
        <v>141</v>
      </c>
      <c r="C39" s="42" t="s">
        <v>183</v>
      </c>
      <c r="D39" s="45" t="s">
        <v>18</v>
      </c>
      <c r="E39" s="34">
        <v>1</v>
      </c>
      <c r="F39" s="47" t="s">
        <v>515</v>
      </c>
      <c r="G39" s="36" t="s">
        <v>511</v>
      </c>
      <c r="H39" s="84"/>
      <c r="I39" s="84">
        <v>664.44</v>
      </c>
      <c r="J39" s="84">
        <v>2657.77</v>
      </c>
      <c r="K39" s="84">
        <f>Tabela138[[#This Row],[AGP]]+Tabela138[[#This Row],[VENCIMENTO]]+Tabela138[[#This Row],[REPRESENTAÇÃO]]</f>
        <v>3322.21</v>
      </c>
      <c r="L39" s="1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</row>
    <row r="40" spans="1:28" s="23" customFormat="1" ht="12.75" customHeight="1">
      <c r="A40" s="39" t="s">
        <v>90</v>
      </c>
      <c r="B40" s="42" t="s">
        <v>142</v>
      </c>
      <c r="C40" s="42" t="s">
        <v>184</v>
      </c>
      <c r="D40" s="45" t="s">
        <v>18</v>
      </c>
      <c r="E40" s="34">
        <v>1</v>
      </c>
      <c r="F40" s="47" t="s">
        <v>245</v>
      </c>
      <c r="G40" s="36" t="s">
        <v>511</v>
      </c>
      <c r="H40" s="84"/>
      <c r="I40" s="84">
        <v>664.44</v>
      </c>
      <c r="J40" s="84">
        <v>2657.77</v>
      </c>
      <c r="K40" s="84">
        <f>Tabela138[[#This Row],[AGP]]+Tabela138[[#This Row],[VENCIMENTO]]+Tabela138[[#This Row],[REPRESENTAÇÃO]]</f>
        <v>3322.21</v>
      </c>
      <c r="L40" s="1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</row>
    <row r="41" spans="1:28" s="23" customFormat="1" ht="12.75" customHeight="1">
      <c r="A41" s="39" t="s">
        <v>91</v>
      </c>
      <c r="B41" s="42" t="s">
        <v>129</v>
      </c>
      <c r="C41" s="42" t="s">
        <v>185</v>
      </c>
      <c r="D41" s="45" t="s">
        <v>18</v>
      </c>
      <c r="E41" s="34">
        <v>1</v>
      </c>
      <c r="F41" s="47" t="s">
        <v>246</v>
      </c>
      <c r="G41" s="36" t="s">
        <v>511</v>
      </c>
      <c r="H41" s="84"/>
      <c r="I41" s="84">
        <v>664.44</v>
      </c>
      <c r="J41" s="84">
        <v>2657.77</v>
      </c>
      <c r="K41" s="84">
        <f>Tabela138[[#This Row],[AGP]]+Tabela138[[#This Row],[VENCIMENTO]]+Tabela138[[#This Row],[REPRESENTAÇÃO]]</f>
        <v>3322.21</v>
      </c>
      <c r="L41" s="1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</row>
    <row r="42" spans="1:28" s="23" customFormat="1" ht="12.75" customHeight="1">
      <c r="A42" s="39" t="s">
        <v>92</v>
      </c>
      <c r="B42" s="42" t="s">
        <v>143</v>
      </c>
      <c r="C42" s="42" t="s">
        <v>186</v>
      </c>
      <c r="D42" s="45" t="s">
        <v>18</v>
      </c>
      <c r="E42" s="34">
        <v>1</v>
      </c>
      <c r="F42" s="47" t="s">
        <v>247</v>
      </c>
      <c r="G42" s="36" t="s">
        <v>511</v>
      </c>
      <c r="H42" s="84"/>
      <c r="I42" s="84">
        <v>664.44</v>
      </c>
      <c r="J42" s="84">
        <v>2657.77</v>
      </c>
      <c r="K42" s="84">
        <f>Tabela138[[#This Row],[AGP]]+Tabela138[[#This Row],[VENCIMENTO]]+Tabela138[[#This Row],[REPRESENTAÇÃO]]</f>
        <v>3322.21</v>
      </c>
      <c r="L42" s="1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</row>
    <row r="43" spans="1:28" s="23" customFormat="1" ht="12.75" customHeight="1">
      <c r="A43" s="39" t="s">
        <v>93</v>
      </c>
      <c r="B43" s="42" t="s">
        <v>144</v>
      </c>
      <c r="C43" s="42" t="s">
        <v>187</v>
      </c>
      <c r="D43" s="45" t="s">
        <v>18</v>
      </c>
      <c r="E43" s="34">
        <v>1</v>
      </c>
      <c r="F43" s="47" t="s">
        <v>248</v>
      </c>
      <c r="G43" s="36" t="s">
        <v>511</v>
      </c>
      <c r="H43" s="84"/>
      <c r="I43" s="84">
        <v>664.44</v>
      </c>
      <c r="J43" s="84">
        <v>2657.77</v>
      </c>
      <c r="K43" s="84">
        <f>Tabela138[[#This Row],[AGP]]+Tabela138[[#This Row],[VENCIMENTO]]+Tabela138[[#This Row],[REPRESENTAÇÃO]]</f>
        <v>3322.21</v>
      </c>
      <c r="L43" s="1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</row>
    <row r="44" spans="1:28" s="23" customFormat="1" ht="12.75" customHeight="1">
      <c r="A44" s="39" t="s">
        <v>94</v>
      </c>
      <c r="B44" s="42" t="s">
        <v>145</v>
      </c>
      <c r="C44" s="42" t="s">
        <v>188</v>
      </c>
      <c r="D44" s="45" t="s">
        <v>18</v>
      </c>
      <c r="E44" s="34">
        <v>1</v>
      </c>
      <c r="F44" s="47" t="s">
        <v>249</v>
      </c>
      <c r="G44" s="36" t="s">
        <v>511</v>
      </c>
      <c r="H44" s="84"/>
      <c r="I44" s="84">
        <v>664.44</v>
      </c>
      <c r="J44" s="84">
        <v>2657.77</v>
      </c>
      <c r="K44" s="84">
        <f>Tabela138[[#This Row],[AGP]]+Tabela138[[#This Row],[VENCIMENTO]]+Tabela138[[#This Row],[REPRESENTAÇÃO]]</f>
        <v>3322.21</v>
      </c>
      <c r="L44" s="1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</row>
    <row r="45" spans="1:28" s="23" customFormat="1" ht="12.75" customHeight="1">
      <c r="A45" s="39" t="s">
        <v>95</v>
      </c>
      <c r="B45" s="42" t="s">
        <v>146</v>
      </c>
      <c r="C45" s="42" t="s">
        <v>189</v>
      </c>
      <c r="D45" s="45" t="s">
        <v>18</v>
      </c>
      <c r="E45" s="34">
        <v>1</v>
      </c>
      <c r="F45" s="47" t="s">
        <v>250</v>
      </c>
      <c r="G45" s="36" t="s">
        <v>511</v>
      </c>
      <c r="H45" s="84"/>
      <c r="I45" s="84">
        <v>664.44</v>
      </c>
      <c r="J45" s="84">
        <v>2657.77</v>
      </c>
      <c r="K45" s="84">
        <f>Tabela138[[#This Row],[AGP]]+Tabela138[[#This Row],[VENCIMENTO]]+Tabela138[[#This Row],[REPRESENTAÇÃO]]</f>
        <v>3322.21</v>
      </c>
      <c r="L45" s="1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</row>
    <row r="46" spans="1:28" s="23" customFormat="1" ht="12.75" customHeight="1">
      <c r="A46" s="39" t="s">
        <v>96</v>
      </c>
      <c r="B46" s="42" t="s">
        <v>25</v>
      </c>
      <c r="C46" s="42" t="s">
        <v>190</v>
      </c>
      <c r="D46" s="45" t="s">
        <v>18</v>
      </c>
      <c r="E46" s="34">
        <v>1</v>
      </c>
      <c r="F46" s="47" t="s">
        <v>251</v>
      </c>
      <c r="G46" s="36" t="s">
        <v>511</v>
      </c>
      <c r="H46" s="84"/>
      <c r="I46" s="84">
        <v>664.44</v>
      </c>
      <c r="J46" s="84">
        <v>2657.77</v>
      </c>
      <c r="K46" s="84">
        <f>Tabela138[[#This Row],[AGP]]+Tabela138[[#This Row],[VENCIMENTO]]+Tabela138[[#This Row],[REPRESENTAÇÃO]]</f>
        <v>3322.21</v>
      </c>
      <c r="L46" s="1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</row>
    <row r="47" spans="1:28" s="23" customFormat="1" ht="12.75" customHeight="1">
      <c r="A47" s="39" t="s">
        <v>97</v>
      </c>
      <c r="B47" s="42" t="s">
        <v>147</v>
      </c>
      <c r="C47" s="42" t="s">
        <v>191</v>
      </c>
      <c r="D47" s="45" t="s">
        <v>18</v>
      </c>
      <c r="E47" s="34">
        <v>1</v>
      </c>
      <c r="F47" s="47" t="s">
        <v>252</v>
      </c>
      <c r="G47" s="36" t="s">
        <v>511</v>
      </c>
      <c r="H47" s="84"/>
      <c r="I47" s="84">
        <v>664.44</v>
      </c>
      <c r="J47" s="84">
        <v>2657.77</v>
      </c>
      <c r="K47" s="84">
        <f>Tabela138[[#This Row],[AGP]]+Tabela138[[#This Row],[VENCIMENTO]]+Tabela138[[#This Row],[REPRESENTAÇÃO]]</f>
        <v>3322.21</v>
      </c>
      <c r="L47" s="1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</row>
    <row r="48" spans="1:28" s="23" customFormat="1" ht="12.75" customHeight="1">
      <c r="A48" s="39" t="s">
        <v>98</v>
      </c>
      <c r="B48" s="42" t="s">
        <v>148</v>
      </c>
      <c r="C48" s="42" t="s">
        <v>192</v>
      </c>
      <c r="D48" s="45" t="s">
        <v>18</v>
      </c>
      <c r="E48" s="34">
        <v>1</v>
      </c>
      <c r="F48" s="47" t="s">
        <v>253</v>
      </c>
      <c r="G48" s="36" t="s">
        <v>511</v>
      </c>
      <c r="H48" s="84"/>
      <c r="I48" s="84">
        <v>664.44</v>
      </c>
      <c r="J48" s="84">
        <v>2657.77</v>
      </c>
      <c r="K48" s="84">
        <f>Tabela138[[#This Row],[AGP]]+Tabela138[[#This Row],[VENCIMENTO]]+Tabela138[[#This Row],[REPRESENTAÇÃO]]</f>
        <v>3322.21</v>
      </c>
      <c r="L48" s="1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</row>
    <row r="49" spans="1:28" s="23" customFormat="1" ht="12.75" customHeight="1">
      <c r="A49" s="39" t="s">
        <v>99</v>
      </c>
      <c r="B49" s="42" t="s">
        <v>149</v>
      </c>
      <c r="C49" s="42" t="s">
        <v>193</v>
      </c>
      <c r="D49" s="45" t="s">
        <v>18</v>
      </c>
      <c r="E49" s="34">
        <v>1</v>
      </c>
      <c r="F49" s="47" t="s">
        <v>254</v>
      </c>
      <c r="G49" s="36" t="s">
        <v>511</v>
      </c>
      <c r="H49" s="84"/>
      <c r="I49" s="84">
        <v>664.44</v>
      </c>
      <c r="J49" s="84">
        <v>2657.77</v>
      </c>
      <c r="K49" s="84">
        <f>Tabela138[[#This Row],[AGP]]+Tabela138[[#This Row],[VENCIMENTO]]+Tabela138[[#This Row],[REPRESENTAÇÃO]]</f>
        <v>3322.21</v>
      </c>
      <c r="L49" s="1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</row>
    <row r="50" spans="1:28" s="23" customFormat="1" ht="12.75" customHeight="1">
      <c r="A50" s="39" t="s">
        <v>100</v>
      </c>
      <c r="B50" s="42" t="s">
        <v>150</v>
      </c>
      <c r="C50" s="44" t="s">
        <v>194</v>
      </c>
      <c r="D50" s="45" t="s">
        <v>18</v>
      </c>
      <c r="E50" s="34">
        <v>1</v>
      </c>
      <c r="F50" s="47" t="s">
        <v>255</v>
      </c>
      <c r="G50" s="36" t="s">
        <v>511</v>
      </c>
      <c r="H50" s="84"/>
      <c r="I50" s="84">
        <v>664.44</v>
      </c>
      <c r="J50" s="84">
        <v>2657.77</v>
      </c>
      <c r="K50" s="84">
        <f>Tabela138[[#This Row],[AGP]]+Tabela138[[#This Row],[VENCIMENTO]]+Tabela138[[#This Row],[REPRESENTAÇÃO]]</f>
        <v>3322.21</v>
      </c>
      <c r="L50" s="1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</row>
    <row r="51" spans="1:28" s="23" customFormat="1" ht="12.75" customHeight="1">
      <c r="A51" s="39" t="s">
        <v>101</v>
      </c>
      <c r="B51" s="42" t="s">
        <v>151</v>
      </c>
      <c r="C51" s="42" t="s">
        <v>195</v>
      </c>
      <c r="D51" s="45" t="s">
        <v>19</v>
      </c>
      <c r="E51" s="34">
        <v>1</v>
      </c>
      <c r="F51" s="47" t="s">
        <v>256</v>
      </c>
      <c r="G51" s="36" t="s">
        <v>511</v>
      </c>
      <c r="H51" s="84"/>
      <c r="I51" s="84">
        <v>431.89</v>
      </c>
      <c r="J51" s="84">
        <v>1727.55</v>
      </c>
      <c r="K51" s="84">
        <f>Tabela138[[#This Row],[AGP]]+Tabela138[[#This Row],[VENCIMENTO]]+Tabela138[[#This Row],[REPRESENTAÇÃO]]</f>
        <v>2159.44</v>
      </c>
      <c r="L51" s="1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</row>
    <row r="52" spans="1:28" s="23" customFormat="1" ht="12.75" customHeight="1">
      <c r="A52" s="39" t="s">
        <v>102</v>
      </c>
      <c r="B52" s="42" t="s">
        <v>152</v>
      </c>
      <c r="C52" s="42" t="s">
        <v>196</v>
      </c>
      <c r="D52" s="45" t="s">
        <v>19</v>
      </c>
      <c r="E52" s="34">
        <v>1</v>
      </c>
      <c r="F52" s="39" t="s">
        <v>257</v>
      </c>
      <c r="G52" s="36" t="s">
        <v>511</v>
      </c>
      <c r="H52" s="84"/>
      <c r="I52" s="84">
        <v>431.89</v>
      </c>
      <c r="J52" s="84">
        <v>1727.55</v>
      </c>
      <c r="K52" s="84">
        <f>Tabela138[[#This Row],[AGP]]+Tabela138[[#This Row],[VENCIMENTO]]+Tabela138[[#This Row],[REPRESENTAÇÃO]]</f>
        <v>2159.44</v>
      </c>
      <c r="L52" s="1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</row>
    <row r="53" spans="1:28" s="23" customFormat="1" ht="12.75" customHeight="1">
      <c r="A53" s="39" t="s">
        <v>101</v>
      </c>
      <c r="B53" s="42" t="s">
        <v>151</v>
      </c>
      <c r="C53" s="42" t="s">
        <v>195</v>
      </c>
      <c r="D53" s="45" t="s">
        <v>19</v>
      </c>
      <c r="E53" s="34">
        <v>1</v>
      </c>
      <c r="F53" s="47" t="s">
        <v>258</v>
      </c>
      <c r="G53" s="36" t="s">
        <v>511</v>
      </c>
      <c r="H53" s="84"/>
      <c r="I53" s="84">
        <v>431.89</v>
      </c>
      <c r="J53" s="84">
        <v>1727.55</v>
      </c>
      <c r="K53" s="84">
        <f>Tabela138[[#This Row],[AGP]]+Tabela138[[#This Row],[VENCIMENTO]]+Tabela138[[#This Row],[REPRESENTAÇÃO]]</f>
        <v>2159.44</v>
      </c>
      <c r="L53" s="1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</row>
    <row r="54" spans="1:28" s="23" customFormat="1" ht="12.75" customHeight="1">
      <c r="A54" s="39" t="s">
        <v>101</v>
      </c>
      <c r="B54" s="42" t="s">
        <v>151</v>
      </c>
      <c r="C54" s="42" t="s">
        <v>195</v>
      </c>
      <c r="D54" s="45" t="s">
        <v>19</v>
      </c>
      <c r="E54" s="34">
        <v>1</v>
      </c>
      <c r="F54" s="47" t="s">
        <v>259</v>
      </c>
      <c r="G54" s="36" t="s">
        <v>511</v>
      </c>
      <c r="H54" s="84"/>
      <c r="I54" s="84">
        <v>431.89</v>
      </c>
      <c r="J54" s="84">
        <v>1727.55</v>
      </c>
      <c r="K54" s="84">
        <f>Tabela138[[#This Row],[AGP]]+Tabela138[[#This Row],[VENCIMENTO]]+Tabela138[[#This Row],[REPRESENTAÇÃO]]</f>
        <v>2159.44</v>
      </c>
      <c r="L54" s="1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</row>
    <row r="55" spans="1:28" s="23" customFormat="1" ht="12.75" customHeight="1">
      <c r="A55" s="39" t="s">
        <v>103</v>
      </c>
      <c r="B55" s="42" t="s">
        <v>153</v>
      </c>
      <c r="C55" s="42" t="s">
        <v>197</v>
      </c>
      <c r="D55" s="45" t="s">
        <v>19</v>
      </c>
      <c r="E55" s="34">
        <v>1</v>
      </c>
      <c r="F55" s="47" t="s">
        <v>260</v>
      </c>
      <c r="G55" s="36" t="s">
        <v>511</v>
      </c>
      <c r="H55" s="84"/>
      <c r="I55" s="84">
        <v>431.89</v>
      </c>
      <c r="J55" s="84">
        <v>1727.55</v>
      </c>
      <c r="K55" s="84">
        <f>Tabela138[[#This Row],[AGP]]+Tabela138[[#This Row],[VENCIMENTO]]+Tabela138[[#This Row],[REPRESENTAÇÃO]]</f>
        <v>2159.44</v>
      </c>
      <c r="L55" s="1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</row>
    <row r="56" spans="1:28" s="23" customFormat="1" ht="12.75" customHeight="1">
      <c r="A56" s="39" t="s">
        <v>101</v>
      </c>
      <c r="B56" s="42" t="s">
        <v>151</v>
      </c>
      <c r="C56" s="42" t="s">
        <v>195</v>
      </c>
      <c r="D56" s="45" t="s">
        <v>19</v>
      </c>
      <c r="E56" s="34">
        <v>1</v>
      </c>
      <c r="F56" s="47" t="s">
        <v>261</v>
      </c>
      <c r="G56" s="36" t="s">
        <v>511</v>
      </c>
      <c r="H56" s="84"/>
      <c r="I56" s="84">
        <v>431.89</v>
      </c>
      <c r="J56" s="84">
        <v>1727.55</v>
      </c>
      <c r="K56" s="84">
        <f>Tabela138[[#This Row],[AGP]]+Tabela138[[#This Row],[VENCIMENTO]]+Tabela138[[#This Row],[REPRESENTAÇÃO]]</f>
        <v>2159.44</v>
      </c>
      <c r="L56" s="1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</row>
    <row r="57" spans="1:28" s="23" customFormat="1" ht="12.75" customHeight="1">
      <c r="A57" s="39" t="s">
        <v>102</v>
      </c>
      <c r="B57" s="42" t="s">
        <v>152</v>
      </c>
      <c r="C57" s="42" t="s">
        <v>196</v>
      </c>
      <c r="D57" s="45" t="s">
        <v>19</v>
      </c>
      <c r="E57" s="34">
        <v>1</v>
      </c>
      <c r="F57" s="47" t="s">
        <v>262</v>
      </c>
      <c r="G57" s="36" t="s">
        <v>511</v>
      </c>
      <c r="H57" s="84"/>
      <c r="I57" s="84">
        <v>431.89</v>
      </c>
      <c r="J57" s="84">
        <v>1727.55</v>
      </c>
      <c r="K57" s="84">
        <f>Tabela138[[#This Row],[AGP]]+Tabela138[[#This Row],[VENCIMENTO]]+Tabela138[[#This Row],[REPRESENTAÇÃO]]</f>
        <v>2159.44</v>
      </c>
      <c r="L57" s="1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</row>
    <row r="58" spans="1:28" s="23" customFormat="1" ht="12.75" customHeight="1">
      <c r="A58" s="39" t="s">
        <v>104</v>
      </c>
      <c r="B58" s="42" t="s">
        <v>154</v>
      </c>
      <c r="C58" s="42" t="s">
        <v>198</v>
      </c>
      <c r="D58" s="45" t="s">
        <v>19</v>
      </c>
      <c r="E58" s="34">
        <v>1</v>
      </c>
      <c r="F58" s="47" t="s">
        <v>263</v>
      </c>
      <c r="G58" s="36" t="s">
        <v>511</v>
      </c>
      <c r="H58" s="84"/>
      <c r="I58" s="84">
        <v>431.89</v>
      </c>
      <c r="J58" s="84">
        <v>1727.55</v>
      </c>
      <c r="K58" s="84">
        <f>Tabela138[[#This Row],[AGP]]+Tabela138[[#This Row],[VENCIMENTO]]+Tabela138[[#This Row],[REPRESENTAÇÃO]]</f>
        <v>2159.44</v>
      </c>
      <c r="L58" s="1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</row>
    <row r="59" spans="1:28" s="23" customFormat="1" ht="12.75" customHeight="1">
      <c r="A59" s="39" t="s">
        <v>104</v>
      </c>
      <c r="B59" s="42" t="s">
        <v>154</v>
      </c>
      <c r="C59" s="42" t="s">
        <v>198</v>
      </c>
      <c r="D59" s="45" t="s">
        <v>19</v>
      </c>
      <c r="E59" s="34">
        <v>1</v>
      </c>
      <c r="F59" s="47" t="s">
        <v>264</v>
      </c>
      <c r="G59" s="36" t="s">
        <v>511</v>
      </c>
      <c r="H59" s="84"/>
      <c r="I59" s="84">
        <v>431.89</v>
      </c>
      <c r="J59" s="84">
        <v>1727.55</v>
      </c>
      <c r="K59" s="84">
        <f>Tabela138[[#This Row],[AGP]]+Tabela138[[#This Row],[VENCIMENTO]]+Tabela138[[#This Row],[REPRESENTAÇÃO]]</f>
        <v>2159.44</v>
      </c>
      <c r="L59" s="1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</row>
    <row r="60" spans="1:28" s="23" customFormat="1" ht="12.75" customHeight="1">
      <c r="A60" s="39" t="s">
        <v>104</v>
      </c>
      <c r="B60" s="42" t="s">
        <v>154</v>
      </c>
      <c r="C60" s="42" t="s">
        <v>198</v>
      </c>
      <c r="D60" s="45" t="s">
        <v>19</v>
      </c>
      <c r="E60" s="34">
        <v>1</v>
      </c>
      <c r="F60" s="47" t="s">
        <v>265</v>
      </c>
      <c r="G60" s="36" t="s">
        <v>511</v>
      </c>
      <c r="H60" s="84"/>
      <c r="I60" s="84">
        <v>431.89</v>
      </c>
      <c r="J60" s="84">
        <v>1727.55</v>
      </c>
      <c r="K60" s="84">
        <f>Tabela138[[#This Row],[AGP]]+Tabela138[[#This Row],[VENCIMENTO]]+Tabela138[[#This Row],[REPRESENTAÇÃO]]</f>
        <v>2159.44</v>
      </c>
      <c r="L60" s="1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</row>
    <row r="61" spans="1:28" s="23" customFormat="1" ht="12.75" customHeight="1">
      <c r="A61" s="39" t="s">
        <v>105</v>
      </c>
      <c r="B61" s="42" t="s">
        <v>155</v>
      </c>
      <c r="C61" s="42" t="s">
        <v>199</v>
      </c>
      <c r="D61" s="45" t="s">
        <v>19</v>
      </c>
      <c r="E61" s="34">
        <v>1</v>
      </c>
      <c r="F61" s="47" t="s">
        <v>266</v>
      </c>
      <c r="G61" s="36" t="s">
        <v>511</v>
      </c>
      <c r="H61" s="84"/>
      <c r="I61" s="84">
        <v>431.89</v>
      </c>
      <c r="J61" s="84">
        <v>1727.55</v>
      </c>
      <c r="K61" s="84">
        <f>Tabela138[[#This Row],[AGP]]+Tabela138[[#This Row],[VENCIMENTO]]+Tabela138[[#This Row],[REPRESENTAÇÃO]]</f>
        <v>2159.44</v>
      </c>
      <c r="L61" s="1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</row>
    <row r="62" spans="1:28" s="23" customFormat="1" ht="12.75" customHeight="1">
      <c r="A62" s="39" t="s">
        <v>107</v>
      </c>
      <c r="B62" s="42" t="s">
        <v>157</v>
      </c>
      <c r="C62" s="42" t="s">
        <v>201</v>
      </c>
      <c r="D62" s="45" t="s">
        <v>210</v>
      </c>
      <c r="E62" s="34">
        <v>1</v>
      </c>
      <c r="F62" s="47" t="s">
        <v>268</v>
      </c>
      <c r="G62" s="36" t="s">
        <v>511</v>
      </c>
      <c r="H62" s="84"/>
      <c r="I62" s="84">
        <v>265.77999999999997</v>
      </c>
      <c r="J62" s="84">
        <v>1063.1099999999999</v>
      </c>
      <c r="K62" s="84">
        <f>Tabela138[[#This Row],[AGP]]+Tabela138[[#This Row],[VENCIMENTO]]+Tabela138[[#This Row],[REPRESENTAÇÃO]]</f>
        <v>1328.8899999999999</v>
      </c>
      <c r="L62" s="1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</row>
    <row r="63" spans="1:28" s="23" customFormat="1" ht="12.75" customHeight="1">
      <c r="A63" s="39" t="s">
        <v>108</v>
      </c>
      <c r="B63" s="42" t="s">
        <v>158</v>
      </c>
      <c r="C63" s="42" t="s">
        <v>202</v>
      </c>
      <c r="D63" s="45" t="s">
        <v>210</v>
      </c>
      <c r="E63" s="34">
        <v>1</v>
      </c>
      <c r="F63" s="47" t="s">
        <v>269</v>
      </c>
      <c r="G63" s="36" t="s">
        <v>511</v>
      </c>
      <c r="H63" s="84"/>
      <c r="I63" s="84">
        <v>265.77999999999997</v>
      </c>
      <c r="J63" s="84">
        <v>1063.1099999999999</v>
      </c>
      <c r="K63" s="84">
        <f>Tabela138[[#This Row],[AGP]]+Tabela138[[#This Row],[VENCIMENTO]]+Tabela138[[#This Row],[REPRESENTAÇÃO]]</f>
        <v>1328.8899999999999</v>
      </c>
      <c r="L63" s="1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</row>
    <row r="64" spans="1:28" s="23" customFormat="1" ht="12.75" customHeight="1">
      <c r="A64" s="39" t="s">
        <v>108</v>
      </c>
      <c r="B64" s="42" t="s">
        <v>158</v>
      </c>
      <c r="C64" s="42" t="s">
        <v>202</v>
      </c>
      <c r="D64" s="45" t="s">
        <v>210</v>
      </c>
      <c r="E64" s="34">
        <v>1</v>
      </c>
      <c r="F64" s="47" t="s">
        <v>270</v>
      </c>
      <c r="G64" s="36" t="s">
        <v>511</v>
      </c>
      <c r="H64" s="84"/>
      <c r="I64" s="84">
        <v>265.77999999999997</v>
      </c>
      <c r="J64" s="84">
        <v>1063.1099999999999</v>
      </c>
      <c r="K64" s="84">
        <f>Tabela138[[#This Row],[AGP]]+Tabela138[[#This Row],[VENCIMENTO]]+Tabela138[[#This Row],[REPRESENTAÇÃO]]</f>
        <v>1328.8899999999999</v>
      </c>
      <c r="L64" s="1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</row>
    <row r="65" spans="1:28" s="23" customFormat="1" ht="12.75" customHeight="1">
      <c r="A65" s="39" t="s">
        <v>109</v>
      </c>
      <c r="B65" s="42" t="s">
        <v>159</v>
      </c>
      <c r="C65" s="42" t="s">
        <v>203</v>
      </c>
      <c r="D65" s="45" t="s">
        <v>210</v>
      </c>
      <c r="E65" s="34">
        <v>1</v>
      </c>
      <c r="F65" s="47" t="s">
        <v>271</v>
      </c>
      <c r="G65" s="36" t="s">
        <v>511</v>
      </c>
      <c r="H65" s="84"/>
      <c r="I65" s="84">
        <v>265.77999999999997</v>
      </c>
      <c r="J65" s="84">
        <v>1063.1099999999999</v>
      </c>
      <c r="K65" s="84">
        <f>Tabela138[[#This Row],[AGP]]+Tabela138[[#This Row],[VENCIMENTO]]+Tabela138[[#This Row],[REPRESENTAÇÃO]]</f>
        <v>1328.8899999999999</v>
      </c>
      <c r="L65" s="1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</row>
    <row r="66" spans="1:28" s="23" customFormat="1" ht="12.75" customHeight="1">
      <c r="A66" s="39" t="s">
        <v>110</v>
      </c>
      <c r="B66" s="42" t="s">
        <v>160</v>
      </c>
      <c r="C66" s="42" t="s">
        <v>204</v>
      </c>
      <c r="D66" s="45" t="s">
        <v>210</v>
      </c>
      <c r="E66" s="34">
        <v>1</v>
      </c>
      <c r="F66" s="47" t="s">
        <v>272</v>
      </c>
      <c r="G66" s="36" t="s">
        <v>511</v>
      </c>
      <c r="H66" s="84"/>
      <c r="I66" s="84">
        <v>265.77999999999997</v>
      </c>
      <c r="J66" s="84">
        <v>1063.1099999999999</v>
      </c>
      <c r="K66" s="84">
        <f>Tabela138[[#This Row],[AGP]]+Tabela138[[#This Row],[VENCIMENTO]]+Tabela138[[#This Row],[REPRESENTAÇÃO]]</f>
        <v>1328.8899999999999</v>
      </c>
      <c r="L66" s="1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</row>
    <row r="67" spans="1:28" s="23" customFormat="1" ht="12.75" customHeight="1">
      <c r="A67" s="39" t="s">
        <v>111</v>
      </c>
      <c r="B67" s="42" t="s">
        <v>161</v>
      </c>
      <c r="C67" s="42" t="s">
        <v>205</v>
      </c>
      <c r="D67" s="45" t="s">
        <v>211</v>
      </c>
      <c r="E67" s="34">
        <v>1</v>
      </c>
      <c r="F67" s="47" t="s">
        <v>273</v>
      </c>
      <c r="G67" s="36" t="s">
        <v>511</v>
      </c>
      <c r="H67" s="84"/>
      <c r="I67" s="84">
        <v>232.56</v>
      </c>
      <c r="J67" s="84">
        <v>930.22</v>
      </c>
      <c r="K67" s="84">
        <f>Tabela138[[#This Row],[AGP]]+Tabela138[[#This Row],[VENCIMENTO]]+Tabela138[[#This Row],[REPRESENTAÇÃO]]</f>
        <v>1162.78</v>
      </c>
      <c r="L67" s="1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</row>
    <row r="68" spans="1:28" s="22" customFormat="1" ht="12.75" customHeight="1">
      <c r="A68" s="21" t="s">
        <v>57</v>
      </c>
      <c r="B68" s="87"/>
      <c r="C68" s="87"/>
      <c r="D68" s="87"/>
      <c r="E68" s="87">
        <f>SUBTOTAL(102,Tabela138[QUANT.])</f>
        <v>65</v>
      </c>
      <c r="F68" s="88"/>
      <c r="G68" s="87"/>
      <c r="H68" s="108">
        <f>SUM(H3:H67)</f>
        <v>10570</v>
      </c>
      <c r="I68" s="89">
        <f>SUBTOTAL(109,Tabela138[VENCIMENTO])</f>
        <v>55381.24000000002</v>
      </c>
      <c r="J68" s="90">
        <f>SUBTOTAL(109,Tabela138[REPRESENTAÇÃO])</f>
        <v>216439.0399999996</v>
      </c>
      <c r="K68" s="91">
        <f>SUBTOTAL(109,Tabela138[TOTAL])</f>
        <v>282390.27999999997</v>
      </c>
    </row>
    <row r="69" spans="1:28" ht="12.75" customHeight="1">
      <c r="A69" s="18"/>
      <c r="B69" s="19"/>
      <c r="C69" s="19"/>
      <c r="D69" s="19"/>
      <c r="E69" s="19"/>
      <c r="F69" s="20"/>
      <c r="G69" s="19"/>
      <c r="H69" s="19"/>
      <c r="I69" s="19"/>
      <c r="J69" s="19"/>
      <c r="K69" s="17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</row>
    <row r="70" spans="1:28" s="22" customFormat="1" ht="12.75" customHeight="1">
      <c r="A70" s="113" t="s">
        <v>20</v>
      </c>
      <c r="B70" s="113"/>
      <c r="C70" s="113"/>
      <c r="D70" s="113"/>
      <c r="E70" s="113"/>
      <c r="F70" s="113"/>
      <c r="G70" s="113"/>
      <c r="H70" s="113"/>
      <c r="I70" s="26"/>
      <c r="K70" s="27"/>
      <c r="L70" s="27"/>
    </row>
    <row r="71" spans="1:28" s="22" customFormat="1" ht="12.75" customHeight="1">
      <c r="A71" s="24" t="s">
        <v>1</v>
      </c>
      <c r="B71" s="24" t="s">
        <v>2</v>
      </c>
      <c r="C71" s="24" t="s">
        <v>3</v>
      </c>
      <c r="D71" s="24" t="s">
        <v>4</v>
      </c>
      <c r="E71" s="24" t="s">
        <v>5</v>
      </c>
      <c r="F71" s="24" t="s">
        <v>6</v>
      </c>
      <c r="G71" s="24" t="s">
        <v>7</v>
      </c>
      <c r="H71" s="24" t="s">
        <v>11</v>
      </c>
      <c r="I71" s="26"/>
      <c r="J71" s="26"/>
      <c r="K71" s="27"/>
      <c r="L71" s="27"/>
      <c r="M71" s="26"/>
      <c r="N71" s="26"/>
      <c r="O71" s="26"/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</row>
    <row r="72" spans="1:28" s="22" customFormat="1" ht="12.75" customHeight="1">
      <c r="A72" s="39" t="s">
        <v>274</v>
      </c>
      <c r="B72" s="42" t="s">
        <v>275</v>
      </c>
      <c r="C72" s="44" t="s">
        <v>276</v>
      </c>
      <c r="D72" s="45" t="s">
        <v>277</v>
      </c>
      <c r="E72" s="29">
        <v>1</v>
      </c>
      <c r="F72" s="47" t="s">
        <v>331</v>
      </c>
      <c r="G72" s="74" t="s">
        <v>513</v>
      </c>
      <c r="H72" s="107">
        <v>5847.08</v>
      </c>
      <c r="K72" s="28"/>
      <c r="L72" s="28"/>
      <c r="M72" s="28"/>
      <c r="N72" s="28"/>
      <c r="O72" s="28"/>
      <c r="P72" s="28"/>
      <c r="Q72" s="28"/>
      <c r="R72" s="28"/>
      <c r="S72" s="28"/>
      <c r="T72" s="28"/>
      <c r="U72" s="28"/>
      <c r="V72" s="28"/>
      <c r="W72" s="28"/>
      <c r="X72" s="28"/>
      <c r="Y72" s="28"/>
      <c r="Z72" s="28"/>
      <c r="AA72" s="28"/>
      <c r="AB72" s="28"/>
    </row>
    <row r="73" spans="1:28" s="22" customFormat="1" ht="12.75" customHeight="1">
      <c r="A73" s="39" t="s">
        <v>278</v>
      </c>
      <c r="B73" s="42" t="s">
        <v>279</v>
      </c>
      <c r="C73" s="42" t="s">
        <v>280</v>
      </c>
      <c r="D73" s="45" t="s">
        <v>277</v>
      </c>
      <c r="E73" s="29">
        <v>1</v>
      </c>
      <c r="F73" s="47" t="s">
        <v>332</v>
      </c>
      <c r="G73" s="74" t="s">
        <v>512</v>
      </c>
      <c r="H73" s="107">
        <v>5847.08</v>
      </c>
      <c r="K73" s="28"/>
      <c r="L73" s="28"/>
      <c r="M73" s="28"/>
      <c r="N73" s="28"/>
      <c r="O73" s="28"/>
      <c r="P73" s="28"/>
      <c r="Q73" s="28"/>
      <c r="R73" s="28"/>
      <c r="S73" s="28"/>
      <c r="T73" s="28"/>
      <c r="U73" s="28"/>
      <c r="V73" s="28"/>
      <c r="W73" s="28"/>
      <c r="X73" s="28"/>
      <c r="Y73" s="28"/>
      <c r="Z73" s="28"/>
      <c r="AA73" s="28"/>
      <c r="AB73" s="28"/>
    </row>
    <row r="74" spans="1:28" s="22" customFormat="1" ht="12.75" customHeight="1">
      <c r="A74" s="39" t="s">
        <v>75</v>
      </c>
      <c r="B74" s="42" t="s">
        <v>135</v>
      </c>
      <c r="C74" s="42" t="s">
        <v>281</v>
      </c>
      <c r="D74" s="45" t="s">
        <v>21</v>
      </c>
      <c r="E74" s="29">
        <v>1</v>
      </c>
      <c r="F74" s="47" t="s">
        <v>333</v>
      </c>
      <c r="G74" s="74" t="s">
        <v>512</v>
      </c>
      <c r="H74" s="107">
        <v>4916.8599999999997</v>
      </c>
      <c r="K74" s="28"/>
      <c r="L74" s="28"/>
      <c r="M74" s="28"/>
      <c r="N74" s="28"/>
      <c r="O74" s="28"/>
      <c r="P74" s="28"/>
      <c r="Q74" s="28"/>
      <c r="R74" s="28"/>
      <c r="S74" s="28"/>
      <c r="T74" s="28"/>
      <c r="U74" s="28"/>
      <c r="V74" s="28"/>
      <c r="W74" s="28"/>
      <c r="X74" s="28"/>
      <c r="Y74" s="28"/>
      <c r="Z74" s="28"/>
      <c r="AA74" s="28"/>
      <c r="AB74" s="28"/>
    </row>
    <row r="75" spans="1:28" s="22" customFormat="1" ht="12.75" customHeight="1">
      <c r="A75" s="39" t="s">
        <v>282</v>
      </c>
      <c r="B75" s="42" t="s">
        <v>283</v>
      </c>
      <c r="C75" s="42" t="s">
        <v>284</v>
      </c>
      <c r="D75" s="45" t="s">
        <v>21</v>
      </c>
      <c r="E75" s="29">
        <v>1</v>
      </c>
      <c r="F75" s="47" t="s">
        <v>334</v>
      </c>
      <c r="G75" s="74" t="s">
        <v>512</v>
      </c>
      <c r="H75" s="107">
        <v>4916.8599999999997</v>
      </c>
      <c r="K75" s="28"/>
      <c r="L75" s="28"/>
      <c r="M75" s="28"/>
      <c r="N75" s="28"/>
      <c r="O75" s="28"/>
      <c r="P75" s="28"/>
      <c r="Q75" s="28"/>
      <c r="R75" s="28"/>
      <c r="S75" s="28"/>
      <c r="T75" s="28"/>
      <c r="U75" s="28"/>
      <c r="V75" s="28"/>
      <c r="W75" s="28"/>
      <c r="X75" s="28"/>
      <c r="Y75" s="28"/>
      <c r="Z75" s="28"/>
      <c r="AA75" s="28"/>
      <c r="AB75" s="28"/>
    </row>
    <row r="76" spans="1:28" s="22" customFormat="1" ht="12.75" customHeight="1">
      <c r="A76" s="39" t="s">
        <v>285</v>
      </c>
      <c r="B76" s="42" t="s">
        <v>286</v>
      </c>
      <c r="C76" s="42" t="s">
        <v>287</v>
      </c>
      <c r="D76" s="45" t="s">
        <v>22</v>
      </c>
      <c r="E76" s="29">
        <v>1</v>
      </c>
      <c r="F76" s="47" t="s">
        <v>335</v>
      </c>
      <c r="G76" s="74" t="s">
        <v>512</v>
      </c>
      <c r="H76" s="107">
        <v>4518.2</v>
      </c>
      <c r="K76" s="28"/>
      <c r="L76" s="28"/>
      <c r="M76" s="28"/>
      <c r="N76" s="28"/>
      <c r="O76" s="28"/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</row>
    <row r="77" spans="1:28" s="22" customFormat="1" ht="12.75" customHeight="1">
      <c r="A77" s="39" t="s">
        <v>288</v>
      </c>
      <c r="B77" s="42" t="s">
        <v>289</v>
      </c>
      <c r="C77" s="42" t="s">
        <v>290</v>
      </c>
      <c r="D77" s="45" t="s">
        <v>22</v>
      </c>
      <c r="E77" s="29">
        <v>1</v>
      </c>
      <c r="F77" s="47" t="s">
        <v>336</v>
      </c>
      <c r="G77" s="74" t="s">
        <v>512</v>
      </c>
      <c r="H77" s="107">
        <v>4518.2</v>
      </c>
      <c r="K77" s="28"/>
      <c r="L77" s="28"/>
      <c r="M77" s="28"/>
      <c r="N77" s="28"/>
      <c r="O77" s="28"/>
      <c r="P77" s="28"/>
      <c r="Q77" s="28"/>
      <c r="R77" s="28"/>
      <c r="S77" s="28"/>
      <c r="T77" s="28"/>
      <c r="U77" s="28"/>
      <c r="V77" s="28"/>
      <c r="W77" s="28"/>
      <c r="X77" s="28"/>
      <c r="Y77" s="28"/>
      <c r="Z77" s="28"/>
      <c r="AA77" s="28"/>
      <c r="AB77" s="28"/>
    </row>
    <row r="78" spans="1:28" s="22" customFormat="1" ht="12.75" customHeight="1">
      <c r="A78" s="39" t="s">
        <v>291</v>
      </c>
      <c r="B78" s="42" t="s">
        <v>292</v>
      </c>
      <c r="C78" s="42" t="s">
        <v>293</v>
      </c>
      <c r="D78" s="45" t="s">
        <v>22</v>
      </c>
      <c r="E78" s="29">
        <v>1</v>
      </c>
      <c r="F78" s="47" t="s">
        <v>337</v>
      </c>
      <c r="G78" s="74" t="s">
        <v>512</v>
      </c>
      <c r="H78" s="107">
        <v>4518.2</v>
      </c>
      <c r="K78" s="28"/>
      <c r="L78" s="28"/>
      <c r="M78" s="28"/>
      <c r="N78" s="28"/>
      <c r="O78" s="28"/>
      <c r="P78" s="28"/>
      <c r="Q78" s="28"/>
      <c r="R78" s="28"/>
      <c r="S78" s="28"/>
      <c r="T78" s="28"/>
      <c r="U78" s="28"/>
      <c r="V78" s="28"/>
      <c r="W78" s="28"/>
      <c r="X78" s="28"/>
      <c r="Y78" s="28"/>
      <c r="Z78" s="28"/>
      <c r="AA78" s="28"/>
      <c r="AB78" s="28"/>
    </row>
    <row r="79" spans="1:28" s="22" customFormat="1" ht="12.75" customHeight="1">
      <c r="A79" s="39" t="s">
        <v>294</v>
      </c>
      <c r="B79" s="42" t="s">
        <v>295</v>
      </c>
      <c r="C79" s="42" t="s">
        <v>296</v>
      </c>
      <c r="D79" s="45" t="s">
        <v>22</v>
      </c>
      <c r="E79" s="29">
        <v>1</v>
      </c>
      <c r="F79" s="47" t="s">
        <v>338</v>
      </c>
      <c r="G79" s="74" t="s">
        <v>513</v>
      </c>
      <c r="H79" s="107">
        <v>4518.2</v>
      </c>
      <c r="K79" s="28"/>
      <c r="L79" s="28"/>
      <c r="M79" s="28"/>
      <c r="N79" s="28"/>
      <c r="O79" s="28"/>
      <c r="P79" s="28"/>
      <c r="Q79" s="28"/>
      <c r="R79" s="28"/>
      <c r="S79" s="28"/>
      <c r="T79" s="28"/>
      <c r="U79" s="28"/>
      <c r="V79" s="28"/>
      <c r="W79" s="28"/>
      <c r="X79" s="28"/>
      <c r="Y79" s="28"/>
      <c r="Z79" s="28"/>
      <c r="AA79" s="28"/>
      <c r="AB79" s="28"/>
    </row>
    <row r="80" spans="1:28" s="22" customFormat="1" ht="12.75" customHeight="1">
      <c r="A80" s="39" t="s">
        <v>297</v>
      </c>
      <c r="B80" s="42" t="s">
        <v>298</v>
      </c>
      <c r="C80" s="42" t="s">
        <v>299</v>
      </c>
      <c r="D80" s="45" t="s">
        <v>22</v>
      </c>
      <c r="E80" s="29">
        <v>1</v>
      </c>
      <c r="F80" s="47" t="s">
        <v>339</v>
      </c>
      <c r="G80" s="74" t="s">
        <v>512</v>
      </c>
      <c r="H80" s="107">
        <v>4518.2</v>
      </c>
      <c r="K80" s="28"/>
      <c r="L80" s="28"/>
      <c r="M80" s="28"/>
      <c r="N80" s="28"/>
      <c r="O80" s="28"/>
      <c r="P80" s="28"/>
      <c r="Q80" s="28"/>
      <c r="R80" s="28"/>
      <c r="S80" s="28"/>
      <c r="T80" s="28"/>
      <c r="U80" s="28"/>
      <c r="V80" s="28"/>
      <c r="W80" s="28"/>
      <c r="X80" s="28"/>
      <c r="Y80" s="28"/>
      <c r="Z80" s="28"/>
      <c r="AA80" s="28"/>
      <c r="AB80" s="28"/>
    </row>
    <row r="81" spans="1:28" s="22" customFormat="1" ht="12.75" customHeight="1">
      <c r="A81" s="39" t="s">
        <v>74</v>
      </c>
      <c r="B81" s="42" t="s">
        <v>127</v>
      </c>
      <c r="C81" s="42" t="s">
        <v>171</v>
      </c>
      <c r="D81" s="45" t="s">
        <v>22</v>
      </c>
      <c r="E81" s="29">
        <v>1</v>
      </c>
      <c r="F81" s="47" t="s">
        <v>340</v>
      </c>
      <c r="G81" s="74" t="s">
        <v>512</v>
      </c>
      <c r="H81" s="107">
        <v>4518.2</v>
      </c>
      <c r="K81" s="28"/>
      <c r="L81" s="28"/>
      <c r="M81" s="28"/>
      <c r="N81" s="28"/>
      <c r="O81" s="28"/>
      <c r="P81" s="28"/>
      <c r="Q81" s="28"/>
      <c r="R81" s="28"/>
      <c r="S81" s="28"/>
      <c r="T81" s="28"/>
      <c r="U81" s="28"/>
      <c r="V81" s="28"/>
      <c r="W81" s="28"/>
      <c r="X81" s="28"/>
      <c r="Y81" s="28"/>
      <c r="Z81" s="28"/>
      <c r="AA81" s="28"/>
      <c r="AB81" s="28"/>
    </row>
    <row r="82" spans="1:28" s="22" customFormat="1" ht="12.75" customHeight="1">
      <c r="A82" s="39" t="s">
        <v>300</v>
      </c>
      <c r="B82" s="42" t="s">
        <v>301</v>
      </c>
      <c r="C82" s="42" t="s">
        <v>302</v>
      </c>
      <c r="D82" s="45" t="s">
        <v>23</v>
      </c>
      <c r="E82" s="29">
        <v>1</v>
      </c>
      <c r="F82" s="47" t="s">
        <v>341</v>
      </c>
      <c r="G82" s="74" t="s">
        <v>512</v>
      </c>
      <c r="H82" s="107">
        <v>3720.87</v>
      </c>
      <c r="K82" s="28"/>
      <c r="L82" s="28"/>
      <c r="M82" s="28"/>
      <c r="N82" s="28"/>
      <c r="O82" s="28"/>
      <c r="P82" s="28"/>
      <c r="Q82" s="28"/>
      <c r="R82" s="28"/>
      <c r="S82" s="28"/>
      <c r="T82" s="28"/>
      <c r="U82" s="28"/>
      <c r="V82" s="28"/>
      <c r="W82" s="28"/>
      <c r="X82" s="28"/>
      <c r="Y82" s="28"/>
      <c r="Z82" s="28"/>
      <c r="AA82" s="28"/>
      <c r="AB82" s="28"/>
    </row>
    <row r="83" spans="1:28" s="22" customFormat="1" ht="12.75" customHeight="1">
      <c r="A83" s="39" t="s">
        <v>303</v>
      </c>
      <c r="B83" s="42" t="s">
        <v>304</v>
      </c>
      <c r="C83" s="42" t="s">
        <v>305</v>
      </c>
      <c r="D83" s="45" t="s">
        <v>23</v>
      </c>
      <c r="E83" s="29">
        <v>1</v>
      </c>
      <c r="F83" s="47" t="s">
        <v>342</v>
      </c>
      <c r="G83" s="74" t="s">
        <v>512</v>
      </c>
      <c r="H83" s="107">
        <v>3720.87</v>
      </c>
      <c r="K83" s="28"/>
      <c r="L83" s="28"/>
      <c r="M83" s="28"/>
      <c r="N83" s="28"/>
      <c r="O83" s="28"/>
      <c r="P83" s="28"/>
      <c r="Q83" s="28"/>
      <c r="R83" s="28"/>
      <c r="S83" s="28"/>
      <c r="T83" s="28"/>
      <c r="U83" s="28"/>
      <c r="V83" s="28"/>
      <c r="W83" s="28"/>
      <c r="X83" s="28"/>
      <c r="Y83" s="28"/>
      <c r="Z83" s="28"/>
      <c r="AA83" s="28"/>
      <c r="AB83" s="28"/>
    </row>
    <row r="84" spans="1:28" s="22" customFormat="1" ht="12.75" customHeight="1">
      <c r="A84" s="39" t="s">
        <v>306</v>
      </c>
      <c r="B84" s="42" t="s">
        <v>307</v>
      </c>
      <c r="C84" s="42" t="s">
        <v>308</v>
      </c>
      <c r="D84" s="45" t="s">
        <v>23</v>
      </c>
      <c r="E84" s="29">
        <v>1</v>
      </c>
      <c r="F84" s="47" t="s">
        <v>343</v>
      </c>
      <c r="G84" s="74" t="s">
        <v>512</v>
      </c>
      <c r="H84" s="107">
        <v>3720.87</v>
      </c>
      <c r="K84" s="28"/>
      <c r="L84" s="28"/>
      <c r="M84" s="28"/>
      <c r="N84" s="28"/>
      <c r="O84" s="28"/>
      <c r="P84" s="28"/>
      <c r="Q84" s="28"/>
      <c r="R84" s="28"/>
      <c r="S84" s="28"/>
      <c r="T84" s="28"/>
      <c r="U84" s="28"/>
      <c r="V84" s="28"/>
      <c r="W84" s="28"/>
      <c r="X84" s="28"/>
      <c r="Y84" s="28"/>
      <c r="Z84" s="28"/>
      <c r="AA84" s="28"/>
      <c r="AB84" s="28"/>
    </row>
    <row r="85" spans="1:28" s="22" customFormat="1" ht="12.75" customHeight="1">
      <c r="A85" s="39" t="s">
        <v>309</v>
      </c>
      <c r="B85" s="42" t="s">
        <v>310</v>
      </c>
      <c r="C85" s="42" t="s">
        <v>311</v>
      </c>
      <c r="D85" s="45" t="s">
        <v>23</v>
      </c>
      <c r="E85" s="29">
        <v>1</v>
      </c>
      <c r="F85" s="47" t="s">
        <v>344</v>
      </c>
      <c r="G85" s="74" t="s">
        <v>512</v>
      </c>
      <c r="H85" s="107">
        <v>3720.87</v>
      </c>
      <c r="K85" s="28"/>
      <c r="L85" s="28"/>
      <c r="M85" s="28"/>
      <c r="N85" s="28"/>
      <c r="O85" s="28"/>
      <c r="P85" s="28"/>
      <c r="Q85" s="28"/>
      <c r="R85" s="28"/>
      <c r="S85" s="28"/>
      <c r="T85" s="28"/>
      <c r="U85" s="28"/>
      <c r="V85" s="28"/>
      <c r="W85" s="28"/>
      <c r="X85" s="28"/>
      <c r="Y85" s="28"/>
      <c r="Z85" s="28"/>
      <c r="AA85" s="28"/>
      <c r="AB85" s="28"/>
    </row>
    <row r="86" spans="1:28" s="22" customFormat="1" ht="12.75" customHeight="1">
      <c r="A86" s="39" t="s">
        <v>75</v>
      </c>
      <c r="B86" s="42" t="s">
        <v>312</v>
      </c>
      <c r="C86" s="42" t="s">
        <v>313</v>
      </c>
      <c r="D86" s="45" t="s">
        <v>23</v>
      </c>
      <c r="E86" s="29">
        <v>1</v>
      </c>
      <c r="F86" s="47" t="s">
        <v>345</v>
      </c>
      <c r="G86" s="74" t="s">
        <v>512</v>
      </c>
      <c r="H86" s="107">
        <v>3720.87</v>
      </c>
      <c r="K86" s="28"/>
      <c r="L86" s="28"/>
      <c r="M86" s="28"/>
      <c r="N86" s="28"/>
      <c r="O86" s="28"/>
      <c r="P86" s="28"/>
      <c r="Q86" s="28"/>
      <c r="R86" s="28"/>
      <c r="S86" s="28"/>
      <c r="T86" s="28"/>
      <c r="U86" s="28"/>
      <c r="V86" s="28"/>
      <c r="W86" s="28"/>
      <c r="X86" s="28"/>
      <c r="Y86" s="28"/>
      <c r="Z86" s="28"/>
      <c r="AA86" s="28"/>
      <c r="AB86" s="28"/>
    </row>
    <row r="87" spans="1:28" s="22" customFormat="1" ht="12.75" customHeight="1">
      <c r="A87" s="39" t="s">
        <v>314</v>
      </c>
      <c r="B87" s="42" t="s">
        <v>283</v>
      </c>
      <c r="C87" s="42" t="s">
        <v>315</v>
      </c>
      <c r="D87" s="45" t="s">
        <v>23</v>
      </c>
      <c r="E87" s="29">
        <v>1</v>
      </c>
      <c r="F87" s="47" t="s">
        <v>346</v>
      </c>
      <c r="G87" s="74" t="s">
        <v>512</v>
      </c>
      <c r="H87" s="107">
        <v>3720.87</v>
      </c>
      <c r="K87" s="28"/>
      <c r="L87" s="28"/>
      <c r="M87" s="28"/>
      <c r="N87" s="28"/>
      <c r="O87" s="28"/>
      <c r="P87" s="28"/>
      <c r="Q87" s="28"/>
      <c r="R87" s="28"/>
      <c r="S87" s="28"/>
      <c r="T87" s="28"/>
      <c r="U87" s="28"/>
      <c r="V87" s="28"/>
      <c r="W87" s="28"/>
      <c r="X87" s="28"/>
      <c r="Y87" s="28"/>
      <c r="Z87" s="28"/>
      <c r="AA87" s="28"/>
      <c r="AB87" s="28"/>
    </row>
    <row r="88" spans="1:28" s="22" customFormat="1" ht="12.75" customHeight="1">
      <c r="A88" s="39" t="s">
        <v>316</v>
      </c>
      <c r="B88" s="42" t="s">
        <v>317</v>
      </c>
      <c r="C88" s="42" t="s">
        <v>318</v>
      </c>
      <c r="D88" s="45" t="s">
        <v>23</v>
      </c>
      <c r="E88" s="29">
        <v>1</v>
      </c>
      <c r="F88" s="47" t="s">
        <v>347</v>
      </c>
      <c r="G88" s="74" t="s">
        <v>512</v>
      </c>
      <c r="H88" s="107">
        <v>3720.87</v>
      </c>
      <c r="K88" s="28"/>
      <c r="L88" s="28"/>
      <c r="M88" s="28"/>
      <c r="N88" s="28"/>
      <c r="O88" s="28"/>
      <c r="P88" s="28"/>
      <c r="Q88" s="28"/>
      <c r="R88" s="28"/>
      <c r="S88" s="28"/>
      <c r="T88" s="28"/>
      <c r="U88" s="28"/>
      <c r="V88" s="28"/>
      <c r="W88" s="28"/>
      <c r="X88" s="28"/>
      <c r="Y88" s="28"/>
      <c r="Z88" s="28"/>
      <c r="AA88" s="28"/>
      <c r="AB88" s="28"/>
    </row>
    <row r="89" spans="1:28" s="22" customFormat="1" ht="12.75" customHeight="1">
      <c r="A89" s="39" t="s">
        <v>81</v>
      </c>
      <c r="B89" s="42" t="s">
        <v>319</v>
      </c>
      <c r="C89" s="42" t="s">
        <v>460</v>
      </c>
      <c r="D89" s="45" t="s">
        <v>23</v>
      </c>
      <c r="E89" s="29">
        <v>1</v>
      </c>
      <c r="F89" s="47" t="s">
        <v>348</v>
      </c>
      <c r="G89" s="74" t="s">
        <v>512</v>
      </c>
      <c r="H89" s="107">
        <v>3720.87</v>
      </c>
      <c r="K89" s="28"/>
      <c r="L89" s="28"/>
      <c r="M89" s="28"/>
      <c r="N89" s="28"/>
      <c r="O89" s="28"/>
      <c r="P89" s="28"/>
      <c r="Q89" s="28"/>
      <c r="R89" s="28"/>
      <c r="S89" s="28"/>
      <c r="T89" s="28"/>
      <c r="U89" s="28"/>
      <c r="V89" s="28"/>
      <c r="W89" s="28"/>
      <c r="X89" s="28"/>
      <c r="Y89" s="28"/>
      <c r="Z89" s="28"/>
      <c r="AA89" s="28"/>
      <c r="AB89" s="28"/>
    </row>
    <row r="90" spans="1:28" s="22" customFormat="1" ht="12.75" customHeight="1">
      <c r="A90" s="39" t="s">
        <v>320</v>
      </c>
      <c r="B90" s="42" t="s">
        <v>321</v>
      </c>
      <c r="C90" s="42" t="s">
        <v>322</v>
      </c>
      <c r="D90" s="45" t="s">
        <v>24</v>
      </c>
      <c r="E90" s="29">
        <v>1</v>
      </c>
      <c r="F90" s="47" t="s">
        <v>349</v>
      </c>
      <c r="G90" s="74" t="s">
        <v>512</v>
      </c>
      <c r="H90" s="107">
        <v>2657.77</v>
      </c>
      <c r="K90" s="28"/>
      <c r="L90" s="28"/>
      <c r="M90" s="28"/>
      <c r="N90" s="28"/>
      <c r="O90" s="28"/>
      <c r="P90" s="28"/>
      <c r="Q90" s="28"/>
      <c r="R90" s="28"/>
      <c r="S90" s="28"/>
      <c r="T90" s="28"/>
      <c r="U90" s="28"/>
      <c r="V90" s="28"/>
      <c r="W90" s="28"/>
      <c r="X90" s="28"/>
      <c r="Y90" s="28"/>
      <c r="Z90" s="28"/>
      <c r="AA90" s="28"/>
      <c r="AB90" s="28"/>
    </row>
    <row r="91" spans="1:28" s="22" customFormat="1" ht="12.75" customHeight="1">
      <c r="A91" s="39" t="s">
        <v>324</v>
      </c>
      <c r="B91" s="42" t="s">
        <v>144</v>
      </c>
      <c r="C91" s="42" t="s">
        <v>187</v>
      </c>
      <c r="D91" s="45" t="s">
        <v>24</v>
      </c>
      <c r="E91" s="29">
        <v>1</v>
      </c>
      <c r="F91" s="47" t="s">
        <v>350</v>
      </c>
      <c r="G91" s="74" t="s">
        <v>512</v>
      </c>
      <c r="H91" s="107">
        <v>2657.77</v>
      </c>
      <c r="K91" s="28"/>
      <c r="L91" s="28"/>
      <c r="M91" s="28"/>
      <c r="N91" s="28"/>
      <c r="O91" s="28"/>
      <c r="P91" s="28"/>
      <c r="Q91" s="28"/>
      <c r="R91" s="28"/>
      <c r="S91" s="28"/>
      <c r="T91" s="28"/>
      <c r="U91" s="28"/>
      <c r="V91" s="28"/>
      <c r="W91" s="28"/>
      <c r="X91" s="28"/>
      <c r="Y91" s="28"/>
      <c r="Z91" s="28"/>
      <c r="AA91" s="28"/>
      <c r="AB91" s="28"/>
    </row>
    <row r="92" spans="1:28" s="22" customFormat="1" ht="12.75" customHeight="1">
      <c r="A92" s="39" t="s">
        <v>325</v>
      </c>
      <c r="B92" s="42" t="s">
        <v>326</v>
      </c>
      <c r="C92" s="42" t="s">
        <v>327</v>
      </c>
      <c r="D92" s="45" t="s">
        <v>24</v>
      </c>
      <c r="E92" s="29">
        <v>1</v>
      </c>
      <c r="F92" s="47" t="s">
        <v>351</v>
      </c>
      <c r="G92" s="74" t="s">
        <v>513</v>
      </c>
      <c r="H92" s="107">
        <v>2657.77</v>
      </c>
      <c r="K92" s="28"/>
      <c r="L92" s="28"/>
      <c r="M92" s="28"/>
      <c r="N92" s="28"/>
      <c r="O92" s="28"/>
      <c r="P92" s="28"/>
      <c r="Q92" s="28"/>
      <c r="R92" s="28"/>
      <c r="S92" s="28"/>
      <c r="T92" s="28"/>
      <c r="U92" s="28"/>
      <c r="V92" s="28"/>
      <c r="W92" s="28"/>
      <c r="X92" s="28"/>
      <c r="Y92" s="28"/>
      <c r="Z92" s="28"/>
      <c r="AA92" s="28"/>
      <c r="AB92" s="28"/>
    </row>
    <row r="93" spans="1:28" s="22" customFormat="1" ht="12.75" customHeight="1">
      <c r="A93" s="39" t="s">
        <v>90</v>
      </c>
      <c r="B93" s="42" t="s">
        <v>142</v>
      </c>
      <c r="C93" s="42" t="s">
        <v>184</v>
      </c>
      <c r="D93" s="45" t="s">
        <v>24</v>
      </c>
      <c r="E93" s="29">
        <v>1</v>
      </c>
      <c r="F93" s="47" t="s">
        <v>352</v>
      </c>
      <c r="G93" s="74" t="s">
        <v>512</v>
      </c>
      <c r="H93" s="107">
        <v>2657.77</v>
      </c>
      <c r="K93" s="28"/>
      <c r="L93" s="28"/>
      <c r="M93" s="28"/>
      <c r="N93" s="28"/>
      <c r="O93" s="28"/>
      <c r="P93" s="28"/>
      <c r="Q93" s="28"/>
      <c r="R93" s="28"/>
      <c r="S93" s="28"/>
      <c r="T93" s="28"/>
      <c r="U93" s="28"/>
      <c r="V93" s="28"/>
      <c r="W93" s="28"/>
      <c r="X93" s="28"/>
      <c r="Y93" s="28"/>
      <c r="Z93" s="28"/>
      <c r="AA93" s="28"/>
      <c r="AB93" s="28"/>
    </row>
    <row r="94" spans="1:28" s="22" customFormat="1" ht="12.75" customHeight="1">
      <c r="A94" s="39" t="s">
        <v>328</v>
      </c>
      <c r="B94" s="42" t="s">
        <v>26</v>
      </c>
      <c r="C94" s="42" t="s">
        <v>323</v>
      </c>
      <c r="D94" s="45" t="s">
        <v>24</v>
      </c>
      <c r="E94" s="29">
        <v>1</v>
      </c>
      <c r="F94" s="47" t="s">
        <v>353</v>
      </c>
      <c r="G94" s="74" t="s">
        <v>512</v>
      </c>
      <c r="H94" s="107">
        <v>2657.77</v>
      </c>
      <c r="K94" s="28"/>
      <c r="L94" s="28"/>
      <c r="M94" s="28"/>
      <c r="N94" s="28"/>
      <c r="O94" s="28"/>
      <c r="P94" s="28"/>
      <c r="Q94" s="28"/>
      <c r="R94" s="28"/>
      <c r="S94" s="28"/>
      <c r="T94" s="28"/>
      <c r="U94" s="28"/>
      <c r="V94" s="28"/>
      <c r="W94" s="28"/>
      <c r="X94" s="28"/>
      <c r="Y94" s="28"/>
      <c r="Z94" s="28"/>
      <c r="AA94" s="28"/>
      <c r="AB94" s="28"/>
    </row>
    <row r="95" spans="1:28" s="22" customFormat="1" ht="12.75" customHeight="1">
      <c r="A95" s="39" t="s">
        <v>329</v>
      </c>
      <c r="B95" s="42" t="s">
        <v>25</v>
      </c>
      <c r="C95" s="42" t="s">
        <v>330</v>
      </c>
      <c r="D95" s="45" t="s">
        <v>24</v>
      </c>
      <c r="E95" s="29">
        <v>1</v>
      </c>
      <c r="F95" s="47" t="s">
        <v>354</v>
      </c>
      <c r="G95" s="74" t="s">
        <v>512</v>
      </c>
      <c r="H95" s="107">
        <v>2657.77</v>
      </c>
      <c r="K95" s="28"/>
      <c r="L95" s="28"/>
      <c r="M95" s="28"/>
      <c r="N95" s="28"/>
      <c r="O95" s="28"/>
      <c r="P95" s="28"/>
      <c r="Q95" s="28"/>
      <c r="R95" s="28"/>
      <c r="S95" s="28"/>
      <c r="T95" s="28"/>
      <c r="U95" s="28"/>
      <c r="V95" s="28"/>
      <c r="W95" s="28"/>
      <c r="X95" s="28"/>
      <c r="Y95" s="28"/>
      <c r="Z95" s="28"/>
      <c r="AA95" s="28"/>
      <c r="AB95" s="28"/>
    </row>
    <row r="96" spans="1:28" s="22" customFormat="1" ht="12.75" customHeight="1">
      <c r="A96" s="21"/>
      <c r="B96" s="30"/>
      <c r="C96" s="30"/>
      <c r="D96" s="30"/>
      <c r="E96" s="30">
        <f>SUM(E72:E95)</f>
        <v>24</v>
      </c>
      <c r="F96" s="31"/>
      <c r="G96" s="30"/>
      <c r="H96" s="32">
        <f>SUBTOTAL(109,Tabela239[TOTAL])</f>
        <v>94350.660000000018</v>
      </c>
      <c r="K96" s="28"/>
      <c r="L96" s="28"/>
      <c r="M96" s="28"/>
      <c r="N96" s="28"/>
      <c r="O96" s="28"/>
      <c r="P96" s="28"/>
      <c r="Q96" s="28"/>
      <c r="R96" s="28"/>
      <c r="S96" s="28"/>
      <c r="T96" s="28"/>
      <c r="U96" s="28"/>
      <c r="V96" s="28"/>
      <c r="W96" s="28"/>
      <c r="X96" s="28"/>
      <c r="Y96" s="28"/>
      <c r="Z96" s="28"/>
      <c r="AA96" s="28"/>
      <c r="AB96" s="28"/>
    </row>
    <row r="97" spans="1:28" ht="12.75" customHeight="1">
      <c r="A97" s="2"/>
      <c r="B97" s="6"/>
      <c r="C97" s="6"/>
      <c r="D97" s="6"/>
      <c r="E97" s="6"/>
      <c r="F97" s="6"/>
      <c r="G97" s="2"/>
      <c r="H97" s="6"/>
      <c r="I97" s="3"/>
      <c r="J97" s="2"/>
      <c r="K97" s="1"/>
      <c r="L97" s="1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</row>
    <row r="98" spans="1:28" ht="12.75" customHeight="1">
      <c r="A98" s="114" t="s">
        <v>27</v>
      </c>
      <c r="B98" s="114"/>
      <c r="C98" s="114"/>
      <c r="D98" s="114"/>
      <c r="E98" s="114"/>
      <c r="F98" s="114"/>
      <c r="G98" s="114"/>
      <c r="H98" s="114"/>
      <c r="I98" s="3"/>
      <c r="J98" s="2"/>
      <c r="K98" s="1"/>
      <c r="L98" s="1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</row>
    <row r="99" spans="1:28" ht="12.75" customHeight="1">
      <c r="A99" s="37" t="s">
        <v>1</v>
      </c>
      <c r="B99" s="37" t="s">
        <v>2</v>
      </c>
      <c r="C99" s="37" t="s">
        <v>3</v>
      </c>
      <c r="D99" s="37" t="s">
        <v>4</v>
      </c>
      <c r="E99" s="37" t="s">
        <v>5</v>
      </c>
      <c r="F99" s="37" t="s">
        <v>6</v>
      </c>
      <c r="G99" s="37" t="s">
        <v>7</v>
      </c>
      <c r="H99" s="37" t="s">
        <v>28</v>
      </c>
      <c r="I99" s="96" t="s">
        <v>520</v>
      </c>
      <c r="J99" s="96" t="s">
        <v>521</v>
      </c>
      <c r="K99" s="97" t="s">
        <v>522</v>
      </c>
      <c r="L99" s="1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</row>
    <row r="100" spans="1:28" ht="12.75" customHeight="1">
      <c r="A100" s="47" t="s">
        <v>355</v>
      </c>
      <c r="B100" s="42" t="s">
        <v>286</v>
      </c>
      <c r="C100" s="42" t="s">
        <v>356</v>
      </c>
      <c r="D100" s="45" t="s">
        <v>29</v>
      </c>
      <c r="E100" s="34">
        <v>1</v>
      </c>
      <c r="F100" s="72" t="s">
        <v>462</v>
      </c>
      <c r="G100" s="36" t="s">
        <v>512</v>
      </c>
      <c r="H100" s="84">
        <v>1200.69</v>
      </c>
      <c r="I100" s="99"/>
      <c r="J100" s="99"/>
      <c r="K100" s="100">
        <f>Tabela340[[#This Row],[VALOR]]</f>
        <v>1200.69</v>
      </c>
      <c r="L100" s="1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</row>
    <row r="101" spans="1:28" ht="12.75" customHeight="1">
      <c r="A101" s="47" t="s">
        <v>357</v>
      </c>
      <c r="B101" s="42" t="s">
        <v>358</v>
      </c>
      <c r="C101" s="42" t="s">
        <v>359</v>
      </c>
      <c r="D101" s="45" t="s">
        <v>29</v>
      </c>
      <c r="E101" s="34">
        <v>1</v>
      </c>
      <c r="F101" s="71" t="s">
        <v>419</v>
      </c>
      <c r="G101" s="36" t="s">
        <v>513</v>
      </c>
      <c r="H101" s="84">
        <v>1200.69</v>
      </c>
      <c r="I101" s="99"/>
      <c r="J101" s="99"/>
      <c r="K101" s="100">
        <f>Tabela340[[#This Row],[VALOR]]</f>
        <v>1200.69</v>
      </c>
      <c r="L101" s="1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</row>
    <row r="102" spans="1:28" ht="12.75" customHeight="1">
      <c r="A102" s="47" t="s">
        <v>360</v>
      </c>
      <c r="B102" s="42" t="s">
        <v>361</v>
      </c>
      <c r="C102" s="42" t="s">
        <v>362</v>
      </c>
      <c r="D102" s="45" t="s">
        <v>29</v>
      </c>
      <c r="E102" s="34">
        <v>1</v>
      </c>
      <c r="F102" s="72" t="s">
        <v>463</v>
      </c>
      <c r="G102" s="36" t="s">
        <v>512</v>
      </c>
      <c r="H102" s="84">
        <v>1200.69</v>
      </c>
      <c r="I102" s="99"/>
      <c r="J102" s="99"/>
      <c r="K102" s="100">
        <f>Tabela340[[#This Row],[VALOR]]</f>
        <v>1200.69</v>
      </c>
      <c r="L102" s="1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</row>
    <row r="103" spans="1:28" ht="12.75" customHeight="1">
      <c r="A103" s="47" t="s">
        <v>363</v>
      </c>
      <c r="B103" s="42" t="s">
        <v>364</v>
      </c>
      <c r="C103" s="42" t="s">
        <v>165</v>
      </c>
      <c r="D103" s="45" t="s">
        <v>29</v>
      </c>
      <c r="E103" s="34">
        <v>1</v>
      </c>
      <c r="F103" s="53" t="s">
        <v>423</v>
      </c>
      <c r="G103" s="36" t="s">
        <v>513</v>
      </c>
      <c r="H103" s="84">
        <v>1200.69</v>
      </c>
      <c r="I103" s="99"/>
      <c r="J103" s="99"/>
      <c r="K103" s="100">
        <f>Tabela340[[#This Row],[VALOR]]</f>
        <v>1200.69</v>
      </c>
      <c r="L103" s="1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</row>
    <row r="104" spans="1:28" ht="12.75" customHeight="1">
      <c r="A104" s="47" t="s">
        <v>363</v>
      </c>
      <c r="B104" s="42" t="s">
        <v>364</v>
      </c>
      <c r="C104" s="42" t="s">
        <v>165</v>
      </c>
      <c r="D104" s="45" t="s">
        <v>29</v>
      </c>
      <c r="E104" s="34">
        <v>1</v>
      </c>
      <c r="F104" s="72" t="s">
        <v>464</v>
      </c>
      <c r="G104" s="75" t="s">
        <v>512</v>
      </c>
      <c r="H104" s="92">
        <v>1200.69</v>
      </c>
      <c r="I104" s="99"/>
      <c r="J104" s="99"/>
      <c r="K104" s="100">
        <f>Tabela340[[#This Row],[VALOR]]</f>
        <v>1200.69</v>
      </c>
      <c r="L104" s="1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</row>
    <row r="105" spans="1:28" ht="12.75" customHeight="1">
      <c r="A105" s="47" t="s">
        <v>363</v>
      </c>
      <c r="B105" s="42" t="s">
        <v>364</v>
      </c>
      <c r="C105" s="42" t="s">
        <v>165</v>
      </c>
      <c r="D105" s="45" t="s">
        <v>29</v>
      </c>
      <c r="E105" s="34">
        <v>1</v>
      </c>
      <c r="F105" s="53" t="s">
        <v>465</v>
      </c>
      <c r="G105" s="36" t="s">
        <v>512</v>
      </c>
      <c r="H105" s="84">
        <v>1200.69</v>
      </c>
      <c r="I105" s="99"/>
      <c r="J105" s="99"/>
      <c r="K105" s="100">
        <f>Tabela340[[#This Row],[VALOR]]</f>
        <v>1200.69</v>
      </c>
      <c r="L105" s="1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</row>
    <row r="106" spans="1:28" ht="12.75" customHeight="1">
      <c r="A106" s="47" t="s">
        <v>365</v>
      </c>
      <c r="B106" s="42" t="s">
        <v>358</v>
      </c>
      <c r="C106" s="42" t="s">
        <v>327</v>
      </c>
      <c r="D106" s="45" t="s">
        <v>29</v>
      </c>
      <c r="E106" s="34">
        <v>1</v>
      </c>
      <c r="F106" s="72" t="s">
        <v>466</v>
      </c>
      <c r="G106" s="36" t="s">
        <v>512</v>
      </c>
      <c r="H106" s="84">
        <v>1200.69</v>
      </c>
      <c r="I106" s="99"/>
      <c r="J106" s="99"/>
      <c r="K106" s="100">
        <f>Tabela340[[#This Row],[VALOR]]</f>
        <v>1200.69</v>
      </c>
      <c r="L106" s="1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</row>
    <row r="107" spans="1:28" ht="12.75" customHeight="1">
      <c r="A107" s="47" t="s">
        <v>366</v>
      </c>
      <c r="B107" s="42" t="s">
        <v>367</v>
      </c>
      <c r="C107" s="42" t="s">
        <v>368</v>
      </c>
      <c r="D107" s="45" t="s">
        <v>29</v>
      </c>
      <c r="E107" s="34">
        <v>1</v>
      </c>
      <c r="F107" s="53" t="s">
        <v>467</v>
      </c>
      <c r="G107" s="36" t="s">
        <v>512</v>
      </c>
      <c r="H107" s="84">
        <v>1200.69</v>
      </c>
      <c r="I107" s="99"/>
      <c r="J107" s="99"/>
      <c r="K107" s="100">
        <f>Tabela340[[#This Row],[VALOR]]</f>
        <v>1200.69</v>
      </c>
      <c r="L107" s="1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</row>
    <row r="108" spans="1:28" ht="12.75" customHeight="1">
      <c r="A108" s="47" t="s">
        <v>369</v>
      </c>
      <c r="B108" s="42" t="s">
        <v>370</v>
      </c>
      <c r="C108" s="42" t="s">
        <v>371</v>
      </c>
      <c r="D108" s="45" t="s">
        <v>29</v>
      </c>
      <c r="E108" s="34">
        <v>1</v>
      </c>
      <c r="F108" s="72" t="s">
        <v>468</v>
      </c>
      <c r="G108" s="36" t="s">
        <v>512</v>
      </c>
      <c r="H108" s="84">
        <v>1200.69</v>
      </c>
      <c r="I108" s="99"/>
      <c r="J108" s="99"/>
      <c r="K108" s="100">
        <f>Tabela340[[#This Row],[VALOR]]</f>
        <v>1200.69</v>
      </c>
      <c r="L108" s="1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</row>
    <row r="109" spans="1:28" ht="12.75" customHeight="1">
      <c r="A109" s="47" t="s">
        <v>372</v>
      </c>
      <c r="B109" s="42" t="s">
        <v>373</v>
      </c>
      <c r="C109" s="42" t="s">
        <v>374</v>
      </c>
      <c r="D109" s="45" t="s">
        <v>29</v>
      </c>
      <c r="E109" s="34">
        <v>1</v>
      </c>
      <c r="F109" s="53" t="s">
        <v>420</v>
      </c>
      <c r="G109" s="36" t="s">
        <v>512</v>
      </c>
      <c r="H109" s="84">
        <v>1200.69</v>
      </c>
      <c r="I109" s="99"/>
      <c r="J109" s="99"/>
      <c r="K109" s="100">
        <f>Tabela340[[#This Row],[VALOR]]</f>
        <v>1200.69</v>
      </c>
      <c r="L109" s="1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</row>
    <row r="110" spans="1:28" ht="12.75" customHeight="1">
      <c r="A110" s="47" t="s">
        <v>375</v>
      </c>
      <c r="B110" s="42" t="s">
        <v>376</v>
      </c>
      <c r="C110" s="42" t="s">
        <v>377</v>
      </c>
      <c r="D110" s="45" t="s">
        <v>29</v>
      </c>
      <c r="E110" s="34">
        <v>1</v>
      </c>
      <c r="F110" s="72" t="s">
        <v>422</v>
      </c>
      <c r="G110" s="36" t="s">
        <v>512</v>
      </c>
      <c r="H110" s="84">
        <v>1200.69</v>
      </c>
      <c r="I110" s="99"/>
      <c r="J110" s="99"/>
      <c r="K110" s="100">
        <f>Tabela340[[#This Row],[VALOR]]</f>
        <v>1200.69</v>
      </c>
      <c r="L110" s="1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</row>
    <row r="111" spans="1:28" ht="12.75" customHeight="1">
      <c r="A111" s="47" t="s">
        <v>378</v>
      </c>
      <c r="B111" s="42" t="s">
        <v>379</v>
      </c>
      <c r="C111" s="42" t="s">
        <v>380</v>
      </c>
      <c r="D111" s="45" t="s">
        <v>29</v>
      </c>
      <c r="E111" s="34">
        <v>1</v>
      </c>
      <c r="F111" s="53" t="s">
        <v>421</v>
      </c>
      <c r="G111" s="36" t="s">
        <v>512</v>
      </c>
      <c r="H111" s="84">
        <v>1200.69</v>
      </c>
      <c r="I111" s="99"/>
      <c r="J111" s="99"/>
      <c r="K111" s="100">
        <f>Tabela340[[#This Row],[VALOR]]</f>
        <v>1200.69</v>
      </c>
      <c r="L111" s="1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</row>
    <row r="112" spans="1:28" ht="12.75" customHeight="1">
      <c r="A112" s="47" t="s">
        <v>381</v>
      </c>
      <c r="B112" s="42" t="s">
        <v>382</v>
      </c>
      <c r="C112" s="42" t="s">
        <v>383</v>
      </c>
      <c r="D112" s="45" t="s">
        <v>29</v>
      </c>
      <c r="E112" s="34">
        <v>1</v>
      </c>
      <c r="F112" s="72" t="s">
        <v>469</v>
      </c>
      <c r="G112" s="36" t="s">
        <v>512</v>
      </c>
      <c r="H112" s="84">
        <v>1200.69</v>
      </c>
      <c r="I112" s="99"/>
      <c r="J112" s="99"/>
      <c r="K112" s="100">
        <f>Tabela340[[#This Row],[VALOR]]</f>
        <v>1200.69</v>
      </c>
      <c r="L112" s="1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</row>
    <row r="113" spans="1:28" ht="12.75" customHeight="1">
      <c r="A113" s="47" t="s">
        <v>384</v>
      </c>
      <c r="B113" s="42" t="s">
        <v>385</v>
      </c>
      <c r="C113" s="42" t="s">
        <v>386</v>
      </c>
      <c r="D113" s="45" t="s">
        <v>29</v>
      </c>
      <c r="E113" s="34">
        <v>1</v>
      </c>
      <c r="F113" s="53" t="s">
        <v>470</v>
      </c>
      <c r="G113" s="36" t="s">
        <v>512</v>
      </c>
      <c r="H113" s="84">
        <v>1200.69</v>
      </c>
      <c r="I113" s="99"/>
      <c r="J113" s="99"/>
      <c r="K113" s="100">
        <f>Tabela340[[#This Row],[VALOR]]</f>
        <v>1200.69</v>
      </c>
      <c r="L113" s="1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</row>
    <row r="114" spans="1:28" ht="12.75" customHeight="1">
      <c r="A114" s="47" t="s">
        <v>387</v>
      </c>
      <c r="B114" s="42" t="s">
        <v>388</v>
      </c>
      <c r="C114" s="42" t="s">
        <v>389</v>
      </c>
      <c r="D114" s="45" t="s">
        <v>29</v>
      </c>
      <c r="E114" s="34">
        <v>1</v>
      </c>
      <c r="F114" s="72" t="s">
        <v>436</v>
      </c>
      <c r="G114" s="36" t="s">
        <v>512</v>
      </c>
      <c r="H114" s="84">
        <v>1200.69</v>
      </c>
      <c r="I114" s="99"/>
      <c r="J114" s="99"/>
      <c r="K114" s="100">
        <f>Tabela340[[#This Row],[VALOR]]</f>
        <v>1200.69</v>
      </c>
      <c r="L114" s="1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</row>
    <row r="115" spans="1:28" ht="12.75" customHeight="1">
      <c r="A115" s="47" t="s">
        <v>390</v>
      </c>
      <c r="B115" s="42" t="s">
        <v>391</v>
      </c>
      <c r="C115" s="42" t="s">
        <v>392</v>
      </c>
      <c r="D115" s="45" t="s">
        <v>29</v>
      </c>
      <c r="E115" s="34">
        <v>1</v>
      </c>
      <c r="F115" s="53" t="s">
        <v>438</v>
      </c>
      <c r="G115" s="36" t="s">
        <v>512</v>
      </c>
      <c r="H115" s="84">
        <v>1200.69</v>
      </c>
      <c r="I115" s="99"/>
      <c r="J115" s="99"/>
      <c r="K115" s="100">
        <f>Tabela340[[#This Row],[VALOR]]</f>
        <v>1200.69</v>
      </c>
      <c r="L115" s="1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</row>
    <row r="116" spans="1:28" ht="12.75" customHeight="1">
      <c r="A116" s="47" t="s">
        <v>393</v>
      </c>
      <c r="B116" s="42" t="s">
        <v>394</v>
      </c>
      <c r="C116" s="42" t="s">
        <v>395</v>
      </c>
      <c r="D116" s="45" t="s">
        <v>29</v>
      </c>
      <c r="E116" s="34">
        <v>1</v>
      </c>
      <c r="F116" s="72" t="s">
        <v>437</v>
      </c>
      <c r="G116" s="36" t="s">
        <v>512</v>
      </c>
      <c r="H116" s="84">
        <v>1200.69</v>
      </c>
      <c r="I116" s="99"/>
      <c r="J116" s="99"/>
      <c r="K116" s="100">
        <f>Tabela340[[#This Row],[VALOR]]</f>
        <v>1200.69</v>
      </c>
      <c r="L116" s="1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</row>
    <row r="117" spans="1:28" ht="12.75" customHeight="1">
      <c r="A117" s="47" t="s">
        <v>396</v>
      </c>
      <c r="B117" s="42" t="s">
        <v>397</v>
      </c>
      <c r="C117" s="42" t="s">
        <v>398</v>
      </c>
      <c r="D117" s="45" t="s">
        <v>29</v>
      </c>
      <c r="E117" s="34">
        <v>1</v>
      </c>
      <c r="F117" s="53" t="s">
        <v>471</v>
      </c>
      <c r="G117" s="36" t="s">
        <v>512</v>
      </c>
      <c r="H117" s="84">
        <v>1200.69</v>
      </c>
      <c r="I117" s="99"/>
      <c r="J117" s="99"/>
      <c r="K117" s="100">
        <f>Tabela340[[#This Row],[VALOR]]</f>
        <v>1200.69</v>
      </c>
      <c r="L117" s="1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</row>
    <row r="118" spans="1:28" ht="12.75" customHeight="1">
      <c r="A118" s="47" t="s">
        <v>399</v>
      </c>
      <c r="B118" s="42" t="s">
        <v>397</v>
      </c>
      <c r="C118" s="42" t="s">
        <v>400</v>
      </c>
      <c r="D118" s="45" t="s">
        <v>29</v>
      </c>
      <c r="E118" s="34">
        <v>1</v>
      </c>
      <c r="F118" s="72" t="s">
        <v>472</v>
      </c>
      <c r="G118" s="36" t="s">
        <v>512</v>
      </c>
      <c r="H118" s="84">
        <v>1200.69</v>
      </c>
      <c r="I118" s="99"/>
      <c r="J118" s="99"/>
      <c r="K118" s="100">
        <f>Tabela340[[#This Row],[VALOR]]</f>
        <v>1200.69</v>
      </c>
      <c r="L118" s="1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</row>
    <row r="119" spans="1:28" ht="12.75" customHeight="1">
      <c r="A119" s="47" t="s">
        <v>390</v>
      </c>
      <c r="B119" s="42" t="s">
        <v>447</v>
      </c>
      <c r="C119" s="42" t="s">
        <v>392</v>
      </c>
      <c r="D119" s="45" t="s">
        <v>29</v>
      </c>
      <c r="E119" s="34">
        <v>1</v>
      </c>
      <c r="F119" s="53" t="s">
        <v>435</v>
      </c>
      <c r="G119" s="36" t="s">
        <v>512</v>
      </c>
      <c r="H119" s="84">
        <v>1200.69</v>
      </c>
      <c r="I119" s="99"/>
      <c r="J119" s="99"/>
      <c r="K119" s="100">
        <f>Tabela340[[#This Row],[VALOR]]</f>
        <v>1200.69</v>
      </c>
      <c r="L119" s="1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</row>
    <row r="120" spans="1:28" ht="12.75" customHeight="1">
      <c r="A120" s="47" t="s">
        <v>401</v>
      </c>
      <c r="B120" s="42" t="s">
        <v>402</v>
      </c>
      <c r="C120" s="42" t="s">
        <v>403</v>
      </c>
      <c r="D120" s="45" t="s">
        <v>29</v>
      </c>
      <c r="E120" s="34">
        <v>1</v>
      </c>
      <c r="F120" s="72" t="s">
        <v>473</v>
      </c>
      <c r="G120" s="36" t="s">
        <v>513</v>
      </c>
      <c r="H120" s="84">
        <v>1200.69</v>
      </c>
      <c r="I120" s="99"/>
      <c r="J120" s="99"/>
      <c r="K120" s="100">
        <f>Tabela340[[#This Row],[VALOR]]</f>
        <v>1200.69</v>
      </c>
      <c r="L120" s="1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</row>
    <row r="121" spans="1:28" ht="12.75" customHeight="1">
      <c r="A121" s="47" t="s">
        <v>404</v>
      </c>
      <c r="B121" s="42" t="s">
        <v>405</v>
      </c>
      <c r="C121" s="42" t="s">
        <v>406</v>
      </c>
      <c r="D121" s="45" t="s">
        <v>29</v>
      </c>
      <c r="E121" s="34">
        <v>1</v>
      </c>
      <c r="F121" s="53" t="s">
        <v>474</v>
      </c>
      <c r="G121" s="36" t="s">
        <v>512</v>
      </c>
      <c r="H121" s="84">
        <v>1200.69</v>
      </c>
      <c r="I121" s="99"/>
      <c r="J121" s="99"/>
      <c r="K121" s="100">
        <f>Tabela340[[#This Row],[VALOR]]</f>
        <v>1200.69</v>
      </c>
      <c r="L121" s="1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</row>
    <row r="122" spans="1:28" ht="12.75" customHeight="1">
      <c r="A122" s="47" t="s">
        <v>407</v>
      </c>
      <c r="B122" s="42" t="s">
        <v>408</v>
      </c>
      <c r="C122" s="42" t="s">
        <v>409</v>
      </c>
      <c r="D122" s="45" t="s">
        <v>29</v>
      </c>
      <c r="E122" s="34">
        <v>1</v>
      </c>
      <c r="F122" s="72" t="s">
        <v>431</v>
      </c>
      <c r="G122" s="36" t="s">
        <v>512</v>
      </c>
      <c r="H122" s="84">
        <v>1200.69</v>
      </c>
      <c r="I122" s="99"/>
      <c r="J122" s="99"/>
      <c r="K122" s="100">
        <f>Tabela340[[#This Row],[VALOR]]</f>
        <v>1200.69</v>
      </c>
      <c r="L122" s="1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</row>
    <row r="123" spans="1:28" ht="12.75" customHeight="1">
      <c r="A123" s="47" t="s">
        <v>410</v>
      </c>
      <c r="B123" s="42" t="s">
        <v>447</v>
      </c>
      <c r="C123" s="42" t="s">
        <v>499</v>
      </c>
      <c r="D123" s="45" t="s">
        <v>30</v>
      </c>
      <c r="E123" s="34">
        <v>1</v>
      </c>
      <c r="F123" s="53" t="s">
        <v>498</v>
      </c>
      <c r="G123" s="36" t="s">
        <v>512</v>
      </c>
      <c r="H123" s="84">
        <v>732.55</v>
      </c>
      <c r="I123" s="99"/>
      <c r="J123" s="99"/>
      <c r="K123" s="100">
        <f>Tabela340[[#This Row],[VALOR]]</f>
        <v>732.55</v>
      </c>
      <c r="L123" s="1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</row>
    <row r="124" spans="1:28" ht="12.75" customHeight="1">
      <c r="A124" s="47" t="s">
        <v>365</v>
      </c>
      <c r="B124" s="42" t="s">
        <v>500</v>
      </c>
      <c r="C124" s="42" t="s">
        <v>501</v>
      </c>
      <c r="D124" s="45" t="s">
        <v>30</v>
      </c>
      <c r="E124" s="34">
        <v>1</v>
      </c>
      <c r="F124" s="72" t="s">
        <v>475</v>
      </c>
      <c r="G124" s="36" t="s">
        <v>513</v>
      </c>
      <c r="H124" s="84">
        <v>732.55</v>
      </c>
      <c r="I124" s="99"/>
      <c r="J124" s="99"/>
      <c r="K124" s="100">
        <f>Tabela340[[#This Row],[VALOR]]</f>
        <v>732.55</v>
      </c>
      <c r="L124" s="1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</row>
    <row r="125" spans="1:28" ht="12.75" customHeight="1">
      <c r="A125" s="47" t="s">
        <v>411</v>
      </c>
      <c r="B125" s="42" t="s">
        <v>502</v>
      </c>
      <c r="C125" s="42" t="s">
        <v>173</v>
      </c>
      <c r="D125" s="45" t="s">
        <v>30</v>
      </c>
      <c r="E125" s="34">
        <v>1</v>
      </c>
      <c r="F125" s="53" t="s">
        <v>476</v>
      </c>
      <c r="G125" s="36" t="s">
        <v>512</v>
      </c>
      <c r="H125" s="84">
        <v>732.55</v>
      </c>
      <c r="I125" s="99"/>
      <c r="J125" s="99"/>
      <c r="K125" s="100">
        <f>Tabela340[[#This Row],[VALOR]]</f>
        <v>732.55</v>
      </c>
      <c r="L125" s="1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</row>
    <row r="126" spans="1:28" ht="12.75" customHeight="1">
      <c r="A126" s="47" t="s">
        <v>412</v>
      </c>
      <c r="B126" s="42" t="s">
        <v>503</v>
      </c>
      <c r="C126" s="42" t="s">
        <v>504</v>
      </c>
      <c r="D126" s="45" t="s">
        <v>30</v>
      </c>
      <c r="E126" s="34">
        <v>1</v>
      </c>
      <c r="F126" s="72" t="s">
        <v>477</v>
      </c>
      <c r="G126" s="36" t="s">
        <v>512</v>
      </c>
      <c r="H126" s="84">
        <v>732.55</v>
      </c>
      <c r="I126" s="99"/>
      <c r="J126" s="99"/>
      <c r="K126" s="100">
        <f>Tabela340[[#This Row],[VALOR]]</f>
        <v>732.55</v>
      </c>
      <c r="L126" s="1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</row>
    <row r="127" spans="1:28" ht="12.75" customHeight="1">
      <c r="A127" s="47" t="s">
        <v>355</v>
      </c>
      <c r="B127" s="42" t="s">
        <v>286</v>
      </c>
      <c r="C127" s="42" t="s">
        <v>287</v>
      </c>
      <c r="D127" s="45" t="s">
        <v>30</v>
      </c>
      <c r="E127" s="34">
        <v>1</v>
      </c>
      <c r="F127" s="53" t="s">
        <v>478</v>
      </c>
      <c r="G127" s="36" t="s">
        <v>513</v>
      </c>
      <c r="H127" s="84">
        <v>732.55</v>
      </c>
      <c r="I127" s="99"/>
      <c r="J127" s="99"/>
      <c r="K127" s="100">
        <f>Tabela340[[#This Row],[VALOR]]</f>
        <v>732.55</v>
      </c>
      <c r="L127" s="1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</row>
    <row r="128" spans="1:28" ht="12.75" customHeight="1">
      <c r="A128" s="47" t="s">
        <v>413</v>
      </c>
      <c r="B128" s="42" t="s">
        <v>502</v>
      </c>
      <c r="C128" s="42" t="s">
        <v>173</v>
      </c>
      <c r="D128" s="45" t="s">
        <v>414</v>
      </c>
      <c r="E128" s="34">
        <v>1</v>
      </c>
      <c r="F128" s="72" t="s">
        <v>479</v>
      </c>
      <c r="G128" s="36" t="s">
        <v>512</v>
      </c>
      <c r="H128" s="84">
        <v>488.36</v>
      </c>
      <c r="I128" s="99"/>
      <c r="J128" s="99"/>
      <c r="K128" s="100">
        <f>Tabela340[[#This Row],[VALOR]]</f>
        <v>488.36</v>
      </c>
      <c r="L128" s="1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</row>
    <row r="129" spans="1:28" ht="12.75" customHeight="1">
      <c r="A129" s="47" t="s">
        <v>360</v>
      </c>
      <c r="B129" s="42" t="s">
        <v>361</v>
      </c>
      <c r="C129" s="42" t="s">
        <v>362</v>
      </c>
      <c r="D129" s="45" t="s">
        <v>414</v>
      </c>
      <c r="E129" s="34">
        <v>1</v>
      </c>
      <c r="F129" s="53" t="s">
        <v>480</v>
      </c>
      <c r="G129" s="36" t="s">
        <v>513</v>
      </c>
      <c r="H129" s="84">
        <v>488.36</v>
      </c>
      <c r="I129" s="99"/>
      <c r="J129" s="99"/>
      <c r="K129" s="100">
        <f>Tabela340[[#This Row],[VALOR]]</f>
        <v>488.36</v>
      </c>
      <c r="L129" s="1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</row>
    <row r="130" spans="1:28" ht="12.75" customHeight="1">
      <c r="A130" s="47" t="s">
        <v>505</v>
      </c>
      <c r="B130" s="42" t="s">
        <v>500</v>
      </c>
      <c r="C130" s="42" t="s">
        <v>501</v>
      </c>
      <c r="D130" s="45" t="s">
        <v>414</v>
      </c>
      <c r="E130" s="34">
        <v>1</v>
      </c>
      <c r="F130" s="72" t="s">
        <v>481</v>
      </c>
      <c r="G130" s="36" t="s">
        <v>513</v>
      </c>
      <c r="H130" s="84">
        <v>488.36</v>
      </c>
      <c r="I130" s="99"/>
      <c r="J130" s="99"/>
      <c r="K130" s="100">
        <f>Tabela340[[#This Row],[VALOR]]</f>
        <v>488.36</v>
      </c>
      <c r="L130" s="1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</row>
    <row r="131" spans="1:28" ht="12.75" customHeight="1">
      <c r="A131" s="47" t="s">
        <v>360</v>
      </c>
      <c r="B131" s="42" t="s">
        <v>361</v>
      </c>
      <c r="C131" s="42" t="s">
        <v>362</v>
      </c>
      <c r="D131" s="45" t="s">
        <v>414</v>
      </c>
      <c r="E131" s="34">
        <v>1</v>
      </c>
      <c r="F131" s="53" t="s">
        <v>482</v>
      </c>
      <c r="G131" s="36" t="s">
        <v>512</v>
      </c>
      <c r="H131" s="84">
        <v>488.36</v>
      </c>
      <c r="I131" s="101"/>
      <c r="J131" s="101"/>
      <c r="K131" s="100">
        <f>Tabela340[[#This Row],[VALOR]]</f>
        <v>488.36</v>
      </c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  <c r="AB131" s="7"/>
    </row>
    <row r="132" spans="1:28" ht="12.75" customHeight="1">
      <c r="A132" s="47" t="s">
        <v>360</v>
      </c>
      <c r="B132" s="42" t="s">
        <v>361</v>
      </c>
      <c r="C132" s="42" t="s">
        <v>362</v>
      </c>
      <c r="D132" s="45" t="s">
        <v>414</v>
      </c>
      <c r="E132" s="34">
        <v>1</v>
      </c>
      <c r="F132" s="72" t="s">
        <v>483</v>
      </c>
      <c r="G132" s="36" t="s">
        <v>513</v>
      </c>
      <c r="H132" s="84">
        <v>488.36</v>
      </c>
      <c r="I132" s="101"/>
      <c r="J132" s="101"/>
      <c r="K132" s="100">
        <f>Tabela340[[#This Row],[VALOR]]</f>
        <v>488.36</v>
      </c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</row>
    <row r="133" spans="1:28" ht="12.75" customHeight="1">
      <c r="A133" s="47" t="s">
        <v>355</v>
      </c>
      <c r="B133" s="42" t="s">
        <v>286</v>
      </c>
      <c r="C133" s="42" t="s">
        <v>287</v>
      </c>
      <c r="D133" s="45" t="s">
        <v>414</v>
      </c>
      <c r="E133" s="34">
        <v>1</v>
      </c>
      <c r="F133" s="53" t="s">
        <v>484</v>
      </c>
      <c r="G133" s="36" t="s">
        <v>512</v>
      </c>
      <c r="H133" s="84">
        <v>488.36</v>
      </c>
      <c r="I133" s="101"/>
      <c r="J133" s="101"/>
      <c r="K133" s="100">
        <f>Tabela340[[#This Row],[VALOR]]</f>
        <v>488.36</v>
      </c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</row>
    <row r="134" spans="1:28" ht="12.75" customHeight="1">
      <c r="A134" s="47" t="s">
        <v>355</v>
      </c>
      <c r="B134" s="42" t="s">
        <v>286</v>
      </c>
      <c r="C134" s="42" t="s">
        <v>287</v>
      </c>
      <c r="D134" s="45" t="s">
        <v>414</v>
      </c>
      <c r="E134" s="34">
        <v>1</v>
      </c>
      <c r="F134" s="72" t="s">
        <v>485</v>
      </c>
      <c r="G134" s="36" t="s">
        <v>513</v>
      </c>
      <c r="H134" s="84">
        <v>488.36</v>
      </c>
      <c r="I134" s="101"/>
      <c r="J134" s="101"/>
      <c r="K134" s="100">
        <f>Tabela340[[#This Row],[VALOR]]</f>
        <v>488.36</v>
      </c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  <c r="AB134" s="7"/>
    </row>
    <row r="135" spans="1:28" ht="12.75" customHeight="1">
      <c r="A135" s="39" t="s">
        <v>106</v>
      </c>
      <c r="B135" s="42" t="s">
        <v>156</v>
      </c>
      <c r="C135" s="42" t="s">
        <v>200</v>
      </c>
      <c r="D135" s="45" t="s">
        <v>31</v>
      </c>
      <c r="E135" s="34">
        <v>1</v>
      </c>
      <c r="F135" s="47" t="s">
        <v>267</v>
      </c>
      <c r="G135" s="36" t="s">
        <v>512</v>
      </c>
      <c r="H135" s="84">
        <v>436.04</v>
      </c>
      <c r="I135" s="84"/>
      <c r="J135" s="84"/>
      <c r="K135" s="84">
        <f>Tabela340[[#This Row],[VALOR]]</f>
        <v>436.04</v>
      </c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/>
      <c r="AB135" s="7"/>
    </row>
    <row r="136" spans="1:28" ht="12.75" customHeight="1">
      <c r="A136" s="47" t="s">
        <v>104</v>
      </c>
      <c r="B136" s="42" t="s">
        <v>154</v>
      </c>
      <c r="C136" s="42" t="s">
        <v>506</v>
      </c>
      <c r="D136" s="45" t="s">
        <v>31</v>
      </c>
      <c r="E136" s="34">
        <v>1</v>
      </c>
      <c r="F136" s="72" t="s">
        <v>486</v>
      </c>
      <c r="G136" s="36" t="s">
        <v>512</v>
      </c>
      <c r="H136" s="84">
        <v>436.04</v>
      </c>
      <c r="I136" s="101"/>
      <c r="J136" s="101"/>
      <c r="K136" s="100">
        <f>Tabela340[[#This Row],[VALOR]]</f>
        <v>436.04</v>
      </c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/>
      <c r="AB136" s="7"/>
    </row>
    <row r="137" spans="1:28" ht="12.75" customHeight="1">
      <c r="A137" s="47" t="s">
        <v>104</v>
      </c>
      <c r="B137" s="42" t="s">
        <v>154</v>
      </c>
      <c r="C137" s="42" t="s">
        <v>506</v>
      </c>
      <c r="D137" s="45" t="s">
        <v>31</v>
      </c>
      <c r="E137" s="34">
        <v>1</v>
      </c>
      <c r="F137" s="94" t="s">
        <v>487</v>
      </c>
      <c r="G137" s="36" t="s">
        <v>512</v>
      </c>
      <c r="H137" s="84">
        <v>436.04</v>
      </c>
      <c r="I137" s="101"/>
      <c r="J137" s="101"/>
      <c r="K137" s="100">
        <f>Tabela340[[#This Row],[VALOR]]</f>
        <v>436.04</v>
      </c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  <c r="AB137" s="7"/>
    </row>
    <row r="138" spans="1:28" ht="12.75" customHeight="1">
      <c r="A138" s="47" t="s">
        <v>404</v>
      </c>
      <c r="B138" s="42" t="s">
        <v>507</v>
      </c>
      <c r="C138" s="42" t="s">
        <v>508</v>
      </c>
      <c r="D138" s="45" t="s">
        <v>31</v>
      </c>
      <c r="E138" s="34">
        <v>1</v>
      </c>
      <c r="F138" s="53" t="s">
        <v>488</v>
      </c>
      <c r="G138" s="36" t="s">
        <v>513</v>
      </c>
      <c r="H138" s="84">
        <v>436.04</v>
      </c>
      <c r="I138" s="101"/>
      <c r="J138" s="101"/>
      <c r="K138" s="100">
        <f>Tabela340[[#This Row],[VALOR]]</f>
        <v>436.04</v>
      </c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  <c r="AB138" s="7"/>
    </row>
    <row r="139" spans="1:28" ht="12.75" customHeight="1">
      <c r="A139" s="47" t="s">
        <v>415</v>
      </c>
      <c r="B139" s="42" t="s">
        <v>509</v>
      </c>
      <c r="C139" s="42" t="s">
        <v>510</v>
      </c>
      <c r="D139" s="45" t="s">
        <v>31</v>
      </c>
      <c r="E139" s="34">
        <v>1</v>
      </c>
      <c r="F139" s="72" t="s">
        <v>489</v>
      </c>
      <c r="G139" s="36" t="s">
        <v>513</v>
      </c>
      <c r="H139" s="84">
        <v>436.04</v>
      </c>
      <c r="I139" s="101"/>
      <c r="J139" s="101"/>
      <c r="K139" s="100">
        <f>Tabela340[[#This Row],[VALOR]]</f>
        <v>436.04</v>
      </c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  <c r="AB139" s="7"/>
    </row>
    <row r="140" spans="1:28" ht="12.75" customHeight="1">
      <c r="A140" s="47" t="s">
        <v>404</v>
      </c>
      <c r="B140" s="42" t="s">
        <v>507</v>
      </c>
      <c r="C140" s="42" t="s">
        <v>508</v>
      </c>
      <c r="D140" s="45" t="s">
        <v>31</v>
      </c>
      <c r="E140" s="34">
        <v>1</v>
      </c>
      <c r="F140" s="53" t="s">
        <v>490</v>
      </c>
      <c r="G140" s="36" t="s">
        <v>512</v>
      </c>
      <c r="H140" s="84">
        <v>436.04</v>
      </c>
      <c r="I140" s="101"/>
      <c r="J140" s="101"/>
      <c r="K140" s="100">
        <f>Tabela340[[#This Row],[VALOR]]</f>
        <v>436.04</v>
      </c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7"/>
      <c r="AB140" s="7"/>
    </row>
    <row r="141" spans="1:28" ht="12.75" customHeight="1">
      <c r="A141" s="47" t="s">
        <v>404</v>
      </c>
      <c r="B141" s="42" t="s">
        <v>507</v>
      </c>
      <c r="C141" s="42" t="s">
        <v>508</v>
      </c>
      <c r="D141" s="45" t="s">
        <v>31</v>
      </c>
      <c r="E141" s="34">
        <v>1</v>
      </c>
      <c r="F141" s="72" t="s">
        <v>514</v>
      </c>
      <c r="G141" s="36" t="s">
        <v>512</v>
      </c>
      <c r="H141" s="84">
        <v>436.04</v>
      </c>
      <c r="I141" s="101"/>
      <c r="J141" s="101"/>
      <c r="K141" s="100">
        <f>Tabela340[[#This Row],[VALOR]]</f>
        <v>436.04</v>
      </c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7"/>
      <c r="AB141" s="7"/>
    </row>
    <row r="142" spans="1:28" ht="12.75" customHeight="1">
      <c r="A142" s="47" t="s">
        <v>360</v>
      </c>
      <c r="B142" s="42" t="s">
        <v>361</v>
      </c>
      <c r="C142" s="42" t="s">
        <v>362</v>
      </c>
      <c r="D142" s="45" t="s">
        <v>31</v>
      </c>
      <c r="E142" s="34">
        <v>1</v>
      </c>
      <c r="F142" s="53" t="s">
        <v>491</v>
      </c>
      <c r="G142" s="36" t="s">
        <v>513</v>
      </c>
      <c r="H142" s="84">
        <v>436.04</v>
      </c>
      <c r="I142" s="101"/>
      <c r="J142" s="101"/>
      <c r="K142" s="100">
        <f>Tabela340[[#This Row],[VALOR]]</f>
        <v>436.04</v>
      </c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</row>
    <row r="143" spans="1:28" ht="12.75" customHeight="1">
      <c r="A143" s="47" t="s">
        <v>416</v>
      </c>
      <c r="B143" s="42" t="s">
        <v>131</v>
      </c>
      <c r="C143" s="42" t="s">
        <v>174</v>
      </c>
      <c r="D143" s="45" t="s">
        <v>31</v>
      </c>
      <c r="E143" s="34">
        <v>1</v>
      </c>
      <c r="F143" s="72" t="s">
        <v>492</v>
      </c>
      <c r="G143" s="36" t="s">
        <v>512</v>
      </c>
      <c r="H143" s="84">
        <v>436.04</v>
      </c>
      <c r="I143" s="101"/>
      <c r="J143" s="101"/>
      <c r="K143" s="100">
        <f>Tabela340[[#This Row],[VALOR]]</f>
        <v>436.04</v>
      </c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  <c r="AB143" s="7"/>
    </row>
    <row r="144" spans="1:28" ht="12.75" customHeight="1">
      <c r="A144" s="47" t="s">
        <v>404</v>
      </c>
      <c r="B144" s="42" t="s">
        <v>507</v>
      </c>
      <c r="C144" s="42" t="s">
        <v>508</v>
      </c>
      <c r="D144" s="45" t="s">
        <v>417</v>
      </c>
      <c r="E144" s="34">
        <v>1</v>
      </c>
      <c r="F144" s="53" t="s">
        <v>493</v>
      </c>
      <c r="G144" s="36" t="s">
        <v>512</v>
      </c>
      <c r="H144" s="84">
        <v>401.16</v>
      </c>
      <c r="I144" s="101"/>
      <c r="J144" s="101"/>
      <c r="K144" s="100">
        <f>Tabela340[[#This Row],[VALOR]]</f>
        <v>401.16</v>
      </c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  <c r="AB144" s="7"/>
    </row>
    <row r="145" spans="1:28" ht="12.75" customHeight="1">
      <c r="A145" s="47" t="s">
        <v>418</v>
      </c>
      <c r="B145" s="42" t="s">
        <v>507</v>
      </c>
      <c r="C145" s="42" t="s">
        <v>508</v>
      </c>
      <c r="D145" s="45" t="s">
        <v>417</v>
      </c>
      <c r="E145" s="34">
        <v>1</v>
      </c>
      <c r="F145" s="72" t="s">
        <v>494</v>
      </c>
      <c r="G145" s="36" t="s">
        <v>512</v>
      </c>
      <c r="H145" s="84">
        <v>401.16</v>
      </c>
      <c r="I145" s="101"/>
      <c r="J145" s="101"/>
      <c r="K145" s="100">
        <f>Tabela340[[#This Row],[VALOR]]</f>
        <v>401.16</v>
      </c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7"/>
      <c r="AB145" s="7"/>
    </row>
    <row r="146" spans="1:28" ht="12.75" customHeight="1">
      <c r="A146" s="47" t="s">
        <v>404</v>
      </c>
      <c r="B146" s="42" t="s">
        <v>507</v>
      </c>
      <c r="C146" s="42" t="s">
        <v>508</v>
      </c>
      <c r="D146" s="45" t="s">
        <v>417</v>
      </c>
      <c r="E146" s="34">
        <v>1</v>
      </c>
      <c r="F146" s="53" t="s">
        <v>495</v>
      </c>
      <c r="G146" s="36" t="s">
        <v>513</v>
      </c>
      <c r="H146" s="84">
        <v>401.16</v>
      </c>
      <c r="I146" s="101"/>
      <c r="J146" s="101"/>
      <c r="K146" s="100">
        <f>Tabela340[[#This Row],[VALOR]]</f>
        <v>401.16</v>
      </c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7"/>
      <c r="AB146" s="7"/>
    </row>
    <row r="147" spans="1:28" ht="12.75" customHeight="1">
      <c r="A147" s="47" t="s">
        <v>360</v>
      </c>
      <c r="B147" s="42" t="s">
        <v>361</v>
      </c>
      <c r="C147" s="42" t="s">
        <v>362</v>
      </c>
      <c r="D147" s="45" t="s">
        <v>32</v>
      </c>
      <c r="E147" s="34">
        <v>1</v>
      </c>
      <c r="F147" s="72" t="s">
        <v>496</v>
      </c>
      <c r="G147" s="36" t="s">
        <v>512</v>
      </c>
      <c r="H147" s="84">
        <v>313.94</v>
      </c>
      <c r="I147" s="101"/>
      <c r="J147" s="101"/>
      <c r="K147" s="100">
        <f>Tabela340[[#This Row],[VALOR]]</f>
        <v>313.94</v>
      </c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7"/>
      <c r="AB147" s="7"/>
    </row>
    <row r="148" spans="1:28" ht="12.75" customHeight="1" thickBot="1">
      <c r="A148" s="47" t="s">
        <v>360</v>
      </c>
      <c r="B148" s="42" t="s">
        <v>361</v>
      </c>
      <c r="C148" s="42" t="s">
        <v>362</v>
      </c>
      <c r="D148" s="45" t="s">
        <v>32</v>
      </c>
      <c r="E148" s="34">
        <v>1</v>
      </c>
      <c r="F148" s="53" t="s">
        <v>497</v>
      </c>
      <c r="G148" s="36" t="s">
        <v>513</v>
      </c>
      <c r="H148" s="84">
        <v>313.94</v>
      </c>
      <c r="I148" s="101"/>
      <c r="J148" s="101"/>
      <c r="K148" s="100">
        <f>Tabela340[[#This Row],[VALOR]]</f>
        <v>313.94</v>
      </c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  <c r="AB148" s="7"/>
    </row>
    <row r="149" spans="1:28" ht="12.75" customHeight="1" thickBot="1">
      <c r="A149" s="48"/>
      <c r="B149" s="49"/>
      <c r="C149" s="49"/>
      <c r="D149" s="49"/>
      <c r="E149" s="49">
        <f>SUM(E100:E148)</f>
        <v>49</v>
      </c>
      <c r="F149" s="73"/>
      <c r="G149" s="102"/>
      <c r="H149" s="103">
        <f>SUM(H100:H148)</f>
        <v>40452.860000000015</v>
      </c>
      <c r="I149" s="104"/>
      <c r="J149" s="105"/>
      <c r="K149" s="106">
        <f>SUM(K100:K148)</f>
        <v>40452.860000000015</v>
      </c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  <c r="AB149" s="7"/>
    </row>
    <row r="150" spans="1:28" ht="12.75" customHeight="1">
      <c r="A150" s="33"/>
      <c r="B150" s="34"/>
      <c r="C150" s="34"/>
      <c r="D150" s="34"/>
      <c r="E150" s="34"/>
      <c r="F150" s="33"/>
      <c r="G150" s="34"/>
      <c r="H150" s="35"/>
      <c r="I150" s="95"/>
      <c r="J150" s="95"/>
      <c r="K150" s="98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7"/>
      <c r="AB150" s="7"/>
    </row>
    <row r="151" spans="1:28" ht="12.75" customHeight="1">
      <c r="A151" s="110" t="s">
        <v>33</v>
      </c>
      <c r="B151" s="110"/>
      <c r="C151" s="110"/>
      <c r="D151" s="110"/>
      <c r="E151" s="110"/>
      <c r="F151" s="110"/>
      <c r="G151" s="110"/>
      <c r="H151" s="110"/>
      <c r="I151" s="3"/>
      <c r="J151" s="3"/>
      <c r="K151" s="1"/>
      <c r="L151" s="1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</row>
    <row r="152" spans="1:28" ht="12.75" customHeight="1">
      <c r="A152" s="15" t="s">
        <v>1</v>
      </c>
      <c r="B152" s="15" t="s">
        <v>2</v>
      </c>
      <c r="C152" s="15" t="s">
        <v>3</v>
      </c>
      <c r="D152" s="15" t="s">
        <v>4</v>
      </c>
      <c r="E152" s="15" t="s">
        <v>5</v>
      </c>
      <c r="F152" s="15" t="s">
        <v>6</v>
      </c>
      <c r="G152" s="82" t="s">
        <v>7</v>
      </c>
      <c r="H152" s="86" t="s">
        <v>28</v>
      </c>
      <c r="I152" s="3"/>
      <c r="J152" s="3"/>
      <c r="K152" s="1"/>
      <c r="L152" s="1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</row>
    <row r="153" spans="1:28" ht="12.75" customHeight="1">
      <c r="A153" s="76" t="s">
        <v>34</v>
      </c>
      <c r="B153" s="77" t="s">
        <v>442</v>
      </c>
      <c r="C153" s="77" t="s">
        <v>443</v>
      </c>
      <c r="D153" s="78" t="s">
        <v>14</v>
      </c>
      <c r="E153" s="79">
        <v>1</v>
      </c>
      <c r="F153" s="55" t="s">
        <v>419</v>
      </c>
      <c r="G153" s="83" t="s">
        <v>513</v>
      </c>
      <c r="H153" s="86">
        <v>514.21</v>
      </c>
      <c r="I153" s="3"/>
      <c r="J153" s="3"/>
      <c r="K153" s="1"/>
      <c r="L153" s="1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</row>
    <row r="154" spans="1:28" ht="12.75" customHeight="1">
      <c r="A154" s="51" t="s">
        <v>34</v>
      </c>
      <c r="B154" s="42" t="s">
        <v>442</v>
      </c>
      <c r="C154" s="42" t="s">
        <v>443</v>
      </c>
      <c r="D154" s="16" t="s">
        <v>14</v>
      </c>
      <c r="E154" s="54">
        <v>1</v>
      </c>
      <c r="F154" s="50" t="s">
        <v>420</v>
      </c>
      <c r="G154" s="82" t="s">
        <v>513</v>
      </c>
      <c r="H154" s="86">
        <v>514.21</v>
      </c>
      <c r="I154" s="3"/>
      <c r="J154" s="3"/>
      <c r="K154" s="1"/>
      <c r="L154" s="1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</row>
    <row r="155" spans="1:28" ht="12.75" customHeight="1">
      <c r="A155" s="76" t="s">
        <v>34</v>
      </c>
      <c r="B155" s="77" t="s">
        <v>442</v>
      </c>
      <c r="C155" s="77" t="s">
        <v>461</v>
      </c>
      <c r="D155" s="78" t="s">
        <v>14</v>
      </c>
      <c r="E155" s="79">
        <v>1</v>
      </c>
      <c r="F155" s="55" t="s">
        <v>421</v>
      </c>
      <c r="G155" s="83" t="s">
        <v>512</v>
      </c>
      <c r="H155" s="93">
        <v>514.21</v>
      </c>
      <c r="I155" s="3"/>
      <c r="J155" s="3"/>
      <c r="K155" s="1"/>
      <c r="L155" s="1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</row>
    <row r="156" spans="1:28" ht="12.75" customHeight="1">
      <c r="A156" s="51" t="s">
        <v>34</v>
      </c>
      <c r="B156" s="42" t="s">
        <v>442</v>
      </c>
      <c r="C156" s="42" t="s">
        <v>444</v>
      </c>
      <c r="D156" s="16" t="s">
        <v>14</v>
      </c>
      <c r="E156" s="54">
        <v>1</v>
      </c>
      <c r="F156" s="50" t="s">
        <v>422</v>
      </c>
      <c r="G156" s="82" t="s">
        <v>512</v>
      </c>
      <c r="H156" s="86">
        <v>514.21</v>
      </c>
      <c r="I156" s="3"/>
      <c r="J156" s="3"/>
      <c r="K156" s="1"/>
      <c r="L156" s="1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</row>
    <row r="157" spans="1:28" ht="12.75" customHeight="1">
      <c r="A157" s="80" t="s">
        <v>35</v>
      </c>
      <c r="B157" s="77" t="s">
        <v>446</v>
      </c>
      <c r="C157" s="78" t="s">
        <v>445</v>
      </c>
      <c r="D157" s="78" t="s">
        <v>14</v>
      </c>
      <c r="E157" s="79">
        <v>1</v>
      </c>
      <c r="F157" s="72" t="s">
        <v>351</v>
      </c>
      <c r="G157" s="83" t="s">
        <v>513</v>
      </c>
      <c r="H157" s="86">
        <v>514.21</v>
      </c>
      <c r="I157" s="3"/>
      <c r="J157" s="3"/>
      <c r="K157" s="1"/>
      <c r="L157" s="1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</row>
    <row r="158" spans="1:28" ht="12.75" customHeight="1">
      <c r="A158" s="52" t="s">
        <v>35</v>
      </c>
      <c r="B158" s="42" t="s">
        <v>446</v>
      </c>
      <c r="C158" s="16" t="s">
        <v>445</v>
      </c>
      <c r="D158" s="16" t="s">
        <v>14</v>
      </c>
      <c r="E158" s="54">
        <v>1</v>
      </c>
      <c r="F158" s="53" t="s">
        <v>423</v>
      </c>
      <c r="G158" s="82" t="s">
        <v>513</v>
      </c>
      <c r="H158" s="86">
        <v>514.21</v>
      </c>
      <c r="I158" s="3"/>
      <c r="J158" s="2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</row>
    <row r="159" spans="1:28" ht="12.75" customHeight="1">
      <c r="A159" s="80" t="s">
        <v>35</v>
      </c>
      <c r="B159" s="77" t="s">
        <v>446</v>
      </c>
      <c r="C159" s="78" t="s">
        <v>445</v>
      </c>
      <c r="D159" s="78" t="s">
        <v>14</v>
      </c>
      <c r="E159" s="79">
        <v>1</v>
      </c>
      <c r="F159" s="72" t="s">
        <v>519</v>
      </c>
      <c r="G159" s="83" t="s">
        <v>512</v>
      </c>
      <c r="H159" s="93">
        <v>514.21</v>
      </c>
      <c r="I159" s="3"/>
      <c r="J159" s="2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</row>
    <row r="160" spans="1:28" ht="12.75" customHeight="1">
      <c r="A160" s="2"/>
      <c r="B160" s="2"/>
      <c r="C160" s="2"/>
      <c r="D160" s="9" t="s">
        <v>11</v>
      </c>
      <c r="E160" s="5">
        <f>SUM(E153:E159)</f>
        <v>7</v>
      </c>
      <c r="F160" s="2"/>
      <c r="G160" s="3"/>
      <c r="H160" s="85">
        <f>SUM(H153:H159)</f>
        <v>3599.4700000000003</v>
      </c>
      <c r="I160" s="3"/>
      <c r="J160" s="3"/>
      <c r="K160" s="1"/>
      <c r="L160" s="1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</row>
    <row r="161" spans="1:28" ht="12.75" customHeight="1">
      <c r="A161" s="4"/>
      <c r="B161" s="4"/>
      <c r="C161" s="4"/>
      <c r="D161" s="4"/>
      <c r="E161" s="4"/>
      <c r="F161" s="4"/>
      <c r="G161" s="4"/>
      <c r="H161" s="4"/>
      <c r="I161" s="2"/>
      <c r="J161" s="3"/>
      <c r="K161" s="1"/>
      <c r="L161" s="1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</row>
    <row r="162" spans="1:28" ht="12.75" customHeight="1">
      <c r="A162" s="110" t="s">
        <v>36</v>
      </c>
      <c r="B162" s="110"/>
      <c r="C162" s="110"/>
      <c r="D162" s="110"/>
      <c r="E162" s="110"/>
      <c r="F162" s="110"/>
      <c r="G162" s="110"/>
      <c r="H162" s="110"/>
      <c r="I162" s="3"/>
      <c r="J162" s="3"/>
      <c r="K162" s="1"/>
      <c r="L162" s="1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</row>
    <row r="163" spans="1:28" ht="12.75" customHeight="1">
      <c r="A163" s="13" t="s">
        <v>1</v>
      </c>
      <c r="B163" s="13" t="s">
        <v>2</v>
      </c>
      <c r="C163" s="13" t="s">
        <v>3</v>
      </c>
      <c r="D163" s="13" t="s">
        <v>4</v>
      </c>
      <c r="E163" s="13" t="s">
        <v>5</v>
      </c>
      <c r="F163" s="13" t="s">
        <v>6</v>
      </c>
      <c r="G163" s="13" t="s">
        <v>7</v>
      </c>
      <c r="H163" s="13" t="s">
        <v>28</v>
      </c>
      <c r="I163" s="3"/>
      <c r="J163" s="3"/>
      <c r="K163" s="1"/>
      <c r="L163" s="1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</row>
    <row r="164" spans="1:28" ht="12.75" customHeight="1">
      <c r="A164" s="42" t="s">
        <v>424</v>
      </c>
      <c r="B164" s="42" t="s">
        <v>440</v>
      </c>
      <c r="C164" s="42" t="s">
        <v>280</v>
      </c>
      <c r="D164" s="42" t="s">
        <v>425</v>
      </c>
      <c r="E164" s="14">
        <v>1</v>
      </c>
      <c r="F164" s="70" t="s">
        <v>332</v>
      </c>
      <c r="G164" s="81" t="s">
        <v>512</v>
      </c>
      <c r="H164" s="109">
        <v>3000</v>
      </c>
      <c r="I164" s="3"/>
      <c r="J164" s="3"/>
      <c r="K164" s="1"/>
      <c r="L164" s="1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</row>
    <row r="165" spans="1:28" ht="12.75" customHeight="1">
      <c r="A165" s="56" t="s">
        <v>426</v>
      </c>
      <c r="B165" s="42" t="s">
        <v>408</v>
      </c>
      <c r="C165" s="42" t="s">
        <v>280</v>
      </c>
      <c r="D165" s="42" t="s">
        <v>425</v>
      </c>
      <c r="E165" s="14">
        <v>1</v>
      </c>
      <c r="F165" s="57" t="s">
        <v>428</v>
      </c>
      <c r="G165" s="81" t="s">
        <v>511</v>
      </c>
      <c r="H165" s="109">
        <v>1250</v>
      </c>
      <c r="I165" s="3"/>
      <c r="J165" s="3"/>
      <c r="K165" s="1"/>
      <c r="L165" s="1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</row>
    <row r="166" spans="1:28" ht="12.75" customHeight="1">
      <c r="A166" s="56" t="s">
        <v>426</v>
      </c>
      <c r="B166" s="42" t="s">
        <v>408</v>
      </c>
      <c r="C166" s="42" t="s">
        <v>280</v>
      </c>
      <c r="D166" s="42" t="s">
        <v>425</v>
      </c>
      <c r="E166" s="14">
        <v>1</v>
      </c>
      <c r="F166" s="70" t="s">
        <v>429</v>
      </c>
      <c r="G166" s="81" t="s">
        <v>511</v>
      </c>
      <c r="H166" s="109">
        <v>1250</v>
      </c>
      <c r="I166" s="3"/>
      <c r="J166" s="3"/>
      <c r="K166" s="1"/>
      <c r="L166" s="1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</row>
    <row r="167" spans="1:28" ht="12.75" customHeight="1">
      <c r="A167" s="56" t="s">
        <v>426</v>
      </c>
      <c r="B167" s="42" t="s">
        <v>408</v>
      </c>
      <c r="C167" s="42" t="s">
        <v>459</v>
      </c>
      <c r="D167" s="42" t="s">
        <v>425</v>
      </c>
      <c r="E167" s="14">
        <v>1</v>
      </c>
      <c r="F167" s="57" t="s">
        <v>430</v>
      </c>
      <c r="G167" s="81" t="s">
        <v>512</v>
      </c>
      <c r="H167" s="109">
        <v>1250</v>
      </c>
      <c r="I167" s="3"/>
      <c r="J167" s="3"/>
      <c r="K167" s="1"/>
      <c r="L167" s="1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</row>
    <row r="168" spans="1:28" ht="12.75" customHeight="1">
      <c r="A168" s="56" t="s">
        <v>426</v>
      </c>
      <c r="B168" s="42" t="s">
        <v>408</v>
      </c>
      <c r="C168" s="42" t="s">
        <v>280</v>
      </c>
      <c r="D168" s="42" t="s">
        <v>425</v>
      </c>
      <c r="E168" s="14">
        <v>1</v>
      </c>
      <c r="F168" s="70" t="s">
        <v>347</v>
      </c>
      <c r="G168" s="81" t="s">
        <v>512</v>
      </c>
      <c r="H168" s="109">
        <v>1250</v>
      </c>
      <c r="I168" s="3"/>
      <c r="J168" s="3"/>
      <c r="K168" s="1"/>
      <c r="L168" s="1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</row>
    <row r="169" spans="1:28" ht="12.75" customHeight="1">
      <c r="A169" s="42" t="s">
        <v>424</v>
      </c>
      <c r="B169" s="42" t="s">
        <v>440</v>
      </c>
      <c r="C169" s="42" t="s">
        <v>280</v>
      </c>
      <c r="D169" s="42" t="s">
        <v>427</v>
      </c>
      <c r="E169" s="14">
        <v>1</v>
      </c>
      <c r="F169" s="58" t="s">
        <v>431</v>
      </c>
      <c r="G169" s="81" t="s">
        <v>512</v>
      </c>
      <c r="H169" s="109">
        <v>2400</v>
      </c>
      <c r="I169" s="3"/>
      <c r="J169" s="3"/>
      <c r="K169" s="1"/>
      <c r="L169" s="1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</row>
    <row r="170" spans="1:28" ht="12.75" customHeight="1">
      <c r="A170" s="56" t="s">
        <v>426</v>
      </c>
      <c r="B170" s="42" t="s">
        <v>408</v>
      </c>
      <c r="C170" s="42" t="s">
        <v>280</v>
      </c>
      <c r="D170" s="42" t="s">
        <v>427</v>
      </c>
      <c r="E170" s="14">
        <v>1</v>
      </c>
      <c r="F170" s="70" t="s">
        <v>432</v>
      </c>
      <c r="G170" s="81" t="s">
        <v>512</v>
      </c>
      <c r="H170" s="109">
        <v>1000</v>
      </c>
      <c r="I170" s="3"/>
      <c r="J170" s="3"/>
      <c r="K170" s="1"/>
      <c r="L170" s="1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</row>
    <row r="171" spans="1:28" ht="12.75" customHeight="1">
      <c r="A171" s="56" t="s">
        <v>426</v>
      </c>
      <c r="B171" s="42" t="s">
        <v>408</v>
      </c>
      <c r="C171" s="42" t="s">
        <v>280</v>
      </c>
      <c r="D171" s="42" t="s">
        <v>427</v>
      </c>
      <c r="E171" s="14">
        <v>1</v>
      </c>
      <c r="F171" s="57" t="s">
        <v>433</v>
      </c>
      <c r="G171" s="81" t="s">
        <v>513</v>
      </c>
      <c r="H171" s="109">
        <v>1000</v>
      </c>
      <c r="I171" s="3"/>
      <c r="J171" s="3"/>
      <c r="K171" s="1"/>
      <c r="L171" s="1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</row>
    <row r="172" spans="1:28" ht="12.75" customHeight="1">
      <c r="A172" s="56" t="s">
        <v>426</v>
      </c>
      <c r="B172" s="42" t="s">
        <v>408</v>
      </c>
      <c r="C172" s="42" t="s">
        <v>280</v>
      </c>
      <c r="D172" s="42" t="s">
        <v>427</v>
      </c>
      <c r="E172" s="14">
        <v>1</v>
      </c>
      <c r="F172" s="70" t="s">
        <v>260</v>
      </c>
      <c r="G172" s="81" t="s">
        <v>511</v>
      </c>
      <c r="H172" s="109">
        <v>1000</v>
      </c>
      <c r="I172" s="3"/>
      <c r="J172" s="3"/>
      <c r="K172" s="1"/>
      <c r="L172" s="1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</row>
    <row r="173" spans="1:28" ht="12.75" customHeight="1">
      <c r="A173" s="56" t="s">
        <v>426</v>
      </c>
      <c r="B173" s="42" t="s">
        <v>408</v>
      </c>
      <c r="C173" s="42" t="s">
        <v>280</v>
      </c>
      <c r="D173" s="42" t="s">
        <v>427</v>
      </c>
      <c r="E173" s="14">
        <v>1</v>
      </c>
      <c r="F173" s="57" t="s">
        <v>434</v>
      </c>
      <c r="G173" s="81" t="s">
        <v>512</v>
      </c>
      <c r="H173" s="109">
        <v>1000</v>
      </c>
      <c r="I173" s="3"/>
      <c r="J173" s="3"/>
      <c r="K173" s="1"/>
      <c r="L173" s="1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</row>
    <row r="174" spans="1:28" ht="12.75" customHeight="1">
      <c r="A174" s="42" t="s">
        <v>424</v>
      </c>
      <c r="B174" s="42" t="s">
        <v>440</v>
      </c>
      <c r="C174" s="42" t="s">
        <v>441</v>
      </c>
      <c r="D174" s="42" t="s">
        <v>425</v>
      </c>
      <c r="E174" s="14">
        <v>1</v>
      </c>
      <c r="F174" s="39" t="s">
        <v>435</v>
      </c>
      <c r="G174" s="81" t="s">
        <v>512</v>
      </c>
      <c r="H174" s="109">
        <v>3000</v>
      </c>
      <c r="I174" s="3"/>
      <c r="J174" s="3"/>
      <c r="K174" s="1"/>
      <c r="L174" s="1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</row>
    <row r="175" spans="1:28" ht="12.75" customHeight="1">
      <c r="A175" s="56" t="s">
        <v>426</v>
      </c>
      <c r="B175" s="42" t="s">
        <v>408</v>
      </c>
      <c r="C175" s="42" t="s">
        <v>441</v>
      </c>
      <c r="D175" s="42" t="s">
        <v>425</v>
      </c>
      <c r="E175" s="14">
        <v>1</v>
      </c>
      <c r="F175" s="39" t="s">
        <v>436</v>
      </c>
      <c r="G175" s="81" t="s">
        <v>512</v>
      </c>
      <c r="H175" s="109">
        <v>1250</v>
      </c>
      <c r="I175" s="3"/>
      <c r="J175" s="3"/>
      <c r="K175" s="1"/>
      <c r="L175" s="1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</row>
    <row r="176" spans="1:28" ht="12.75" customHeight="1">
      <c r="A176" s="56" t="s">
        <v>426</v>
      </c>
      <c r="B176" s="42" t="s">
        <v>408</v>
      </c>
      <c r="C176" s="42" t="s">
        <v>441</v>
      </c>
      <c r="D176" s="42" t="s">
        <v>425</v>
      </c>
      <c r="E176" s="14">
        <v>1</v>
      </c>
      <c r="F176" s="39" t="s">
        <v>437</v>
      </c>
      <c r="G176" s="81" t="s">
        <v>512</v>
      </c>
      <c r="H176" s="109">
        <v>1200.5</v>
      </c>
      <c r="I176" s="3"/>
      <c r="J176" s="3"/>
      <c r="K176" s="1"/>
      <c r="L176" s="1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</row>
    <row r="177" spans="1:28" ht="12.75" customHeight="1">
      <c r="A177" s="56" t="s">
        <v>426</v>
      </c>
      <c r="B177" s="42" t="s">
        <v>408</v>
      </c>
      <c r="C177" s="42" t="s">
        <v>441</v>
      </c>
      <c r="D177" s="42" t="s">
        <v>425</v>
      </c>
      <c r="E177" s="14">
        <v>1</v>
      </c>
      <c r="F177" s="39" t="s">
        <v>438</v>
      </c>
      <c r="G177" s="81" t="s">
        <v>512</v>
      </c>
      <c r="H177" s="109">
        <v>1250</v>
      </c>
      <c r="I177" s="3"/>
      <c r="J177" s="3"/>
      <c r="K177" s="1"/>
      <c r="L177" s="1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</row>
    <row r="178" spans="1:28" ht="12.75" customHeight="1">
      <c r="A178" s="56" t="s">
        <v>426</v>
      </c>
      <c r="B178" s="42" t="s">
        <v>408</v>
      </c>
      <c r="C178" s="42" t="s">
        <v>441</v>
      </c>
      <c r="D178" s="42" t="s">
        <v>425</v>
      </c>
      <c r="E178" s="14">
        <v>1</v>
      </c>
      <c r="F178" s="39" t="s">
        <v>439</v>
      </c>
      <c r="G178" s="81" t="s">
        <v>512</v>
      </c>
      <c r="H178" s="109">
        <v>1200.5</v>
      </c>
      <c r="I178" s="3"/>
      <c r="J178" s="3"/>
      <c r="K178" s="1"/>
      <c r="L178" s="1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</row>
    <row r="179" spans="1:28" ht="12.75" customHeight="1">
      <c r="A179" s="2"/>
      <c r="B179" s="2"/>
      <c r="C179" s="2"/>
      <c r="D179" s="9" t="s">
        <v>11</v>
      </c>
      <c r="E179" s="5">
        <f>SUM(E164:E178)</f>
        <v>15</v>
      </c>
      <c r="F179" s="2"/>
      <c r="G179" s="3"/>
      <c r="H179" s="85">
        <f>SUM(H164:H178)</f>
        <v>22301</v>
      </c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</row>
    <row r="180" spans="1:28" ht="12.75" customHeight="1">
      <c r="A180" s="10"/>
      <c r="B180" s="10"/>
      <c r="C180" s="10"/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  <c r="AA180" s="10"/>
      <c r="AB180" s="10"/>
    </row>
    <row r="181" spans="1:28" ht="12.75" customHeight="1">
      <c r="A181" s="59" t="s">
        <v>37</v>
      </c>
      <c r="B181" s="60"/>
      <c r="C181" s="60"/>
      <c r="D181" s="60"/>
      <c r="E181" s="60"/>
      <c r="F181" s="60"/>
      <c r="G181" s="61"/>
      <c r="H181" s="60"/>
      <c r="I181" s="60"/>
      <c r="J181" s="60"/>
      <c r="K181" s="60"/>
      <c r="L181" s="60"/>
      <c r="M181" s="60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</row>
    <row r="182" spans="1:28" ht="12.75" customHeight="1">
      <c r="A182" s="60" t="s">
        <v>38</v>
      </c>
      <c r="B182" s="62" t="s">
        <v>39</v>
      </c>
      <c r="C182" s="60"/>
      <c r="D182" s="60"/>
      <c r="E182" s="60"/>
      <c r="F182" s="63"/>
      <c r="G182" s="61"/>
      <c r="H182" s="60"/>
      <c r="I182" s="60"/>
      <c r="J182" s="60"/>
      <c r="K182" s="60"/>
      <c r="L182" s="60"/>
      <c r="M182" s="60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</row>
    <row r="183" spans="1:28" ht="12.75" customHeight="1">
      <c r="A183" s="60" t="s">
        <v>40</v>
      </c>
      <c r="B183" s="60"/>
      <c r="C183" s="60"/>
      <c r="D183" s="60"/>
      <c r="E183" s="60"/>
      <c r="F183" s="60"/>
      <c r="G183" s="61"/>
      <c r="H183" s="60"/>
      <c r="I183" s="60"/>
      <c r="J183" s="60"/>
      <c r="K183" s="60"/>
      <c r="L183" s="60"/>
      <c r="M183" s="60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</row>
    <row r="184" spans="1:28" ht="12.75" customHeight="1">
      <c r="A184" s="60" t="s">
        <v>41</v>
      </c>
      <c r="B184" s="60"/>
      <c r="C184" s="60"/>
      <c r="D184" s="60"/>
      <c r="E184" s="60"/>
      <c r="F184" s="60"/>
      <c r="G184" s="60"/>
      <c r="H184" s="60"/>
      <c r="I184" s="60"/>
      <c r="J184" s="60"/>
      <c r="K184" s="60"/>
      <c r="L184" s="60"/>
      <c r="M184" s="60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</row>
    <row r="185" spans="1:28" ht="12.75" customHeight="1">
      <c r="A185" s="60" t="s">
        <v>42</v>
      </c>
      <c r="B185" s="60"/>
      <c r="C185" s="60"/>
      <c r="D185" s="60"/>
      <c r="E185" s="60"/>
      <c r="F185" s="60"/>
      <c r="G185" s="60"/>
      <c r="H185" s="60"/>
      <c r="I185" s="60"/>
      <c r="J185" s="60"/>
      <c r="K185" s="60"/>
      <c r="L185" s="60"/>
      <c r="M185" s="60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</row>
    <row r="186" spans="1:28" ht="12.75" customHeight="1">
      <c r="A186" s="111" t="s">
        <v>43</v>
      </c>
      <c r="B186" s="111"/>
      <c r="C186" s="111"/>
      <c r="D186" s="111"/>
      <c r="E186" s="111"/>
      <c r="F186" s="111"/>
      <c r="G186" s="111"/>
      <c r="H186" s="111"/>
      <c r="I186" s="111"/>
      <c r="J186" s="111"/>
      <c r="K186" s="111"/>
      <c r="L186" s="111"/>
      <c r="M186" s="111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</row>
    <row r="187" spans="1:28" ht="12.75" customHeight="1">
      <c r="A187" s="60" t="s">
        <v>44</v>
      </c>
      <c r="B187" s="60"/>
      <c r="C187" s="60"/>
      <c r="D187" s="60"/>
      <c r="E187" s="60"/>
      <c r="F187" s="60"/>
      <c r="G187" s="60"/>
      <c r="H187" s="60"/>
      <c r="I187" s="60"/>
      <c r="J187" s="60"/>
      <c r="K187" s="60"/>
      <c r="L187" s="60"/>
      <c r="M187" s="60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</row>
    <row r="188" spans="1:28" ht="12.75" customHeight="1">
      <c r="A188" s="60" t="s">
        <v>45</v>
      </c>
      <c r="B188" s="60"/>
      <c r="C188" s="60"/>
      <c r="D188" s="60"/>
      <c r="E188" s="60"/>
      <c r="F188" s="64"/>
      <c r="G188" s="60"/>
      <c r="H188" s="60"/>
      <c r="I188" s="60"/>
      <c r="J188" s="60"/>
      <c r="K188" s="60"/>
      <c r="L188" s="60"/>
      <c r="M188" s="60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</row>
    <row r="189" spans="1:28" ht="12.75" customHeight="1">
      <c r="A189" s="65" t="s">
        <v>46</v>
      </c>
      <c r="B189" s="60"/>
      <c r="C189" s="60"/>
      <c r="D189" s="60"/>
      <c r="E189" s="60"/>
      <c r="F189" s="60"/>
      <c r="G189" s="60"/>
      <c r="H189" s="60"/>
      <c r="I189" s="60"/>
      <c r="J189" s="60"/>
      <c r="K189" s="60"/>
      <c r="L189" s="60"/>
      <c r="M189" s="60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</row>
    <row r="190" spans="1:28" ht="12.75" customHeight="1">
      <c r="A190" s="65" t="s">
        <v>47</v>
      </c>
      <c r="B190" s="60"/>
      <c r="C190" s="60"/>
      <c r="D190" s="60"/>
      <c r="E190" s="60"/>
      <c r="F190" s="60"/>
      <c r="G190" s="60"/>
      <c r="H190" s="60"/>
      <c r="I190" s="60"/>
      <c r="J190" s="60"/>
      <c r="K190" s="60"/>
      <c r="L190" s="60"/>
      <c r="M190" s="60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</row>
    <row r="191" spans="1:28" ht="12.75" customHeight="1">
      <c r="A191" s="65" t="s">
        <v>48</v>
      </c>
      <c r="B191" s="60"/>
      <c r="C191" s="60"/>
      <c r="D191" s="60"/>
      <c r="E191" s="60"/>
      <c r="F191" s="60"/>
      <c r="G191" s="60"/>
      <c r="H191" s="60"/>
      <c r="I191" s="60"/>
      <c r="J191" s="60"/>
      <c r="K191" s="60"/>
      <c r="L191" s="60"/>
      <c r="M191" s="60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</row>
    <row r="192" spans="1:28" ht="12.75" customHeight="1">
      <c r="A192" s="65" t="s">
        <v>49</v>
      </c>
      <c r="B192" s="60"/>
      <c r="C192" s="60"/>
      <c r="D192" s="60"/>
      <c r="E192" s="60"/>
      <c r="F192" s="60"/>
      <c r="G192" s="60"/>
      <c r="H192" s="60"/>
      <c r="I192" s="60"/>
      <c r="J192" s="60"/>
      <c r="K192" s="60"/>
      <c r="L192" s="60"/>
      <c r="M192" s="60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</row>
    <row r="193" spans="1:28" ht="12.75" customHeight="1">
      <c r="A193" s="65" t="s">
        <v>50</v>
      </c>
      <c r="B193" s="60"/>
      <c r="C193" s="60"/>
      <c r="D193" s="60"/>
      <c r="E193" s="60"/>
      <c r="F193" s="60"/>
      <c r="G193" s="60"/>
      <c r="H193" s="60"/>
      <c r="I193" s="60"/>
      <c r="J193" s="60"/>
      <c r="K193" s="60"/>
      <c r="L193" s="60"/>
      <c r="M193" s="60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</row>
    <row r="194" spans="1:28" ht="12.75" customHeight="1">
      <c r="A194" s="60" t="s">
        <v>51</v>
      </c>
      <c r="B194" s="60"/>
      <c r="C194" s="60"/>
      <c r="D194" s="60"/>
      <c r="E194" s="60"/>
      <c r="F194" s="60"/>
      <c r="G194" s="60"/>
      <c r="H194" s="60"/>
      <c r="I194" s="60"/>
      <c r="J194" s="60"/>
      <c r="K194" s="60"/>
      <c r="L194" s="60"/>
      <c r="M194" s="60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</row>
    <row r="195" spans="1:28" ht="12.75" customHeight="1">
      <c r="A195" s="60" t="s">
        <v>52</v>
      </c>
      <c r="B195" s="60"/>
      <c r="C195" s="60"/>
      <c r="D195" s="60"/>
      <c r="E195" s="60"/>
      <c r="F195" s="60"/>
      <c r="G195" s="60"/>
      <c r="H195" s="60"/>
      <c r="I195" s="60"/>
      <c r="J195" s="60"/>
      <c r="K195" s="60"/>
      <c r="L195" s="60"/>
      <c r="M195" s="60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</row>
    <row r="196" spans="1:28" ht="12.75" customHeight="1">
      <c r="A196" s="60" t="s">
        <v>53</v>
      </c>
      <c r="B196" s="62"/>
      <c r="C196" s="60"/>
      <c r="D196" s="60"/>
      <c r="E196" s="60"/>
      <c r="F196" s="60"/>
      <c r="G196" s="60"/>
      <c r="H196" s="60"/>
      <c r="I196" s="60"/>
      <c r="J196" s="60"/>
      <c r="K196" s="60"/>
      <c r="L196" s="60"/>
      <c r="M196" s="60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</row>
    <row r="197" spans="1:28" ht="12.75" customHeight="1">
      <c r="A197" s="60" t="s">
        <v>54</v>
      </c>
      <c r="B197" s="62"/>
      <c r="C197" s="60"/>
      <c r="D197" s="60"/>
      <c r="E197" s="60"/>
      <c r="F197" s="60"/>
      <c r="G197" s="60"/>
      <c r="H197" s="60"/>
      <c r="I197" s="60"/>
      <c r="J197" s="60"/>
      <c r="K197" s="60"/>
      <c r="L197" s="60"/>
      <c r="M197" s="60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</row>
    <row r="198" spans="1:28" ht="12.75" customHeight="1">
      <c r="A198" s="66" t="s">
        <v>55</v>
      </c>
      <c r="B198" s="64"/>
      <c r="C198" s="64"/>
      <c r="D198" s="64"/>
      <c r="E198" s="64"/>
      <c r="F198" s="64"/>
      <c r="G198" s="64"/>
      <c r="H198" s="64"/>
      <c r="I198" s="64"/>
      <c r="J198" s="64"/>
      <c r="K198" s="64"/>
      <c r="L198" s="64"/>
      <c r="M198" s="67"/>
      <c r="N198" s="11"/>
      <c r="O198" s="11"/>
      <c r="P198" s="11"/>
      <c r="Q198" s="11"/>
      <c r="R198" s="11"/>
      <c r="S198" s="11"/>
      <c r="T198" s="11"/>
      <c r="U198" s="11"/>
      <c r="V198" s="11"/>
      <c r="W198" s="11"/>
      <c r="X198" s="11"/>
      <c r="Y198" s="11"/>
      <c r="Z198" s="11"/>
      <c r="AA198" s="11"/>
      <c r="AB198" s="11"/>
    </row>
    <row r="199" spans="1:28" ht="12.75" customHeight="1">
      <c r="A199" s="68" t="s">
        <v>56</v>
      </c>
      <c r="B199" s="69"/>
      <c r="C199" s="64"/>
      <c r="D199" s="64"/>
      <c r="E199" s="64"/>
      <c r="F199" s="64"/>
      <c r="G199" s="64"/>
      <c r="H199" s="64"/>
      <c r="I199" s="64"/>
      <c r="J199" s="64"/>
      <c r="K199" s="64"/>
      <c r="L199" s="64"/>
      <c r="M199" s="67"/>
      <c r="N199" s="11"/>
      <c r="O199" s="11"/>
      <c r="P199" s="11"/>
      <c r="Q199" s="11"/>
      <c r="R199" s="11"/>
      <c r="S199" s="11"/>
      <c r="T199" s="11"/>
      <c r="U199" s="11"/>
      <c r="V199" s="11"/>
      <c r="W199" s="11"/>
      <c r="X199" s="11"/>
      <c r="Y199" s="11"/>
      <c r="Z199" s="11"/>
      <c r="AA199" s="11"/>
      <c r="AB199" s="11"/>
    </row>
    <row r="200" spans="1:28" ht="12.75" customHeight="1">
      <c r="A200" s="66" t="s">
        <v>55</v>
      </c>
      <c r="B200" s="64"/>
      <c r="C200" s="64"/>
      <c r="D200" s="64"/>
      <c r="E200" s="64"/>
      <c r="F200" s="64"/>
      <c r="G200" s="64"/>
      <c r="H200" s="64"/>
      <c r="I200" s="64"/>
      <c r="J200" s="64"/>
      <c r="K200" s="67"/>
      <c r="L200" s="67"/>
      <c r="M200" s="67"/>
      <c r="N200" s="11"/>
      <c r="O200" s="11"/>
      <c r="P200" s="11"/>
      <c r="Q200" s="11"/>
      <c r="R200" s="11"/>
      <c r="S200" s="11"/>
      <c r="T200" s="11"/>
      <c r="U200" s="11"/>
      <c r="V200" s="11"/>
      <c r="W200" s="11"/>
      <c r="X200" s="11"/>
      <c r="Y200" s="11"/>
      <c r="Z200" s="11"/>
      <c r="AA200" s="11"/>
      <c r="AB200" s="11"/>
    </row>
    <row r="201" spans="1:28" ht="12.75" customHeight="1">
      <c r="A201" s="68" t="s">
        <v>56</v>
      </c>
      <c r="B201" s="64"/>
      <c r="C201" s="64"/>
      <c r="D201" s="64"/>
      <c r="E201" s="64"/>
      <c r="F201" s="64"/>
      <c r="G201" s="64"/>
      <c r="H201" s="64"/>
      <c r="I201" s="64"/>
      <c r="J201" s="64"/>
      <c r="K201" s="67"/>
      <c r="L201" s="67"/>
      <c r="M201" s="67"/>
      <c r="N201" s="11"/>
      <c r="O201" s="11"/>
      <c r="P201" s="11"/>
      <c r="Q201" s="11"/>
      <c r="R201" s="11"/>
      <c r="S201" s="11"/>
      <c r="T201" s="11"/>
      <c r="U201" s="11"/>
      <c r="V201" s="11"/>
      <c r="W201" s="11"/>
      <c r="X201" s="11"/>
      <c r="Y201" s="11"/>
      <c r="Z201" s="11"/>
      <c r="AA201" s="11"/>
      <c r="AB201" s="11"/>
    </row>
    <row r="221" spans="1:28" ht="12.75" customHeight="1">
      <c r="A221" s="10"/>
      <c r="B221" s="10"/>
      <c r="C221" s="10"/>
      <c r="D221" s="10"/>
      <c r="E221" s="10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  <c r="AA221" s="10"/>
      <c r="AB221" s="10"/>
    </row>
    <row r="222" spans="1:28" ht="12.75" customHeight="1">
      <c r="A222" s="10"/>
      <c r="B222" s="10"/>
      <c r="C222" s="10"/>
      <c r="D222" s="10"/>
      <c r="E222" s="10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  <c r="AA222" s="10"/>
      <c r="AB222" s="10"/>
    </row>
    <row r="223" spans="1:28" ht="12.75" customHeight="1">
      <c r="A223" s="10"/>
      <c r="B223" s="10"/>
      <c r="C223" s="10"/>
      <c r="D223" s="10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  <c r="AA223" s="10"/>
      <c r="AB223" s="10"/>
    </row>
    <row r="224" spans="1:28" ht="12.75" customHeight="1">
      <c r="A224" s="10"/>
      <c r="B224" s="10"/>
      <c r="C224" s="10"/>
      <c r="D224" s="10"/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0"/>
      <c r="AA224" s="10"/>
      <c r="AB224" s="10"/>
    </row>
    <row r="225" spans="1:28" ht="12.75" customHeight="1">
      <c r="A225" s="10"/>
      <c r="B225" s="10"/>
      <c r="C225" s="10"/>
      <c r="D225" s="10"/>
      <c r="E225" s="10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10"/>
      <c r="AA225" s="10"/>
      <c r="AB225" s="10"/>
    </row>
    <row r="226" spans="1:28" ht="12.75" customHeight="1">
      <c r="A226" s="10"/>
      <c r="B226" s="10"/>
      <c r="C226" s="10"/>
      <c r="D226" s="10"/>
      <c r="E226" s="10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  <c r="AA226" s="10"/>
      <c r="AB226" s="10"/>
    </row>
    <row r="227" spans="1:28" ht="12.75" customHeight="1">
      <c r="A227" s="10"/>
      <c r="B227" s="10"/>
      <c r="C227" s="10"/>
      <c r="D227" s="10"/>
      <c r="E227" s="10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0"/>
      <c r="AA227" s="10"/>
      <c r="AB227" s="10"/>
    </row>
    <row r="228" spans="1:28" ht="12.75" customHeight="1">
      <c r="A228" s="10"/>
      <c r="B228" s="10"/>
      <c r="C228" s="10"/>
      <c r="D228" s="10"/>
      <c r="E228" s="10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  <c r="AA228" s="10"/>
      <c r="AB228" s="10"/>
    </row>
    <row r="229" spans="1:28" ht="12.75" customHeight="1">
      <c r="A229" s="10"/>
      <c r="B229" s="10"/>
      <c r="C229" s="10"/>
      <c r="D229" s="10"/>
      <c r="E229" s="10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  <c r="AA229" s="10"/>
      <c r="AB229" s="10"/>
    </row>
    <row r="230" spans="1:28" ht="12.75" customHeight="1">
      <c r="A230" s="10"/>
      <c r="B230" s="10"/>
      <c r="C230" s="10"/>
      <c r="D230" s="10"/>
      <c r="E230" s="10"/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0"/>
      <c r="AA230" s="10"/>
      <c r="AB230" s="10"/>
    </row>
    <row r="231" spans="1:28" ht="12.75" customHeight="1">
      <c r="A231" s="10"/>
      <c r="B231" s="10"/>
      <c r="C231" s="10"/>
      <c r="D231" s="10"/>
      <c r="E231" s="10"/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  <c r="Z231" s="10"/>
      <c r="AA231" s="10"/>
      <c r="AB231" s="10"/>
    </row>
    <row r="232" spans="1:28" ht="12.75" customHeight="1">
      <c r="A232" s="10"/>
      <c r="B232" s="10"/>
      <c r="C232" s="10"/>
      <c r="D232" s="10"/>
      <c r="E232" s="10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0"/>
      <c r="AA232" s="10"/>
      <c r="AB232" s="10"/>
    </row>
    <row r="233" spans="1:28" ht="12.75" customHeight="1">
      <c r="A233" s="10"/>
      <c r="B233" s="10"/>
      <c r="C233" s="10"/>
      <c r="D233" s="10"/>
      <c r="E233" s="10"/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0"/>
      <c r="AA233" s="10"/>
      <c r="AB233" s="10"/>
    </row>
    <row r="234" spans="1:28" ht="12.75" customHeight="1">
      <c r="A234" s="10"/>
      <c r="B234" s="10"/>
      <c r="C234" s="10"/>
      <c r="D234" s="10"/>
      <c r="E234" s="10"/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  <c r="AA234" s="10"/>
      <c r="AB234" s="10"/>
    </row>
    <row r="235" spans="1:28" ht="12.75" customHeight="1">
      <c r="A235" s="10"/>
      <c r="B235" s="10"/>
      <c r="C235" s="10"/>
      <c r="D235" s="10"/>
      <c r="E235" s="10"/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  <c r="AA235" s="10"/>
      <c r="AB235" s="10"/>
    </row>
    <row r="236" spans="1:28" ht="12.75" customHeight="1">
      <c r="A236" s="10"/>
      <c r="B236" s="10"/>
      <c r="C236" s="10"/>
      <c r="D236" s="10"/>
      <c r="E236" s="10"/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  <c r="AA236" s="10"/>
      <c r="AB236" s="10"/>
    </row>
    <row r="237" spans="1:28" ht="12.75" customHeight="1">
      <c r="A237" s="10"/>
      <c r="B237" s="10"/>
      <c r="C237" s="10"/>
      <c r="D237" s="10"/>
      <c r="E237" s="10"/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  <c r="AA237" s="10"/>
      <c r="AB237" s="10"/>
    </row>
    <row r="238" spans="1:28" ht="12.75" customHeight="1">
      <c r="A238" s="10"/>
      <c r="B238" s="10"/>
      <c r="C238" s="10"/>
      <c r="D238" s="10"/>
      <c r="E238" s="10"/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  <c r="AA238" s="10"/>
      <c r="AB238" s="10"/>
    </row>
    <row r="239" spans="1:28" ht="12.75" customHeight="1">
      <c r="A239" s="10"/>
      <c r="B239" s="10"/>
      <c r="C239" s="10"/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/>
      <c r="AA239" s="10"/>
      <c r="AB239" s="10"/>
    </row>
    <row r="240" spans="1:28" ht="12.75" customHeight="1">
      <c r="A240" s="10"/>
      <c r="B240" s="10"/>
      <c r="C240" s="10"/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  <c r="AA240" s="10"/>
      <c r="AB240" s="10"/>
    </row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  <row r="1001" ht="12.75" customHeight="1"/>
    <row r="1002" ht="12.75" customHeight="1"/>
    <row r="1003" ht="12.75" customHeight="1"/>
    <row r="1004" ht="12.75" customHeight="1"/>
    <row r="1005" ht="12.75" customHeight="1"/>
    <row r="1006" ht="12.75" customHeight="1"/>
    <row r="1007" ht="12.75" customHeight="1"/>
    <row r="1008" ht="12.75" customHeight="1"/>
    <row r="1009" ht="12.75" customHeight="1"/>
    <row r="1010" ht="12.75" customHeight="1"/>
    <row r="1011" ht="12.75" customHeight="1"/>
    <row r="1012" ht="12.75" customHeight="1"/>
    <row r="1013" ht="12.75" customHeight="1"/>
    <row r="1014" ht="12.75" customHeight="1"/>
    <row r="1015" ht="12.75" customHeight="1"/>
    <row r="1016" ht="12.75" customHeight="1"/>
    <row r="1017" ht="12.75" customHeight="1"/>
    <row r="1018" ht="12.75" customHeight="1"/>
    <row r="1019" ht="12.75" customHeight="1"/>
    <row r="1020" ht="12.75" customHeight="1"/>
    <row r="1021" ht="12.75" customHeight="1"/>
    <row r="1022" ht="12.75" customHeight="1"/>
    <row r="1023" ht="12.75" customHeight="1"/>
  </sheetData>
  <protectedRanges>
    <protectedRange sqref="F155" name="Intervalo1_3"/>
  </protectedRanges>
  <mergeCells count="6">
    <mergeCell ref="A1:K1"/>
    <mergeCell ref="A70:H70"/>
    <mergeCell ref="A98:H98"/>
    <mergeCell ref="A151:H151"/>
    <mergeCell ref="A162:H162"/>
    <mergeCell ref="A186:M186"/>
  </mergeCells>
  <pageMargins left="0.511811024" right="0.511811024" top="0.78740157499999996" bottom="0.78740157499999996" header="0.31496062000000002" footer="0.31496062000000002"/>
  <tableParts count="4">
    <tablePart r:id="rId1"/>
    <tablePart r:id="rId2"/>
    <tablePart r:id="rId3"/>
    <tablePart r:id="rId4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E0CF85-F9FC-4E3C-AC4A-B5552B3D1F55}">
  <dimension ref="A1:AB1023"/>
  <sheetViews>
    <sheetView workbookViewId="0">
      <selection sqref="A1:XFD1048576"/>
    </sheetView>
  </sheetViews>
  <sheetFormatPr defaultRowHeight="14.25"/>
  <cols>
    <col min="1" max="1" width="78.125" style="12" bestFit="1" customWidth="1"/>
    <col min="2" max="2" width="14.375" style="12" bestFit="1" customWidth="1"/>
    <col min="3" max="3" width="13.875" style="12" bestFit="1" customWidth="1"/>
    <col min="4" max="4" width="8.125" style="12" bestFit="1" customWidth="1"/>
    <col min="5" max="5" width="7.125" style="12" bestFit="1" customWidth="1"/>
    <col min="6" max="6" width="37.5" style="12" bestFit="1" customWidth="1"/>
    <col min="7" max="7" width="9.875" style="12" bestFit="1" customWidth="1"/>
    <col min="8" max="9" width="11.5" style="12" bestFit="1" customWidth="1"/>
    <col min="10" max="10" width="14.125" style="12" bestFit="1" customWidth="1"/>
    <col min="11" max="11" width="11.5" style="12" bestFit="1" customWidth="1"/>
    <col min="12" max="28" width="8.125" style="12" customWidth="1"/>
    <col min="29" max="1024" width="16" style="12" customWidth="1"/>
    <col min="1025" max="16384" width="9" style="12"/>
  </cols>
  <sheetData>
    <row r="1" spans="1:28" s="23" customFormat="1" ht="12.75" customHeight="1">
      <c r="A1" s="112" t="s">
        <v>0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</row>
    <row r="2" spans="1:28" s="23" customFormat="1" ht="12.75" customHeight="1">
      <c r="A2" s="24" t="s">
        <v>1</v>
      </c>
      <c r="B2" s="24" t="s">
        <v>2</v>
      </c>
      <c r="C2" s="24" t="s">
        <v>3</v>
      </c>
      <c r="D2" s="24" t="s">
        <v>4</v>
      </c>
      <c r="E2" s="24" t="s">
        <v>5</v>
      </c>
      <c r="F2" s="24" t="s">
        <v>6</v>
      </c>
      <c r="G2" s="24" t="s">
        <v>7</v>
      </c>
      <c r="H2" s="24" t="s">
        <v>8</v>
      </c>
      <c r="I2" s="25" t="s">
        <v>9</v>
      </c>
      <c r="J2" s="25" t="s">
        <v>10</v>
      </c>
      <c r="K2" s="25" t="s">
        <v>11</v>
      </c>
      <c r="L2" s="1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</row>
    <row r="3" spans="1:28" s="23" customFormat="1" ht="12.75" customHeight="1">
      <c r="A3" s="41" t="s">
        <v>58</v>
      </c>
      <c r="B3" s="42" t="s">
        <v>112</v>
      </c>
      <c r="C3" s="42" t="s">
        <v>12</v>
      </c>
      <c r="D3" s="46" t="s">
        <v>13</v>
      </c>
      <c r="E3" s="34">
        <v>1</v>
      </c>
      <c r="F3" s="40" t="s">
        <v>212</v>
      </c>
      <c r="G3" s="36" t="s">
        <v>8</v>
      </c>
      <c r="H3" s="84">
        <v>10570</v>
      </c>
      <c r="I3" s="84"/>
      <c r="J3" s="84"/>
      <c r="K3" s="84">
        <f>Tabela13842[[#This Row],[AGP]]+Tabela13842[[#This Row],[VENCIMENTO]]+Tabela13842[[#This Row],[REPRESENTAÇÃO]]</f>
        <v>10570</v>
      </c>
      <c r="L3" s="1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</row>
    <row r="4" spans="1:28" s="23" customFormat="1" ht="12.75" customHeight="1">
      <c r="A4" s="38" t="s">
        <v>59</v>
      </c>
      <c r="B4" s="42" t="s">
        <v>113</v>
      </c>
      <c r="C4" s="42" t="s">
        <v>162</v>
      </c>
      <c r="D4" s="45" t="s">
        <v>15</v>
      </c>
      <c r="E4" s="34">
        <v>1</v>
      </c>
      <c r="F4" s="38" t="s">
        <v>213</v>
      </c>
      <c r="G4" s="36" t="s">
        <v>511</v>
      </c>
      <c r="H4" s="84"/>
      <c r="I4" s="84">
        <v>1993.32</v>
      </c>
      <c r="J4" s="84">
        <v>7973.3</v>
      </c>
      <c r="K4" s="84">
        <f>Tabela13842[[#This Row],[AGP]]+Tabela13842[[#This Row],[VENCIMENTO]]+Tabela13842[[#This Row],[REPRESENTAÇÃO]]</f>
        <v>9966.6200000000008</v>
      </c>
      <c r="L4" s="1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</row>
    <row r="5" spans="1:28" s="23" customFormat="1" ht="12.75" customHeight="1">
      <c r="A5" s="40" t="s">
        <v>60</v>
      </c>
      <c r="B5" s="42" t="s">
        <v>114</v>
      </c>
      <c r="C5" s="42" t="s">
        <v>163</v>
      </c>
      <c r="D5" s="45" t="s">
        <v>15</v>
      </c>
      <c r="E5" s="34">
        <v>1</v>
      </c>
      <c r="F5" s="40" t="s">
        <v>214</v>
      </c>
      <c r="G5" s="36" t="s">
        <v>511</v>
      </c>
      <c r="H5" s="84"/>
      <c r="I5" s="84">
        <v>1993.32</v>
      </c>
      <c r="J5" s="84">
        <v>7937.3</v>
      </c>
      <c r="K5" s="84">
        <f>Tabela13842[[#This Row],[AGP]]+Tabela13842[[#This Row],[VENCIMENTO]]+Tabela13842[[#This Row],[REPRESENTAÇÃO]]</f>
        <v>9930.6200000000008</v>
      </c>
      <c r="L5" s="1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</row>
    <row r="6" spans="1:28" s="23" customFormat="1" ht="12.75" customHeight="1">
      <c r="A6" s="39" t="s">
        <v>61</v>
      </c>
      <c r="B6" s="42" t="s">
        <v>115</v>
      </c>
      <c r="C6" s="42" t="s">
        <v>115</v>
      </c>
      <c r="D6" s="45" t="s">
        <v>15</v>
      </c>
      <c r="E6" s="34">
        <v>1</v>
      </c>
      <c r="F6" s="47" t="s">
        <v>215</v>
      </c>
      <c r="G6" s="36" t="s">
        <v>511</v>
      </c>
      <c r="H6" s="84"/>
      <c r="I6" s="84">
        <v>199.32</v>
      </c>
      <c r="J6" s="84">
        <v>7973.3</v>
      </c>
      <c r="K6" s="84">
        <f>Tabela13842[[#This Row],[AGP]]+Tabela13842[[#This Row],[VENCIMENTO]]+Tabela13842[[#This Row],[REPRESENTAÇÃO]]</f>
        <v>8172.62</v>
      </c>
      <c r="L6" s="1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s="23" customFormat="1" ht="12.75" customHeight="1">
      <c r="A7" s="39" t="s">
        <v>62</v>
      </c>
      <c r="B7" s="42" t="s">
        <v>116</v>
      </c>
      <c r="C7" s="42" t="s">
        <v>164</v>
      </c>
      <c r="D7" s="45" t="s">
        <v>206</v>
      </c>
      <c r="E7" s="34">
        <v>1</v>
      </c>
      <c r="F7" s="47" t="s">
        <v>216</v>
      </c>
      <c r="G7" s="36" t="s">
        <v>511</v>
      </c>
      <c r="H7" s="84"/>
      <c r="I7" s="84">
        <v>1461.77</v>
      </c>
      <c r="J7" s="84">
        <v>5847.08</v>
      </c>
      <c r="K7" s="84">
        <f>Tabela13842[[#This Row],[AGP]]+Tabela13842[[#This Row],[VENCIMENTO]]+Tabela13842[[#This Row],[REPRESENTAÇÃO]]</f>
        <v>7308.85</v>
      </c>
      <c r="L7" s="1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</row>
    <row r="8" spans="1:28" s="23" customFormat="1" ht="12.75" customHeight="1">
      <c r="A8" s="39" t="s">
        <v>63</v>
      </c>
      <c r="B8" s="42" t="s">
        <v>117</v>
      </c>
      <c r="C8" s="42" t="s">
        <v>165</v>
      </c>
      <c r="D8" s="45" t="s">
        <v>206</v>
      </c>
      <c r="E8" s="34">
        <v>1</v>
      </c>
      <c r="F8" s="47" t="s">
        <v>217</v>
      </c>
      <c r="G8" s="36" t="s">
        <v>512</v>
      </c>
      <c r="H8" s="84"/>
      <c r="I8" s="84"/>
      <c r="J8" s="84">
        <v>5847.08</v>
      </c>
      <c r="K8" s="84">
        <v>5847.08</v>
      </c>
      <c r="L8" s="1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</row>
    <row r="9" spans="1:28" s="23" customFormat="1" ht="12.75" customHeight="1">
      <c r="A9" s="39" t="s">
        <v>64</v>
      </c>
      <c r="B9" s="42" t="s">
        <v>118</v>
      </c>
      <c r="C9" s="42" t="s">
        <v>166</v>
      </c>
      <c r="D9" s="45" t="s">
        <v>206</v>
      </c>
      <c r="E9" s="34">
        <v>1</v>
      </c>
      <c r="F9" s="47" t="s">
        <v>218</v>
      </c>
      <c r="G9" s="36" t="s">
        <v>511</v>
      </c>
      <c r="H9" s="84"/>
      <c r="I9" s="84">
        <v>1461.77</v>
      </c>
      <c r="J9" s="84">
        <v>5847.08</v>
      </c>
      <c r="K9" s="84">
        <f>Tabela13842[[#This Row],[AGP]]+Tabela13842[[#This Row],[VENCIMENTO]]+Tabela13842[[#This Row],[REPRESENTAÇÃO]]</f>
        <v>7308.85</v>
      </c>
      <c r="L9" s="1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</row>
    <row r="10" spans="1:28" s="23" customFormat="1" ht="12.75" customHeight="1">
      <c r="A10" s="39" t="s">
        <v>65</v>
      </c>
      <c r="B10" s="42" t="s">
        <v>119</v>
      </c>
      <c r="C10" s="43" t="s">
        <v>119</v>
      </c>
      <c r="D10" s="45" t="s">
        <v>207</v>
      </c>
      <c r="E10" s="34">
        <v>1</v>
      </c>
      <c r="F10" s="47" t="s">
        <v>219</v>
      </c>
      <c r="G10" s="36" t="s">
        <v>511</v>
      </c>
      <c r="H10" s="84"/>
      <c r="I10" s="84">
        <v>1461.77</v>
      </c>
      <c r="J10" s="84">
        <v>5847.08</v>
      </c>
      <c r="K10" s="84">
        <f>Tabela13842[[#This Row],[AGP]]+Tabela13842[[#This Row],[VENCIMENTO]]+Tabela13842[[#This Row],[REPRESENTAÇÃO]]</f>
        <v>7308.85</v>
      </c>
      <c r="L10" s="1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</row>
    <row r="11" spans="1:28" s="23" customFormat="1" ht="12.75" customHeight="1">
      <c r="A11" s="39" t="s">
        <v>66</v>
      </c>
      <c r="B11" s="42" t="s">
        <v>17</v>
      </c>
      <c r="C11" s="42" t="s">
        <v>167</v>
      </c>
      <c r="D11" s="45" t="s">
        <v>208</v>
      </c>
      <c r="E11" s="34">
        <v>1</v>
      </c>
      <c r="F11" s="47" t="s">
        <v>220</v>
      </c>
      <c r="G11" s="36" t="s">
        <v>511</v>
      </c>
      <c r="H11" s="84"/>
      <c r="I11" s="84">
        <v>1229.22</v>
      </c>
      <c r="J11" s="84">
        <v>4916.8599999999997</v>
      </c>
      <c r="K11" s="84">
        <f>Tabela13842[[#This Row],[AGP]]+Tabela13842[[#This Row],[VENCIMENTO]]+Tabela13842[[#This Row],[REPRESENTAÇÃO]]</f>
        <v>6146.08</v>
      </c>
      <c r="L11" s="1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</row>
    <row r="12" spans="1:28" s="23" customFormat="1" ht="12.75" customHeight="1">
      <c r="A12" s="39" t="s">
        <v>67</v>
      </c>
      <c r="B12" s="42" t="s">
        <v>120</v>
      </c>
      <c r="C12" s="42" t="s">
        <v>453</v>
      </c>
      <c r="D12" s="45" t="s">
        <v>208</v>
      </c>
      <c r="E12" s="34">
        <v>1</v>
      </c>
      <c r="F12" s="47" t="s">
        <v>221</v>
      </c>
      <c r="G12" s="36" t="s">
        <v>511</v>
      </c>
      <c r="H12" s="84"/>
      <c r="I12" s="84">
        <v>1229.22</v>
      </c>
      <c r="J12" s="84">
        <v>4916.8599999999997</v>
      </c>
      <c r="K12" s="84">
        <f>Tabela13842[[#This Row],[AGP]]+Tabela13842[[#This Row],[VENCIMENTO]]+Tabela13842[[#This Row],[REPRESENTAÇÃO]]</f>
        <v>6146.08</v>
      </c>
      <c r="L12" s="1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</row>
    <row r="13" spans="1:28" s="23" customFormat="1" ht="12.75" customHeight="1">
      <c r="A13" s="39" t="s">
        <v>68</v>
      </c>
      <c r="B13" s="42" t="s">
        <v>121</v>
      </c>
      <c r="C13" s="42" t="s">
        <v>454</v>
      </c>
      <c r="D13" s="45" t="s">
        <v>208</v>
      </c>
      <c r="E13" s="34">
        <v>1</v>
      </c>
      <c r="F13" s="47" t="s">
        <v>222</v>
      </c>
      <c r="G13" s="36" t="s">
        <v>511</v>
      </c>
      <c r="H13" s="84"/>
      <c r="I13" s="84">
        <v>1229.22</v>
      </c>
      <c r="J13" s="84">
        <v>4916.8599999999997</v>
      </c>
      <c r="K13" s="84">
        <f>Tabela13842[[#This Row],[AGP]]+Tabela13842[[#This Row],[VENCIMENTO]]+Tabela13842[[#This Row],[REPRESENTAÇÃO]]</f>
        <v>6146.08</v>
      </c>
      <c r="L13" s="1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</row>
    <row r="14" spans="1:28" s="23" customFormat="1" ht="12.75" customHeight="1">
      <c r="A14" s="39" t="s">
        <v>69</v>
      </c>
      <c r="B14" s="42" t="s">
        <v>122</v>
      </c>
      <c r="C14" s="42" t="s">
        <v>122</v>
      </c>
      <c r="D14" s="45" t="s">
        <v>208</v>
      </c>
      <c r="E14" s="34">
        <v>1</v>
      </c>
      <c r="F14" s="47" t="s">
        <v>223</v>
      </c>
      <c r="G14" s="36" t="s">
        <v>511</v>
      </c>
      <c r="H14" s="84"/>
      <c r="I14" s="84">
        <v>1129.55</v>
      </c>
      <c r="J14" s="84">
        <v>4518.2</v>
      </c>
      <c r="K14" s="84">
        <f>Tabela13842[[#This Row],[AGP]]+Tabela13842[[#This Row],[VENCIMENTO]]+Tabela13842[[#This Row],[REPRESENTAÇÃO]]</f>
        <v>5647.75</v>
      </c>
      <c r="L14" s="1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</row>
    <row r="15" spans="1:28" s="23" customFormat="1" ht="12.75" customHeight="1">
      <c r="A15" s="40" t="s">
        <v>70</v>
      </c>
      <c r="B15" s="42" t="s">
        <v>123</v>
      </c>
      <c r="C15" s="42" t="s">
        <v>168</v>
      </c>
      <c r="D15" s="45" t="s">
        <v>16</v>
      </c>
      <c r="E15" s="34">
        <v>1</v>
      </c>
      <c r="F15" s="40" t="s">
        <v>224</v>
      </c>
      <c r="G15" s="36" t="s">
        <v>511</v>
      </c>
      <c r="H15" s="84"/>
      <c r="I15" s="84">
        <v>1129.55</v>
      </c>
      <c r="J15" s="84">
        <v>4518.2</v>
      </c>
      <c r="K15" s="84">
        <f>Tabela13842[[#This Row],[AGP]]+Tabela13842[[#This Row],[VENCIMENTO]]+Tabela13842[[#This Row],[REPRESENTAÇÃO]]</f>
        <v>5647.75</v>
      </c>
      <c r="L15" s="1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</row>
    <row r="16" spans="1:28" s="23" customFormat="1" ht="12.75" customHeight="1">
      <c r="A16" s="39" t="s">
        <v>71</v>
      </c>
      <c r="B16" s="42" t="s">
        <v>124</v>
      </c>
      <c r="C16" s="42" t="s">
        <v>169</v>
      </c>
      <c r="D16" s="45" t="s">
        <v>16</v>
      </c>
      <c r="E16" s="34">
        <v>1</v>
      </c>
      <c r="F16" s="47" t="s">
        <v>225</v>
      </c>
      <c r="G16" s="36" t="s">
        <v>511</v>
      </c>
      <c r="H16" s="84"/>
      <c r="I16" s="84">
        <v>1129.55</v>
      </c>
      <c r="J16" s="84">
        <v>4518.2</v>
      </c>
      <c r="K16" s="84">
        <f>Tabela13842[[#This Row],[AGP]]+Tabela13842[[#This Row],[VENCIMENTO]]+Tabela13842[[#This Row],[REPRESENTAÇÃO]]</f>
        <v>5647.75</v>
      </c>
      <c r="L16" s="1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</row>
    <row r="17" spans="1:28" s="23" customFormat="1" ht="12.75" customHeight="1">
      <c r="A17" s="39" t="s">
        <v>70</v>
      </c>
      <c r="B17" s="42" t="s">
        <v>123</v>
      </c>
      <c r="C17" s="42" t="s">
        <v>168</v>
      </c>
      <c r="D17" s="45" t="s">
        <v>16</v>
      </c>
      <c r="E17" s="34">
        <v>1</v>
      </c>
      <c r="F17" s="47" t="s">
        <v>226</v>
      </c>
      <c r="G17" s="36" t="s">
        <v>512</v>
      </c>
      <c r="H17" s="84"/>
      <c r="I17" s="84">
        <v>4518.2</v>
      </c>
      <c r="J17" s="84"/>
      <c r="K17" s="84">
        <f>Tabela13842[[#This Row],[AGP]]+Tabela13842[[#This Row],[VENCIMENTO]]+Tabela13842[[#This Row],[REPRESENTAÇÃO]]</f>
        <v>4518.2</v>
      </c>
      <c r="L17" s="1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</row>
    <row r="18" spans="1:28" s="23" customFormat="1" ht="12.75" customHeight="1">
      <c r="A18" s="39" t="s">
        <v>450</v>
      </c>
      <c r="B18" s="42" t="s">
        <v>451</v>
      </c>
      <c r="C18" s="42" t="s">
        <v>452</v>
      </c>
      <c r="D18" s="45" t="s">
        <v>16</v>
      </c>
      <c r="E18" s="34">
        <v>1</v>
      </c>
      <c r="F18" s="47" t="s">
        <v>449</v>
      </c>
      <c r="G18" s="36" t="s">
        <v>511</v>
      </c>
      <c r="H18" s="84"/>
      <c r="I18" s="84">
        <v>1129.55</v>
      </c>
      <c r="J18" s="84">
        <v>4518.2</v>
      </c>
      <c r="K18" s="84">
        <f>Tabela13842[[#This Row],[AGP]]+Tabela13842[[#This Row],[VENCIMENTO]]+Tabela13842[[#This Row],[REPRESENTAÇÃO]]</f>
        <v>5647.75</v>
      </c>
      <c r="L18" s="1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</row>
    <row r="19" spans="1:28" s="23" customFormat="1" ht="12.75" customHeight="1">
      <c r="A19" s="39" t="s">
        <v>75</v>
      </c>
      <c r="B19" s="42" t="s">
        <v>516</v>
      </c>
      <c r="C19" s="42" t="s">
        <v>517</v>
      </c>
      <c r="D19" s="45" t="s">
        <v>209</v>
      </c>
      <c r="E19" s="34">
        <v>1</v>
      </c>
      <c r="F19" s="47" t="s">
        <v>518</v>
      </c>
      <c r="G19" s="36" t="s">
        <v>511</v>
      </c>
      <c r="H19" s="84"/>
      <c r="I19" s="84">
        <v>1129.55</v>
      </c>
      <c r="J19" s="84">
        <v>4518.2</v>
      </c>
      <c r="K19" s="84">
        <f>Tabela13842[[#This Row],[AGP]]+Tabela13842[[#This Row],[VENCIMENTO]]+Tabela13842[[#This Row],[REPRESENTAÇÃO]]</f>
        <v>5647.75</v>
      </c>
      <c r="L19" s="1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</row>
    <row r="20" spans="1:28" s="23" customFormat="1" ht="12.75" customHeight="1">
      <c r="A20" s="39" t="s">
        <v>72</v>
      </c>
      <c r="B20" s="42" t="s">
        <v>125</v>
      </c>
      <c r="C20" s="42" t="s">
        <v>455</v>
      </c>
      <c r="D20" s="45" t="s">
        <v>16</v>
      </c>
      <c r="E20" s="34">
        <v>1</v>
      </c>
      <c r="F20" s="47" t="s">
        <v>227</v>
      </c>
      <c r="G20" s="36" t="s">
        <v>511</v>
      </c>
      <c r="H20" s="84"/>
      <c r="I20" s="84">
        <v>1129.55</v>
      </c>
      <c r="J20" s="84">
        <v>4518.2</v>
      </c>
      <c r="K20" s="84">
        <f>Tabela13842[[#This Row],[AGP]]+Tabela13842[[#This Row],[VENCIMENTO]]+Tabela13842[[#This Row],[REPRESENTAÇÃO]]</f>
        <v>5647.75</v>
      </c>
      <c r="L20" s="1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</row>
    <row r="21" spans="1:28" s="23" customFormat="1" ht="12.75" customHeight="1">
      <c r="A21" s="39" t="s">
        <v>73</v>
      </c>
      <c r="B21" s="42" t="s">
        <v>126</v>
      </c>
      <c r="C21" s="42" t="s">
        <v>170</v>
      </c>
      <c r="D21" s="45" t="s">
        <v>16</v>
      </c>
      <c r="E21" s="34">
        <v>1</v>
      </c>
      <c r="F21" s="47" t="s">
        <v>228</v>
      </c>
      <c r="G21" s="36" t="s">
        <v>511</v>
      </c>
      <c r="H21" s="84"/>
      <c r="I21" s="84">
        <v>1129.55</v>
      </c>
      <c r="J21" s="84">
        <v>4518.2</v>
      </c>
      <c r="K21" s="84">
        <f>Tabela13842[[#This Row],[AGP]]+Tabela13842[[#This Row],[VENCIMENTO]]+Tabela13842[[#This Row],[REPRESENTAÇÃO]]</f>
        <v>5647.75</v>
      </c>
      <c r="L21" s="1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</row>
    <row r="22" spans="1:28" s="23" customFormat="1" ht="12.75" customHeight="1">
      <c r="A22" s="39" t="s">
        <v>74</v>
      </c>
      <c r="B22" s="42" t="s">
        <v>127</v>
      </c>
      <c r="C22" s="42" t="s">
        <v>171</v>
      </c>
      <c r="D22" s="45" t="s">
        <v>16</v>
      </c>
      <c r="E22" s="34">
        <v>1</v>
      </c>
      <c r="F22" s="47" t="s">
        <v>448</v>
      </c>
      <c r="G22" s="36" t="s">
        <v>511</v>
      </c>
      <c r="H22" s="84"/>
      <c r="I22" s="84">
        <v>1129.55</v>
      </c>
      <c r="J22" s="84">
        <v>4518.2</v>
      </c>
      <c r="K22" s="84">
        <f>Tabela13842[[#This Row],[AGP]]+Tabela13842[[#This Row],[VENCIMENTO]]+Tabela13842[[#This Row],[REPRESENTAÇÃO]]</f>
        <v>5647.75</v>
      </c>
      <c r="L22" s="1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</row>
    <row r="23" spans="1:28" s="23" customFormat="1" ht="12.75" customHeight="1">
      <c r="A23" s="39" t="s">
        <v>75</v>
      </c>
      <c r="B23" s="42" t="s">
        <v>128</v>
      </c>
      <c r="C23" s="42" t="s">
        <v>458</v>
      </c>
      <c r="D23" s="45" t="s">
        <v>16</v>
      </c>
      <c r="E23" s="34">
        <v>1</v>
      </c>
      <c r="F23" s="47" t="s">
        <v>229</v>
      </c>
      <c r="G23" s="36" t="s">
        <v>511</v>
      </c>
      <c r="H23" s="84"/>
      <c r="I23" s="84">
        <v>1129.55</v>
      </c>
      <c r="J23" s="84">
        <v>4518.2</v>
      </c>
      <c r="K23" s="84">
        <f>Tabela13842[[#This Row],[AGP]]+Tabela13842[[#This Row],[VENCIMENTO]]+Tabela13842[[#This Row],[REPRESENTAÇÃO]]</f>
        <v>5647.75</v>
      </c>
      <c r="L23" s="1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</row>
    <row r="24" spans="1:28" s="23" customFormat="1" ht="12.75" customHeight="1">
      <c r="A24" s="39" t="s">
        <v>76</v>
      </c>
      <c r="B24" s="42" t="s">
        <v>129</v>
      </c>
      <c r="C24" s="42" t="s">
        <v>172</v>
      </c>
      <c r="D24" s="45" t="s">
        <v>16</v>
      </c>
      <c r="E24" s="34">
        <v>1</v>
      </c>
      <c r="F24" s="47" t="s">
        <v>230</v>
      </c>
      <c r="G24" s="36" t="s">
        <v>511</v>
      </c>
      <c r="H24" s="84"/>
      <c r="I24" s="84">
        <v>1129.55</v>
      </c>
      <c r="J24" s="84">
        <v>4518.2</v>
      </c>
      <c r="K24" s="84">
        <f>Tabela13842[[#This Row],[AGP]]+Tabela13842[[#This Row],[VENCIMENTO]]+Tabela13842[[#This Row],[REPRESENTAÇÃO]]</f>
        <v>5647.75</v>
      </c>
      <c r="L24" s="1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</row>
    <row r="25" spans="1:28" s="23" customFormat="1" ht="12.75" customHeight="1">
      <c r="A25" s="39" t="s">
        <v>77</v>
      </c>
      <c r="B25" s="42" t="s">
        <v>130</v>
      </c>
      <c r="C25" s="42" t="s">
        <v>173</v>
      </c>
      <c r="D25" s="45" t="s">
        <v>209</v>
      </c>
      <c r="E25" s="34">
        <v>1</v>
      </c>
      <c r="F25" s="47" t="s">
        <v>231</v>
      </c>
      <c r="G25" s="36" t="s">
        <v>511</v>
      </c>
      <c r="H25" s="84"/>
      <c r="I25" s="84">
        <v>930.22</v>
      </c>
      <c r="J25" s="84">
        <v>3720.87</v>
      </c>
      <c r="K25" s="84">
        <f>Tabela13842[[#This Row],[AGP]]+Tabela13842[[#This Row],[VENCIMENTO]]+Tabela13842[[#This Row],[REPRESENTAÇÃO]]</f>
        <v>4651.09</v>
      </c>
      <c r="L25" s="1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</row>
    <row r="26" spans="1:28" s="23" customFormat="1" ht="12.75" customHeight="1">
      <c r="A26" s="39" t="s">
        <v>77</v>
      </c>
      <c r="B26" s="42" t="s">
        <v>130</v>
      </c>
      <c r="C26" s="42" t="s">
        <v>173</v>
      </c>
      <c r="D26" s="45" t="s">
        <v>209</v>
      </c>
      <c r="E26" s="34">
        <v>1</v>
      </c>
      <c r="F26" s="47" t="s">
        <v>232</v>
      </c>
      <c r="G26" s="36" t="s">
        <v>511</v>
      </c>
      <c r="H26" s="84"/>
      <c r="I26" s="84">
        <v>930.22</v>
      </c>
      <c r="J26" s="84">
        <v>3720.87</v>
      </c>
      <c r="K26" s="84">
        <f>Tabela13842[[#This Row],[AGP]]+Tabela13842[[#This Row],[VENCIMENTO]]+Tabela13842[[#This Row],[REPRESENTAÇÃO]]</f>
        <v>4651.09</v>
      </c>
      <c r="L26" s="1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</row>
    <row r="27" spans="1:28" s="23" customFormat="1" ht="12.75" customHeight="1">
      <c r="A27" s="39" t="s">
        <v>78</v>
      </c>
      <c r="B27" s="42" t="s">
        <v>131</v>
      </c>
      <c r="C27" s="42" t="s">
        <v>174</v>
      </c>
      <c r="D27" s="45" t="s">
        <v>209</v>
      </c>
      <c r="E27" s="34">
        <v>1</v>
      </c>
      <c r="F27" s="47" t="s">
        <v>233</v>
      </c>
      <c r="G27" s="36" t="s">
        <v>511</v>
      </c>
      <c r="H27" s="84"/>
      <c r="I27" s="84">
        <v>930.22</v>
      </c>
      <c r="J27" s="84">
        <v>3720.87</v>
      </c>
      <c r="K27" s="84">
        <f>Tabela13842[[#This Row],[AGP]]+Tabela13842[[#This Row],[VENCIMENTO]]+Tabela13842[[#This Row],[REPRESENTAÇÃO]]</f>
        <v>4651.09</v>
      </c>
      <c r="L27" s="1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</row>
    <row r="28" spans="1:28" s="23" customFormat="1" ht="12.75" customHeight="1">
      <c r="A28" s="39" t="s">
        <v>79</v>
      </c>
      <c r="B28" s="42" t="s">
        <v>132</v>
      </c>
      <c r="C28" s="42" t="s">
        <v>175</v>
      </c>
      <c r="D28" s="45" t="s">
        <v>209</v>
      </c>
      <c r="E28" s="34">
        <v>1</v>
      </c>
      <c r="F28" s="47" t="s">
        <v>234</v>
      </c>
      <c r="G28" s="36" t="s">
        <v>511</v>
      </c>
      <c r="H28" s="84"/>
      <c r="I28" s="84">
        <v>930.22</v>
      </c>
      <c r="J28" s="84">
        <v>3720.87</v>
      </c>
      <c r="K28" s="84">
        <f>Tabela13842[[#This Row],[AGP]]+Tabela13842[[#This Row],[VENCIMENTO]]+Tabela13842[[#This Row],[REPRESENTAÇÃO]]</f>
        <v>4651.09</v>
      </c>
      <c r="L28" s="1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</row>
    <row r="29" spans="1:28" s="23" customFormat="1" ht="12.75" customHeight="1">
      <c r="A29" s="39" t="s">
        <v>80</v>
      </c>
      <c r="B29" s="42" t="s">
        <v>129</v>
      </c>
      <c r="C29" s="42" t="s">
        <v>176</v>
      </c>
      <c r="D29" s="45" t="s">
        <v>209</v>
      </c>
      <c r="E29" s="34">
        <v>1</v>
      </c>
      <c r="F29" s="47" t="s">
        <v>235</v>
      </c>
      <c r="G29" s="36" t="s">
        <v>511</v>
      </c>
      <c r="H29" s="84"/>
      <c r="I29" s="84">
        <v>930.22</v>
      </c>
      <c r="J29" s="84">
        <v>3720.87</v>
      </c>
      <c r="K29" s="84">
        <f>Tabela13842[[#This Row],[AGP]]+Tabela13842[[#This Row],[VENCIMENTO]]+Tabela13842[[#This Row],[REPRESENTAÇÃO]]</f>
        <v>4651.09</v>
      </c>
      <c r="L29" s="1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</row>
    <row r="30" spans="1:28" s="23" customFormat="1" ht="12.75" customHeight="1">
      <c r="A30" s="39" t="s">
        <v>81</v>
      </c>
      <c r="B30" s="42" t="s">
        <v>133</v>
      </c>
      <c r="C30" s="42" t="s">
        <v>177</v>
      </c>
      <c r="D30" s="45" t="s">
        <v>209</v>
      </c>
      <c r="E30" s="34">
        <v>1</v>
      </c>
      <c r="F30" s="47" t="s">
        <v>236</v>
      </c>
      <c r="G30" s="36" t="s">
        <v>511</v>
      </c>
      <c r="H30" s="84"/>
      <c r="I30" s="84">
        <v>930.22</v>
      </c>
      <c r="J30" s="84">
        <v>3720.87</v>
      </c>
      <c r="K30" s="84">
        <f>Tabela13842[[#This Row],[AGP]]+Tabela13842[[#This Row],[VENCIMENTO]]+Tabela13842[[#This Row],[REPRESENTAÇÃO]]</f>
        <v>4651.09</v>
      </c>
      <c r="L30" s="1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</row>
    <row r="31" spans="1:28" s="23" customFormat="1" ht="12.75" customHeight="1">
      <c r="A31" s="39" t="s">
        <v>81</v>
      </c>
      <c r="B31" s="42" t="s">
        <v>133</v>
      </c>
      <c r="C31" s="42" t="s">
        <v>177</v>
      </c>
      <c r="D31" s="45" t="s">
        <v>209</v>
      </c>
      <c r="E31" s="34">
        <v>1</v>
      </c>
      <c r="F31" s="47" t="s">
        <v>237</v>
      </c>
      <c r="G31" s="36" t="s">
        <v>511</v>
      </c>
      <c r="H31" s="84"/>
      <c r="I31" s="84">
        <v>930.22</v>
      </c>
      <c r="J31" s="84">
        <v>3720.87</v>
      </c>
      <c r="K31" s="84">
        <f>Tabela13842[[#This Row],[AGP]]+Tabela13842[[#This Row],[VENCIMENTO]]+Tabela13842[[#This Row],[REPRESENTAÇÃO]]</f>
        <v>4651.09</v>
      </c>
      <c r="L31" s="1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</row>
    <row r="32" spans="1:28" s="23" customFormat="1" ht="12.75" customHeight="1">
      <c r="A32" s="39" t="s">
        <v>82</v>
      </c>
      <c r="B32" s="42" t="s">
        <v>134</v>
      </c>
      <c r="C32" s="42" t="s">
        <v>178</v>
      </c>
      <c r="D32" s="45" t="s">
        <v>209</v>
      </c>
      <c r="E32" s="34">
        <v>1</v>
      </c>
      <c r="F32" s="47" t="s">
        <v>238</v>
      </c>
      <c r="G32" s="36" t="s">
        <v>511</v>
      </c>
      <c r="H32" s="84"/>
      <c r="I32" s="84">
        <v>930.22</v>
      </c>
      <c r="J32" s="84">
        <v>3720.87</v>
      </c>
      <c r="K32" s="84">
        <f>Tabela13842[[#This Row],[AGP]]+Tabela13842[[#This Row],[VENCIMENTO]]+Tabela13842[[#This Row],[REPRESENTAÇÃO]]</f>
        <v>4651.09</v>
      </c>
      <c r="L32" s="1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</row>
    <row r="33" spans="1:28" s="23" customFormat="1" ht="12.75" customHeight="1">
      <c r="A33" s="39" t="s">
        <v>83</v>
      </c>
      <c r="B33" s="42" t="s">
        <v>135</v>
      </c>
      <c r="C33" s="42" t="s">
        <v>179</v>
      </c>
      <c r="D33" s="45" t="s">
        <v>209</v>
      </c>
      <c r="E33" s="34">
        <v>1</v>
      </c>
      <c r="F33" s="47" t="s">
        <v>239</v>
      </c>
      <c r="G33" s="36" t="s">
        <v>511</v>
      </c>
      <c r="H33" s="84"/>
      <c r="I33" s="84">
        <v>930.22</v>
      </c>
      <c r="J33" s="84">
        <v>3720.87</v>
      </c>
      <c r="K33" s="84">
        <f>Tabela13842[[#This Row],[AGP]]+Tabela13842[[#This Row],[VENCIMENTO]]+Tabela13842[[#This Row],[REPRESENTAÇÃO]]</f>
        <v>4651.09</v>
      </c>
      <c r="L33" s="1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</row>
    <row r="34" spans="1:28" s="23" customFormat="1" ht="12.75" customHeight="1">
      <c r="A34" s="39" t="s">
        <v>84</v>
      </c>
      <c r="B34" s="42" t="s">
        <v>136</v>
      </c>
      <c r="C34" s="42" t="s">
        <v>456</v>
      </c>
      <c r="D34" s="45" t="s">
        <v>209</v>
      </c>
      <c r="E34" s="34">
        <v>1</v>
      </c>
      <c r="F34" s="47" t="s">
        <v>240</v>
      </c>
      <c r="G34" s="36" t="s">
        <v>511</v>
      </c>
      <c r="H34" s="84"/>
      <c r="I34" s="84">
        <v>930.22</v>
      </c>
      <c r="J34" s="84">
        <v>3720.87</v>
      </c>
      <c r="K34" s="84">
        <f>Tabela13842[[#This Row],[AGP]]+Tabela13842[[#This Row],[VENCIMENTO]]+Tabela13842[[#This Row],[REPRESENTAÇÃO]]</f>
        <v>4651.09</v>
      </c>
      <c r="L34" s="1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</row>
    <row r="35" spans="1:28" s="23" customFormat="1" ht="12.75" customHeight="1">
      <c r="A35" s="39" t="s">
        <v>85</v>
      </c>
      <c r="B35" s="42" t="s">
        <v>137</v>
      </c>
      <c r="C35" s="42" t="s">
        <v>457</v>
      </c>
      <c r="D35" s="45" t="s">
        <v>209</v>
      </c>
      <c r="E35" s="34">
        <v>1</v>
      </c>
      <c r="F35" s="47" t="s">
        <v>241</v>
      </c>
      <c r="G35" s="36" t="s">
        <v>511</v>
      </c>
      <c r="H35" s="84"/>
      <c r="I35" s="84">
        <v>930.22</v>
      </c>
      <c r="J35" s="84">
        <v>3720.87</v>
      </c>
      <c r="K35" s="84">
        <f>Tabela13842[[#This Row],[AGP]]+Tabela13842[[#This Row],[VENCIMENTO]]+Tabela13842[[#This Row],[REPRESENTAÇÃO]]</f>
        <v>4651.09</v>
      </c>
      <c r="L35" s="1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</row>
    <row r="36" spans="1:28" s="23" customFormat="1" ht="12.75" customHeight="1">
      <c r="A36" s="39" t="s">
        <v>86</v>
      </c>
      <c r="B36" s="42" t="s">
        <v>138</v>
      </c>
      <c r="C36" s="42" t="s">
        <v>180</v>
      </c>
      <c r="D36" s="45" t="s">
        <v>209</v>
      </c>
      <c r="E36" s="34">
        <v>1</v>
      </c>
      <c r="F36" s="47" t="s">
        <v>242</v>
      </c>
      <c r="G36" s="36" t="s">
        <v>511</v>
      </c>
      <c r="H36" s="84"/>
      <c r="I36" s="84">
        <v>930.22</v>
      </c>
      <c r="J36" s="84">
        <v>3720.87</v>
      </c>
      <c r="K36" s="84">
        <f>Tabela13842[[#This Row],[AGP]]+Tabela13842[[#This Row],[VENCIMENTO]]+Tabela13842[[#This Row],[REPRESENTAÇÃO]]</f>
        <v>4651.09</v>
      </c>
      <c r="L36" s="1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</row>
    <row r="37" spans="1:28" s="23" customFormat="1" ht="12.75" customHeight="1">
      <c r="A37" s="39" t="s">
        <v>87</v>
      </c>
      <c r="B37" s="42" t="s">
        <v>139</v>
      </c>
      <c r="C37" s="42" t="s">
        <v>181</v>
      </c>
      <c r="D37" s="45" t="s">
        <v>209</v>
      </c>
      <c r="E37" s="34">
        <v>1</v>
      </c>
      <c r="F37" s="47" t="s">
        <v>243</v>
      </c>
      <c r="G37" s="36" t="s">
        <v>511</v>
      </c>
      <c r="H37" s="84"/>
      <c r="I37" s="84">
        <v>930.22</v>
      </c>
      <c r="J37" s="84">
        <v>3720.87</v>
      </c>
      <c r="K37" s="84">
        <f>Tabela13842[[#This Row],[AGP]]+Tabela13842[[#This Row],[VENCIMENTO]]+Tabela13842[[#This Row],[REPRESENTAÇÃO]]</f>
        <v>4651.09</v>
      </c>
      <c r="L37" s="1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</row>
    <row r="38" spans="1:28" s="23" customFormat="1" ht="12.75" customHeight="1">
      <c r="A38" s="39" t="s">
        <v>88</v>
      </c>
      <c r="B38" s="42" t="s">
        <v>140</v>
      </c>
      <c r="C38" s="42" t="s">
        <v>182</v>
      </c>
      <c r="D38" s="45" t="s">
        <v>209</v>
      </c>
      <c r="E38" s="34">
        <v>1</v>
      </c>
      <c r="F38" s="47" t="s">
        <v>244</v>
      </c>
      <c r="G38" s="36" t="s">
        <v>511</v>
      </c>
      <c r="H38" s="84"/>
      <c r="I38" s="84">
        <v>930.22</v>
      </c>
      <c r="J38" s="84">
        <v>3720.87</v>
      </c>
      <c r="K38" s="84">
        <f>Tabela13842[[#This Row],[AGP]]+Tabela13842[[#This Row],[VENCIMENTO]]+Tabela13842[[#This Row],[REPRESENTAÇÃO]]</f>
        <v>4651.09</v>
      </c>
      <c r="L38" s="1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</row>
    <row r="39" spans="1:28" s="23" customFormat="1" ht="12.75" customHeight="1">
      <c r="A39" s="39" t="s">
        <v>89</v>
      </c>
      <c r="B39" s="42" t="s">
        <v>141</v>
      </c>
      <c r="C39" s="42" t="s">
        <v>183</v>
      </c>
      <c r="D39" s="45" t="s">
        <v>18</v>
      </c>
      <c r="E39" s="34">
        <v>1</v>
      </c>
      <c r="F39" s="47" t="s">
        <v>515</v>
      </c>
      <c r="G39" s="36" t="s">
        <v>511</v>
      </c>
      <c r="H39" s="84"/>
      <c r="I39" s="84">
        <v>664.44</v>
      </c>
      <c r="J39" s="84">
        <v>2657.77</v>
      </c>
      <c r="K39" s="84">
        <f>Tabela13842[[#This Row],[AGP]]+Tabela13842[[#This Row],[VENCIMENTO]]+Tabela13842[[#This Row],[REPRESENTAÇÃO]]</f>
        <v>3322.21</v>
      </c>
      <c r="L39" s="1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</row>
    <row r="40" spans="1:28" s="23" customFormat="1" ht="12.75" customHeight="1">
      <c r="A40" s="39" t="s">
        <v>90</v>
      </c>
      <c r="B40" s="42" t="s">
        <v>142</v>
      </c>
      <c r="C40" s="42" t="s">
        <v>184</v>
      </c>
      <c r="D40" s="45" t="s">
        <v>18</v>
      </c>
      <c r="E40" s="34">
        <v>1</v>
      </c>
      <c r="F40" s="47" t="s">
        <v>245</v>
      </c>
      <c r="G40" s="36" t="s">
        <v>511</v>
      </c>
      <c r="H40" s="84"/>
      <c r="I40" s="84">
        <v>664.44</v>
      </c>
      <c r="J40" s="84">
        <v>2657.77</v>
      </c>
      <c r="K40" s="84">
        <f>Tabela13842[[#This Row],[AGP]]+Tabela13842[[#This Row],[VENCIMENTO]]+Tabela13842[[#This Row],[REPRESENTAÇÃO]]</f>
        <v>3322.21</v>
      </c>
      <c r="L40" s="1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</row>
    <row r="41" spans="1:28" s="23" customFormat="1" ht="12.75" customHeight="1">
      <c r="A41" s="39" t="s">
        <v>91</v>
      </c>
      <c r="B41" s="42" t="s">
        <v>129</v>
      </c>
      <c r="C41" s="42" t="s">
        <v>185</v>
      </c>
      <c r="D41" s="45" t="s">
        <v>18</v>
      </c>
      <c r="E41" s="34">
        <v>1</v>
      </c>
      <c r="F41" s="47" t="s">
        <v>246</v>
      </c>
      <c r="G41" s="36" t="s">
        <v>511</v>
      </c>
      <c r="H41" s="84"/>
      <c r="I41" s="84">
        <v>664.44</v>
      </c>
      <c r="J41" s="84">
        <v>2657.77</v>
      </c>
      <c r="K41" s="84">
        <f>Tabela13842[[#This Row],[AGP]]+Tabela13842[[#This Row],[VENCIMENTO]]+Tabela13842[[#This Row],[REPRESENTAÇÃO]]</f>
        <v>3322.21</v>
      </c>
      <c r="L41" s="1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</row>
    <row r="42" spans="1:28" s="23" customFormat="1" ht="12.75" customHeight="1">
      <c r="A42" s="39" t="s">
        <v>92</v>
      </c>
      <c r="B42" s="42" t="s">
        <v>143</v>
      </c>
      <c r="C42" s="42" t="s">
        <v>186</v>
      </c>
      <c r="D42" s="45" t="s">
        <v>18</v>
      </c>
      <c r="E42" s="34">
        <v>1</v>
      </c>
      <c r="F42" s="47" t="s">
        <v>247</v>
      </c>
      <c r="G42" s="36" t="s">
        <v>511</v>
      </c>
      <c r="H42" s="84"/>
      <c r="I42" s="84">
        <v>664.44</v>
      </c>
      <c r="J42" s="84">
        <v>2657.77</v>
      </c>
      <c r="K42" s="84">
        <f>Tabela13842[[#This Row],[AGP]]+Tabela13842[[#This Row],[VENCIMENTO]]+Tabela13842[[#This Row],[REPRESENTAÇÃO]]</f>
        <v>3322.21</v>
      </c>
      <c r="L42" s="1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</row>
    <row r="43" spans="1:28" s="23" customFormat="1" ht="12.75" customHeight="1">
      <c r="A43" s="39" t="s">
        <v>93</v>
      </c>
      <c r="B43" s="42" t="s">
        <v>144</v>
      </c>
      <c r="C43" s="42" t="s">
        <v>187</v>
      </c>
      <c r="D43" s="45" t="s">
        <v>18</v>
      </c>
      <c r="E43" s="34">
        <v>1</v>
      </c>
      <c r="F43" s="47" t="s">
        <v>248</v>
      </c>
      <c r="G43" s="36" t="s">
        <v>511</v>
      </c>
      <c r="H43" s="84"/>
      <c r="I43" s="84">
        <v>664.44</v>
      </c>
      <c r="J43" s="84">
        <v>2657.77</v>
      </c>
      <c r="K43" s="84">
        <f>Tabela13842[[#This Row],[AGP]]+Tabela13842[[#This Row],[VENCIMENTO]]+Tabela13842[[#This Row],[REPRESENTAÇÃO]]</f>
        <v>3322.21</v>
      </c>
      <c r="L43" s="1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</row>
    <row r="44" spans="1:28" s="23" customFormat="1" ht="12.75" customHeight="1">
      <c r="A44" s="39" t="s">
        <v>94</v>
      </c>
      <c r="B44" s="42" t="s">
        <v>145</v>
      </c>
      <c r="C44" s="42" t="s">
        <v>188</v>
      </c>
      <c r="D44" s="45" t="s">
        <v>18</v>
      </c>
      <c r="E44" s="34">
        <v>1</v>
      </c>
      <c r="F44" s="47" t="s">
        <v>249</v>
      </c>
      <c r="G44" s="36" t="s">
        <v>511</v>
      </c>
      <c r="H44" s="84"/>
      <c r="I44" s="84">
        <v>664.44</v>
      </c>
      <c r="J44" s="84">
        <v>2657.77</v>
      </c>
      <c r="K44" s="84">
        <f>Tabela13842[[#This Row],[AGP]]+Tabela13842[[#This Row],[VENCIMENTO]]+Tabela13842[[#This Row],[REPRESENTAÇÃO]]</f>
        <v>3322.21</v>
      </c>
      <c r="L44" s="1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</row>
    <row r="45" spans="1:28" s="23" customFormat="1" ht="12.75" customHeight="1">
      <c r="A45" s="39" t="s">
        <v>95</v>
      </c>
      <c r="B45" s="42" t="s">
        <v>146</v>
      </c>
      <c r="C45" s="42" t="s">
        <v>189</v>
      </c>
      <c r="D45" s="45" t="s">
        <v>18</v>
      </c>
      <c r="E45" s="34">
        <v>1</v>
      </c>
      <c r="F45" s="47" t="s">
        <v>250</v>
      </c>
      <c r="G45" s="36" t="s">
        <v>511</v>
      </c>
      <c r="H45" s="84"/>
      <c r="I45" s="84">
        <v>664.44</v>
      </c>
      <c r="J45" s="84">
        <v>2657.77</v>
      </c>
      <c r="K45" s="84">
        <f>Tabela13842[[#This Row],[AGP]]+Tabela13842[[#This Row],[VENCIMENTO]]+Tabela13842[[#This Row],[REPRESENTAÇÃO]]</f>
        <v>3322.21</v>
      </c>
      <c r="L45" s="1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</row>
    <row r="46" spans="1:28" s="23" customFormat="1" ht="12.75" customHeight="1">
      <c r="A46" s="39" t="s">
        <v>96</v>
      </c>
      <c r="B46" s="42" t="s">
        <v>25</v>
      </c>
      <c r="C46" s="42" t="s">
        <v>190</v>
      </c>
      <c r="D46" s="45" t="s">
        <v>18</v>
      </c>
      <c r="E46" s="34">
        <v>1</v>
      </c>
      <c r="F46" s="47" t="s">
        <v>251</v>
      </c>
      <c r="G46" s="36" t="s">
        <v>511</v>
      </c>
      <c r="H46" s="84"/>
      <c r="I46" s="84">
        <v>664.44</v>
      </c>
      <c r="J46" s="84">
        <v>2657.77</v>
      </c>
      <c r="K46" s="84">
        <f>Tabela13842[[#This Row],[AGP]]+Tabela13842[[#This Row],[VENCIMENTO]]+Tabela13842[[#This Row],[REPRESENTAÇÃO]]</f>
        <v>3322.21</v>
      </c>
      <c r="L46" s="1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</row>
    <row r="47" spans="1:28" s="23" customFormat="1" ht="12.75" customHeight="1">
      <c r="A47" s="39" t="s">
        <v>97</v>
      </c>
      <c r="B47" s="42" t="s">
        <v>147</v>
      </c>
      <c r="C47" s="42" t="s">
        <v>191</v>
      </c>
      <c r="D47" s="45" t="s">
        <v>18</v>
      </c>
      <c r="E47" s="34">
        <v>1</v>
      </c>
      <c r="F47" s="47" t="s">
        <v>252</v>
      </c>
      <c r="G47" s="36" t="s">
        <v>511</v>
      </c>
      <c r="H47" s="84"/>
      <c r="I47" s="84">
        <v>664.44</v>
      </c>
      <c r="J47" s="84">
        <v>2657.77</v>
      </c>
      <c r="K47" s="84">
        <f>Tabela13842[[#This Row],[AGP]]+Tabela13842[[#This Row],[VENCIMENTO]]+Tabela13842[[#This Row],[REPRESENTAÇÃO]]</f>
        <v>3322.21</v>
      </c>
      <c r="L47" s="1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</row>
    <row r="48" spans="1:28" s="23" customFormat="1" ht="12.75" customHeight="1">
      <c r="A48" s="39" t="s">
        <v>98</v>
      </c>
      <c r="B48" s="42" t="s">
        <v>148</v>
      </c>
      <c r="C48" s="42" t="s">
        <v>192</v>
      </c>
      <c r="D48" s="45" t="s">
        <v>18</v>
      </c>
      <c r="E48" s="34">
        <v>1</v>
      </c>
      <c r="F48" s="47" t="s">
        <v>253</v>
      </c>
      <c r="G48" s="36" t="s">
        <v>511</v>
      </c>
      <c r="H48" s="84"/>
      <c r="I48" s="84">
        <v>664.44</v>
      </c>
      <c r="J48" s="84">
        <v>2657.77</v>
      </c>
      <c r="K48" s="84">
        <f>Tabela13842[[#This Row],[AGP]]+Tabela13842[[#This Row],[VENCIMENTO]]+Tabela13842[[#This Row],[REPRESENTAÇÃO]]</f>
        <v>3322.21</v>
      </c>
      <c r="L48" s="1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</row>
    <row r="49" spans="1:28" s="23" customFormat="1" ht="12.75" customHeight="1">
      <c r="A49" s="39" t="s">
        <v>99</v>
      </c>
      <c r="B49" s="42" t="s">
        <v>149</v>
      </c>
      <c r="C49" s="42" t="s">
        <v>193</v>
      </c>
      <c r="D49" s="45" t="s">
        <v>18</v>
      </c>
      <c r="E49" s="34">
        <v>1</v>
      </c>
      <c r="F49" s="47" t="s">
        <v>254</v>
      </c>
      <c r="G49" s="36" t="s">
        <v>511</v>
      </c>
      <c r="H49" s="84"/>
      <c r="I49" s="84">
        <v>664.44</v>
      </c>
      <c r="J49" s="84">
        <v>2657.77</v>
      </c>
      <c r="K49" s="84">
        <f>Tabela13842[[#This Row],[AGP]]+Tabela13842[[#This Row],[VENCIMENTO]]+Tabela13842[[#This Row],[REPRESENTAÇÃO]]</f>
        <v>3322.21</v>
      </c>
      <c r="L49" s="1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</row>
    <row r="50" spans="1:28" s="23" customFormat="1" ht="12.75" customHeight="1">
      <c r="A50" s="39" t="s">
        <v>100</v>
      </c>
      <c r="B50" s="42" t="s">
        <v>150</v>
      </c>
      <c r="C50" s="44" t="s">
        <v>194</v>
      </c>
      <c r="D50" s="45" t="s">
        <v>18</v>
      </c>
      <c r="E50" s="34">
        <v>1</v>
      </c>
      <c r="F50" s="47" t="s">
        <v>255</v>
      </c>
      <c r="G50" s="36" t="s">
        <v>511</v>
      </c>
      <c r="H50" s="84"/>
      <c r="I50" s="84">
        <v>664.44</v>
      </c>
      <c r="J50" s="84">
        <v>2657.77</v>
      </c>
      <c r="K50" s="84">
        <f>Tabela13842[[#This Row],[AGP]]+Tabela13842[[#This Row],[VENCIMENTO]]+Tabela13842[[#This Row],[REPRESENTAÇÃO]]</f>
        <v>3322.21</v>
      </c>
      <c r="L50" s="1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</row>
    <row r="51" spans="1:28" s="23" customFormat="1" ht="12.75" customHeight="1">
      <c r="A51" s="39" t="s">
        <v>101</v>
      </c>
      <c r="B51" s="42" t="s">
        <v>151</v>
      </c>
      <c r="C51" s="42" t="s">
        <v>195</v>
      </c>
      <c r="D51" s="45" t="s">
        <v>19</v>
      </c>
      <c r="E51" s="34">
        <v>1</v>
      </c>
      <c r="F51" s="47" t="s">
        <v>256</v>
      </c>
      <c r="G51" s="36" t="s">
        <v>511</v>
      </c>
      <c r="H51" s="84"/>
      <c r="I51" s="84">
        <v>431.89</v>
      </c>
      <c r="J51" s="84">
        <v>1727.55</v>
      </c>
      <c r="K51" s="84">
        <f>Tabela13842[[#This Row],[AGP]]+Tabela13842[[#This Row],[VENCIMENTO]]+Tabela13842[[#This Row],[REPRESENTAÇÃO]]</f>
        <v>2159.44</v>
      </c>
      <c r="L51" s="1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</row>
    <row r="52" spans="1:28" s="23" customFormat="1" ht="12.75" customHeight="1">
      <c r="A52" s="39" t="s">
        <v>102</v>
      </c>
      <c r="B52" s="42" t="s">
        <v>152</v>
      </c>
      <c r="C52" s="42" t="s">
        <v>196</v>
      </c>
      <c r="D52" s="45" t="s">
        <v>19</v>
      </c>
      <c r="E52" s="34">
        <v>1</v>
      </c>
      <c r="F52" s="39" t="s">
        <v>257</v>
      </c>
      <c r="G52" s="36" t="s">
        <v>511</v>
      </c>
      <c r="H52" s="84"/>
      <c r="I52" s="84">
        <v>431.89</v>
      </c>
      <c r="J52" s="84">
        <v>1727.55</v>
      </c>
      <c r="K52" s="84">
        <f>Tabela13842[[#This Row],[AGP]]+Tabela13842[[#This Row],[VENCIMENTO]]+Tabela13842[[#This Row],[REPRESENTAÇÃO]]</f>
        <v>2159.44</v>
      </c>
      <c r="L52" s="1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</row>
    <row r="53" spans="1:28" s="23" customFormat="1" ht="12.75" customHeight="1">
      <c r="A53" s="39" t="s">
        <v>101</v>
      </c>
      <c r="B53" s="42" t="s">
        <v>151</v>
      </c>
      <c r="C53" s="42" t="s">
        <v>195</v>
      </c>
      <c r="D53" s="45" t="s">
        <v>19</v>
      </c>
      <c r="E53" s="34">
        <v>1</v>
      </c>
      <c r="F53" s="47" t="s">
        <v>258</v>
      </c>
      <c r="G53" s="36" t="s">
        <v>511</v>
      </c>
      <c r="H53" s="84"/>
      <c r="I53" s="84">
        <v>431.89</v>
      </c>
      <c r="J53" s="84">
        <v>1727.55</v>
      </c>
      <c r="K53" s="84">
        <f>Tabela13842[[#This Row],[AGP]]+Tabela13842[[#This Row],[VENCIMENTO]]+Tabela13842[[#This Row],[REPRESENTAÇÃO]]</f>
        <v>2159.44</v>
      </c>
      <c r="L53" s="1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</row>
    <row r="54" spans="1:28" s="23" customFormat="1" ht="12.75" customHeight="1">
      <c r="A54" s="39" t="s">
        <v>101</v>
      </c>
      <c r="B54" s="42" t="s">
        <v>151</v>
      </c>
      <c r="C54" s="42" t="s">
        <v>195</v>
      </c>
      <c r="D54" s="45" t="s">
        <v>19</v>
      </c>
      <c r="E54" s="34">
        <v>1</v>
      </c>
      <c r="F54" s="47" t="s">
        <v>259</v>
      </c>
      <c r="G54" s="36" t="s">
        <v>511</v>
      </c>
      <c r="H54" s="84"/>
      <c r="I54" s="84">
        <v>431.89</v>
      </c>
      <c r="J54" s="84">
        <v>1727.55</v>
      </c>
      <c r="K54" s="84">
        <f>Tabela13842[[#This Row],[AGP]]+Tabela13842[[#This Row],[VENCIMENTO]]+Tabela13842[[#This Row],[REPRESENTAÇÃO]]</f>
        <v>2159.44</v>
      </c>
      <c r="L54" s="1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</row>
    <row r="55" spans="1:28" s="23" customFormat="1" ht="12.75" customHeight="1">
      <c r="A55" s="39" t="s">
        <v>103</v>
      </c>
      <c r="B55" s="42" t="s">
        <v>153</v>
      </c>
      <c r="C55" s="42" t="s">
        <v>197</v>
      </c>
      <c r="D55" s="45" t="s">
        <v>19</v>
      </c>
      <c r="E55" s="34">
        <v>1</v>
      </c>
      <c r="F55" s="47" t="s">
        <v>260</v>
      </c>
      <c r="G55" s="36" t="s">
        <v>511</v>
      </c>
      <c r="H55" s="84"/>
      <c r="I55" s="84">
        <v>431.89</v>
      </c>
      <c r="J55" s="84">
        <v>1727.55</v>
      </c>
      <c r="K55" s="84">
        <f>Tabela13842[[#This Row],[AGP]]+Tabela13842[[#This Row],[VENCIMENTO]]+Tabela13842[[#This Row],[REPRESENTAÇÃO]]</f>
        <v>2159.44</v>
      </c>
      <c r="L55" s="1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</row>
    <row r="56" spans="1:28" s="23" customFormat="1" ht="12.75" customHeight="1">
      <c r="A56" s="39" t="s">
        <v>101</v>
      </c>
      <c r="B56" s="42" t="s">
        <v>151</v>
      </c>
      <c r="C56" s="42" t="s">
        <v>195</v>
      </c>
      <c r="D56" s="45" t="s">
        <v>19</v>
      </c>
      <c r="E56" s="34">
        <v>1</v>
      </c>
      <c r="F56" s="47" t="s">
        <v>261</v>
      </c>
      <c r="G56" s="36" t="s">
        <v>511</v>
      </c>
      <c r="H56" s="84"/>
      <c r="I56" s="84">
        <v>431.89</v>
      </c>
      <c r="J56" s="84">
        <v>1727.55</v>
      </c>
      <c r="K56" s="84">
        <f>Tabela13842[[#This Row],[AGP]]+Tabela13842[[#This Row],[VENCIMENTO]]+Tabela13842[[#This Row],[REPRESENTAÇÃO]]</f>
        <v>2159.44</v>
      </c>
      <c r="L56" s="1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</row>
    <row r="57" spans="1:28" s="23" customFormat="1" ht="12.75" customHeight="1">
      <c r="A57" s="39" t="s">
        <v>102</v>
      </c>
      <c r="B57" s="42" t="s">
        <v>152</v>
      </c>
      <c r="C57" s="42" t="s">
        <v>196</v>
      </c>
      <c r="D57" s="45" t="s">
        <v>19</v>
      </c>
      <c r="E57" s="34">
        <v>1</v>
      </c>
      <c r="F57" s="47" t="s">
        <v>262</v>
      </c>
      <c r="G57" s="36" t="s">
        <v>511</v>
      </c>
      <c r="H57" s="84"/>
      <c r="I57" s="84">
        <v>431.89</v>
      </c>
      <c r="J57" s="84">
        <v>1727.55</v>
      </c>
      <c r="K57" s="84">
        <f>Tabela13842[[#This Row],[AGP]]+Tabela13842[[#This Row],[VENCIMENTO]]+Tabela13842[[#This Row],[REPRESENTAÇÃO]]</f>
        <v>2159.44</v>
      </c>
      <c r="L57" s="1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</row>
    <row r="58" spans="1:28" s="23" customFormat="1" ht="12.75" customHeight="1">
      <c r="A58" s="39" t="s">
        <v>104</v>
      </c>
      <c r="B58" s="42" t="s">
        <v>154</v>
      </c>
      <c r="C58" s="42" t="s">
        <v>198</v>
      </c>
      <c r="D58" s="45" t="s">
        <v>19</v>
      </c>
      <c r="E58" s="34">
        <v>1</v>
      </c>
      <c r="F58" s="47" t="s">
        <v>263</v>
      </c>
      <c r="G58" s="36" t="s">
        <v>511</v>
      </c>
      <c r="H58" s="84"/>
      <c r="I58" s="84">
        <v>431.89</v>
      </c>
      <c r="J58" s="84">
        <v>1727.55</v>
      </c>
      <c r="K58" s="84">
        <f>Tabela13842[[#This Row],[AGP]]+Tabela13842[[#This Row],[VENCIMENTO]]+Tabela13842[[#This Row],[REPRESENTAÇÃO]]</f>
        <v>2159.44</v>
      </c>
      <c r="L58" s="1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</row>
    <row r="59" spans="1:28" s="23" customFormat="1" ht="12.75" customHeight="1">
      <c r="A59" s="39" t="s">
        <v>104</v>
      </c>
      <c r="B59" s="42" t="s">
        <v>154</v>
      </c>
      <c r="C59" s="42" t="s">
        <v>198</v>
      </c>
      <c r="D59" s="45" t="s">
        <v>19</v>
      </c>
      <c r="E59" s="34">
        <v>1</v>
      </c>
      <c r="F59" s="47" t="s">
        <v>264</v>
      </c>
      <c r="G59" s="36" t="s">
        <v>511</v>
      </c>
      <c r="H59" s="84"/>
      <c r="I59" s="84">
        <v>431.89</v>
      </c>
      <c r="J59" s="84">
        <v>1727.55</v>
      </c>
      <c r="K59" s="84">
        <f>Tabela13842[[#This Row],[AGP]]+Tabela13842[[#This Row],[VENCIMENTO]]+Tabela13842[[#This Row],[REPRESENTAÇÃO]]</f>
        <v>2159.44</v>
      </c>
      <c r="L59" s="1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</row>
    <row r="60" spans="1:28" s="23" customFormat="1" ht="12.75" customHeight="1">
      <c r="A60" s="39" t="s">
        <v>104</v>
      </c>
      <c r="B60" s="42" t="s">
        <v>154</v>
      </c>
      <c r="C60" s="42" t="s">
        <v>198</v>
      </c>
      <c r="D60" s="45" t="s">
        <v>19</v>
      </c>
      <c r="E60" s="34">
        <v>1</v>
      </c>
      <c r="F60" s="47" t="s">
        <v>265</v>
      </c>
      <c r="G60" s="36" t="s">
        <v>511</v>
      </c>
      <c r="H60" s="84"/>
      <c r="I60" s="84">
        <v>431.89</v>
      </c>
      <c r="J60" s="84">
        <v>1727.55</v>
      </c>
      <c r="K60" s="84">
        <f>Tabela13842[[#This Row],[AGP]]+Tabela13842[[#This Row],[VENCIMENTO]]+Tabela13842[[#This Row],[REPRESENTAÇÃO]]</f>
        <v>2159.44</v>
      </c>
      <c r="L60" s="1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</row>
    <row r="61" spans="1:28" s="23" customFormat="1" ht="12.75" customHeight="1">
      <c r="A61" s="39" t="s">
        <v>105</v>
      </c>
      <c r="B61" s="42" t="s">
        <v>155</v>
      </c>
      <c r="C61" s="42" t="s">
        <v>199</v>
      </c>
      <c r="D61" s="45" t="s">
        <v>19</v>
      </c>
      <c r="E61" s="34">
        <v>1</v>
      </c>
      <c r="F61" s="47" t="s">
        <v>266</v>
      </c>
      <c r="G61" s="36" t="s">
        <v>511</v>
      </c>
      <c r="H61" s="84"/>
      <c r="I61" s="84">
        <v>431.89</v>
      </c>
      <c r="J61" s="84">
        <v>1727.55</v>
      </c>
      <c r="K61" s="84">
        <f>Tabela13842[[#This Row],[AGP]]+Tabela13842[[#This Row],[VENCIMENTO]]+Tabela13842[[#This Row],[REPRESENTAÇÃO]]</f>
        <v>2159.44</v>
      </c>
      <c r="L61" s="1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</row>
    <row r="62" spans="1:28" s="23" customFormat="1" ht="12.75" customHeight="1">
      <c r="A62" s="39" t="s">
        <v>107</v>
      </c>
      <c r="B62" s="42" t="s">
        <v>157</v>
      </c>
      <c r="C62" s="42" t="s">
        <v>201</v>
      </c>
      <c r="D62" s="45" t="s">
        <v>210</v>
      </c>
      <c r="E62" s="34">
        <v>1</v>
      </c>
      <c r="F62" s="47" t="s">
        <v>268</v>
      </c>
      <c r="G62" s="36" t="s">
        <v>511</v>
      </c>
      <c r="H62" s="84"/>
      <c r="I62" s="84">
        <v>265.77999999999997</v>
      </c>
      <c r="J62" s="84">
        <v>1063.1099999999999</v>
      </c>
      <c r="K62" s="84">
        <f>Tabela13842[[#This Row],[AGP]]+Tabela13842[[#This Row],[VENCIMENTO]]+Tabela13842[[#This Row],[REPRESENTAÇÃO]]</f>
        <v>1328.8899999999999</v>
      </c>
      <c r="L62" s="1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</row>
    <row r="63" spans="1:28" s="23" customFormat="1" ht="12.75" customHeight="1">
      <c r="A63" s="39" t="s">
        <v>108</v>
      </c>
      <c r="B63" s="42" t="s">
        <v>158</v>
      </c>
      <c r="C63" s="42" t="s">
        <v>202</v>
      </c>
      <c r="D63" s="45" t="s">
        <v>210</v>
      </c>
      <c r="E63" s="34">
        <v>1</v>
      </c>
      <c r="F63" s="47" t="s">
        <v>269</v>
      </c>
      <c r="G63" s="36" t="s">
        <v>511</v>
      </c>
      <c r="H63" s="84"/>
      <c r="I63" s="84">
        <v>265.77999999999997</v>
      </c>
      <c r="J63" s="84">
        <v>1063.1099999999999</v>
      </c>
      <c r="K63" s="84">
        <f>Tabela13842[[#This Row],[AGP]]+Tabela13842[[#This Row],[VENCIMENTO]]+Tabela13842[[#This Row],[REPRESENTAÇÃO]]</f>
        <v>1328.8899999999999</v>
      </c>
      <c r="L63" s="1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</row>
    <row r="64" spans="1:28" s="23" customFormat="1" ht="12.75" customHeight="1">
      <c r="A64" s="39" t="s">
        <v>108</v>
      </c>
      <c r="B64" s="42" t="s">
        <v>158</v>
      </c>
      <c r="C64" s="42" t="s">
        <v>202</v>
      </c>
      <c r="D64" s="45" t="s">
        <v>210</v>
      </c>
      <c r="E64" s="34">
        <v>1</v>
      </c>
      <c r="F64" s="47" t="s">
        <v>270</v>
      </c>
      <c r="G64" s="36" t="s">
        <v>511</v>
      </c>
      <c r="H64" s="84"/>
      <c r="I64" s="84">
        <v>265.77999999999997</v>
      </c>
      <c r="J64" s="84">
        <v>1063.1099999999999</v>
      </c>
      <c r="K64" s="84">
        <f>Tabela13842[[#This Row],[AGP]]+Tabela13842[[#This Row],[VENCIMENTO]]+Tabela13842[[#This Row],[REPRESENTAÇÃO]]</f>
        <v>1328.8899999999999</v>
      </c>
      <c r="L64" s="1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</row>
    <row r="65" spans="1:28" s="23" customFormat="1" ht="12.75" customHeight="1">
      <c r="A65" s="39" t="s">
        <v>109</v>
      </c>
      <c r="B65" s="42" t="s">
        <v>159</v>
      </c>
      <c r="C65" s="42" t="s">
        <v>203</v>
      </c>
      <c r="D65" s="45" t="s">
        <v>210</v>
      </c>
      <c r="E65" s="34">
        <v>1</v>
      </c>
      <c r="F65" s="47" t="s">
        <v>271</v>
      </c>
      <c r="G65" s="36" t="s">
        <v>511</v>
      </c>
      <c r="H65" s="84"/>
      <c r="I65" s="84">
        <v>265.77999999999997</v>
      </c>
      <c r="J65" s="84">
        <v>1063.1099999999999</v>
      </c>
      <c r="K65" s="84">
        <f>Tabela13842[[#This Row],[AGP]]+Tabela13842[[#This Row],[VENCIMENTO]]+Tabela13842[[#This Row],[REPRESENTAÇÃO]]</f>
        <v>1328.8899999999999</v>
      </c>
      <c r="L65" s="1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</row>
    <row r="66" spans="1:28" s="23" customFormat="1" ht="12.75" customHeight="1">
      <c r="A66" s="39" t="s">
        <v>110</v>
      </c>
      <c r="B66" s="42" t="s">
        <v>160</v>
      </c>
      <c r="C66" s="42" t="s">
        <v>204</v>
      </c>
      <c r="D66" s="45" t="s">
        <v>210</v>
      </c>
      <c r="E66" s="34">
        <v>1</v>
      </c>
      <c r="F66" s="47" t="s">
        <v>272</v>
      </c>
      <c r="G66" s="36" t="s">
        <v>511</v>
      </c>
      <c r="H66" s="84"/>
      <c r="I66" s="84">
        <v>265.77999999999997</v>
      </c>
      <c r="J66" s="84">
        <v>1063.1099999999999</v>
      </c>
      <c r="K66" s="84">
        <f>Tabela13842[[#This Row],[AGP]]+Tabela13842[[#This Row],[VENCIMENTO]]+Tabela13842[[#This Row],[REPRESENTAÇÃO]]</f>
        <v>1328.8899999999999</v>
      </c>
      <c r="L66" s="1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</row>
    <row r="67" spans="1:28" s="23" customFormat="1" ht="12.75" customHeight="1">
      <c r="A67" s="39" t="s">
        <v>111</v>
      </c>
      <c r="B67" s="42" t="s">
        <v>161</v>
      </c>
      <c r="C67" s="42" t="s">
        <v>205</v>
      </c>
      <c r="D67" s="45" t="s">
        <v>211</v>
      </c>
      <c r="E67" s="34">
        <v>1</v>
      </c>
      <c r="F67" s="47" t="s">
        <v>273</v>
      </c>
      <c r="G67" s="36" t="s">
        <v>511</v>
      </c>
      <c r="H67" s="84"/>
      <c r="I67" s="84">
        <v>232.56</v>
      </c>
      <c r="J67" s="84">
        <v>930.22</v>
      </c>
      <c r="K67" s="84">
        <f>Tabela13842[[#This Row],[AGP]]+Tabela13842[[#This Row],[VENCIMENTO]]+Tabela13842[[#This Row],[REPRESENTAÇÃO]]</f>
        <v>1162.78</v>
      </c>
      <c r="L67" s="1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</row>
    <row r="68" spans="1:28" s="22" customFormat="1" ht="12.75" customHeight="1">
      <c r="A68" s="21" t="s">
        <v>57</v>
      </c>
      <c r="B68" s="87"/>
      <c r="C68" s="87"/>
      <c r="D68" s="87"/>
      <c r="E68" s="87">
        <f>SUBTOTAL(102,Tabela13842[QUANT.])</f>
        <v>65</v>
      </c>
      <c r="F68" s="88"/>
      <c r="G68" s="87"/>
      <c r="H68" s="108">
        <f>SUM(H3:H67)</f>
        <v>10570</v>
      </c>
      <c r="I68" s="89">
        <f>SUBTOTAL(109,Tabela13842[VENCIMENTO])</f>
        <v>55381.24000000002</v>
      </c>
      <c r="J68" s="90">
        <f>SUBTOTAL(109,Tabela13842[REPRESENTAÇÃO])</f>
        <v>216439.0399999996</v>
      </c>
      <c r="K68" s="91">
        <f>SUBTOTAL(109,Tabela13842[TOTAL])</f>
        <v>282390.27999999997</v>
      </c>
    </row>
    <row r="69" spans="1:28" ht="12.75" customHeight="1">
      <c r="A69" s="18"/>
      <c r="B69" s="19"/>
      <c r="C69" s="19"/>
      <c r="D69" s="19"/>
      <c r="E69" s="19"/>
      <c r="F69" s="20"/>
      <c r="G69" s="19"/>
      <c r="H69" s="19"/>
      <c r="I69" s="19"/>
      <c r="J69" s="19"/>
      <c r="K69" s="17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</row>
    <row r="70" spans="1:28" s="22" customFormat="1" ht="12.75" customHeight="1">
      <c r="A70" s="113" t="s">
        <v>20</v>
      </c>
      <c r="B70" s="113"/>
      <c r="C70" s="113"/>
      <c r="D70" s="113"/>
      <c r="E70" s="113"/>
      <c r="F70" s="113"/>
      <c r="G70" s="113"/>
      <c r="H70" s="113"/>
      <c r="I70" s="26"/>
      <c r="K70" s="27"/>
      <c r="L70" s="27"/>
    </row>
    <row r="71" spans="1:28" s="22" customFormat="1" ht="12.75" customHeight="1">
      <c r="A71" s="24" t="s">
        <v>1</v>
      </c>
      <c r="B71" s="24" t="s">
        <v>2</v>
      </c>
      <c r="C71" s="24" t="s">
        <v>3</v>
      </c>
      <c r="D71" s="24" t="s">
        <v>4</v>
      </c>
      <c r="E71" s="24" t="s">
        <v>5</v>
      </c>
      <c r="F71" s="24" t="s">
        <v>6</v>
      </c>
      <c r="G71" s="24" t="s">
        <v>7</v>
      </c>
      <c r="H71" s="24" t="s">
        <v>11</v>
      </c>
      <c r="I71" s="26"/>
      <c r="J71" s="26"/>
      <c r="K71" s="27"/>
      <c r="L71" s="27"/>
      <c r="M71" s="26"/>
      <c r="N71" s="26"/>
      <c r="O71" s="26"/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</row>
    <row r="72" spans="1:28" s="22" customFormat="1" ht="12.75" customHeight="1">
      <c r="A72" s="39" t="s">
        <v>274</v>
      </c>
      <c r="B72" s="42" t="s">
        <v>275</v>
      </c>
      <c r="C72" s="44" t="s">
        <v>276</v>
      </c>
      <c r="D72" s="45" t="s">
        <v>277</v>
      </c>
      <c r="E72" s="29">
        <v>1</v>
      </c>
      <c r="F72" s="47" t="s">
        <v>331</v>
      </c>
      <c r="G72" s="74" t="s">
        <v>513</v>
      </c>
      <c r="H72" s="107">
        <v>5847.08</v>
      </c>
      <c r="K72" s="28"/>
      <c r="L72" s="28"/>
      <c r="M72" s="28"/>
      <c r="N72" s="28"/>
      <c r="O72" s="28"/>
      <c r="P72" s="28"/>
      <c r="Q72" s="28"/>
      <c r="R72" s="28"/>
      <c r="S72" s="28"/>
      <c r="T72" s="28"/>
      <c r="U72" s="28"/>
      <c r="V72" s="28"/>
      <c r="W72" s="28"/>
      <c r="X72" s="28"/>
      <c r="Y72" s="28"/>
      <c r="Z72" s="28"/>
      <c r="AA72" s="28"/>
      <c r="AB72" s="28"/>
    </row>
    <row r="73" spans="1:28" s="22" customFormat="1" ht="12.75" customHeight="1">
      <c r="A73" s="39" t="s">
        <v>278</v>
      </c>
      <c r="B73" s="42" t="s">
        <v>279</v>
      </c>
      <c r="C73" s="42" t="s">
        <v>280</v>
      </c>
      <c r="D73" s="45" t="s">
        <v>277</v>
      </c>
      <c r="E73" s="29">
        <v>1</v>
      </c>
      <c r="F73" s="47" t="s">
        <v>332</v>
      </c>
      <c r="G73" s="74" t="s">
        <v>512</v>
      </c>
      <c r="H73" s="107">
        <v>5847.08</v>
      </c>
      <c r="K73" s="28"/>
      <c r="L73" s="28"/>
      <c r="M73" s="28"/>
      <c r="N73" s="28"/>
      <c r="O73" s="28"/>
      <c r="P73" s="28"/>
      <c r="Q73" s="28"/>
      <c r="R73" s="28"/>
      <c r="S73" s="28"/>
      <c r="T73" s="28"/>
      <c r="U73" s="28"/>
      <c r="V73" s="28"/>
      <c r="W73" s="28"/>
      <c r="X73" s="28"/>
      <c r="Y73" s="28"/>
      <c r="Z73" s="28"/>
      <c r="AA73" s="28"/>
      <c r="AB73" s="28"/>
    </row>
    <row r="74" spans="1:28" s="22" customFormat="1" ht="12.75" customHeight="1">
      <c r="A74" s="39" t="s">
        <v>75</v>
      </c>
      <c r="B74" s="42" t="s">
        <v>135</v>
      </c>
      <c r="C74" s="42" t="s">
        <v>281</v>
      </c>
      <c r="D74" s="45" t="s">
        <v>21</v>
      </c>
      <c r="E74" s="29">
        <v>1</v>
      </c>
      <c r="F74" s="47" t="s">
        <v>333</v>
      </c>
      <c r="G74" s="74" t="s">
        <v>512</v>
      </c>
      <c r="H74" s="107">
        <v>4916.8599999999997</v>
      </c>
      <c r="K74" s="28"/>
      <c r="L74" s="28"/>
      <c r="M74" s="28"/>
      <c r="N74" s="28"/>
      <c r="O74" s="28"/>
      <c r="P74" s="28"/>
      <c r="Q74" s="28"/>
      <c r="R74" s="28"/>
      <c r="S74" s="28"/>
      <c r="T74" s="28"/>
      <c r="U74" s="28"/>
      <c r="V74" s="28"/>
      <c r="W74" s="28"/>
      <c r="X74" s="28"/>
      <c r="Y74" s="28"/>
      <c r="Z74" s="28"/>
      <c r="AA74" s="28"/>
      <c r="AB74" s="28"/>
    </row>
    <row r="75" spans="1:28" s="22" customFormat="1" ht="12.75" customHeight="1">
      <c r="A75" s="39" t="s">
        <v>282</v>
      </c>
      <c r="B75" s="42" t="s">
        <v>283</v>
      </c>
      <c r="C75" s="42" t="s">
        <v>284</v>
      </c>
      <c r="D75" s="45" t="s">
        <v>21</v>
      </c>
      <c r="E75" s="29">
        <v>1</v>
      </c>
      <c r="F75" s="47" t="s">
        <v>334</v>
      </c>
      <c r="G75" s="74" t="s">
        <v>512</v>
      </c>
      <c r="H75" s="107">
        <v>4916.8599999999997</v>
      </c>
      <c r="K75" s="28"/>
      <c r="L75" s="28"/>
      <c r="M75" s="28"/>
      <c r="N75" s="28"/>
      <c r="O75" s="28"/>
      <c r="P75" s="28"/>
      <c r="Q75" s="28"/>
      <c r="R75" s="28"/>
      <c r="S75" s="28"/>
      <c r="T75" s="28"/>
      <c r="U75" s="28"/>
      <c r="V75" s="28"/>
      <c r="W75" s="28"/>
      <c r="X75" s="28"/>
      <c r="Y75" s="28"/>
      <c r="Z75" s="28"/>
      <c r="AA75" s="28"/>
      <c r="AB75" s="28"/>
    </row>
    <row r="76" spans="1:28" s="22" customFormat="1" ht="12.75" customHeight="1">
      <c r="A76" s="39" t="s">
        <v>285</v>
      </c>
      <c r="B76" s="42" t="s">
        <v>286</v>
      </c>
      <c r="C76" s="42" t="s">
        <v>287</v>
      </c>
      <c r="D76" s="45" t="s">
        <v>22</v>
      </c>
      <c r="E76" s="29">
        <v>1</v>
      </c>
      <c r="F76" s="47" t="s">
        <v>335</v>
      </c>
      <c r="G76" s="74" t="s">
        <v>512</v>
      </c>
      <c r="H76" s="107">
        <v>4518.2</v>
      </c>
      <c r="K76" s="28"/>
      <c r="L76" s="28"/>
      <c r="M76" s="28"/>
      <c r="N76" s="28"/>
      <c r="O76" s="28"/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</row>
    <row r="77" spans="1:28" s="22" customFormat="1" ht="12.75" customHeight="1">
      <c r="A77" s="39" t="s">
        <v>288</v>
      </c>
      <c r="B77" s="42" t="s">
        <v>289</v>
      </c>
      <c r="C77" s="42" t="s">
        <v>290</v>
      </c>
      <c r="D77" s="45" t="s">
        <v>22</v>
      </c>
      <c r="E77" s="29">
        <v>1</v>
      </c>
      <c r="F77" s="47" t="s">
        <v>336</v>
      </c>
      <c r="G77" s="74" t="s">
        <v>512</v>
      </c>
      <c r="H77" s="107">
        <v>4518.2</v>
      </c>
      <c r="K77" s="28"/>
      <c r="L77" s="28"/>
      <c r="M77" s="28"/>
      <c r="N77" s="28"/>
      <c r="O77" s="28"/>
      <c r="P77" s="28"/>
      <c r="Q77" s="28"/>
      <c r="R77" s="28"/>
      <c r="S77" s="28"/>
      <c r="T77" s="28"/>
      <c r="U77" s="28"/>
      <c r="V77" s="28"/>
      <c r="W77" s="28"/>
      <c r="X77" s="28"/>
      <c r="Y77" s="28"/>
      <c r="Z77" s="28"/>
      <c r="AA77" s="28"/>
      <c r="AB77" s="28"/>
    </row>
    <row r="78" spans="1:28" s="22" customFormat="1" ht="12.75" customHeight="1">
      <c r="A78" s="39" t="s">
        <v>291</v>
      </c>
      <c r="B78" s="42" t="s">
        <v>292</v>
      </c>
      <c r="C78" s="42" t="s">
        <v>293</v>
      </c>
      <c r="D78" s="45" t="s">
        <v>22</v>
      </c>
      <c r="E78" s="29">
        <v>1</v>
      </c>
      <c r="F78" s="47" t="s">
        <v>337</v>
      </c>
      <c r="G78" s="74" t="s">
        <v>512</v>
      </c>
      <c r="H78" s="107">
        <v>4518.2</v>
      </c>
      <c r="K78" s="28"/>
      <c r="L78" s="28"/>
      <c r="M78" s="28"/>
      <c r="N78" s="28"/>
      <c r="O78" s="28"/>
      <c r="P78" s="28"/>
      <c r="Q78" s="28"/>
      <c r="R78" s="28"/>
      <c r="S78" s="28"/>
      <c r="T78" s="28"/>
      <c r="U78" s="28"/>
      <c r="V78" s="28"/>
      <c r="W78" s="28"/>
      <c r="X78" s="28"/>
      <c r="Y78" s="28"/>
      <c r="Z78" s="28"/>
      <c r="AA78" s="28"/>
      <c r="AB78" s="28"/>
    </row>
    <row r="79" spans="1:28" s="22" customFormat="1" ht="12.75" customHeight="1">
      <c r="A79" s="39" t="s">
        <v>294</v>
      </c>
      <c r="B79" s="42" t="s">
        <v>295</v>
      </c>
      <c r="C79" s="42" t="s">
        <v>296</v>
      </c>
      <c r="D79" s="45" t="s">
        <v>22</v>
      </c>
      <c r="E79" s="29">
        <v>1</v>
      </c>
      <c r="F79" s="47" t="s">
        <v>338</v>
      </c>
      <c r="G79" s="74" t="s">
        <v>513</v>
      </c>
      <c r="H79" s="107">
        <v>4518.2</v>
      </c>
      <c r="K79" s="28"/>
      <c r="L79" s="28"/>
      <c r="M79" s="28"/>
      <c r="N79" s="28"/>
      <c r="O79" s="28"/>
      <c r="P79" s="28"/>
      <c r="Q79" s="28"/>
      <c r="R79" s="28"/>
      <c r="S79" s="28"/>
      <c r="T79" s="28"/>
      <c r="U79" s="28"/>
      <c r="V79" s="28"/>
      <c r="W79" s="28"/>
      <c r="X79" s="28"/>
      <c r="Y79" s="28"/>
      <c r="Z79" s="28"/>
      <c r="AA79" s="28"/>
      <c r="AB79" s="28"/>
    </row>
    <row r="80" spans="1:28" s="22" customFormat="1" ht="12.75" customHeight="1">
      <c r="A80" s="39" t="s">
        <v>297</v>
      </c>
      <c r="B80" s="42" t="s">
        <v>298</v>
      </c>
      <c r="C80" s="42" t="s">
        <v>299</v>
      </c>
      <c r="D80" s="45" t="s">
        <v>22</v>
      </c>
      <c r="E80" s="29">
        <v>1</v>
      </c>
      <c r="F80" s="47" t="s">
        <v>339</v>
      </c>
      <c r="G80" s="74" t="s">
        <v>512</v>
      </c>
      <c r="H80" s="107">
        <v>4518.2</v>
      </c>
      <c r="K80" s="28"/>
      <c r="L80" s="28"/>
      <c r="M80" s="28"/>
      <c r="N80" s="28"/>
      <c r="O80" s="28"/>
      <c r="P80" s="28"/>
      <c r="Q80" s="28"/>
      <c r="R80" s="28"/>
      <c r="S80" s="28"/>
      <c r="T80" s="28"/>
      <c r="U80" s="28"/>
      <c r="V80" s="28"/>
      <c r="W80" s="28"/>
      <c r="X80" s="28"/>
      <c r="Y80" s="28"/>
      <c r="Z80" s="28"/>
      <c r="AA80" s="28"/>
      <c r="AB80" s="28"/>
    </row>
    <row r="81" spans="1:28" s="22" customFormat="1" ht="12.75" customHeight="1">
      <c r="A81" s="39" t="s">
        <v>74</v>
      </c>
      <c r="B81" s="42" t="s">
        <v>127</v>
      </c>
      <c r="C81" s="42" t="s">
        <v>171</v>
      </c>
      <c r="D81" s="45" t="s">
        <v>22</v>
      </c>
      <c r="E81" s="29">
        <v>1</v>
      </c>
      <c r="F81" s="47" t="s">
        <v>340</v>
      </c>
      <c r="G81" s="74" t="s">
        <v>512</v>
      </c>
      <c r="H81" s="107">
        <v>4518.2</v>
      </c>
      <c r="K81" s="28"/>
      <c r="L81" s="28"/>
      <c r="M81" s="28"/>
      <c r="N81" s="28"/>
      <c r="O81" s="28"/>
      <c r="P81" s="28"/>
      <c r="Q81" s="28"/>
      <c r="R81" s="28"/>
      <c r="S81" s="28"/>
      <c r="T81" s="28"/>
      <c r="U81" s="28"/>
      <c r="V81" s="28"/>
      <c r="W81" s="28"/>
      <c r="X81" s="28"/>
      <c r="Y81" s="28"/>
      <c r="Z81" s="28"/>
      <c r="AA81" s="28"/>
      <c r="AB81" s="28"/>
    </row>
    <row r="82" spans="1:28" s="22" customFormat="1" ht="12.75" customHeight="1">
      <c r="A82" s="39" t="s">
        <v>300</v>
      </c>
      <c r="B82" s="42" t="s">
        <v>301</v>
      </c>
      <c r="C82" s="42" t="s">
        <v>302</v>
      </c>
      <c r="D82" s="45" t="s">
        <v>23</v>
      </c>
      <c r="E82" s="29">
        <v>1</v>
      </c>
      <c r="F82" s="47" t="s">
        <v>341</v>
      </c>
      <c r="G82" s="74" t="s">
        <v>512</v>
      </c>
      <c r="H82" s="107">
        <v>3720.87</v>
      </c>
      <c r="K82" s="28"/>
      <c r="L82" s="28"/>
      <c r="M82" s="28"/>
      <c r="N82" s="28"/>
      <c r="O82" s="28"/>
      <c r="P82" s="28"/>
      <c r="Q82" s="28"/>
      <c r="R82" s="28"/>
      <c r="S82" s="28"/>
      <c r="T82" s="28"/>
      <c r="U82" s="28"/>
      <c r="V82" s="28"/>
      <c r="W82" s="28"/>
      <c r="X82" s="28"/>
      <c r="Y82" s="28"/>
      <c r="Z82" s="28"/>
      <c r="AA82" s="28"/>
      <c r="AB82" s="28"/>
    </row>
    <row r="83" spans="1:28" s="22" customFormat="1" ht="12.75" customHeight="1">
      <c r="A83" s="39" t="s">
        <v>303</v>
      </c>
      <c r="B83" s="42" t="s">
        <v>304</v>
      </c>
      <c r="C83" s="42" t="s">
        <v>305</v>
      </c>
      <c r="D83" s="45" t="s">
        <v>23</v>
      </c>
      <c r="E83" s="29">
        <v>1</v>
      </c>
      <c r="F83" s="47" t="s">
        <v>342</v>
      </c>
      <c r="G83" s="74" t="s">
        <v>512</v>
      </c>
      <c r="H83" s="107">
        <v>3720.87</v>
      </c>
      <c r="K83" s="28"/>
      <c r="L83" s="28"/>
      <c r="M83" s="28"/>
      <c r="N83" s="28"/>
      <c r="O83" s="28"/>
      <c r="P83" s="28"/>
      <c r="Q83" s="28"/>
      <c r="R83" s="28"/>
      <c r="S83" s="28"/>
      <c r="T83" s="28"/>
      <c r="U83" s="28"/>
      <c r="V83" s="28"/>
      <c r="W83" s="28"/>
      <c r="X83" s="28"/>
      <c r="Y83" s="28"/>
      <c r="Z83" s="28"/>
      <c r="AA83" s="28"/>
      <c r="AB83" s="28"/>
    </row>
    <row r="84" spans="1:28" s="22" customFormat="1" ht="12.75" customHeight="1">
      <c r="A84" s="39" t="s">
        <v>306</v>
      </c>
      <c r="B84" s="42" t="s">
        <v>307</v>
      </c>
      <c r="C84" s="42" t="s">
        <v>308</v>
      </c>
      <c r="D84" s="45" t="s">
        <v>23</v>
      </c>
      <c r="E84" s="29">
        <v>1</v>
      </c>
      <c r="F84" s="47" t="s">
        <v>343</v>
      </c>
      <c r="G84" s="74" t="s">
        <v>512</v>
      </c>
      <c r="H84" s="107">
        <v>3720.87</v>
      </c>
      <c r="K84" s="28"/>
      <c r="L84" s="28"/>
      <c r="M84" s="28"/>
      <c r="N84" s="28"/>
      <c r="O84" s="28"/>
      <c r="P84" s="28"/>
      <c r="Q84" s="28"/>
      <c r="R84" s="28"/>
      <c r="S84" s="28"/>
      <c r="T84" s="28"/>
      <c r="U84" s="28"/>
      <c r="V84" s="28"/>
      <c r="W84" s="28"/>
      <c r="X84" s="28"/>
      <c r="Y84" s="28"/>
      <c r="Z84" s="28"/>
      <c r="AA84" s="28"/>
      <c r="AB84" s="28"/>
    </row>
    <row r="85" spans="1:28" s="22" customFormat="1" ht="12.75" customHeight="1">
      <c r="A85" s="39" t="s">
        <v>309</v>
      </c>
      <c r="B85" s="42" t="s">
        <v>310</v>
      </c>
      <c r="C85" s="42" t="s">
        <v>311</v>
      </c>
      <c r="D85" s="45" t="s">
        <v>23</v>
      </c>
      <c r="E85" s="29">
        <v>1</v>
      </c>
      <c r="F85" s="47" t="s">
        <v>344</v>
      </c>
      <c r="G85" s="74" t="s">
        <v>512</v>
      </c>
      <c r="H85" s="107">
        <v>3720.87</v>
      </c>
      <c r="K85" s="28"/>
      <c r="L85" s="28"/>
      <c r="M85" s="28"/>
      <c r="N85" s="28"/>
      <c r="O85" s="28"/>
      <c r="P85" s="28"/>
      <c r="Q85" s="28"/>
      <c r="R85" s="28"/>
      <c r="S85" s="28"/>
      <c r="T85" s="28"/>
      <c r="U85" s="28"/>
      <c r="V85" s="28"/>
      <c r="W85" s="28"/>
      <c r="X85" s="28"/>
      <c r="Y85" s="28"/>
      <c r="Z85" s="28"/>
      <c r="AA85" s="28"/>
      <c r="AB85" s="28"/>
    </row>
    <row r="86" spans="1:28" s="22" customFormat="1" ht="12.75" customHeight="1">
      <c r="A86" s="39" t="s">
        <v>75</v>
      </c>
      <c r="B86" s="42" t="s">
        <v>312</v>
      </c>
      <c r="C86" s="42" t="s">
        <v>313</v>
      </c>
      <c r="D86" s="45" t="s">
        <v>23</v>
      </c>
      <c r="E86" s="29">
        <v>1</v>
      </c>
      <c r="F86" s="47" t="s">
        <v>345</v>
      </c>
      <c r="G86" s="74" t="s">
        <v>512</v>
      </c>
      <c r="H86" s="107">
        <v>3720.87</v>
      </c>
      <c r="K86" s="28"/>
      <c r="L86" s="28"/>
      <c r="M86" s="28"/>
      <c r="N86" s="28"/>
      <c r="O86" s="28"/>
      <c r="P86" s="28"/>
      <c r="Q86" s="28"/>
      <c r="R86" s="28"/>
      <c r="S86" s="28"/>
      <c r="T86" s="28"/>
      <c r="U86" s="28"/>
      <c r="V86" s="28"/>
      <c r="W86" s="28"/>
      <c r="X86" s="28"/>
      <c r="Y86" s="28"/>
      <c r="Z86" s="28"/>
      <c r="AA86" s="28"/>
      <c r="AB86" s="28"/>
    </row>
    <row r="87" spans="1:28" s="22" customFormat="1" ht="12.75" customHeight="1">
      <c r="A87" s="39" t="s">
        <v>314</v>
      </c>
      <c r="B87" s="42" t="s">
        <v>283</v>
      </c>
      <c r="C87" s="42" t="s">
        <v>315</v>
      </c>
      <c r="D87" s="45" t="s">
        <v>23</v>
      </c>
      <c r="E87" s="29">
        <v>1</v>
      </c>
      <c r="F87" s="47" t="s">
        <v>346</v>
      </c>
      <c r="G87" s="74" t="s">
        <v>512</v>
      </c>
      <c r="H87" s="107">
        <v>3720.87</v>
      </c>
      <c r="K87" s="28"/>
      <c r="L87" s="28"/>
      <c r="M87" s="28"/>
      <c r="N87" s="28"/>
      <c r="O87" s="28"/>
      <c r="P87" s="28"/>
      <c r="Q87" s="28"/>
      <c r="R87" s="28"/>
      <c r="S87" s="28"/>
      <c r="T87" s="28"/>
      <c r="U87" s="28"/>
      <c r="V87" s="28"/>
      <c r="W87" s="28"/>
      <c r="X87" s="28"/>
      <c r="Y87" s="28"/>
      <c r="Z87" s="28"/>
      <c r="AA87" s="28"/>
      <c r="AB87" s="28"/>
    </row>
    <row r="88" spans="1:28" s="22" customFormat="1" ht="12.75" customHeight="1">
      <c r="A88" s="39" t="s">
        <v>316</v>
      </c>
      <c r="B88" s="42" t="s">
        <v>317</v>
      </c>
      <c r="C88" s="42" t="s">
        <v>318</v>
      </c>
      <c r="D88" s="45" t="s">
        <v>23</v>
      </c>
      <c r="E88" s="29">
        <v>1</v>
      </c>
      <c r="F88" s="47" t="s">
        <v>347</v>
      </c>
      <c r="G88" s="74" t="s">
        <v>512</v>
      </c>
      <c r="H88" s="107">
        <v>3720.87</v>
      </c>
      <c r="K88" s="28"/>
      <c r="L88" s="28"/>
      <c r="M88" s="28"/>
      <c r="N88" s="28"/>
      <c r="O88" s="28"/>
      <c r="P88" s="28"/>
      <c r="Q88" s="28"/>
      <c r="R88" s="28"/>
      <c r="S88" s="28"/>
      <c r="T88" s="28"/>
      <c r="U88" s="28"/>
      <c r="V88" s="28"/>
      <c r="W88" s="28"/>
      <c r="X88" s="28"/>
      <c r="Y88" s="28"/>
      <c r="Z88" s="28"/>
      <c r="AA88" s="28"/>
      <c r="AB88" s="28"/>
    </row>
    <row r="89" spans="1:28" s="22" customFormat="1" ht="12.75" customHeight="1">
      <c r="A89" s="39" t="s">
        <v>81</v>
      </c>
      <c r="B89" s="42" t="s">
        <v>319</v>
      </c>
      <c r="C89" s="42" t="s">
        <v>460</v>
      </c>
      <c r="D89" s="45" t="s">
        <v>23</v>
      </c>
      <c r="E89" s="29">
        <v>1</v>
      </c>
      <c r="F89" s="47" t="s">
        <v>348</v>
      </c>
      <c r="G89" s="74" t="s">
        <v>512</v>
      </c>
      <c r="H89" s="107">
        <v>3720.87</v>
      </c>
      <c r="K89" s="28"/>
      <c r="L89" s="28"/>
      <c r="M89" s="28"/>
      <c r="N89" s="28"/>
      <c r="O89" s="28"/>
      <c r="P89" s="28"/>
      <c r="Q89" s="28"/>
      <c r="R89" s="28"/>
      <c r="S89" s="28"/>
      <c r="T89" s="28"/>
      <c r="U89" s="28"/>
      <c r="V89" s="28"/>
      <c r="W89" s="28"/>
      <c r="X89" s="28"/>
      <c r="Y89" s="28"/>
      <c r="Z89" s="28"/>
      <c r="AA89" s="28"/>
      <c r="AB89" s="28"/>
    </row>
    <row r="90" spans="1:28" s="22" customFormat="1" ht="12.75" customHeight="1">
      <c r="A90" s="39" t="s">
        <v>320</v>
      </c>
      <c r="B90" s="42" t="s">
        <v>321</v>
      </c>
      <c r="C90" s="42" t="s">
        <v>322</v>
      </c>
      <c r="D90" s="45" t="s">
        <v>24</v>
      </c>
      <c r="E90" s="29">
        <v>1</v>
      </c>
      <c r="F90" s="47" t="s">
        <v>349</v>
      </c>
      <c r="G90" s="74" t="s">
        <v>512</v>
      </c>
      <c r="H90" s="107">
        <v>2657.77</v>
      </c>
      <c r="K90" s="28"/>
      <c r="L90" s="28"/>
      <c r="M90" s="28"/>
      <c r="N90" s="28"/>
      <c r="O90" s="28"/>
      <c r="P90" s="28"/>
      <c r="Q90" s="28"/>
      <c r="R90" s="28"/>
      <c r="S90" s="28"/>
      <c r="T90" s="28"/>
      <c r="U90" s="28"/>
      <c r="V90" s="28"/>
      <c r="W90" s="28"/>
      <c r="X90" s="28"/>
      <c r="Y90" s="28"/>
      <c r="Z90" s="28"/>
      <c r="AA90" s="28"/>
      <c r="AB90" s="28"/>
    </row>
    <row r="91" spans="1:28" s="22" customFormat="1" ht="12.75" customHeight="1">
      <c r="A91" s="39" t="s">
        <v>324</v>
      </c>
      <c r="B91" s="42" t="s">
        <v>144</v>
      </c>
      <c r="C91" s="42" t="s">
        <v>187</v>
      </c>
      <c r="D91" s="45" t="s">
        <v>24</v>
      </c>
      <c r="E91" s="29">
        <v>1</v>
      </c>
      <c r="F91" s="47" t="s">
        <v>350</v>
      </c>
      <c r="G91" s="74" t="s">
        <v>512</v>
      </c>
      <c r="H91" s="107">
        <v>2657.77</v>
      </c>
      <c r="K91" s="28"/>
      <c r="L91" s="28"/>
      <c r="M91" s="28"/>
      <c r="N91" s="28"/>
      <c r="O91" s="28"/>
      <c r="P91" s="28"/>
      <c r="Q91" s="28"/>
      <c r="R91" s="28"/>
      <c r="S91" s="28"/>
      <c r="T91" s="28"/>
      <c r="U91" s="28"/>
      <c r="V91" s="28"/>
      <c r="W91" s="28"/>
      <c r="X91" s="28"/>
      <c r="Y91" s="28"/>
      <c r="Z91" s="28"/>
      <c r="AA91" s="28"/>
      <c r="AB91" s="28"/>
    </row>
    <row r="92" spans="1:28" s="22" customFormat="1" ht="12.75" customHeight="1">
      <c r="A92" s="39" t="s">
        <v>325</v>
      </c>
      <c r="B92" s="42" t="s">
        <v>326</v>
      </c>
      <c r="C92" s="42" t="s">
        <v>327</v>
      </c>
      <c r="D92" s="45" t="s">
        <v>24</v>
      </c>
      <c r="E92" s="29">
        <v>1</v>
      </c>
      <c r="F92" s="47" t="s">
        <v>351</v>
      </c>
      <c r="G92" s="74" t="s">
        <v>513</v>
      </c>
      <c r="H92" s="107">
        <v>2657.77</v>
      </c>
      <c r="K92" s="28"/>
      <c r="L92" s="28"/>
      <c r="M92" s="28"/>
      <c r="N92" s="28"/>
      <c r="O92" s="28"/>
      <c r="P92" s="28"/>
      <c r="Q92" s="28"/>
      <c r="R92" s="28"/>
      <c r="S92" s="28"/>
      <c r="T92" s="28"/>
      <c r="U92" s="28"/>
      <c r="V92" s="28"/>
      <c r="W92" s="28"/>
      <c r="X92" s="28"/>
      <c r="Y92" s="28"/>
      <c r="Z92" s="28"/>
      <c r="AA92" s="28"/>
      <c r="AB92" s="28"/>
    </row>
    <row r="93" spans="1:28" s="22" customFormat="1" ht="12.75" customHeight="1">
      <c r="A93" s="39" t="s">
        <v>90</v>
      </c>
      <c r="B93" s="42" t="s">
        <v>142</v>
      </c>
      <c r="C93" s="42" t="s">
        <v>184</v>
      </c>
      <c r="D93" s="45" t="s">
        <v>24</v>
      </c>
      <c r="E93" s="29">
        <v>1</v>
      </c>
      <c r="F93" s="47" t="s">
        <v>352</v>
      </c>
      <c r="G93" s="74" t="s">
        <v>512</v>
      </c>
      <c r="H93" s="107">
        <v>2657.77</v>
      </c>
      <c r="K93" s="28"/>
      <c r="L93" s="28"/>
      <c r="M93" s="28"/>
      <c r="N93" s="28"/>
      <c r="O93" s="28"/>
      <c r="P93" s="28"/>
      <c r="Q93" s="28"/>
      <c r="R93" s="28"/>
      <c r="S93" s="28"/>
      <c r="T93" s="28"/>
      <c r="U93" s="28"/>
      <c r="V93" s="28"/>
      <c r="W93" s="28"/>
      <c r="X93" s="28"/>
      <c r="Y93" s="28"/>
      <c r="Z93" s="28"/>
      <c r="AA93" s="28"/>
      <c r="AB93" s="28"/>
    </row>
    <row r="94" spans="1:28" s="22" customFormat="1" ht="12.75" customHeight="1">
      <c r="A94" s="39" t="s">
        <v>328</v>
      </c>
      <c r="B94" s="42" t="s">
        <v>26</v>
      </c>
      <c r="C94" s="42" t="s">
        <v>323</v>
      </c>
      <c r="D94" s="45" t="s">
        <v>24</v>
      </c>
      <c r="E94" s="29">
        <v>1</v>
      </c>
      <c r="F94" s="47" t="s">
        <v>353</v>
      </c>
      <c r="G94" s="74" t="s">
        <v>512</v>
      </c>
      <c r="H94" s="107">
        <v>2657.77</v>
      </c>
      <c r="K94" s="28"/>
      <c r="L94" s="28"/>
      <c r="M94" s="28"/>
      <c r="N94" s="28"/>
      <c r="O94" s="28"/>
      <c r="P94" s="28"/>
      <c r="Q94" s="28"/>
      <c r="R94" s="28"/>
      <c r="S94" s="28"/>
      <c r="T94" s="28"/>
      <c r="U94" s="28"/>
      <c r="V94" s="28"/>
      <c r="W94" s="28"/>
      <c r="X94" s="28"/>
      <c r="Y94" s="28"/>
      <c r="Z94" s="28"/>
      <c r="AA94" s="28"/>
      <c r="AB94" s="28"/>
    </row>
    <row r="95" spans="1:28" s="22" customFormat="1" ht="12.75" customHeight="1">
      <c r="A95" s="39" t="s">
        <v>329</v>
      </c>
      <c r="B95" s="42" t="s">
        <v>25</v>
      </c>
      <c r="C95" s="42" t="s">
        <v>330</v>
      </c>
      <c r="D95" s="45" t="s">
        <v>24</v>
      </c>
      <c r="E95" s="29">
        <v>1</v>
      </c>
      <c r="F95" s="47" t="s">
        <v>354</v>
      </c>
      <c r="G95" s="74" t="s">
        <v>512</v>
      </c>
      <c r="H95" s="107">
        <v>2657.77</v>
      </c>
      <c r="K95" s="28"/>
      <c r="L95" s="28"/>
      <c r="M95" s="28"/>
      <c r="N95" s="28"/>
      <c r="O95" s="28"/>
      <c r="P95" s="28"/>
      <c r="Q95" s="28"/>
      <c r="R95" s="28"/>
      <c r="S95" s="28"/>
      <c r="T95" s="28"/>
      <c r="U95" s="28"/>
      <c r="V95" s="28"/>
      <c r="W95" s="28"/>
      <c r="X95" s="28"/>
      <c r="Y95" s="28"/>
      <c r="Z95" s="28"/>
      <c r="AA95" s="28"/>
      <c r="AB95" s="28"/>
    </row>
    <row r="96" spans="1:28" s="22" customFormat="1" ht="12.75" customHeight="1">
      <c r="A96" s="21"/>
      <c r="B96" s="30"/>
      <c r="C96" s="30"/>
      <c r="D96" s="30"/>
      <c r="E96" s="30">
        <f>SUM(E72:E95)</f>
        <v>24</v>
      </c>
      <c r="F96" s="31"/>
      <c r="G96" s="30"/>
      <c r="H96" s="32">
        <f>SUBTOTAL(109,Tabela23943[TOTAL])</f>
        <v>94350.660000000018</v>
      </c>
      <c r="K96" s="28"/>
      <c r="L96" s="28"/>
      <c r="M96" s="28"/>
      <c r="N96" s="28"/>
      <c r="O96" s="28"/>
      <c r="P96" s="28"/>
      <c r="Q96" s="28"/>
      <c r="R96" s="28"/>
      <c r="S96" s="28"/>
      <c r="T96" s="28"/>
      <c r="U96" s="28"/>
      <c r="V96" s="28"/>
      <c r="W96" s="28"/>
      <c r="X96" s="28"/>
      <c r="Y96" s="28"/>
      <c r="Z96" s="28"/>
      <c r="AA96" s="28"/>
      <c r="AB96" s="28"/>
    </row>
    <row r="97" spans="1:28" ht="12.75" customHeight="1">
      <c r="A97" s="2"/>
      <c r="B97" s="6"/>
      <c r="C97" s="6"/>
      <c r="D97" s="6"/>
      <c r="E97" s="6"/>
      <c r="F97" s="6"/>
      <c r="G97" s="2"/>
      <c r="H97" s="6"/>
      <c r="I97" s="3"/>
      <c r="J97" s="2"/>
      <c r="K97" s="1"/>
      <c r="L97" s="1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</row>
    <row r="98" spans="1:28" ht="12.75" customHeight="1">
      <c r="A98" s="114" t="s">
        <v>27</v>
      </c>
      <c r="B98" s="114"/>
      <c r="C98" s="114"/>
      <c r="D98" s="114"/>
      <c r="E98" s="114"/>
      <c r="F98" s="114"/>
      <c r="G98" s="114"/>
      <c r="H98" s="114"/>
      <c r="I98" s="3"/>
      <c r="J98" s="2"/>
      <c r="K98" s="1"/>
      <c r="L98" s="1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</row>
    <row r="99" spans="1:28" ht="12.75" customHeight="1">
      <c r="A99" s="37" t="s">
        <v>1</v>
      </c>
      <c r="B99" s="37" t="s">
        <v>2</v>
      </c>
      <c r="C99" s="37" t="s">
        <v>3</v>
      </c>
      <c r="D99" s="37" t="s">
        <v>4</v>
      </c>
      <c r="E99" s="37" t="s">
        <v>5</v>
      </c>
      <c r="F99" s="37" t="s">
        <v>6</v>
      </c>
      <c r="G99" s="37" t="s">
        <v>7</v>
      </c>
      <c r="H99" s="37" t="s">
        <v>28</v>
      </c>
      <c r="I99" s="96" t="s">
        <v>520</v>
      </c>
      <c r="J99" s="96" t="s">
        <v>521</v>
      </c>
      <c r="K99" s="97" t="s">
        <v>522</v>
      </c>
      <c r="L99" s="1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</row>
    <row r="100" spans="1:28" ht="12.75" customHeight="1">
      <c r="A100" s="47" t="s">
        <v>355</v>
      </c>
      <c r="B100" s="42" t="s">
        <v>286</v>
      </c>
      <c r="C100" s="42" t="s">
        <v>356</v>
      </c>
      <c r="D100" s="45" t="s">
        <v>29</v>
      </c>
      <c r="E100" s="34">
        <v>1</v>
      </c>
      <c r="F100" s="72" t="s">
        <v>462</v>
      </c>
      <c r="G100" s="36" t="s">
        <v>512</v>
      </c>
      <c r="H100" s="84">
        <v>1200.69</v>
      </c>
      <c r="I100" s="99"/>
      <c r="J100" s="99"/>
      <c r="K100" s="100">
        <f>Tabela34044[[#This Row],[VALOR]]</f>
        <v>1200.69</v>
      </c>
      <c r="L100" s="1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</row>
    <row r="101" spans="1:28" ht="12.75" customHeight="1">
      <c r="A101" s="47" t="s">
        <v>357</v>
      </c>
      <c r="B101" s="42" t="s">
        <v>358</v>
      </c>
      <c r="C101" s="42" t="s">
        <v>359</v>
      </c>
      <c r="D101" s="45" t="s">
        <v>29</v>
      </c>
      <c r="E101" s="34">
        <v>1</v>
      </c>
      <c r="F101" s="71" t="s">
        <v>419</v>
      </c>
      <c r="G101" s="36" t="s">
        <v>513</v>
      </c>
      <c r="H101" s="84">
        <v>1200.69</v>
      </c>
      <c r="I101" s="99"/>
      <c r="J101" s="99"/>
      <c r="K101" s="100">
        <f>Tabela34044[[#This Row],[VALOR]]</f>
        <v>1200.69</v>
      </c>
      <c r="L101" s="1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</row>
    <row r="102" spans="1:28" ht="12.75" customHeight="1">
      <c r="A102" s="47" t="s">
        <v>360</v>
      </c>
      <c r="B102" s="42" t="s">
        <v>361</v>
      </c>
      <c r="C102" s="42" t="s">
        <v>362</v>
      </c>
      <c r="D102" s="45" t="s">
        <v>29</v>
      </c>
      <c r="E102" s="34">
        <v>1</v>
      </c>
      <c r="F102" s="72" t="s">
        <v>463</v>
      </c>
      <c r="G102" s="36" t="s">
        <v>512</v>
      </c>
      <c r="H102" s="84">
        <v>1200.69</v>
      </c>
      <c r="I102" s="99"/>
      <c r="J102" s="99"/>
      <c r="K102" s="100">
        <f>Tabela34044[[#This Row],[VALOR]]</f>
        <v>1200.69</v>
      </c>
      <c r="L102" s="1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</row>
    <row r="103" spans="1:28" ht="12.75" customHeight="1">
      <c r="A103" s="47" t="s">
        <v>363</v>
      </c>
      <c r="B103" s="42" t="s">
        <v>364</v>
      </c>
      <c r="C103" s="42" t="s">
        <v>165</v>
      </c>
      <c r="D103" s="45" t="s">
        <v>29</v>
      </c>
      <c r="E103" s="34">
        <v>1</v>
      </c>
      <c r="F103" s="53" t="s">
        <v>423</v>
      </c>
      <c r="G103" s="36" t="s">
        <v>513</v>
      </c>
      <c r="H103" s="84">
        <v>1200.69</v>
      </c>
      <c r="I103" s="99"/>
      <c r="J103" s="99"/>
      <c r="K103" s="100">
        <f>Tabela34044[[#This Row],[VALOR]]</f>
        <v>1200.69</v>
      </c>
      <c r="L103" s="1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</row>
    <row r="104" spans="1:28" ht="12.75" customHeight="1">
      <c r="A104" s="47" t="s">
        <v>363</v>
      </c>
      <c r="B104" s="42" t="s">
        <v>364</v>
      </c>
      <c r="C104" s="42" t="s">
        <v>165</v>
      </c>
      <c r="D104" s="45" t="s">
        <v>29</v>
      </c>
      <c r="E104" s="34">
        <v>1</v>
      </c>
      <c r="F104" s="72" t="s">
        <v>464</v>
      </c>
      <c r="G104" s="75" t="s">
        <v>512</v>
      </c>
      <c r="H104" s="92">
        <v>1200.69</v>
      </c>
      <c r="I104" s="99"/>
      <c r="J104" s="99"/>
      <c r="K104" s="100">
        <f>Tabela34044[[#This Row],[VALOR]]</f>
        <v>1200.69</v>
      </c>
      <c r="L104" s="1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</row>
    <row r="105" spans="1:28" ht="12.75" customHeight="1">
      <c r="A105" s="47" t="s">
        <v>363</v>
      </c>
      <c r="B105" s="42" t="s">
        <v>364</v>
      </c>
      <c r="C105" s="42" t="s">
        <v>165</v>
      </c>
      <c r="D105" s="45" t="s">
        <v>29</v>
      </c>
      <c r="E105" s="34">
        <v>1</v>
      </c>
      <c r="F105" s="53" t="s">
        <v>465</v>
      </c>
      <c r="G105" s="36" t="s">
        <v>512</v>
      </c>
      <c r="H105" s="84">
        <v>1200.69</v>
      </c>
      <c r="I105" s="99"/>
      <c r="J105" s="99"/>
      <c r="K105" s="100">
        <f>Tabela34044[[#This Row],[VALOR]]</f>
        <v>1200.69</v>
      </c>
      <c r="L105" s="1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</row>
    <row r="106" spans="1:28" ht="12.75" customHeight="1">
      <c r="A106" s="47" t="s">
        <v>365</v>
      </c>
      <c r="B106" s="42" t="s">
        <v>358</v>
      </c>
      <c r="C106" s="42" t="s">
        <v>327</v>
      </c>
      <c r="D106" s="45" t="s">
        <v>29</v>
      </c>
      <c r="E106" s="34">
        <v>1</v>
      </c>
      <c r="F106" s="72" t="s">
        <v>466</v>
      </c>
      <c r="G106" s="36" t="s">
        <v>512</v>
      </c>
      <c r="H106" s="84">
        <v>1200.69</v>
      </c>
      <c r="I106" s="99"/>
      <c r="J106" s="99"/>
      <c r="K106" s="100">
        <f>Tabela34044[[#This Row],[VALOR]]</f>
        <v>1200.69</v>
      </c>
      <c r="L106" s="1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</row>
    <row r="107" spans="1:28" ht="12.75" customHeight="1">
      <c r="A107" s="47" t="s">
        <v>366</v>
      </c>
      <c r="B107" s="42" t="s">
        <v>367</v>
      </c>
      <c r="C107" s="42" t="s">
        <v>368</v>
      </c>
      <c r="D107" s="45" t="s">
        <v>29</v>
      </c>
      <c r="E107" s="34">
        <v>1</v>
      </c>
      <c r="F107" s="53" t="s">
        <v>467</v>
      </c>
      <c r="G107" s="36" t="s">
        <v>512</v>
      </c>
      <c r="H107" s="84">
        <v>1200.69</v>
      </c>
      <c r="I107" s="99"/>
      <c r="J107" s="99"/>
      <c r="K107" s="100">
        <f>Tabela34044[[#This Row],[VALOR]]</f>
        <v>1200.69</v>
      </c>
      <c r="L107" s="1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</row>
    <row r="108" spans="1:28" ht="12.75" customHeight="1">
      <c r="A108" s="47" t="s">
        <v>369</v>
      </c>
      <c r="B108" s="42" t="s">
        <v>370</v>
      </c>
      <c r="C108" s="42" t="s">
        <v>371</v>
      </c>
      <c r="D108" s="45" t="s">
        <v>29</v>
      </c>
      <c r="E108" s="34">
        <v>1</v>
      </c>
      <c r="F108" s="72" t="s">
        <v>468</v>
      </c>
      <c r="G108" s="36" t="s">
        <v>512</v>
      </c>
      <c r="H108" s="84">
        <v>1200.69</v>
      </c>
      <c r="I108" s="99"/>
      <c r="J108" s="99"/>
      <c r="K108" s="100">
        <f>Tabela34044[[#This Row],[VALOR]]</f>
        <v>1200.69</v>
      </c>
      <c r="L108" s="1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</row>
    <row r="109" spans="1:28" ht="12.75" customHeight="1">
      <c r="A109" s="47" t="s">
        <v>372</v>
      </c>
      <c r="B109" s="42" t="s">
        <v>373</v>
      </c>
      <c r="C109" s="42" t="s">
        <v>374</v>
      </c>
      <c r="D109" s="45" t="s">
        <v>29</v>
      </c>
      <c r="E109" s="34">
        <v>1</v>
      </c>
      <c r="F109" s="53" t="s">
        <v>420</v>
      </c>
      <c r="G109" s="36" t="s">
        <v>512</v>
      </c>
      <c r="H109" s="84">
        <v>1200.69</v>
      </c>
      <c r="I109" s="99"/>
      <c r="J109" s="99"/>
      <c r="K109" s="100">
        <f>Tabela34044[[#This Row],[VALOR]]</f>
        <v>1200.69</v>
      </c>
      <c r="L109" s="1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</row>
    <row r="110" spans="1:28" ht="12.75" customHeight="1">
      <c r="A110" s="47" t="s">
        <v>375</v>
      </c>
      <c r="B110" s="42" t="s">
        <v>376</v>
      </c>
      <c r="C110" s="42" t="s">
        <v>377</v>
      </c>
      <c r="D110" s="45" t="s">
        <v>29</v>
      </c>
      <c r="E110" s="34">
        <v>1</v>
      </c>
      <c r="F110" s="72" t="s">
        <v>422</v>
      </c>
      <c r="G110" s="36" t="s">
        <v>512</v>
      </c>
      <c r="H110" s="84">
        <v>1200.69</v>
      </c>
      <c r="I110" s="99"/>
      <c r="J110" s="99"/>
      <c r="K110" s="100">
        <f>Tabela34044[[#This Row],[VALOR]]</f>
        <v>1200.69</v>
      </c>
      <c r="L110" s="1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</row>
    <row r="111" spans="1:28" ht="12.75" customHeight="1">
      <c r="A111" s="47" t="s">
        <v>378</v>
      </c>
      <c r="B111" s="42" t="s">
        <v>379</v>
      </c>
      <c r="C111" s="42" t="s">
        <v>380</v>
      </c>
      <c r="D111" s="45" t="s">
        <v>29</v>
      </c>
      <c r="E111" s="34">
        <v>1</v>
      </c>
      <c r="F111" s="53" t="s">
        <v>421</v>
      </c>
      <c r="G111" s="36" t="s">
        <v>512</v>
      </c>
      <c r="H111" s="84">
        <v>1200.69</v>
      </c>
      <c r="I111" s="99"/>
      <c r="J111" s="99"/>
      <c r="K111" s="100">
        <f>Tabela34044[[#This Row],[VALOR]]</f>
        <v>1200.69</v>
      </c>
      <c r="L111" s="1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</row>
    <row r="112" spans="1:28" ht="12.75" customHeight="1">
      <c r="A112" s="47" t="s">
        <v>381</v>
      </c>
      <c r="B112" s="42" t="s">
        <v>382</v>
      </c>
      <c r="C112" s="42" t="s">
        <v>383</v>
      </c>
      <c r="D112" s="45" t="s">
        <v>29</v>
      </c>
      <c r="E112" s="34">
        <v>1</v>
      </c>
      <c r="F112" s="72" t="s">
        <v>469</v>
      </c>
      <c r="G112" s="36" t="s">
        <v>512</v>
      </c>
      <c r="H112" s="84">
        <v>1200.69</v>
      </c>
      <c r="I112" s="99"/>
      <c r="J112" s="99"/>
      <c r="K112" s="100">
        <f>Tabela34044[[#This Row],[VALOR]]</f>
        <v>1200.69</v>
      </c>
      <c r="L112" s="1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</row>
    <row r="113" spans="1:28" ht="12.75" customHeight="1">
      <c r="A113" s="47" t="s">
        <v>384</v>
      </c>
      <c r="B113" s="42" t="s">
        <v>385</v>
      </c>
      <c r="C113" s="42" t="s">
        <v>386</v>
      </c>
      <c r="D113" s="45" t="s">
        <v>29</v>
      </c>
      <c r="E113" s="34">
        <v>1</v>
      </c>
      <c r="F113" s="53" t="s">
        <v>470</v>
      </c>
      <c r="G113" s="36" t="s">
        <v>512</v>
      </c>
      <c r="H113" s="84">
        <v>1200.69</v>
      </c>
      <c r="I113" s="99"/>
      <c r="J113" s="99"/>
      <c r="K113" s="100">
        <f>Tabela34044[[#This Row],[VALOR]]</f>
        <v>1200.69</v>
      </c>
      <c r="L113" s="1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</row>
    <row r="114" spans="1:28" ht="12.75" customHeight="1">
      <c r="A114" s="47" t="s">
        <v>387</v>
      </c>
      <c r="B114" s="42" t="s">
        <v>388</v>
      </c>
      <c r="C114" s="42" t="s">
        <v>389</v>
      </c>
      <c r="D114" s="45" t="s">
        <v>29</v>
      </c>
      <c r="E114" s="34">
        <v>1</v>
      </c>
      <c r="F114" s="72" t="s">
        <v>436</v>
      </c>
      <c r="G114" s="36" t="s">
        <v>512</v>
      </c>
      <c r="H114" s="84">
        <v>1200.69</v>
      </c>
      <c r="I114" s="99"/>
      <c r="J114" s="99"/>
      <c r="K114" s="100">
        <f>Tabela34044[[#This Row],[VALOR]]</f>
        <v>1200.69</v>
      </c>
      <c r="L114" s="1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</row>
    <row r="115" spans="1:28" ht="12.75" customHeight="1">
      <c r="A115" s="47" t="s">
        <v>390</v>
      </c>
      <c r="B115" s="42" t="s">
        <v>391</v>
      </c>
      <c r="C115" s="42" t="s">
        <v>392</v>
      </c>
      <c r="D115" s="45" t="s">
        <v>29</v>
      </c>
      <c r="E115" s="34">
        <v>1</v>
      </c>
      <c r="F115" s="53" t="s">
        <v>438</v>
      </c>
      <c r="G115" s="36" t="s">
        <v>512</v>
      </c>
      <c r="H115" s="84">
        <v>1200.69</v>
      </c>
      <c r="I115" s="99"/>
      <c r="J115" s="99"/>
      <c r="K115" s="100">
        <f>Tabela34044[[#This Row],[VALOR]]</f>
        <v>1200.69</v>
      </c>
      <c r="L115" s="1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</row>
    <row r="116" spans="1:28" ht="12.75" customHeight="1">
      <c r="A116" s="47" t="s">
        <v>393</v>
      </c>
      <c r="B116" s="42" t="s">
        <v>394</v>
      </c>
      <c r="C116" s="42" t="s">
        <v>395</v>
      </c>
      <c r="D116" s="45" t="s">
        <v>29</v>
      </c>
      <c r="E116" s="34">
        <v>1</v>
      </c>
      <c r="F116" s="72" t="s">
        <v>437</v>
      </c>
      <c r="G116" s="36" t="s">
        <v>512</v>
      </c>
      <c r="H116" s="84">
        <v>1200.69</v>
      </c>
      <c r="I116" s="99"/>
      <c r="J116" s="99"/>
      <c r="K116" s="100">
        <f>Tabela34044[[#This Row],[VALOR]]</f>
        <v>1200.69</v>
      </c>
      <c r="L116" s="1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</row>
    <row r="117" spans="1:28" ht="12.75" customHeight="1">
      <c r="A117" s="47" t="s">
        <v>396</v>
      </c>
      <c r="B117" s="42" t="s">
        <v>397</v>
      </c>
      <c r="C117" s="42" t="s">
        <v>398</v>
      </c>
      <c r="D117" s="45" t="s">
        <v>29</v>
      </c>
      <c r="E117" s="34">
        <v>1</v>
      </c>
      <c r="F117" s="53" t="s">
        <v>471</v>
      </c>
      <c r="G117" s="36" t="s">
        <v>512</v>
      </c>
      <c r="H117" s="84">
        <v>1200.69</v>
      </c>
      <c r="I117" s="99"/>
      <c r="J117" s="99"/>
      <c r="K117" s="100">
        <f>Tabela34044[[#This Row],[VALOR]]</f>
        <v>1200.69</v>
      </c>
      <c r="L117" s="1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</row>
    <row r="118" spans="1:28" ht="12.75" customHeight="1">
      <c r="A118" s="47" t="s">
        <v>399</v>
      </c>
      <c r="B118" s="42" t="s">
        <v>397</v>
      </c>
      <c r="C118" s="42" t="s">
        <v>400</v>
      </c>
      <c r="D118" s="45" t="s">
        <v>29</v>
      </c>
      <c r="E118" s="34">
        <v>1</v>
      </c>
      <c r="F118" s="72" t="s">
        <v>472</v>
      </c>
      <c r="G118" s="36" t="s">
        <v>512</v>
      </c>
      <c r="H118" s="84">
        <v>1200.69</v>
      </c>
      <c r="I118" s="99"/>
      <c r="J118" s="99"/>
      <c r="K118" s="100">
        <f>Tabela34044[[#This Row],[VALOR]]</f>
        <v>1200.69</v>
      </c>
      <c r="L118" s="1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</row>
    <row r="119" spans="1:28" ht="12.75" customHeight="1">
      <c r="A119" s="47" t="s">
        <v>390</v>
      </c>
      <c r="B119" s="42" t="s">
        <v>447</v>
      </c>
      <c r="C119" s="42" t="s">
        <v>392</v>
      </c>
      <c r="D119" s="45" t="s">
        <v>29</v>
      </c>
      <c r="E119" s="34">
        <v>1</v>
      </c>
      <c r="F119" s="53" t="s">
        <v>435</v>
      </c>
      <c r="G119" s="36" t="s">
        <v>512</v>
      </c>
      <c r="H119" s="84">
        <v>1200.69</v>
      </c>
      <c r="I119" s="99"/>
      <c r="J119" s="99"/>
      <c r="K119" s="100">
        <f>Tabela34044[[#This Row],[VALOR]]</f>
        <v>1200.69</v>
      </c>
      <c r="L119" s="1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</row>
    <row r="120" spans="1:28" ht="12.75" customHeight="1">
      <c r="A120" s="47" t="s">
        <v>401</v>
      </c>
      <c r="B120" s="42" t="s">
        <v>402</v>
      </c>
      <c r="C120" s="42" t="s">
        <v>403</v>
      </c>
      <c r="D120" s="45" t="s">
        <v>29</v>
      </c>
      <c r="E120" s="34">
        <v>1</v>
      </c>
      <c r="F120" s="72" t="s">
        <v>473</v>
      </c>
      <c r="G120" s="36" t="s">
        <v>513</v>
      </c>
      <c r="H120" s="84">
        <v>1200.69</v>
      </c>
      <c r="I120" s="99"/>
      <c r="J120" s="99"/>
      <c r="K120" s="100">
        <f>Tabela34044[[#This Row],[VALOR]]</f>
        <v>1200.69</v>
      </c>
      <c r="L120" s="1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</row>
    <row r="121" spans="1:28" ht="12.75" customHeight="1">
      <c r="A121" s="47" t="s">
        <v>404</v>
      </c>
      <c r="B121" s="42" t="s">
        <v>405</v>
      </c>
      <c r="C121" s="42" t="s">
        <v>406</v>
      </c>
      <c r="D121" s="45" t="s">
        <v>29</v>
      </c>
      <c r="E121" s="34">
        <v>1</v>
      </c>
      <c r="F121" s="53" t="s">
        <v>474</v>
      </c>
      <c r="G121" s="36" t="s">
        <v>512</v>
      </c>
      <c r="H121" s="84">
        <v>1200.69</v>
      </c>
      <c r="I121" s="99"/>
      <c r="J121" s="99"/>
      <c r="K121" s="100">
        <f>Tabela34044[[#This Row],[VALOR]]</f>
        <v>1200.69</v>
      </c>
      <c r="L121" s="1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</row>
    <row r="122" spans="1:28" ht="12.75" customHeight="1">
      <c r="A122" s="47" t="s">
        <v>407</v>
      </c>
      <c r="B122" s="42" t="s">
        <v>408</v>
      </c>
      <c r="C122" s="42" t="s">
        <v>409</v>
      </c>
      <c r="D122" s="45" t="s">
        <v>29</v>
      </c>
      <c r="E122" s="34">
        <v>1</v>
      </c>
      <c r="F122" s="72" t="s">
        <v>431</v>
      </c>
      <c r="G122" s="36" t="s">
        <v>512</v>
      </c>
      <c r="H122" s="84">
        <v>1200.69</v>
      </c>
      <c r="I122" s="99"/>
      <c r="J122" s="99"/>
      <c r="K122" s="100">
        <f>Tabela34044[[#This Row],[VALOR]]</f>
        <v>1200.69</v>
      </c>
      <c r="L122" s="1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</row>
    <row r="123" spans="1:28" ht="12.75" customHeight="1">
      <c r="A123" s="47" t="s">
        <v>410</v>
      </c>
      <c r="B123" s="42" t="s">
        <v>447</v>
      </c>
      <c r="C123" s="42" t="s">
        <v>499</v>
      </c>
      <c r="D123" s="45" t="s">
        <v>30</v>
      </c>
      <c r="E123" s="34">
        <v>1</v>
      </c>
      <c r="F123" s="53" t="s">
        <v>498</v>
      </c>
      <c r="G123" s="36" t="s">
        <v>512</v>
      </c>
      <c r="H123" s="84">
        <v>732.55</v>
      </c>
      <c r="I123" s="99"/>
      <c r="J123" s="99"/>
      <c r="K123" s="100">
        <f>Tabela34044[[#This Row],[VALOR]]</f>
        <v>732.55</v>
      </c>
      <c r="L123" s="1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</row>
    <row r="124" spans="1:28" ht="12.75" customHeight="1">
      <c r="A124" s="47" t="s">
        <v>365</v>
      </c>
      <c r="B124" s="42" t="s">
        <v>500</v>
      </c>
      <c r="C124" s="42" t="s">
        <v>501</v>
      </c>
      <c r="D124" s="45" t="s">
        <v>30</v>
      </c>
      <c r="E124" s="34">
        <v>1</v>
      </c>
      <c r="F124" s="72" t="s">
        <v>475</v>
      </c>
      <c r="G124" s="36" t="s">
        <v>513</v>
      </c>
      <c r="H124" s="84">
        <v>732.55</v>
      </c>
      <c r="I124" s="99"/>
      <c r="J124" s="99"/>
      <c r="K124" s="100">
        <f>Tabela34044[[#This Row],[VALOR]]</f>
        <v>732.55</v>
      </c>
      <c r="L124" s="1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</row>
    <row r="125" spans="1:28" ht="12.75" customHeight="1">
      <c r="A125" s="47" t="s">
        <v>411</v>
      </c>
      <c r="B125" s="42" t="s">
        <v>502</v>
      </c>
      <c r="C125" s="42" t="s">
        <v>173</v>
      </c>
      <c r="D125" s="45" t="s">
        <v>30</v>
      </c>
      <c r="E125" s="34">
        <v>1</v>
      </c>
      <c r="F125" s="53" t="s">
        <v>476</v>
      </c>
      <c r="G125" s="36" t="s">
        <v>512</v>
      </c>
      <c r="H125" s="84">
        <v>732.55</v>
      </c>
      <c r="I125" s="99"/>
      <c r="J125" s="99"/>
      <c r="K125" s="100">
        <f>Tabela34044[[#This Row],[VALOR]]</f>
        <v>732.55</v>
      </c>
      <c r="L125" s="1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</row>
    <row r="126" spans="1:28" ht="12.75" customHeight="1">
      <c r="A126" s="47" t="s">
        <v>412</v>
      </c>
      <c r="B126" s="42" t="s">
        <v>503</v>
      </c>
      <c r="C126" s="42" t="s">
        <v>504</v>
      </c>
      <c r="D126" s="45" t="s">
        <v>30</v>
      </c>
      <c r="E126" s="34">
        <v>1</v>
      </c>
      <c r="F126" s="72" t="s">
        <v>477</v>
      </c>
      <c r="G126" s="36" t="s">
        <v>512</v>
      </c>
      <c r="H126" s="84">
        <v>732.55</v>
      </c>
      <c r="I126" s="99"/>
      <c r="J126" s="99"/>
      <c r="K126" s="100">
        <f>Tabela34044[[#This Row],[VALOR]]</f>
        <v>732.55</v>
      </c>
      <c r="L126" s="1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</row>
    <row r="127" spans="1:28" ht="12.75" customHeight="1">
      <c r="A127" s="47" t="s">
        <v>355</v>
      </c>
      <c r="B127" s="42" t="s">
        <v>286</v>
      </c>
      <c r="C127" s="42" t="s">
        <v>287</v>
      </c>
      <c r="D127" s="45" t="s">
        <v>30</v>
      </c>
      <c r="E127" s="34">
        <v>1</v>
      </c>
      <c r="F127" s="53" t="s">
        <v>478</v>
      </c>
      <c r="G127" s="36" t="s">
        <v>513</v>
      </c>
      <c r="H127" s="84">
        <v>732.55</v>
      </c>
      <c r="I127" s="99"/>
      <c r="J127" s="99"/>
      <c r="K127" s="100">
        <f>Tabela34044[[#This Row],[VALOR]]</f>
        <v>732.55</v>
      </c>
      <c r="L127" s="1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</row>
    <row r="128" spans="1:28" ht="12.75" customHeight="1">
      <c r="A128" s="47" t="s">
        <v>413</v>
      </c>
      <c r="B128" s="42" t="s">
        <v>502</v>
      </c>
      <c r="C128" s="42" t="s">
        <v>173</v>
      </c>
      <c r="D128" s="45" t="s">
        <v>414</v>
      </c>
      <c r="E128" s="34">
        <v>1</v>
      </c>
      <c r="F128" s="72" t="s">
        <v>479</v>
      </c>
      <c r="G128" s="36" t="s">
        <v>512</v>
      </c>
      <c r="H128" s="84">
        <v>488.36</v>
      </c>
      <c r="I128" s="99"/>
      <c r="J128" s="99"/>
      <c r="K128" s="100">
        <f>Tabela34044[[#This Row],[VALOR]]</f>
        <v>488.36</v>
      </c>
      <c r="L128" s="1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</row>
    <row r="129" spans="1:28" ht="12.75" customHeight="1">
      <c r="A129" s="47" t="s">
        <v>360</v>
      </c>
      <c r="B129" s="42" t="s">
        <v>361</v>
      </c>
      <c r="C129" s="42" t="s">
        <v>362</v>
      </c>
      <c r="D129" s="45" t="s">
        <v>414</v>
      </c>
      <c r="E129" s="34">
        <v>1</v>
      </c>
      <c r="F129" s="53" t="s">
        <v>480</v>
      </c>
      <c r="G129" s="36" t="s">
        <v>513</v>
      </c>
      <c r="H129" s="84">
        <v>488.36</v>
      </c>
      <c r="I129" s="99"/>
      <c r="J129" s="99"/>
      <c r="K129" s="100">
        <f>Tabela34044[[#This Row],[VALOR]]</f>
        <v>488.36</v>
      </c>
      <c r="L129" s="1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</row>
    <row r="130" spans="1:28" ht="12.75" customHeight="1">
      <c r="A130" s="47" t="s">
        <v>505</v>
      </c>
      <c r="B130" s="42" t="s">
        <v>500</v>
      </c>
      <c r="C130" s="42" t="s">
        <v>501</v>
      </c>
      <c r="D130" s="45" t="s">
        <v>414</v>
      </c>
      <c r="E130" s="34">
        <v>1</v>
      </c>
      <c r="F130" s="72" t="s">
        <v>481</v>
      </c>
      <c r="G130" s="36" t="s">
        <v>513</v>
      </c>
      <c r="H130" s="84">
        <v>488.36</v>
      </c>
      <c r="I130" s="99"/>
      <c r="J130" s="99"/>
      <c r="K130" s="100">
        <f>Tabela34044[[#This Row],[VALOR]]</f>
        <v>488.36</v>
      </c>
      <c r="L130" s="1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</row>
    <row r="131" spans="1:28" ht="12.75" customHeight="1">
      <c r="A131" s="47" t="s">
        <v>360</v>
      </c>
      <c r="B131" s="42" t="s">
        <v>361</v>
      </c>
      <c r="C131" s="42" t="s">
        <v>362</v>
      </c>
      <c r="D131" s="45" t="s">
        <v>414</v>
      </c>
      <c r="E131" s="34">
        <v>1</v>
      </c>
      <c r="F131" s="53" t="s">
        <v>482</v>
      </c>
      <c r="G131" s="36" t="s">
        <v>512</v>
      </c>
      <c r="H131" s="84">
        <v>488.36</v>
      </c>
      <c r="I131" s="101"/>
      <c r="J131" s="101"/>
      <c r="K131" s="100">
        <f>Tabela34044[[#This Row],[VALOR]]</f>
        <v>488.36</v>
      </c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  <c r="AB131" s="7"/>
    </row>
    <row r="132" spans="1:28" ht="12.75" customHeight="1">
      <c r="A132" s="47" t="s">
        <v>360</v>
      </c>
      <c r="B132" s="42" t="s">
        <v>361</v>
      </c>
      <c r="C132" s="42" t="s">
        <v>362</v>
      </c>
      <c r="D132" s="45" t="s">
        <v>414</v>
      </c>
      <c r="E132" s="34">
        <v>1</v>
      </c>
      <c r="F132" s="72" t="s">
        <v>483</v>
      </c>
      <c r="G132" s="36" t="s">
        <v>513</v>
      </c>
      <c r="H132" s="84">
        <v>488.36</v>
      </c>
      <c r="I132" s="101"/>
      <c r="J132" s="101"/>
      <c r="K132" s="100">
        <f>Tabela34044[[#This Row],[VALOR]]</f>
        <v>488.36</v>
      </c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</row>
    <row r="133" spans="1:28" ht="12.75" customHeight="1">
      <c r="A133" s="47" t="s">
        <v>355</v>
      </c>
      <c r="B133" s="42" t="s">
        <v>286</v>
      </c>
      <c r="C133" s="42" t="s">
        <v>287</v>
      </c>
      <c r="D133" s="45" t="s">
        <v>414</v>
      </c>
      <c r="E133" s="34">
        <v>1</v>
      </c>
      <c r="F133" s="53" t="s">
        <v>484</v>
      </c>
      <c r="G133" s="36" t="s">
        <v>512</v>
      </c>
      <c r="H133" s="84">
        <v>488.36</v>
      </c>
      <c r="I133" s="101"/>
      <c r="J133" s="101"/>
      <c r="K133" s="100">
        <f>Tabela34044[[#This Row],[VALOR]]</f>
        <v>488.36</v>
      </c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</row>
    <row r="134" spans="1:28" ht="12.75" customHeight="1">
      <c r="A134" s="47" t="s">
        <v>355</v>
      </c>
      <c r="B134" s="42" t="s">
        <v>286</v>
      </c>
      <c r="C134" s="42" t="s">
        <v>287</v>
      </c>
      <c r="D134" s="45" t="s">
        <v>414</v>
      </c>
      <c r="E134" s="34">
        <v>1</v>
      </c>
      <c r="F134" s="72" t="s">
        <v>485</v>
      </c>
      <c r="G134" s="36" t="s">
        <v>513</v>
      </c>
      <c r="H134" s="84">
        <v>488.36</v>
      </c>
      <c r="I134" s="101"/>
      <c r="J134" s="101"/>
      <c r="K134" s="100">
        <f>Tabela34044[[#This Row],[VALOR]]</f>
        <v>488.36</v>
      </c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  <c r="AB134" s="7"/>
    </row>
    <row r="135" spans="1:28" ht="12.75" customHeight="1">
      <c r="A135" s="39" t="s">
        <v>106</v>
      </c>
      <c r="B135" s="42" t="s">
        <v>156</v>
      </c>
      <c r="C135" s="42" t="s">
        <v>200</v>
      </c>
      <c r="D135" s="45" t="s">
        <v>31</v>
      </c>
      <c r="E135" s="34">
        <v>1</v>
      </c>
      <c r="F135" s="47" t="s">
        <v>267</v>
      </c>
      <c r="G135" s="36" t="s">
        <v>512</v>
      </c>
      <c r="H135" s="84">
        <v>436.04</v>
      </c>
      <c r="I135" s="84"/>
      <c r="J135" s="84"/>
      <c r="K135" s="84">
        <f>Tabela34044[[#This Row],[VALOR]]</f>
        <v>436.04</v>
      </c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/>
      <c r="AB135" s="7"/>
    </row>
    <row r="136" spans="1:28" ht="12.75" customHeight="1">
      <c r="A136" s="47" t="s">
        <v>104</v>
      </c>
      <c r="B136" s="42" t="s">
        <v>154</v>
      </c>
      <c r="C136" s="42" t="s">
        <v>506</v>
      </c>
      <c r="D136" s="45" t="s">
        <v>31</v>
      </c>
      <c r="E136" s="34">
        <v>1</v>
      </c>
      <c r="F136" s="72" t="s">
        <v>486</v>
      </c>
      <c r="G136" s="36" t="s">
        <v>512</v>
      </c>
      <c r="H136" s="84">
        <v>436.04</v>
      </c>
      <c r="I136" s="101"/>
      <c r="J136" s="101"/>
      <c r="K136" s="100">
        <f>Tabela34044[[#This Row],[VALOR]]</f>
        <v>436.04</v>
      </c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/>
      <c r="AB136" s="7"/>
    </row>
    <row r="137" spans="1:28" ht="12.75" customHeight="1">
      <c r="A137" s="47" t="s">
        <v>104</v>
      </c>
      <c r="B137" s="42" t="s">
        <v>154</v>
      </c>
      <c r="C137" s="42" t="s">
        <v>506</v>
      </c>
      <c r="D137" s="45" t="s">
        <v>31</v>
      </c>
      <c r="E137" s="34">
        <v>1</v>
      </c>
      <c r="F137" s="94" t="s">
        <v>487</v>
      </c>
      <c r="G137" s="36" t="s">
        <v>512</v>
      </c>
      <c r="H137" s="84">
        <v>436.04</v>
      </c>
      <c r="I137" s="101"/>
      <c r="J137" s="101"/>
      <c r="K137" s="100">
        <f>Tabela34044[[#This Row],[VALOR]]</f>
        <v>436.04</v>
      </c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  <c r="AB137" s="7"/>
    </row>
    <row r="138" spans="1:28" ht="12.75" customHeight="1">
      <c r="A138" s="47" t="s">
        <v>404</v>
      </c>
      <c r="B138" s="42" t="s">
        <v>507</v>
      </c>
      <c r="C138" s="42" t="s">
        <v>508</v>
      </c>
      <c r="D138" s="45" t="s">
        <v>31</v>
      </c>
      <c r="E138" s="34">
        <v>1</v>
      </c>
      <c r="F138" s="53" t="s">
        <v>488</v>
      </c>
      <c r="G138" s="36" t="s">
        <v>513</v>
      </c>
      <c r="H138" s="84">
        <v>436.04</v>
      </c>
      <c r="I138" s="101"/>
      <c r="J138" s="101"/>
      <c r="K138" s="100">
        <f>Tabela34044[[#This Row],[VALOR]]</f>
        <v>436.04</v>
      </c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  <c r="AB138" s="7"/>
    </row>
    <row r="139" spans="1:28" ht="12.75" customHeight="1">
      <c r="A139" s="47" t="s">
        <v>415</v>
      </c>
      <c r="B139" s="42" t="s">
        <v>509</v>
      </c>
      <c r="C139" s="42" t="s">
        <v>510</v>
      </c>
      <c r="D139" s="45" t="s">
        <v>31</v>
      </c>
      <c r="E139" s="34">
        <v>1</v>
      </c>
      <c r="F139" s="72" t="s">
        <v>489</v>
      </c>
      <c r="G139" s="36" t="s">
        <v>513</v>
      </c>
      <c r="H139" s="84">
        <v>436.04</v>
      </c>
      <c r="I139" s="101"/>
      <c r="J139" s="101"/>
      <c r="K139" s="100">
        <f>Tabela34044[[#This Row],[VALOR]]</f>
        <v>436.04</v>
      </c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  <c r="AB139" s="7"/>
    </row>
    <row r="140" spans="1:28" ht="12.75" customHeight="1">
      <c r="A140" s="47" t="s">
        <v>404</v>
      </c>
      <c r="B140" s="42" t="s">
        <v>507</v>
      </c>
      <c r="C140" s="42" t="s">
        <v>508</v>
      </c>
      <c r="D140" s="45" t="s">
        <v>31</v>
      </c>
      <c r="E140" s="34">
        <v>1</v>
      </c>
      <c r="F140" s="53" t="s">
        <v>490</v>
      </c>
      <c r="G140" s="36" t="s">
        <v>512</v>
      </c>
      <c r="H140" s="84">
        <v>436.04</v>
      </c>
      <c r="I140" s="101"/>
      <c r="J140" s="101"/>
      <c r="K140" s="100">
        <f>Tabela34044[[#This Row],[VALOR]]</f>
        <v>436.04</v>
      </c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7"/>
      <c r="AB140" s="7"/>
    </row>
    <row r="141" spans="1:28" ht="12.75" customHeight="1">
      <c r="A141" s="47" t="s">
        <v>404</v>
      </c>
      <c r="B141" s="42" t="s">
        <v>507</v>
      </c>
      <c r="C141" s="42" t="s">
        <v>508</v>
      </c>
      <c r="D141" s="45" t="s">
        <v>31</v>
      </c>
      <c r="E141" s="34">
        <v>1</v>
      </c>
      <c r="F141" s="72" t="s">
        <v>514</v>
      </c>
      <c r="G141" s="36" t="s">
        <v>512</v>
      </c>
      <c r="H141" s="84">
        <v>436.04</v>
      </c>
      <c r="I141" s="101"/>
      <c r="J141" s="101"/>
      <c r="K141" s="100">
        <f>Tabela34044[[#This Row],[VALOR]]</f>
        <v>436.04</v>
      </c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7"/>
      <c r="AB141" s="7"/>
    </row>
    <row r="142" spans="1:28" ht="12.75" customHeight="1">
      <c r="A142" s="47" t="s">
        <v>360</v>
      </c>
      <c r="B142" s="42" t="s">
        <v>361</v>
      </c>
      <c r="C142" s="42" t="s">
        <v>362</v>
      </c>
      <c r="D142" s="45" t="s">
        <v>31</v>
      </c>
      <c r="E142" s="34">
        <v>1</v>
      </c>
      <c r="F142" s="53" t="s">
        <v>491</v>
      </c>
      <c r="G142" s="36" t="s">
        <v>513</v>
      </c>
      <c r="H142" s="84">
        <v>436.04</v>
      </c>
      <c r="I142" s="101"/>
      <c r="J142" s="101"/>
      <c r="K142" s="100">
        <f>Tabela34044[[#This Row],[VALOR]]</f>
        <v>436.04</v>
      </c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</row>
    <row r="143" spans="1:28" ht="12.75" customHeight="1">
      <c r="A143" s="47" t="s">
        <v>416</v>
      </c>
      <c r="B143" s="42" t="s">
        <v>131</v>
      </c>
      <c r="C143" s="42" t="s">
        <v>174</v>
      </c>
      <c r="D143" s="45" t="s">
        <v>31</v>
      </c>
      <c r="E143" s="34">
        <v>1</v>
      </c>
      <c r="F143" s="72" t="s">
        <v>492</v>
      </c>
      <c r="G143" s="36" t="s">
        <v>512</v>
      </c>
      <c r="H143" s="84">
        <v>436.04</v>
      </c>
      <c r="I143" s="101"/>
      <c r="J143" s="101"/>
      <c r="K143" s="100">
        <f>Tabela34044[[#This Row],[VALOR]]</f>
        <v>436.04</v>
      </c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  <c r="AB143" s="7"/>
    </row>
    <row r="144" spans="1:28" ht="12.75" customHeight="1">
      <c r="A144" s="47" t="s">
        <v>404</v>
      </c>
      <c r="B144" s="42" t="s">
        <v>507</v>
      </c>
      <c r="C144" s="42" t="s">
        <v>508</v>
      </c>
      <c r="D144" s="45" t="s">
        <v>417</v>
      </c>
      <c r="E144" s="34">
        <v>1</v>
      </c>
      <c r="F144" s="53" t="s">
        <v>493</v>
      </c>
      <c r="G144" s="36" t="s">
        <v>512</v>
      </c>
      <c r="H144" s="84">
        <v>401.16</v>
      </c>
      <c r="I144" s="101"/>
      <c r="J144" s="101"/>
      <c r="K144" s="100">
        <f>Tabela34044[[#This Row],[VALOR]]</f>
        <v>401.16</v>
      </c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  <c r="AB144" s="7"/>
    </row>
    <row r="145" spans="1:28" ht="12.75" customHeight="1">
      <c r="A145" s="47" t="s">
        <v>418</v>
      </c>
      <c r="B145" s="42" t="s">
        <v>507</v>
      </c>
      <c r="C145" s="42" t="s">
        <v>508</v>
      </c>
      <c r="D145" s="45" t="s">
        <v>417</v>
      </c>
      <c r="E145" s="34">
        <v>1</v>
      </c>
      <c r="F145" s="72" t="s">
        <v>494</v>
      </c>
      <c r="G145" s="36" t="s">
        <v>512</v>
      </c>
      <c r="H145" s="84">
        <v>401.16</v>
      </c>
      <c r="I145" s="101"/>
      <c r="J145" s="101"/>
      <c r="K145" s="100">
        <f>Tabela34044[[#This Row],[VALOR]]</f>
        <v>401.16</v>
      </c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7"/>
      <c r="AB145" s="7"/>
    </row>
    <row r="146" spans="1:28" ht="12.75" customHeight="1">
      <c r="A146" s="47" t="s">
        <v>404</v>
      </c>
      <c r="B146" s="42" t="s">
        <v>507</v>
      </c>
      <c r="C146" s="42" t="s">
        <v>508</v>
      </c>
      <c r="D146" s="45" t="s">
        <v>417</v>
      </c>
      <c r="E146" s="34">
        <v>1</v>
      </c>
      <c r="F146" s="53" t="s">
        <v>495</v>
      </c>
      <c r="G146" s="36" t="s">
        <v>513</v>
      </c>
      <c r="H146" s="84">
        <v>401.16</v>
      </c>
      <c r="I146" s="101"/>
      <c r="J146" s="101"/>
      <c r="K146" s="100">
        <f>Tabela34044[[#This Row],[VALOR]]</f>
        <v>401.16</v>
      </c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7"/>
      <c r="AB146" s="7"/>
    </row>
    <row r="147" spans="1:28" ht="12.75" customHeight="1">
      <c r="A147" s="47" t="s">
        <v>360</v>
      </c>
      <c r="B147" s="42" t="s">
        <v>361</v>
      </c>
      <c r="C147" s="42" t="s">
        <v>362</v>
      </c>
      <c r="D147" s="45" t="s">
        <v>32</v>
      </c>
      <c r="E147" s="34">
        <v>1</v>
      </c>
      <c r="F147" s="72" t="s">
        <v>496</v>
      </c>
      <c r="G147" s="36" t="s">
        <v>512</v>
      </c>
      <c r="H147" s="84">
        <v>313.94</v>
      </c>
      <c r="I147" s="101"/>
      <c r="J147" s="101"/>
      <c r="K147" s="100">
        <f>Tabela34044[[#This Row],[VALOR]]</f>
        <v>313.94</v>
      </c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7"/>
      <c r="AB147" s="7"/>
    </row>
    <row r="148" spans="1:28" ht="12.75" customHeight="1" thickBot="1">
      <c r="A148" s="47" t="s">
        <v>360</v>
      </c>
      <c r="B148" s="42" t="s">
        <v>361</v>
      </c>
      <c r="C148" s="42" t="s">
        <v>362</v>
      </c>
      <c r="D148" s="45" t="s">
        <v>32</v>
      </c>
      <c r="E148" s="34">
        <v>1</v>
      </c>
      <c r="F148" s="53" t="s">
        <v>497</v>
      </c>
      <c r="G148" s="36" t="s">
        <v>513</v>
      </c>
      <c r="H148" s="84">
        <v>313.94</v>
      </c>
      <c r="I148" s="101"/>
      <c r="J148" s="101"/>
      <c r="K148" s="100">
        <f>Tabela34044[[#This Row],[VALOR]]</f>
        <v>313.94</v>
      </c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  <c r="AB148" s="7"/>
    </row>
    <row r="149" spans="1:28" ht="12.75" customHeight="1" thickBot="1">
      <c r="A149" s="48"/>
      <c r="B149" s="49"/>
      <c r="C149" s="49"/>
      <c r="D149" s="49"/>
      <c r="E149" s="49">
        <f>SUM(E100:E148)</f>
        <v>49</v>
      </c>
      <c r="F149" s="73"/>
      <c r="G149" s="102"/>
      <c r="H149" s="103">
        <f>SUM(H100:H148)</f>
        <v>40452.860000000015</v>
      </c>
      <c r="I149" s="104"/>
      <c r="J149" s="105"/>
      <c r="K149" s="106">
        <f>SUM(K100:K148)</f>
        <v>40452.860000000015</v>
      </c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  <c r="AB149" s="7"/>
    </row>
    <row r="150" spans="1:28" ht="12.75" customHeight="1">
      <c r="A150" s="33"/>
      <c r="B150" s="34"/>
      <c r="C150" s="34"/>
      <c r="D150" s="34"/>
      <c r="E150" s="34"/>
      <c r="F150" s="33"/>
      <c r="G150" s="34"/>
      <c r="H150" s="35"/>
      <c r="I150" s="95"/>
      <c r="J150" s="95"/>
      <c r="K150" s="98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7"/>
      <c r="AB150" s="7"/>
    </row>
    <row r="151" spans="1:28" ht="12.75" customHeight="1">
      <c r="A151" s="110" t="s">
        <v>33</v>
      </c>
      <c r="B151" s="110"/>
      <c r="C151" s="110"/>
      <c r="D151" s="110"/>
      <c r="E151" s="110"/>
      <c r="F151" s="110"/>
      <c r="G151" s="110"/>
      <c r="H151" s="110"/>
      <c r="I151" s="3"/>
      <c r="J151" s="3"/>
      <c r="K151" s="1"/>
      <c r="L151" s="1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</row>
    <row r="152" spans="1:28" ht="12.75" customHeight="1">
      <c r="A152" s="15" t="s">
        <v>1</v>
      </c>
      <c r="B152" s="15" t="s">
        <v>2</v>
      </c>
      <c r="C152" s="15" t="s">
        <v>3</v>
      </c>
      <c r="D152" s="15" t="s">
        <v>4</v>
      </c>
      <c r="E152" s="15" t="s">
        <v>5</v>
      </c>
      <c r="F152" s="15" t="s">
        <v>6</v>
      </c>
      <c r="G152" s="82" t="s">
        <v>7</v>
      </c>
      <c r="H152" s="86" t="s">
        <v>28</v>
      </c>
      <c r="I152" s="3"/>
      <c r="J152" s="3"/>
      <c r="K152" s="1"/>
      <c r="L152" s="1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</row>
    <row r="153" spans="1:28" ht="12.75" customHeight="1">
      <c r="A153" s="76" t="s">
        <v>34</v>
      </c>
      <c r="B153" s="77" t="s">
        <v>442</v>
      </c>
      <c r="C153" s="77" t="s">
        <v>443</v>
      </c>
      <c r="D153" s="78" t="s">
        <v>14</v>
      </c>
      <c r="E153" s="79">
        <v>1</v>
      </c>
      <c r="F153" s="55" t="s">
        <v>419</v>
      </c>
      <c r="G153" s="83" t="s">
        <v>513</v>
      </c>
      <c r="H153" s="86">
        <v>514.21</v>
      </c>
      <c r="I153" s="3"/>
      <c r="J153" s="3"/>
      <c r="K153" s="1"/>
      <c r="L153" s="1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</row>
    <row r="154" spans="1:28" ht="12.75" customHeight="1">
      <c r="A154" s="51" t="s">
        <v>34</v>
      </c>
      <c r="B154" s="42" t="s">
        <v>442</v>
      </c>
      <c r="C154" s="42" t="s">
        <v>443</v>
      </c>
      <c r="D154" s="16" t="s">
        <v>14</v>
      </c>
      <c r="E154" s="54">
        <v>1</v>
      </c>
      <c r="F154" s="50" t="s">
        <v>420</v>
      </c>
      <c r="G154" s="82" t="s">
        <v>513</v>
      </c>
      <c r="H154" s="86">
        <v>514.21</v>
      </c>
      <c r="I154" s="3"/>
      <c r="J154" s="3"/>
      <c r="K154" s="1"/>
      <c r="L154" s="1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</row>
    <row r="155" spans="1:28" ht="12.75" customHeight="1">
      <c r="A155" s="76" t="s">
        <v>34</v>
      </c>
      <c r="B155" s="77" t="s">
        <v>442</v>
      </c>
      <c r="C155" s="77" t="s">
        <v>461</v>
      </c>
      <c r="D155" s="78" t="s">
        <v>14</v>
      </c>
      <c r="E155" s="79">
        <v>1</v>
      </c>
      <c r="F155" s="55" t="s">
        <v>421</v>
      </c>
      <c r="G155" s="83" t="s">
        <v>512</v>
      </c>
      <c r="H155" s="93">
        <v>514.21</v>
      </c>
      <c r="I155" s="3"/>
      <c r="J155" s="3"/>
      <c r="K155" s="1"/>
      <c r="L155" s="1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</row>
    <row r="156" spans="1:28" ht="12.75" customHeight="1">
      <c r="A156" s="51" t="s">
        <v>34</v>
      </c>
      <c r="B156" s="42" t="s">
        <v>442</v>
      </c>
      <c r="C156" s="42" t="s">
        <v>444</v>
      </c>
      <c r="D156" s="16" t="s">
        <v>14</v>
      </c>
      <c r="E156" s="54">
        <v>1</v>
      </c>
      <c r="F156" s="50" t="s">
        <v>422</v>
      </c>
      <c r="G156" s="82" t="s">
        <v>512</v>
      </c>
      <c r="H156" s="86">
        <v>514.21</v>
      </c>
      <c r="I156" s="3"/>
      <c r="J156" s="3"/>
      <c r="K156" s="1"/>
      <c r="L156" s="1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</row>
    <row r="157" spans="1:28" ht="12.75" customHeight="1">
      <c r="A157" s="80" t="s">
        <v>35</v>
      </c>
      <c r="B157" s="77" t="s">
        <v>446</v>
      </c>
      <c r="C157" s="78" t="s">
        <v>445</v>
      </c>
      <c r="D157" s="78" t="s">
        <v>14</v>
      </c>
      <c r="E157" s="79">
        <v>1</v>
      </c>
      <c r="F157" s="72" t="s">
        <v>351</v>
      </c>
      <c r="G157" s="83" t="s">
        <v>513</v>
      </c>
      <c r="H157" s="86">
        <v>514.21</v>
      </c>
      <c r="I157" s="3"/>
      <c r="J157" s="3"/>
      <c r="K157" s="1"/>
      <c r="L157" s="1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</row>
    <row r="158" spans="1:28" ht="12.75" customHeight="1">
      <c r="A158" s="52" t="s">
        <v>35</v>
      </c>
      <c r="B158" s="42" t="s">
        <v>446</v>
      </c>
      <c r="C158" s="16" t="s">
        <v>445</v>
      </c>
      <c r="D158" s="16" t="s">
        <v>14</v>
      </c>
      <c r="E158" s="54">
        <v>1</v>
      </c>
      <c r="F158" s="53" t="s">
        <v>423</v>
      </c>
      <c r="G158" s="82" t="s">
        <v>513</v>
      </c>
      <c r="H158" s="86">
        <v>514.21</v>
      </c>
      <c r="I158" s="3"/>
      <c r="J158" s="2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</row>
    <row r="159" spans="1:28" ht="12.75" customHeight="1">
      <c r="A159" s="80" t="s">
        <v>35</v>
      </c>
      <c r="B159" s="77" t="s">
        <v>446</v>
      </c>
      <c r="C159" s="78" t="s">
        <v>445</v>
      </c>
      <c r="D159" s="78" t="s">
        <v>14</v>
      </c>
      <c r="E159" s="79">
        <v>1</v>
      </c>
      <c r="F159" s="72" t="s">
        <v>519</v>
      </c>
      <c r="G159" s="83" t="s">
        <v>512</v>
      </c>
      <c r="H159" s="93">
        <v>514.21</v>
      </c>
      <c r="I159" s="3"/>
      <c r="J159" s="2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</row>
    <row r="160" spans="1:28" ht="12.75" customHeight="1">
      <c r="A160" s="2"/>
      <c r="B160" s="2"/>
      <c r="C160" s="2"/>
      <c r="D160" s="9" t="s">
        <v>11</v>
      </c>
      <c r="E160" s="5">
        <f>SUM(E153:E159)</f>
        <v>7</v>
      </c>
      <c r="F160" s="2"/>
      <c r="G160" s="3"/>
      <c r="H160" s="85">
        <f>SUM(H153:H159)</f>
        <v>3599.4700000000003</v>
      </c>
      <c r="I160" s="3"/>
      <c r="J160" s="3"/>
      <c r="K160" s="1"/>
      <c r="L160" s="1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</row>
    <row r="161" spans="1:28" ht="12.75" customHeight="1">
      <c r="A161" s="4"/>
      <c r="B161" s="4"/>
      <c r="C161" s="4"/>
      <c r="D161" s="4"/>
      <c r="E161" s="4"/>
      <c r="F161" s="4"/>
      <c r="G161" s="4"/>
      <c r="H161" s="4"/>
      <c r="I161" s="2"/>
      <c r="J161" s="3"/>
      <c r="K161" s="1"/>
      <c r="L161" s="1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</row>
    <row r="162" spans="1:28" ht="12.75" customHeight="1">
      <c r="A162" s="110" t="s">
        <v>36</v>
      </c>
      <c r="B162" s="110"/>
      <c r="C162" s="110"/>
      <c r="D162" s="110"/>
      <c r="E162" s="110"/>
      <c r="F162" s="110"/>
      <c r="G162" s="110"/>
      <c r="H162" s="110"/>
      <c r="I162" s="3"/>
      <c r="J162" s="3"/>
      <c r="K162" s="1"/>
      <c r="L162" s="1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</row>
    <row r="163" spans="1:28" ht="12.75" customHeight="1">
      <c r="A163" s="13" t="s">
        <v>1</v>
      </c>
      <c r="B163" s="13" t="s">
        <v>2</v>
      </c>
      <c r="C163" s="13" t="s">
        <v>3</v>
      </c>
      <c r="D163" s="13" t="s">
        <v>4</v>
      </c>
      <c r="E163" s="13" t="s">
        <v>5</v>
      </c>
      <c r="F163" s="13" t="s">
        <v>6</v>
      </c>
      <c r="G163" s="13" t="s">
        <v>7</v>
      </c>
      <c r="H163" s="13" t="s">
        <v>28</v>
      </c>
      <c r="I163" s="3"/>
      <c r="J163" s="3"/>
      <c r="K163" s="1"/>
      <c r="L163" s="1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</row>
    <row r="164" spans="1:28" ht="12.75" customHeight="1">
      <c r="A164" s="42" t="s">
        <v>424</v>
      </c>
      <c r="B164" s="42" t="s">
        <v>440</v>
      </c>
      <c r="C164" s="42" t="s">
        <v>280</v>
      </c>
      <c r="D164" s="42" t="s">
        <v>425</v>
      </c>
      <c r="E164" s="14">
        <v>1</v>
      </c>
      <c r="F164" s="70" t="s">
        <v>332</v>
      </c>
      <c r="G164" s="81" t="s">
        <v>512</v>
      </c>
      <c r="H164" s="109">
        <v>3000</v>
      </c>
      <c r="I164" s="3"/>
      <c r="J164" s="3"/>
      <c r="K164" s="1"/>
      <c r="L164" s="1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</row>
    <row r="165" spans="1:28" ht="12.75" customHeight="1">
      <c r="A165" s="56" t="s">
        <v>426</v>
      </c>
      <c r="B165" s="42" t="s">
        <v>408</v>
      </c>
      <c r="C165" s="42" t="s">
        <v>280</v>
      </c>
      <c r="D165" s="42" t="s">
        <v>425</v>
      </c>
      <c r="E165" s="14">
        <v>1</v>
      </c>
      <c r="F165" s="57" t="s">
        <v>428</v>
      </c>
      <c r="G165" s="81" t="s">
        <v>511</v>
      </c>
      <c r="H165" s="109">
        <v>1250</v>
      </c>
      <c r="I165" s="3"/>
      <c r="J165" s="3"/>
      <c r="K165" s="1"/>
      <c r="L165" s="1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</row>
    <row r="166" spans="1:28" ht="12.75" customHeight="1">
      <c r="A166" s="56" t="s">
        <v>426</v>
      </c>
      <c r="B166" s="42" t="s">
        <v>408</v>
      </c>
      <c r="C166" s="42" t="s">
        <v>280</v>
      </c>
      <c r="D166" s="42" t="s">
        <v>425</v>
      </c>
      <c r="E166" s="14">
        <v>1</v>
      </c>
      <c r="F166" s="70" t="s">
        <v>429</v>
      </c>
      <c r="G166" s="81" t="s">
        <v>511</v>
      </c>
      <c r="H166" s="109">
        <v>1250</v>
      </c>
      <c r="I166" s="3"/>
      <c r="J166" s="3"/>
      <c r="K166" s="1"/>
      <c r="L166" s="1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</row>
    <row r="167" spans="1:28" ht="12.75" customHeight="1">
      <c r="A167" s="56" t="s">
        <v>426</v>
      </c>
      <c r="B167" s="42" t="s">
        <v>408</v>
      </c>
      <c r="C167" s="42" t="s">
        <v>459</v>
      </c>
      <c r="D167" s="42" t="s">
        <v>425</v>
      </c>
      <c r="E167" s="14">
        <v>1</v>
      </c>
      <c r="F167" s="57" t="s">
        <v>430</v>
      </c>
      <c r="G167" s="81" t="s">
        <v>512</v>
      </c>
      <c r="H167" s="109">
        <v>1250</v>
      </c>
      <c r="I167" s="3"/>
      <c r="J167" s="3"/>
      <c r="K167" s="1"/>
      <c r="L167" s="1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</row>
    <row r="168" spans="1:28" ht="12.75" customHeight="1">
      <c r="A168" s="56" t="s">
        <v>426</v>
      </c>
      <c r="B168" s="42" t="s">
        <v>408</v>
      </c>
      <c r="C168" s="42" t="s">
        <v>280</v>
      </c>
      <c r="D168" s="42" t="s">
        <v>425</v>
      </c>
      <c r="E168" s="14">
        <v>1</v>
      </c>
      <c r="F168" s="70" t="s">
        <v>347</v>
      </c>
      <c r="G168" s="81" t="s">
        <v>512</v>
      </c>
      <c r="H168" s="109">
        <v>1250</v>
      </c>
      <c r="I168" s="3"/>
      <c r="J168" s="3"/>
      <c r="K168" s="1"/>
      <c r="L168" s="1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</row>
    <row r="169" spans="1:28" ht="12.75" customHeight="1">
      <c r="A169" s="42" t="s">
        <v>424</v>
      </c>
      <c r="B169" s="42" t="s">
        <v>440</v>
      </c>
      <c r="C169" s="42" t="s">
        <v>280</v>
      </c>
      <c r="D169" s="42" t="s">
        <v>427</v>
      </c>
      <c r="E169" s="14">
        <v>1</v>
      </c>
      <c r="F169" s="58" t="s">
        <v>431</v>
      </c>
      <c r="G169" s="81" t="s">
        <v>512</v>
      </c>
      <c r="H169" s="109">
        <v>2400</v>
      </c>
      <c r="I169" s="3"/>
      <c r="J169" s="3"/>
      <c r="K169" s="1"/>
      <c r="L169" s="1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</row>
    <row r="170" spans="1:28" ht="12.75" customHeight="1">
      <c r="A170" s="56" t="s">
        <v>426</v>
      </c>
      <c r="B170" s="42" t="s">
        <v>408</v>
      </c>
      <c r="C170" s="42" t="s">
        <v>280</v>
      </c>
      <c r="D170" s="42" t="s">
        <v>427</v>
      </c>
      <c r="E170" s="14">
        <v>1</v>
      </c>
      <c r="F170" s="70" t="s">
        <v>432</v>
      </c>
      <c r="G170" s="81" t="s">
        <v>512</v>
      </c>
      <c r="H170" s="109">
        <v>1000</v>
      </c>
      <c r="I170" s="3"/>
      <c r="J170" s="3"/>
      <c r="K170" s="1"/>
      <c r="L170" s="1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</row>
    <row r="171" spans="1:28" ht="12.75" customHeight="1">
      <c r="A171" s="56" t="s">
        <v>426</v>
      </c>
      <c r="B171" s="42" t="s">
        <v>408</v>
      </c>
      <c r="C171" s="42" t="s">
        <v>280</v>
      </c>
      <c r="D171" s="42" t="s">
        <v>427</v>
      </c>
      <c r="E171" s="14">
        <v>1</v>
      </c>
      <c r="F171" s="57" t="s">
        <v>433</v>
      </c>
      <c r="G171" s="81" t="s">
        <v>513</v>
      </c>
      <c r="H171" s="109">
        <v>1000</v>
      </c>
      <c r="I171" s="3"/>
      <c r="J171" s="3"/>
      <c r="K171" s="1"/>
      <c r="L171" s="1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</row>
    <row r="172" spans="1:28" ht="12.75" customHeight="1">
      <c r="A172" s="56" t="s">
        <v>426</v>
      </c>
      <c r="B172" s="42" t="s">
        <v>408</v>
      </c>
      <c r="C172" s="42" t="s">
        <v>280</v>
      </c>
      <c r="D172" s="42" t="s">
        <v>427</v>
      </c>
      <c r="E172" s="14">
        <v>1</v>
      </c>
      <c r="F172" s="70" t="s">
        <v>260</v>
      </c>
      <c r="G172" s="81" t="s">
        <v>511</v>
      </c>
      <c r="H172" s="109">
        <v>1000</v>
      </c>
      <c r="I172" s="3"/>
      <c r="J172" s="3"/>
      <c r="K172" s="1"/>
      <c r="L172" s="1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</row>
    <row r="173" spans="1:28" ht="12.75" customHeight="1">
      <c r="A173" s="56" t="s">
        <v>426</v>
      </c>
      <c r="B173" s="42" t="s">
        <v>408</v>
      </c>
      <c r="C173" s="42" t="s">
        <v>280</v>
      </c>
      <c r="D173" s="42" t="s">
        <v>427</v>
      </c>
      <c r="E173" s="14">
        <v>1</v>
      </c>
      <c r="F173" s="57" t="s">
        <v>434</v>
      </c>
      <c r="G173" s="81" t="s">
        <v>512</v>
      </c>
      <c r="H173" s="109">
        <v>1000</v>
      </c>
      <c r="I173" s="3"/>
      <c r="J173" s="3"/>
      <c r="K173" s="1"/>
      <c r="L173" s="1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</row>
    <row r="174" spans="1:28" ht="12.75" customHeight="1">
      <c r="A174" s="42" t="s">
        <v>424</v>
      </c>
      <c r="B174" s="42" t="s">
        <v>440</v>
      </c>
      <c r="C174" s="42" t="s">
        <v>441</v>
      </c>
      <c r="D174" s="42" t="s">
        <v>425</v>
      </c>
      <c r="E174" s="14">
        <v>1</v>
      </c>
      <c r="F174" s="39" t="s">
        <v>435</v>
      </c>
      <c r="G174" s="81" t="s">
        <v>512</v>
      </c>
      <c r="H174" s="109">
        <v>3000</v>
      </c>
      <c r="I174" s="3"/>
      <c r="J174" s="3"/>
      <c r="K174" s="1"/>
      <c r="L174" s="1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</row>
    <row r="175" spans="1:28" ht="12.75" customHeight="1">
      <c r="A175" s="56" t="s">
        <v>426</v>
      </c>
      <c r="B175" s="42" t="s">
        <v>408</v>
      </c>
      <c r="C175" s="42" t="s">
        <v>441</v>
      </c>
      <c r="D175" s="42" t="s">
        <v>425</v>
      </c>
      <c r="E175" s="14">
        <v>1</v>
      </c>
      <c r="F175" s="39" t="s">
        <v>436</v>
      </c>
      <c r="G175" s="81" t="s">
        <v>512</v>
      </c>
      <c r="H175" s="109">
        <v>1250</v>
      </c>
      <c r="I175" s="3"/>
      <c r="J175" s="3"/>
      <c r="K175" s="1"/>
      <c r="L175" s="1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</row>
    <row r="176" spans="1:28" ht="12.75" customHeight="1">
      <c r="A176" s="56" t="s">
        <v>426</v>
      </c>
      <c r="B176" s="42" t="s">
        <v>408</v>
      </c>
      <c r="C176" s="42" t="s">
        <v>441</v>
      </c>
      <c r="D176" s="42" t="s">
        <v>425</v>
      </c>
      <c r="E176" s="14">
        <v>1</v>
      </c>
      <c r="F176" s="39" t="s">
        <v>437</v>
      </c>
      <c r="G176" s="81" t="s">
        <v>512</v>
      </c>
      <c r="H176" s="109">
        <v>1200.5</v>
      </c>
      <c r="I176" s="3"/>
      <c r="J176" s="3"/>
      <c r="K176" s="1"/>
      <c r="L176" s="1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</row>
    <row r="177" spans="1:28" ht="12.75" customHeight="1">
      <c r="A177" s="56" t="s">
        <v>426</v>
      </c>
      <c r="B177" s="42" t="s">
        <v>408</v>
      </c>
      <c r="C177" s="42" t="s">
        <v>441</v>
      </c>
      <c r="D177" s="42" t="s">
        <v>425</v>
      </c>
      <c r="E177" s="14">
        <v>1</v>
      </c>
      <c r="F177" s="39" t="s">
        <v>438</v>
      </c>
      <c r="G177" s="81" t="s">
        <v>512</v>
      </c>
      <c r="H177" s="109">
        <v>1250</v>
      </c>
      <c r="I177" s="3"/>
      <c r="J177" s="3"/>
      <c r="K177" s="1"/>
      <c r="L177" s="1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</row>
    <row r="178" spans="1:28" ht="12.75" customHeight="1">
      <c r="A178" s="56" t="s">
        <v>426</v>
      </c>
      <c r="B178" s="42" t="s">
        <v>408</v>
      </c>
      <c r="C178" s="42" t="s">
        <v>441</v>
      </c>
      <c r="D178" s="42" t="s">
        <v>425</v>
      </c>
      <c r="E178" s="14">
        <v>1</v>
      </c>
      <c r="F178" s="39" t="s">
        <v>439</v>
      </c>
      <c r="G178" s="81" t="s">
        <v>512</v>
      </c>
      <c r="H178" s="109">
        <v>1200.5</v>
      </c>
      <c r="I178" s="3"/>
      <c r="J178" s="3"/>
      <c r="K178" s="1"/>
      <c r="L178" s="1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</row>
    <row r="179" spans="1:28" ht="12.75" customHeight="1">
      <c r="A179" s="2"/>
      <c r="B179" s="2"/>
      <c r="C179" s="2"/>
      <c r="D179" s="9" t="s">
        <v>11</v>
      </c>
      <c r="E179" s="5">
        <f>SUM(E164:E178)</f>
        <v>15</v>
      </c>
      <c r="F179" s="2"/>
      <c r="G179" s="3"/>
      <c r="H179" s="85">
        <f>SUM(H164:H178)</f>
        <v>22301</v>
      </c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</row>
    <row r="180" spans="1:28" ht="12.75" customHeight="1">
      <c r="A180" s="10"/>
      <c r="B180" s="10"/>
      <c r="C180" s="10"/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  <c r="AA180" s="10"/>
      <c r="AB180" s="10"/>
    </row>
    <row r="181" spans="1:28" ht="12.75" customHeight="1">
      <c r="A181" s="59" t="s">
        <v>37</v>
      </c>
      <c r="B181" s="60"/>
      <c r="C181" s="60"/>
      <c r="D181" s="60"/>
      <c r="E181" s="60"/>
      <c r="F181" s="60"/>
      <c r="G181" s="61"/>
      <c r="H181" s="60"/>
      <c r="I181" s="60"/>
      <c r="J181" s="60"/>
      <c r="K181" s="60"/>
      <c r="L181" s="60"/>
      <c r="M181" s="60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</row>
    <row r="182" spans="1:28" ht="12.75" customHeight="1">
      <c r="A182" s="60" t="s">
        <v>38</v>
      </c>
      <c r="B182" s="62" t="s">
        <v>39</v>
      </c>
      <c r="C182" s="60"/>
      <c r="D182" s="60"/>
      <c r="E182" s="60"/>
      <c r="F182" s="63"/>
      <c r="G182" s="61"/>
      <c r="H182" s="60"/>
      <c r="I182" s="60"/>
      <c r="J182" s="60"/>
      <c r="K182" s="60"/>
      <c r="L182" s="60"/>
      <c r="M182" s="60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</row>
    <row r="183" spans="1:28" ht="12.75" customHeight="1">
      <c r="A183" s="60" t="s">
        <v>40</v>
      </c>
      <c r="B183" s="60"/>
      <c r="C183" s="60"/>
      <c r="D183" s="60"/>
      <c r="E183" s="60"/>
      <c r="F183" s="60"/>
      <c r="G183" s="61"/>
      <c r="H183" s="60"/>
      <c r="I183" s="60"/>
      <c r="J183" s="60"/>
      <c r="K183" s="60"/>
      <c r="L183" s="60"/>
      <c r="M183" s="60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</row>
    <row r="184" spans="1:28" ht="12.75" customHeight="1">
      <c r="A184" s="60" t="s">
        <v>41</v>
      </c>
      <c r="B184" s="60"/>
      <c r="C184" s="60"/>
      <c r="D184" s="60"/>
      <c r="E184" s="60"/>
      <c r="F184" s="60"/>
      <c r="G184" s="60"/>
      <c r="H184" s="60"/>
      <c r="I184" s="60"/>
      <c r="J184" s="60"/>
      <c r="K184" s="60"/>
      <c r="L184" s="60"/>
      <c r="M184" s="60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</row>
    <row r="185" spans="1:28" ht="12.75" customHeight="1">
      <c r="A185" s="60" t="s">
        <v>42</v>
      </c>
      <c r="B185" s="60"/>
      <c r="C185" s="60"/>
      <c r="D185" s="60"/>
      <c r="E185" s="60"/>
      <c r="F185" s="60"/>
      <c r="G185" s="60"/>
      <c r="H185" s="60"/>
      <c r="I185" s="60"/>
      <c r="J185" s="60"/>
      <c r="K185" s="60"/>
      <c r="L185" s="60"/>
      <c r="M185" s="60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</row>
    <row r="186" spans="1:28" ht="12.75" customHeight="1">
      <c r="A186" s="111" t="s">
        <v>43</v>
      </c>
      <c r="B186" s="111"/>
      <c r="C186" s="111"/>
      <c r="D186" s="111"/>
      <c r="E186" s="111"/>
      <c r="F186" s="111"/>
      <c r="G186" s="111"/>
      <c r="H186" s="111"/>
      <c r="I186" s="111"/>
      <c r="J186" s="111"/>
      <c r="K186" s="111"/>
      <c r="L186" s="111"/>
      <c r="M186" s="111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</row>
    <row r="187" spans="1:28" ht="12.75" customHeight="1">
      <c r="A187" s="60" t="s">
        <v>44</v>
      </c>
      <c r="B187" s="60"/>
      <c r="C187" s="60"/>
      <c r="D187" s="60"/>
      <c r="E187" s="60"/>
      <c r="F187" s="60"/>
      <c r="G187" s="60"/>
      <c r="H187" s="60"/>
      <c r="I187" s="60"/>
      <c r="J187" s="60"/>
      <c r="K187" s="60"/>
      <c r="L187" s="60"/>
      <c r="M187" s="60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</row>
    <row r="188" spans="1:28" ht="12.75" customHeight="1">
      <c r="A188" s="60" t="s">
        <v>45</v>
      </c>
      <c r="B188" s="60"/>
      <c r="C188" s="60"/>
      <c r="D188" s="60"/>
      <c r="E188" s="60"/>
      <c r="F188" s="64"/>
      <c r="G188" s="60"/>
      <c r="H188" s="60"/>
      <c r="I188" s="60"/>
      <c r="J188" s="60"/>
      <c r="K188" s="60"/>
      <c r="L188" s="60"/>
      <c r="M188" s="60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</row>
    <row r="189" spans="1:28" ht="12.75" customHeight="1">
      <c r="A189" s="65" t="s">
        <v>46</v>
      </c>
      <c r="B189" s="60"/>
      <c r="C189" s="60"/>
      <c r="D189" s="60"/>
      <c r="E189" s="60"/>
      <c r="F189" s="60"/>
      <c r="G189" s="60"/>
      <c r="H189" s="60"/>
      <c r="I189" s="60"/>
      <c r="J189" s="60"/>
      <c r="K189" s="60"/>
      <c r="L189" s="60"/>
      <c r="M189" s="60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</row>
    <row r="190" spans="1:28" ht="12.75" customHeight="1">
      <c r="A190" s="65" t="s">
        <v>47</v>
      </c>
      <c r="B190" s="60"/>
      <c r="C190" s="60"/>
      <c r="D190" s="60"/>
      <c r="E190" s="60"/>
      <c r="F190" s="60"/>
      <c r="G190" s="60"/>
      <c r="H190" s="60"/>
      <c r="I190" s="60"/>
      <c r="J190" s="60"/>
      <c r="K190" s="60"/>
      <c r="L190" s="60"/>
      <c r="M190" s="60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</row>
    <row r="191" spans="1:28" ht="12.75" customHeight="1">
      <c r="A191" s="65" t="s">
        <v>48</v>
      </c>
      <c r="B191" s="60"/>
      <c r="C191" s="60"/>
      <c r="D191" s="60"/>
      <c r="E191" s="60"/>
      <c r="F191" s="60"/>
      <c r="G191" s="60"/>
      <c r="H191" s="60"/>
      <c r="I191" s="60"/>
      <c r="J191" s="60"/>
      <c r="K191" s="60"/>
      <c r="L191" s="60"/>
      <c r="M191" s="60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</row>
    <row r="192" spans="1:28" ht="12.75" customHeight="1">
      <c r="A192" s="65" t="s">
        <v>49</v>
      </c>
      <c r="B192" s="60"/>
      <c r="C192" s="60"/>
      <c r="D192" s="60"/>
      <c r="E192" s="60"/>
      <c r="F192" s="60"/>
      <c r="G192" s="60"/>
      <c r="H192" s="60"/>
      <c r="I192" s="60"/>
      <c r="J192" s="60"/>
      <c r="K192" s="60"/>
      <c r="L192" s="60"/>
      <c r="M192" s="60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</row>
    <row r="193" spans="1:28" ht="12.75" customHeight="1">
      <c r="A193" s="65" t="s">
        <v>50</v>
      </c>
      <c r="B193" s="60"/>
      <c r="C193" s="60"/>
      <c r="D193" s="60"/>
      <c r="E193" s="60"/>
      <c r="F193" s="60"/>
      <c r="G193" s="60"/>
      <c r="H193" s="60"/>
      <c r="I193" s="60"/>
      <c r="J193" s="60"/>
      <c r="K193" s="60"/>
      <c r="L193" s="60"/>
      <c r="M193" s="60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</row>
    <row r="194" spans="1:28" ht="12.75" customHeight="1">
      <c r="A194" s="60" t="s">
        <v>51</v>
      </c>
      <c r="B194" s="60"/>
      <c r="C194" s="60"/>
      <c r="D194" s="60"/>
      <c r="E194" s="60"/>
      <c r="F194" s="60"/>
      <c r="G194" s="60"/>
      <c r="H194" s="60"/>
      <c r="I194" s="60"/>
      <c r="J194" s="60"/>
      <c r="K194" s="60"/>
      <c r="L194" s="60"/>
      <c r="M194" s="60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</row>
    <row r="195" spans="1:28" ht="12.75" customHeight="1">
      <c r="A195" s="60" t="s">
        <v>52</v>
      </c>
      <c r="B195" s="60"/>
      <c r="C195" s="60"/>
      <c r="D195" s="60"/>
      <c r="E195" s="60"/>
      <c r="F195" s="60"/>
      <c r="G195" s="60"/>
      <c r="H195" s="60"/>
      <c r="I195" s="60"/>
      <c r="J195" s="60"/>
      <c r="K195" s="60"/>
      <c r="L195" s="60"/>
      <c r="M195" s="60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</row>
    <row r="196" spans="1:28" ht="12.75" customHeight="1">
      <c r="A196" s="60" t="s">
        <v>53</v>
      </c>
      <c r="B196" s="62"/>
      <c r="C196" s="60"/>
      <c r="D196" s="60"/>
      <c r="E196" s="60"/>
      <c r="F196" s="60"/>
      <c r="G196" s="60"/>
      <c r="H196" s="60"/>
      <c r="I196" s="60"/>
      <c r="J196" s="60"/>
      <c r="K196" s="60"/>
      <c r="L196" s="60"/>
      <c r="M196" s="60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</row>
    <row r="197" spans="1:28" ht="12.75" customHeight="1">
      <c r="A197" s="60" t="s">
        <v>54</v>
      </c>
      <c r="B197" s="62"/>
      <c r="C197" s="60"/>
      <c r="D197" s="60"/>
      <c r="E197" s="60"/>
      <c r="F197" s="60"/>
      <c r="G197" s="60"/>
      <c r="H197" s="60"/>
      <c r="I197" s="60"/>
      <c r="J197" s="60"/>
      <c r="K197" s="60"/>
      <c r="L197" s="60"/>
      <c r="M197" s="60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</row>
    <row r="198" spans="1:28" ht="12.75" customHeight="1">
      <c r="A198" s="66" t="s">
        <v>55</v>
      </c>
      <c r="B198" s="64"/>
      <c r="C198" s="64"/>
      <c r="D198" s="64"/>
      <c r="E198" s="64"/>
      <c r="F198" s="64"/>
      <c r="G198" s="64"/>
      <c r="H198" s="64"/>
      <c r="I198" s="64"/>
      <c r="J198" s="64"/>
      <c r="K198" s="64"/>
      <c r="L198" s="64"/>
      <c r="M198" s="67"/>
      <c r="N198" s="11"/>
      <c r="O198" s="11"/>
      <c r="P198" s="11"/>
      <c r="Q198" s="11"/>
      <c r="R198" s="11"/>
      <c r="S198" s="11"/>
      <c r="T198" s="11"/>
      <c r="U198" s="11"/>
      <c r="V198" s="11"/>
      <c r="W198" s="11"/>
      <c r="X198" s="11"/>
      <c r="Y198" s="11"/>
      <c r="Z198" s="11"/>
      <c r="AA198" s="11"/>
      <c r="AB198" s="11"/>
    </row>
    <row r="199" spans="1:28" ht="12.75" customHeight="1">
      <c r="A199" s="68" t="s">
        <v>56</v>
      </c>
      <c r="B199" s="69"/>
      <c r="C199" s="64"/>
      <c r="D199" s="64"/>
      <c r="E199" s="64"/>
      <c r="F199" s="64"/>
      <c r="G199" s="64"/>
      <c r="H199" s="64"/>
      <c r="I199" s="64"/>
      <c r="J199" s="64"/>
      <c r="K199" s="64"/>
      <c r="L199" s="64"/>
      <c r="M199" s="67"/>
      <c r="N199" s="11"/>
      <c r="O199" s="11"/>
      <c r="P199" s="11"/>
      <c r="Q199" s="11"/>
      <c r="R199" s="11"/>
      <c r="S199" s="11"/>
      <c r="T199" s="11"/>
      <c r="U199" s="11"/>
      <c r="V199" s="11"/>
      <c r="W199" s="11"/>
      <c r="X199" s="11"/>
      <c r="Y199" s="11"/>
      <c r="Z199" s="11"/>
      <c r="AA199" s="11"/>
      <c r="AB199" s="11"/>
    </row>
    <row r="200" spans="1:28" ht="12.75" customHeight="1">
      <c r="A200" s="66" t="s">
        <v>55</v>
      </c>
      <c r="B200" s="64"/>
      <c r="C200" s="64"/>
      <c r="D200" s="64"/>
      <c r="E200" s="64"/>
      <c r="F200" s="64"/>
      <c r="G200" s="64"/>
      <c r="H200" s="64"/>
      <c r="I200" s="64"/>
      <c r="J200" s="64"/>
      <c r="K200" s="67"/>
      <c r="L200" s="67"/>
      <c r="M200" s="67"/>
      <c r="N200" s="11"/>
      <c r="O200" s="11"/>
      <c r="P200" s="11"/>
      <c r="Q200" s="11"/>
      <c r="R200" s="11"/>
      <c r="S200" s="11"/>
      <c r="T200" s="11"/>
      <c r="U200" s="11"/>
      <c r="V200" s="11"/>
      <c r="W200" s="11"/>
      <c r="X200" s="11"/>
      <c r="Y200" s="11"/>
      <c r="Z200" s="11"/>
      <c r="AA200" s="11"/>
      <c r="AB200" s="11"/>
    </row>
    <row r="201" spans="1:28" ht="12.75" customHeight="1">
      <c r="A201" s="68" t="s">
        <v>56</v>
      </c>
      <c r="B201" s="64"/>
      <c r="C201" s="64"/>
      <c r="D201" s="64"/>
      <c r="E201" s="64"/>
      <c r="F201" s="64"/>
      <c r="G201" s="64"/>
      <c r="H201" s="64"/>
      <c r="I201" s="64"/>
      <c r="J201" s="64"/>
      <c r="K201" s="67"/>
      <c r="L201" s="67"/>
      <c r="M201" s="67"/>
      <c r="N201" s="11"/>
      <c r="O201" s="11"/>
      <c r="P201" s="11"/>
      <c r="Q201" s="11"/>
      <c r="R201" s="11"/>
      <c r="S201" s="11"/>
      <c r="T201" s="11"/>
      <c r="U201" s="11"/>
      <c r="V201" s="11"/>
      <c r="W201" s="11"/>
      <c r="X201" s="11"/>
      <c r="Y201" s="11"/>
      <c r="Z201" s="11"/>
      <c r="AA201" s="11"/>
      <c r="AB201" s="11"/>
    </row>
    <row r="221" spans="1:28" ht="12.75" customHeight="1">
      <c r="A221" s="10"/>
      <c r="B221" s="10"/>
      <c r="C221" s="10"/>
      <c r="D221" s="10"/>
      <c r="E221" s="10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  <c r="AA221" s="10"/>
      <c r="AB221" s="10"/>
    </row>
    <row r="222" spans="1:28" ht="12.75" customHeight="1">
      <c r="A222" s="10"/>
      <c r="B222" s="10"/>
      <c r="C222" s="10"/>
      <c r="D222" s="10"/>
      <c r="E222" s="10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  <c r="AA222" s="10"/>
      <c r="AB222" s="10"/>
    </row>
    <row r="223" spans="1:28" ht="12.75" customHeight="1">
      <c r="A223" s="10"/>
      <c r="B223" s="10"/>
      <c r="C223" s="10"/>
      <c r="D223" s="10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  <c r="AA223" s="10"/>
      <c r="AB223" s="10"/>
    </row>
    <row r="224" spans="1:28" ht="12.75" customHeight="1">
      <c r="A224" s="10"/>
      <c r="B224" s="10"/>
      <c r="C224" s="10"/>
      <c r="D224" s="10"/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0"/>
      <c r="AA224" s="10"/>
      <c r="AB224" s="10"/>
    </row>
    <row r="225" spans="1:28" ht="12.75" customHeight="1">
      <c r="A225" s="10"/>
      <c r="B225" s="10"/>
      <c r="C225" s="10"/>
      <c r="D225" s="10"/>
      <c r="E225" s="10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10"/>
      <c r="AA225" s="10"/>
      <c r="AB225" s="10"/>
    </row>
    <row r="226" spans="1:28" ht="12.75" customHeight="1">
      <c r="A226" s="10"/>
      <c r="B226" s="10"/>
      <c r="C226" s="10"/>
      <c r="D226" s="10"/>
      <c r="E226" s="10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  <c r="AA226" s="10"/>
      <c r="AB226" s="10"/>
    </row>
    <row r="227" spans="1:28" ht="12.75" customHeight="1">
      <c r="A227" s="10"/>
      <c r="B227" s="10"/>
      <c r="C227" s="10"/>
      <c r="D227" s="10"/>
      <c r="E227" s="10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0"/>
      <c r="AA227" s="10"/>
      <c r="AB227" s="10"/>
    </row>
    <row r="228" spans="1:28" ht="12.75" customHeight="1">
      <c r="A228" s="10"/>
      <c r="B228" s="10"/>
      <c r="C228" s="10"/>
      <c r="D228" s="10"/>
      <c r="E228" s="10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  <c r="AA228" s="10"/>
      <c r="AB228" s="10"/>
    </row>
    <row r="229" spans="1:28" ht="12.75" customHeight="1">
      <c r="A229" s="10"/>
      <c r="B229" s="10"/>
      <c r="C229" s="10"/>
      <c r="D229" s="10"/>
      <c r="E229" s="10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  <c r="AA229" s="10"/>
      <c r="AB229" s="10"/>
    </row>
    <row r="230" spans="1:28" ht="12.75" customHeight="1">
      <c r="A230" s="10"/>
      <c r="B230" s="10"/>
      <c r="C230" s="10"/>
      <c r="D230" s="10"/>
      <c r="E230" s="10"/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0"/>
      <c r="AA230" s="10"/>
      <c r="AB230" s="10"/>
    </row>
    <row r="231" spans="1:28" ht="12.75" customHeight="1">
      <c r="A231" s="10"/>
      <c r="B231" s="10"/>
      <c r="C231" s="10"/>
      <c r="D231" s="10"/>
      <c r="E231" s="10"/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  <c r="Z231" s="10"/>
      <c r="AA231" s="10"/>
      <c r="AB231" s="10"/>
    </row>
    <row r="232" spans="1:28" ht="12.75" customHeight="1">
      <c r="A232" s="10"/>
      <c r="B232" s="10"/>
      <c r="C232" s="10"/>
      <c r="D232" s="10"/>
      <c r="E232" s="10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0"/>
      <c r="AA232" s="10"/>
      <c r="AB232" s="10"/>
    </row>
    <row r="233" spans="1:28" ht="12.75" customHeight="1">
      <c r="A233" s="10"/>
      <c r="B233" s="10"/>
      <c r="C233" s="10"/>
      <c r="D233" s="10"/>
      <c r="E233" s="10"/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0"/>
      <c r="AA233" s="10"/>
      <c r="AB233" s="10"/>
    </row>
    <row r="234" spans="1:28" ht="12.75" customHeight="1">
      <c r="A234" s="10"/>
      <c r="B234" s="10"/>
      <c r="C234" s="10"/>
      <c r="D234" s="10"/>
      <c r="E234" s="10"/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  <c r="AA234" s="10"/>
      <c r="AB234" s="10"/>
    </row>
    <row r="235" spans="1:28" ht="12.75" customHeight="1">
      <c r="A235" s="10"/>
      <c r="B235" s="10"/>
      <c r="C235" s="10"/>
      <c r="D235" s="10"/>
      <c r="E235" s="10"/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  <c r="AA235" s="10"/>
      <c r="AB235" s="10"/>
    </row>
    <row r="236" spans="1:28" ht="12.75" customHeight="1">
      <c r="A236" s="10"/>
      <c r="B236" s="10"/>
      <c r="C236" s="10"/>
      <c r="D236" s="10"/>
      <c r="E236" s="10"/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  <c r="AA236" s="10"/>
      <c r="AB236" s="10"/>
    </row>
    <row r="237" spans="1:28" ht="12.75" customHeight="1">
      <c r="A237" s="10"/>
      <c r="B237" s="10"/>
      <c r="C237" s="10"/>
      <c r="D237" s="10"/>
      <c r="E237" s="10"/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  <c r="AA237" s="10"/>
      <c r="AB237" s="10"/>
    </row>
    <row r="238" spans="1:28" ht="12.75" customHeight="1">
      <c r="A238" s="10"/>
      <c r="B238" s="10"/>
      <c r="C238" s="10"/>
      <c r="D238" s="10"/>
      <c r="E238" s="10"/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  <c r="AA238" s="10"/>
      <c r="AB238" s="10"/>
    </row>
    <row r="239" spans="1:28" ht="12.75" customHeight="1">
      <c r="A239" s="10"/>
      <c r="B239" s="10"/>
      <c r="C239" s="10"/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/>
      <c r="AA239" s="10"/>
      <c r="AB239" s="10"/>
    </row>
    <row r="240" spans="1:28" ht="12.75" customHeight="1">
      <c r="A240" s="10"/>
      <c r="B240" s="10"/>
      <c r="C240" s="10"/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  <c r="AA240" s="10"/>
      <c r="AB240" s="10"/>
    </row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  <row r="1001" ht="12.75" customHeight="1"/>
    <row r="1002" ht="12.75" customHeight="1"/>
    <row r="1003" ht="12.75" customHeight="1"/>
    <row r="1004" ht="12.75" customHeight="1"/>
    <row r="1005" ht="12.75" customHeight="1"/>
    <row r="1006" ht="12.75" customHeight="1"/>
    <row r="1007" ht="12.75" customHeight="1"/>
    <row r="1008" ht="12.75" customHeight="1"/>
    <row r="1009" ht="12.75" customHeight="1"/>
    <row r="1010" ht="12.75" customHeight="1"/>
    <row r="1011" ht="12.75" customHeight="1"/>
    <row r="1012" ht="12.75" customHeight="1"/>
    <row r="1013" ht="12.75" customHeight="1"/>
    <row r="1014" ht="12.75" customHeight="1"/>
    <row r="1015" ht="12.75" customHeight="1"/>
    <row r="1016" ht="12.75" customHeight="1"/>
    <row r="1017" ht="12.75" customHeight="1"/>
    <row r="1018" ht="12.75" customHeight="1"/>
    <row r="1019" ht="12.75" customHeight="1"/>
    <row r="1020" ht="12.75" customHeight="1"/>
    <row r="1021" ht="12.75" customHeight="1"/>
    <row r="1022" ht="12.75" customHeight="1"/>
    <row r="1023" ht="12.75" customHeight="1"/>
  </sheetData>
  <protectedRanges>
    <protectedRange sqref="F155" name="Intervalo1_3"/>
  </protectedRanges>
  <mergeCells count="6">
    <mergeCell ref="A1:K1"/>
    <mergeCell ref="A70:H70"/>
    <mergeCell ref="A98:H98"/>
    <mergeCell ref="A151:H151"/>
    <mergeCell ref="A162:H162"/>
    <mergeCell ref="A186:M186"/>
  </mergeCells>
  <pageMargins left="0.511811024" right="0.511811024" top="0.78740157499999996" bottom="0.78740157499999996" header="0.31496062000000002" footer="0.31496062000000002"/>
  <tableParts count="4">
    <tablePart r:id="rId1"/>
    <tablePart r:id="rId2"/>
    <tablePart r:id="rId3"/>
    <tablePart r:id="rId4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970108-63E1-477A-944F-1C939239FA29}">
  <dimension ref="A1:AB1023"/>
  <sheetViews>
    <sheetView workbookViewId="0">
      <selection activeCell="A17" sqref="A17"/>
    </sheetView>
  </sheetViews>
  <sheetFormatPr defaultRowHeight="14.25"/>
  <cols>
    <col min="1" max="1" width="78.125" style="12" bestFit="1" customWidth="1"/>
    <col min="2" max="2" width="14.375" style="12" bestFit="1" customWidth="1"/>
    <col min="3" max="3" width="13.875" style="12" bestFit="1" customWidth="1"/>
    <col min="4" max="4" width="8.125" style="12" bestFit="1" customWidth="1"/>
    <col min="5" max="5" width="7.125" style="12" bestFit="1" customWidth="1"/>
    <col min="6" max="6" width="37.5" style="12" bestFit="1" customWidth="1"/>
    <col min="7" max="7" width="9.875" style="12" bestFit="1" customWidth="1"/>
    <col min="8" max="9" width="11.5" style="12" bestFit="1" customWidth="1"/>
    <col min="10" max="10" width="14.125" style="12" bestFit="1" customWidth="1"/>
    <col min="11" max="11" width="11.5" style="12" bestFit="1" customWidth="1"/>
    <col min="12" max="28" width="8.125" style="12" customWidth="1"/>
    <col min="29" max="1024" width="16" style="12" customWidth="1"/>
    <col min="1025" max="16384" width="9" style="12"/>
  </cols>
  <sheetData>
    <row r="1" spans="1:28" s="23" customFormat="1" ht="12.75" customHeight="1">
      <c r="A1" s="112" t="s">
        <v>0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</row>
    <row r="2" spans="1:28" s="23" customFormat="1" ht="12.75" customHeight="1">
      <c r="A2" s="24" t="s">
        <v>1</v>
      </c>
      <c r="B2" s="24" t="s">
        <v>2</v>
      </c>
      <c r="C2" s="24" t="s">
        <v>3</v>
      </c>
      <c r="D2" s="24" t="s">
        <v>4</v>
      </c>
      <c r="E2" s="24" t="s">
        <v>5</v>
      </c>
      <c r="F2" s="24" t="s">
        <v>6</v>
      </c>
      <c r="G2" s="24" t="s">
        <v>7</v>
      </c>
      <c r="H2" s="24" t="s">
        <v>8</v>
      </c>
      <c r="I2" s="25" t="s">
        <v>9</v>
      </c>
      <c r="J2" s="25" t="s">
        <v>10</v>
      </c>
      <c r="K2" s="25" t="s">
        <v>11</v>
      </c>
      <c r="L2" s="1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</row>
    <row r="3" spans="1:28" s="23" customFormat="1" ht="12.75" customHeight="1">
      <c r="A3" s="41" t="s">
        <v>58</v>
      </c>
      <c r="B3" s="42" t="s">
        <v>112</v>
      </c>
      <c r="C3" s="42" t="s">
        <v>12</v>
      </c>
      <c r="D3" s="46" t="s">
        <v>13</v>
      </c>
      <c r="E3" s="34">
        <v>1</v>
      </c>
      <c r="F3" s="40" t="s">
        <v>212</v>
      </c>
      <c r="G3" s="36" t="s">
        <v>8</v>
      </c>
      <c r="H3" s="84">
        <v>10570</v>
      </c>
      <c r="I3" s="84"/>
      <c r="J3" s="84"/>
      <c r="K3" s="84">
        <f>Tabela13846[[#This Row],[AGP]]+Tabela13846[[#This Row],[VENCIMENTO]]+Tabela13846[[#This Row],[REPRESENTAÇÃO]]</f>
        <v>10570</v>
      </c>
      <c r="L3" s="1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</row>
    <row r="4" spans="1:28" s="23" customFormat="1" ht="12.75" customHeight="1">
      <c r="A4" s="38" t="s">
        <v>59</v>
      </c>
      <c r="B4" s="42" t="s">
        <v>113</v>
      </c>
      <c r="C4" s="42" t="s">
        <v>162</v>
      </c>
      <c r="D4" s="45" t="s">
        <v>15</v>
      </c>
      <c r="E4" s="34">
        <v>1</v>
      </c>
      <c r="F4" s="38" t="s">
        <v>213</v>
      </c>
      <c r="G4" s="36" t="s">
        <v>511</v>
      </c>
      <c r="H4" s="84"/>
      <c r="I4" s="84">
        <v>1993.32</v>
      </c>
      <c r="J4" s="84">
        <v>7973.3</v>
      </c>
      <c r="K4" s="84">
        <f>Tabela13846[[#This Row],[AGP]]+Tabela13846[[#This Row],[VENCIMENTO]]+Tabela13846[[#This Row],[REPRESENTAÇÃO]]</f>
        <v>9966.6200000000008</v>
      </c>
      <c r="L4" s="1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</row>
    <row r="5" spans="1:28" s="23" customFormat="1" ht="12.75" customHeight="1">
      <c r="A5" s="40" t="s">
        <v>60</v>
      </c>
      <c r="B5" s="42" t="s">
        <v>114</v>
      </c>
      <c r="C5" s="42" t="s">
        <v>163</v>
      </c>
      <c r="D5" s="45" t="s">
        <v>15</v>
      </c>
      <c r="E5" s="34">
        <v>1</v>
      </c>
      <c r="F5" s="40" t="s">
        <v>214</v>
      </c>
      <c r="G5" s="36" t="s">
        <v>511</v>
      </c>
      <c r="H5" s="84"/>
      <c r="I5" s="84">
        <v>1993.32</v>
      </c>
      <c r="J5" s="84">
        <v>7937.3</v>
      </c>
      <c r="K5" s="84">
        <f>Tabela13846[[#This Row],[AGP]]+Tabela13846[[#This Row],[VENCIMENTO]]+Tabela13846[[#This Row],[REPRESENTAÇÃO]]</f>
        <v>9930.6200000000008</v>
      </c>
      <c r="L5" s="1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</row>
    <row r="6" spans="1:28" s="23" customFormat="1" ht="12.75" customHeight="1">
      <c r="A6" s="39" t="s">
        <v>61</v>
      </c>
      <c r="B6" s="42" t="s">
        <v>115</v>
      </c>
      <c r="C6" s="42" t="s">
        <v>115</v>
      </c>
      <c r="D6" s="45" t="s">
        <v>15</v>
      </c>
      <c r="E6" s="34">
        <v>1</v>
      </c>
      <c r="F6" s="47" t="s">
        <v>215</v>
      </c>
      <c r="G6" s="36" t="s">
        <v>511</v>
      </c>
      <c r="H6" s="84"/>
      <c r="I6" s="84">
        <v>199.32</v>
      </c>
      <c r="J6" s="84">
        <v>7973.3</v>
      </c>
      <c r="K6" s="84">
        <f>Tabela13846[[#This Row],[AGP]]+Tabela13846[[#This Row],[VENCIMENTO]]+Tabela13846[[#This Row],[REPRESENTAÇÃO]]</f>
        <v>8172.62</v>
      </c>
      <c r="L6" s="1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s="23" customFormat="1" ht="12.75" customHeight="1">
      <c r="A7" s="39" t="s">
        <v>62</v>
      </c>
      <c r="B7" s="42" t="s">
        <v>116</v>
      </c>
      <c r="C7" s="42" t="s">
        <v>164</v>
      </c>
      <c r="D7" s="45" t="s">
        <v>206</v>
      </c>
      <c r="E7" s="34">
        <v>1</v>
      </c>
      <c r="F7" s="47" t="s">
        <v>216</v>
      </c>
      <c r="G7" s="36" t="s">
        <v>511</v>
      </c>
      <c r="H7" s="84"/>
      <c r="I7" s="84">
        <v>1461.77</v>
      </c>
      <c r="J7" s="84">
        <v>5847.08</v>
      </c>
      <c r="K7" s="84">
        <f>Tabela13846[[#This Row],[AGP]]+Tabela13846[[#This Row],[VENCIMENTO]]+Tabela13846[[#This Row],[REPRESENTAÇÃO]]</f>
        <v>7308.85</v>
      </c>
      <c r="L7" s="1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</row>
    <row r="8" spans="1:28" s="23" customFormat="1" ht="12.75" customHeight="1">
      <c r="A8" s="39" t="s">
        <v>63</v>
      </c>
      <c r="B8" s="42" t="s">
        <v>117</v>
      </c>
      <c r="C8" s="42" t="s">
        <v>165</v>
      </c>
      <c r="D8" s="45" t="s">
        <v>206</v>
      </c>
      <c r="E8" s="34">
        <v>1</v>
      </c>
      <c r="F8" s="47" t="s">
        <v>217</v>
      </c>
      <c r="G8" s="36" t="s">
        <v>512</v>
      </c>
      <c r="H8" s="84"/>
      <c r="I8" s="84"/>
      <c r="J8" s="84">
        <v>5847.08</v>
      </c>
      <c r="K8" s="84">
        <v>5847.08</v>
      </c>
      <c r="L8" s="1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</row>
    <row r="9" spans="1:28" s="23" customFormat="1" ht="12.75" customHeight="1">
      <c r="A9" s="39" t="s">
        <v>64</v>
      </c>
      <c r="B9" s="42" t="s">
        <v>118</v>
      </c>
      <c r="C9" s="42" t="s">
        <v>166</v>
      </c>
      <c r="D9" s="45" t="s">
        <v>206</v>
      </c>
      <c r="E9" s="34">
        <v>1</v>
      </c>
      <c r="F9" s="47" t="s">
        <v>218</v>
      </c>
      <c r="G9" s="36" t="s">
        <v>511</v>
      </c>
      <c r="H9" s="84"/>
      <c r="I9" s="84">
        <v>1461.77</v>
      </c>
      <c r="J9" s="84">
        <v>5847.08</v>
      </c>
      <c r="K9" s="84">
        <f>Tabela13846[[#This Row],[AGP]]+Tabela13846[[#This Row],[VENCIMENTO]]+Tabela13846[[#This Row],[REPRESENTAÇÃO]]</f>
        <v>7308.85</v>
      </c>
      <c r="L9" s="1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</row>
    <row r="10" spans="1:28" s="23" customFormat="1" ht="12.75" customHeight="1">
      <c r="A10" s="39" t="s">
        <v>65</v>
      </c>
      <c r="B10" s="42" t="s">
        <v>119</v>
      </c>
      <c r="C10" s="43" t="s">
        <v>119</v>
      </c>
      <c r="D10" s="45" t="s">
        <v>207</v>
      </c>
      <c r="E10" s="34">
        <v>1</v>
      </c>
      <c r="F10" s="47" t="s">
        <v>219</v>
      </c>
      <c r="G10" s="36" t="s">
        <v>511</v>
      </c>
      <c r="H10" s="84"/>
      <c r="I10" s="84">
        <v>1461.77</v>
      </c>
      <c r="J10" s="84">
        <v>5847.08</v>
      </c>
      <c r="K10" s="84">
        <f>Tabela13846[[#This Row],[AGP]]+Tabela13846[[#This Row],[VENCIMENTO]]+Tabela13846[[#This Row],[REPRESENTAÇÃO]]</f>
        <v>7308.85</v>
      </c>
      <c r="L10" s="1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</row>
    <row r="11" spans="1:28" s="23" customFormat="1" ht="12.75" customHeight="1">
      <c r="A11" s="39" t="s">
        <v>66</v>
      </c>
      <c r="B11" s="42" t="s">
        <v>17</v>
      </c>
      <c r="C11" s="42" t="s">
        <v>167</v>
      </c>
      <c r="D11" s="45" t="s">
        <v>208</v>
      </c>
      <c r="E11" s="34">
        <v>1</v>
      </c>
      <c r="F11" s="47" t="s">
        <v>220</v>
      </c>
      <c r="G11" s="36" t="s">
        <v>511</v>
      </c>
      <c r="H11" s="84"/>
      <c r="I11" s="84">
        <v>1229.22</v>
      </c>
      <c r="J11" s="84">
        <v>4916.8599999999997</v>
      </c>
      <c r="K11" s="84">
        <f>Tabela13846[[#This Row],[AGP]]+Tabela13846[[#This Row],[VENCIMENTO]]+Tabela13846[[#This Row],[REPRESENTAÇÃO]]</f>
        <v>6146.08</v>
      </c>
      <c r="L11" s="1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</row>
    <row r="12" spans="1:28" s="23" customFormat="1" ht="12.75" customHeight="1">
      <c r="A12" s="39" t="s">
        <v>67</v>
      </c>
      <c r="B12" s="42" t="s">
        <v>120</v>
      </c>
      <c r="C12" s="42" t="s">
        <v>453</v>
      </c>
      <c r="D12" s="45" t="s">
        <v>208</v>
      </c>
      <c r="E12" s="34">
        <v>1</v>
      </c>
      <c r="F12" s="47" t="s">
        <v>221</v>
      </c>
      <c r="G12" s="36" t="s">
        <v>511</v>
      </c>
      <c r="H12" s="84"/>
      <c r="I12" s="84">
        <v>1229.22</v>
      </c>
      <c r="J12" s="84">
        <v>4916.8599999999997</v>
      </c>
      <c r="K12" s="84">
        <f>Tabela13846[[#This Row],[AGP]]+Tabela13846[[#This Row],[VENCIMENTO]]+Tabela13846[[#This Row],[REPRESENTAÇÃO]]</f>
        <v>6146.08</v>
      </c>
      <c r="L12" s="1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</row>
    <row r="13" spans="1:28" s="23" customFormat="1" ht="12.75" customHeight="1">
      <c r="A13" s="39" t="s">
        <v>68</v>
      </c>
      <c r="B13" s="42" t="s">
        <v>121</v>
      </c>
      <c r="C13" s="42" t="s">
        <v>454</v>
      </c>
      <c r="D13" s="45" t="s">
        <v>208</v>
      </c>
      <c r="E13" s="34">
        <v>1</v>
      </c>
      <c r="F13" s="47" t="s">
        <v>222</v>
      </c>
      <c r="G13" s="36" t="s">
        <v>511</v>
      </c>
      <c r="H13" s="84"/>
      <c r="I13" s="84">
        <v>1229.22</v>
      </c>
      <c r="J13" s="84">
        <v>4916.8599999999997</v>
      </c>
      <c r="K13" s="84">
        <f>Tabela13846[[#This Row],[AGP]]+Tabela13846[[#This Row],[VENCIMENTO]]+Tabela13846[[#This Row],[REPRESENTAÇÃO]]</f>
        <v>6146.08</v>
      </c>
      <c r="L13" s="1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</row>
    <row r="14" spans="1:28" s="23" customFormat="1" ht="12.75" customHeight="1">
      <c r="A14" s="39" t="s">
        <v>69</v>
      </c>
      <c r="B14" s="42" t="s">
        <v>122</v>
      </c>
      <c r="C14" s="42" t="s">
        <v>122</v>
      </c>
      <c r="D14" s="45" t="s">
        <v>208</v>
      </c>
      <c r="E14" s="34">
        <v>1</v>
      </c>
      <c r="F14" s="47" t="s">
        <v>223</v>
      </c>
      <c r="G14" s="36" t="s">
        <v>511</v>
      </c>
      <c r="H14" s="84"/>
      <c r="I14" s="84">
        <v>1129.55</v>
      </c>
      <c r="J14" s="84">
        <v>4518.2</v>
      </c>
      <c r="K14" s="84">
        <f>Tabela13846[[#This Row],[AGP]]+Tabela13846[[#This Row],[VENCIMENTO]]+Tabela13846[[#This Row],[REPRESENTAÇÃO]]</f>
        <v>5647.75</v>
      </c>
      <c r="L14" s="1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</row>
    <row r="15" spans="1:28" s="23" customFormat="1" ht="12.75" customHeight="1">
      <c r="A15" s="40" t="s">
        <v>70</v>
      </c>
      <c r="B15" s="42" t="s">
        <v>123</v>
      </c>
      <c r="C15" s="42" t="s">
        <v>168</v>
      </c>
      <c r="D15" s="45" t="s">
        <v>16</v>
      </c>
      <c r="E15" s="34">
        <v>1</v>
      </c>
      <c r="F15" s="40" t="s">
        <v>224</v>
      </c>
      <c r="G15" s="36" t="s">
        <v>511</v>
      </c>
      <c r="H15" s="84"/>
      <c r="I15" s="84">
        <v>1129.55</v>
      </c>
      <c r="J15" s="84">
        <v>4518.2</v>
      </c>
      <c r="K15" s="84">
        <f>Tabela13846[[#This Row],[AGP]]+Tabela13846[[#This Row],[VENCIMENTO]]+Tabela13846[[#This Row],[REPRESENTAÇÃO]]</f>
        <v>5647.75</v>
      </c>
      <c r="L15" s="1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</row>
    <row r="16" spans="1:28" s="23" customFormat="1" ht="12.75" customHeight="1">
      <c r="A16" s="39" t="s">
        <v>71</v>
      </c>
      <c r="B16" s="42" t="s">
        <v>124</v>
      </c>
      <c r="C16" s="42" t="s">
        <v>169</v>
      </c>
      <c r="D16" s="45" t="s">
        <v>16</v>
      </c>
      <c r="E16" s="34">
        <v>1</v>
      </c>
      <c r="F16" s="47" t="s">
        <v>225</v>
      </c>
      <c r="G16" s="36" t="s">
        <v>511</v>
      </c>
      <c r="H16" s="84"/>
      <c r="I16" s="84">
        <v>1129.55</v>
      </c>
      <c r="J16" s="84">
        <v>4518.2</v>
      </c>
      <c r="K16" s="84">
        <f>Tabela13846[[#This Row],[AGP]]+Tabela13846[[#This Row],[VENCIMENTO]]+Tabela13846[[#This Row],[REPRESENTAÇÃO]]</f>
        <v>5647.75</v>
      </c>
      <c r="L16" s="1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</row>
    <row r="17" spans="1:28" s="23" customFormat="1" ht="12.75" customHeight="1">
      <c r="A17" s="39" t="s">
        <v>70</v>
      </c>
      <c r="B17" s="42" t="s">
        <v>123</v>
      </c>
      <c r="C17" s="42" t="s">
        <v>168</v>
      </c>
      <c r="D17" s="45" t="s">
        <v>16</v>
      </c>
      <c r="E17" s="34">
        <v>1</v>
      </c>
      <c r="F17" s="47" t="s">
        <v>226</v>
      </c>
      <c r="G17" s="36" t="s">
        <v>512</v>
      </c>
      <c r="H17" s="84"/>
      <c r="I17" s="84">
        <v>4518.2</v>
      </c>
      <c r="J17" s="84"/>
      <c r="K17" s="84">
        <f>Tabela13846[[#This Row],[AGP]]+Tabela13846[[#This Row],[VENCIMENTO]]+Tabela13846[[#This Row],[REPRESENTAÇÃO]]</f>
        <v>4518.2</v>
      </c>
      <c r="L17" s="1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</row>
    <row r="18" spans="1:28" s="23" customFormat="1" ht="12.75" customHeight="1">
      <c r="A18" s="39" t="s">
        <v>450</v>
      </c>
      <c r="B18" s="42" t="s">
        <v>451</v>
      </c>
      <c r="C18" s="42" t="s">
        <v>452</v>
      </c>
      <c r="D18" s="45" t="s">
        <v>16</v>
      </c>
      <c r="E18" s="34">
        <v>1</v>
      </c>
      <c r="F18" s="47" t="s">
        <v>449</v>
      </c>
      <c r="G18" s="36" t="s">
        <v>511</v>
      </c>
      <c r="H18" s="84"/>
      <c r="I18" s="84">
        <v>1129.55</v>
      </c>
      <c r="J18" s="84">
        <v>4518.2</v>
      </c>
      <c r="K18" s="84">
        <f>Tabela13846[[#This Row],[AGP]]+Tabela13846[[#This Row],[VENCIMENTO]]+Tabela13846[[#This Row],[REPRESENTAÇÃO]]</f>
        <v>5647.75</v>
      </c>
      <c r="L18" s="1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</row>
    <row r="19" spans="1:28" s="23" customFormat="1" ht="12.75" customHeight="1">
      <c r="A19" s="39" t="s">
        <v>75</v>
      </c>
      <c r="B19" s="42" t="s">
        <v>516</v>
      </c>
      <c r="C19" s="42" t="s">
        <v>517</v>
      </c>
      <c r="D19" s="45" t="s">
        <v>209</v>
      </c>
      <c r="E19" s="34">
        <v>1</v>
      </c>
      <c r="F19" s="47" t="s">
        <v>518</v>
      </c>
      <c r="G19" s="36" t="s">
        <v>511</v>
      </c>
      <c r="H19" s="84"/>
      <c r="I19" s="84">
        <v>1129.55</v>
      </c>
      <c r="J19" s="84">
        <v>4518.2</v>
      </c>
      <c r="K19" s="84">
        <f>Tabela13846[[#This Row],[AGP]]+Tabela13846[[#This Row],[VENCIMENTO]]+Tabela13846[[#This Row],[REPRESENTAÇÃO]]</f>
        <v>5647.75</v>
      </c>
      <c r="L19" s="1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</row>
    <row r="20" spans="1:28" s="23" customFormat="1" ht="12.75" customHeight="1">
      <c r="A20" s="39" t="s">
        <v>72</v>
      </c>
      <c r="B20" s="42" t="s">
        <v>125</v>
      </c>
      <c r="C20" s="42" t="s">
        <v>455</v>
      </c>
      <c r="D20" s="45" t="s">
        <v>16</v>
      </c>
      <c r="E20" s="34">
        <v>1</v>
      </c>
      <c r="F20" s="47" t="s">
        <v>227</v>
      </c>
      <c r="G20" s="36" t="s">
        <v>511</v>
      </c>
      <c r="H20" s="84"/>
      <c r="I20" s="84">
        <v>1129.55</v>
      </c>
      <c r="J20" s="84">
        <v>4518.2</v>
      </c>
      <c r="K20" s="84">
        <f>Tabela13846[[#This Row],[AGP]]+Tabela13846[[#This Row],[VENCIMENTO]]+Tabela13846[[#This Row],[REPRESENTAÇÃO]]</f>
        <v>5647.75</v>
      </c>
      <c r="L20" s="1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</row>
    <row r="21" spans="1:28" s="23" customFormat="1" ht="12.75" customHeight="1">
      <c r="A21" s="39" t="s">
        <v>73</v>
      </c>
      <c r="B21" s="42" t="s">
        <v>126</v>
      </c>
      <c r="C21" s="42" t="s">
        <v>170</v>
      </c>
      <c r="D21" s="45" t="s">
        <v>16</v>
      </c>
      <c r="E21" s="34">
        <v>1</v>
      </c>
      <c r="F21" s="47" t="s">
        <v>228</v>
      </c>
      <c r="G21" s="36" t="s">
        <v>511</v>
      </c>
      <c r="H21" s="84"/>
      <c r="I21" s="84">
        <v>1129.55</v>
      </c>
      <c r="J21" s="84">
        <v>4518.2</v>
      </c>
      <c r="K21" s="84">
        <f>Tabela13846[[#This Row],[AGP]]+Tabela13846[[#This Row],[VENCIMENTO]]+Tabela13846[[#This Row],[REPRESENTAÇÃO]]</f>
        <v>5647.75</v>
      </c>
      <c r="L21" s="1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</row>
    <row r="22" spans="1:28" s="23" customFormat="1" ht="12.75" customHeight="1">
      <c r="A22" s="39" t="s">
        <v>74</v>
      </c>
      <c r="B22" s="42" t="s">
        <v>127</v>
      </c>
      <c r="C22" s="42" t="s">
        <v>171</v>
      </c>
      <c r="D22" s="45" t="s">
        <v>16</v>
      </c>
      <c r="E22" s="34">
        <v>1</v>
      </c>
      <c r="F22" s="47" t="s">
        <v>448</v>
      </c>
      <c r="G22" s="36" t="s">
        <v>511</v>
      </c>
      <c r="H22" s="84"/>
      <c r="I22" s="84">
        <v>1129.55</v>
      </c>
      <c r="J22" s="84">
        <v>4518.2</v>
      </c>
      <c r="K22" s="84">
        <f>Tabela13846[[#This Row],[AGP]]+Tabela13846[[#This Row],[VENCIMENTO]]+Tabela13846[[#This Row],[REPRESENTAÇÃO]]</f>
        <v>5647.75</v>
      </c>
      <c r="L22" s="1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</row>
    <row r="23" spans="1:28" s="23" customFormat="1" ht="12.75" customHeight="1">
      <c r="A23" s="39" t="s">
        <v>75</v>
      </c>
      <c r="B23" s="42" t="s">
        <v>128</v>
      </c>
      <c r="C23" s="42" t="s">
        <v>458</v>
      </c>
      <c r="D23" s="45" t="s">
        <v>16</v>
      </c>
      <c r="E23" s="34">
        <v>1</v>
      </c>
      <c r="F23" s="47" t="s">
        <v>229</v>
      </c>
      <c r="G23" s="36" t="s">
        <v>511</v>
      </c>
      <c r="H23" s="84"/>
      <c r="I23" s="84">
        <v>1129.55</v>
      </c>
      <c r="J23" s="84">
        <v>4518.2</v>
      </c>
      <c r="K23" s="84">
        <f>Tabela13846[[#This Row],[AGP]]+Tabela13846[[#This Row],[VENCIMENTO]]+Tabela13846[[#This Row],[REPRESENTAÇÃO]]</f>
        <v>5647.75</v>
      </c>
      <c r="L23" s="1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</row>
    <row r="24" spans="1:28" s="23" customFormat="1" ht="12.75" customHeight="1">
      <c r="A24" s="39" t="s">
        <v>76</v>
      </c>
      <c r="B24" s="42" t="s">
        <v>129</v>
      </c>
      <c r="C24" s="42" t="s">
        <v>172</v>
      </c>
      <c r="D24" s="45" t="s">
        <v>16</v>
      </c>
      <c r="E24" s="34">
        <v>1</v>
      </c>
      <c r="F24" s="47" t="s">
        <v>230</v>
      </c>
      <c r="G24" s="36" t="s">
        <v>511</v>
      </c>
      <c r="H24" s="84"/>
      <c r="I24" s="84">
        <v>1129.55</v>
      </c>
      <c r="J24" s="84">
        <v>4518.2</v>
      </c>
      <c r="K24" s="84">
        <f>Tabela13846[[#This Row],[AGP]]+Tabela13846[[#This Row],[VENCIMENTO]]+Tabela13846[[#This Row],[REPRESENTAÇÃO]]</f>
        <v>5647.75</v>
      </c>
      <c r="L24" s="1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</row>
    <row r="25" spans="1:28" s="23" customFormat="1" ht="12.75" customHeight="1">
      <c r="A25" s="39" t="s">
        <v>77</v>
      </c>
      <c r="B25" s="42" t="s">
        <v>130</v>
      </c>
      <c r="C25" s="42" t="s">
        <v>173</v>
      </c>
      <c r="D25" s="45" t="s">
        <v>209</v>
      </c>
      <c r="E25" s="34">
        <v>1</v>
      </c>
      <c r="F25" s="47" t="s">
        <v>231</v>
      </c>
      <c r="G25" s="36" t="s">
        <v>511</v>
      </c>
      <c r="H25" s="84"/>
      <c r="I25" s="84">
        <v>930.22</v>
      </c>
      <c r="J25" s="84">
        <v>3720.87</v>
      </c>
      <c r="K25" s="84">
        <f>Tabela13846[[#This Row],[AGP]]+Tabela13846[[#This Row],[VENCIMENTO]]+Tabela13846[[#This Row],[REPRESENTAÇÃO]]</f>
        <v>4651.09</v>
      </c>
      <c r="L25" s="1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</row>
    <row r="26" spans="1:28" s="23" customFormat="1" ht="12.75" customHeight="1">
      <c r="A26" s="39" t="s">
        <v>77</v>
      </c>
      <c r="B26" s="42" t="s">
        <v>130</v>
      </c>
      <c r="C26" s="42" t="s">
        <v>173</v>
      </c>
      <c r="D26" s="45" t="s">
        <v>209</v>
      </c>
      <c r="E26" s="34">
        <v>1</v>
      </c>
      <c r="F26" s="47" t="s">
        <v>232</v>
      </c>
      <c r="G26" s="36" t="s">
        <v>511</v>
      </c>
      <c r="H26" s="84"/>
      <c r="I26" s="84">
        <v>930.22</v>
      </c>
      <c r="J26" s="84">
        <v>3720.87</v>
      </c>
      <c r="K26" s="84">
        <f>Tabela13846[[#This Row],[AGP]]+Tabela13846[[#This Row],[VENCIMENTO]]+Tabela13846[[#This Row],[REPRESENTAÇÃO]]</f>
        <v>4651.09</v>
      </c>
      <c r="L26" s="1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</row>
    <row r="27" spans="1:28" s="23" customFormat="1" ht="12.75" customHeight="1">
      <c r="A27" s="39" t="s">
        <v>78</v>
      </c>
      <c r="B27" s="42" t="s">
        <v>131</v>
      </c>
      <c r="C27" s="42" t="s">
        <v>174</v>
      </c>
      <c r="D27" s="45" t="s">
        <v>209</v>
      </c>
      <c r="E27" s="34">
        <v>1</v>
      </c>
      <c r="F27" s="47" t="s">
        <v>233</v>
      </c>
      <c r="G27" s="36" t="s">
        <v>511</v>
      </c>
      <c r="H27" s="84"/>
      <c r="I27" s="84">
        <v>930.22</v>
      </c>
      <c r="J27" s="84">
        <v>3720.87</v>
      </c>
      <c r="K27" s="84">
        <f>Tabela13846[[#This Row],[AGP]]+Tabela13846[[#This Row],[VENCIMENTO]]+Tabela13846[[#This Row],[REPRESENTAÇÃO]]</f>
        <v>4651.09</v>
      </c>
      <c r="L27" s="1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</row>
    <row r="28" spans="1:28" s="23" customFormat="1" ht="12.75" customHeight="1">
      <c r="A28" s="39" t="s">
        <v>79</v>
      </c>
      <c r="B28" s="42" t="s">
        <v>132</v>
      </c>
      <c r="C28" s="42" t="s">
        <v>175</v>
      </c>
      <c r="D28" s="45" t="s">
        <v>209</v>
      </c>
      <c r="E28" s="34">
        <v>1</v>
      </c>
      <c r="F28" s="47" t="s">
        <v>234</v>
      </c>
      <c r="G28" s="36" t="s">
        <v>511</v>
      </c>
      <c r="H28" s="84"/>
      <c r="I28" s="84">
        <v>930.22</v>
      </c>
      <c r="J28" s="84">
        <v>3720.87</v>
      </c>
      <c r="K28" s="84">
        <f>Tabela13846[[#This Row],[AGP]]+Tabela13846[[#This Row],[VENCIMENTO]]+Tabela13846[[#This Row],[REPRESENTAÇÃO]]</f>
        <v>4651.09</v>
      </c>
      <c r="L28" s="1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</row>
    <row r="29" spans="1:28" s="23" customFormat="1" ht="12.75" customHeight="1">
      <c r="A29" s="39" t="s">
        <v>80</v>
      </c>
      <c r="B29" s="42" t="s">
        <v>129</v>
      </c>
      <c r="C29" s="42" t="s">
        <v>176</v>
      </c>
      <c r="D29" s="45" t="s">
        <v>209</v>
      </c>
      <c r="E29" s="34">
        <v>1</v>
      </c>
      <c r="F29" s="47" t="s">
        <v>235</v>
      </c>
      <c r="G29" s="36" t="s">
        <v>511</v>
      </c>
      <c r="H29" s="84"/>
      <c r="I29" s="84">
        <v>930.22</v>
      </c>
      <c r="J29" s="84">
        <v>3720.87</v>
      </c>
      <c r="K29" s="84">
        <f>Tabela13846[[#This Row],[AGP]]+Tabela13846[[#This Row],[VENCIMENTO]]+Tabela13846[[#This Row],[REPRESENTAÇÃO]]</f>
        <v>4651.09</v>
      </c>
      <c r="L29" s="1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</row>
    <row r="30" spans="1:28" s="23" customFormat="1" ht="12.75" customHeight="1">
      <c r="A30" s="39" t="s">
        <v>81</v>
      </c>
      <c r="B30" s="42" t="s">
        <v>133</v>
      </c>
      <c r="C30" s="42" t="s">
        <v>177</v>
      </c>
      <c r="D30" s="45" t="s">
        <v>209</v>
      </c>
      <c r="E30" s="34">
        <v>1</v>
      </c>
      <c r="F30" s="47" t="s">
        <v>236</v>
      </c>
      <c r="G30" s="36" t="s">
        <v>511</v>
      </c>
      <c r="H30" s="84"/>
      <c r="I30" s="84">
        <v>930.22</v>
      </c>
      <c r="J30" s="84">
        <v>3720.87</v>
      </c>
      <c r="K30" s="84">
        <f>Tabela13846[[#This Row],[AGP]]+Tabela13846[[#This Row],[VENCIMENTO]]+Tabela13846[[#This Row],[REPRESENTAÇÃO]]</f>
        <v>4651.09</v>
      </c>
      <c r="L30" s="1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</row>
    <row r="31" spans="1:28" s="23" customFormat="1" ht="12.75" customHeight="1">
      <c r="A31" s="39" t="s">
        <v>81</v>
      </c>
      <c r="B31" s="42" t="s">
        <v>133</v>
      </c>
      <c r="C31" s="42" t="s">
        <v>177</v>
      </c>
      <c r="D31" s="45" t="s">
        <v>209</v>
      </c>
      <c r="E31" s="34">
        <v>1</v>
      </c>
      <c r="F31" s="47" t="s">
        <v>237</v>
      </c>
      <c r="G31" s="36" t="s">
        <v>511</v>
      </c>
      <c r="H31" s="84"/>
      <c r="I31" s="84">
        <v>930.22</v>
      </c>
      <c r="J31" s="84">
        <v>3720.87</v>
      </c>
      <c r="K31" s="84">
        <f>Tabela13846[[#This Row],[AGP]]+Tabela13846[[#This Row],[VENCIMENTO]]+Tabela13846[[#This Row],[REPRESENTAÇÃO]]</f>
        <v>4651.09</v>
      </c>
      <c r="L31" s="1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</row>
    <row r="32" spans="1:28" s="23" customFormat="1" ht="12.75" customHeight="1">
      <c r="A32" s="39" t="s">
        <v>82</v>
      </c>
      <c r="B32" s="42" t="s">
        <v>134</v>
      </c>
      <c r="C32" s="42" t="s">
        <v>178</v>
      </c>
      <c r="D32" s="45" t="s">
        <v>209</v>
      </c>
      <c r="E32" s="34">
        <v>1</v>
      </c>
      <c r="F32" s="47" t="s">
        <v>238</v>
      </c>
      <c r="G32" s="36" t="s">
        <v>511</v>
      </c>
      <c r="H32" s="84"/>
      <c r="I32" s="84">
        <v>930.22</v>
      </c>
      <c r="J32" s="84">
        <v>3720.87</v>
      </c>
      <c r="K32" s="84">
        <f>Tabela13846[[#This Row],[AGP]]+Tabela13846[[#This Row],[VENCIMENTO]]+Tabela13846[[#This Row],[REPRESENTAÇÃO]]</f>
        <v>4651.09</v>
      </c>
      <c r="L32" s="1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</row>
    <row r="33" spans="1:28" s="23" customFormat="1" ht="12.75" customHeight="1">
      <c r="A33" s="39" t="s">
        <v>83</v>
      </c>
      <c r="B33" s="42" t="s">
        <v>135</v>
      </c>
      <c r="C33" s="42" t="s">
        <v>179</v>
      </c>
      <c r="D33" s="45" t="s">
        <v>209</v>
      </c>
      <c r="E33" s="34">
        <v>1</v>
      </c>
      <c r="F33" s="47" t="s">
        <v>239</v>
      </c>
      <c r="G33" s="36" t="s">
        <v>511</v>
      </c>
      <c r="H33" s="84"/>
      <c r="I33" s="84">
        <v>930.22</v>
      </c>
      <c r="J33" s="84">
        <v>3720.87</v>
      </c>
      <c r="K33" s="84">
        <f>Tabela13846[[#This Row],[AGP]]+Tabela13846[[#This Row],[VENCIMENTO]]+Tabela13846[[#This Row],[REPRESENTAÇÃO]]</f>
        <v>4651.09</v>
      </c>
      <c r="L33" s="1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</row>
    <row r="34" spans="1:28" s="23" customFormat="1" ht="12.75" customHeight="1">
      <c r="A34" s="39" t="s">
        <v>84</v>
      </c>
      <c r="B34" s="42" t="s">
        <v>136</v>
      </c>
      <c r="C34" s="42" t="s">
        <v>456</v>
      </c>
      <c r="D34" s="45" t="s">
        <v>209</v>
      </c>
      <c r="E34" s="34">
        <v>1</v>
      </c>
      <c r="F34" s="47" t="s">
        <v>240</v>
      </c>
      <c r="G34" s="36" t="s">
        <v>511</v>
      </c>
      <c r="H34" s="84"/>
      <c r="I34" s="84">
        <v>930.22</v>
      </c>
      <c r="J34" s="84">
        <v>3720.87</v>
      </c>
      <c r="K34" s="84">
        <f>Tabela13846[[#This Row],[AGP]]+Tabela13846[[#This Row],[VENCIMENTO]]+Tabela13846[[#This Row],[REPRESENTAÇÃO]]</f>
        <v>4651.09</v>
      </c>
      <c r="L34" s="1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</row>
    <row r="35" spans="1:28" s="23" customFormat="1" ht="12.75" customHeight="1">
      <c r="A35" s="39" t="s">
        <v>85</v>
      </c>
      <c r="B35" s="42" t="s">
        <v>137</v>
      </c>
      <c r="C35" s="42" t="s">
        <v>457</v>
      </c>
      <c r="D35" s="45" t="s">
        <v>209</v>
      </c>
      <c r="E35" s="34">
        <v>1</v>
      </c>
      <c r="F35" s="47" t="s">
        <v>241</v>
      </c>
      <c r="G35" s="36" t="s">
        <v>511</v>
      </c>
      <c r="H35" s="84"/>
      <c r="I35" s="84">
        <v>930.22</v>
      </c>
      <c r="J35" s="84">
        <v>3720.87</v>
      </c>
      <c r="K35" s="84">
        <f>Tabela13846[[#This Row],[AGP]]+Tabela13846[[#This Row],[VENCIMENTO]]+Tabela13846[[#This Row],[REPRESENTAÇÃO]]</f>
        <v>4651.09</v>
      </c>
      <c r="L35" s="1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</row>
    <row r="36" spans="1:28" s="23" customFormat="1" ht="12.75" customHeight="1">
      <c r="A36" s="39" t="s">
        <v>86</v>
      </c>
      <c r="B36" s="42" t="s">
        <v>138</v>
      </c>
      <c r="C36" s="42" t="s">
        <v>180</v>
      </c>
      <c r="D36" s="45" t="s">
        <v>209</v>
      </c>
      <c r="E36" s="34">
        <v>1</v>
      </c>
      <c r="F36" s="47" t="s">
        <v>242</v>
      </c>
      <c r="G36" s="36" t="s">
        <v>511</v>
      </c>
      <c r="H36" s="84"/>
      <c r="I36" s="84">
        <v>930.22</v>
      </c>
      <c r="J36" s="84">
        <v>3720.87</v>
      </c>
      <c r="K36" s="84">
        <f>Tabela13846[[#This Row],[AGP]]+Tabela13846[[#This Row],[VENCIMENTO]]+Tabela13846[[#This Row],[REPRESENTAÇÃO]]</f>
        <v>4651.09</v>
      </c>
      <c r="L36" s="1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</row>
    <row r="37" spans="1:28" s="23" customFormat="1" ht="12.75" customHeight="1">
      <c r="A37" s="39" t="s">
        <v>87</v>
      </c>
      <c r="B37" s="42" t="s">
        <v>139</v>
      </c>
      <c r="C37" s="42" t="s">
        <v>181</v>
      </c>
      <c r="D37" s="45" t="s">
        <v>209</v>
      </c>
      <c r="E37" s="34">
        <v>1</v>
      </c>
      <c r="F37" s="47" t="s">
        <v>243</v>
      </c>
      <c r="G37" s="36" t="s">
        <v>511</v>
      </c>
      <c r="H37" s="84"/>
      <c r="I37" s="84">
        <v>930.22</v>
      </c>
      <c r="J37" s="84">
        <v>3720.87</v>
      </c>
      <c r="K37" s="84">
        <f>Tabela13846[[#This Row],[AGP]]+Tabela13846[[#This Row],[VENCIMENTO]]+Tabela13846[[#This Row],[REPRESENTAÇÃO]]</f>
        <v>4651.09</v>
      </c>
      <c r="L37" s="1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</row>
    <row r="38" spans="1:28" s="23" customFormat="1" ht="12.75" customHeight="1">
      <c r="A38" s="39" t="s">
        <v>88</v>
      </c>
      <c r="B38" s="42" t="s">
        <v>140</v>
      </c>
      <c r="C38" s="42" t="s">
        <v>182</v>
      </c>
      <c r="D38" s="45" t="s">
        <v>209</v>
      </c>
      <c r="E38" s="34">
        <v>1</v>
      </c>
      <c r="F38" s="47" t="s">
        <v>244</v>
      </c>
      <c r="G38" s="36" t="s">
        <v>511</v>
      </c>
      <c r="H38" s="84"/>
      <c r="I38" s="84">
        <v>930.22</v>
      </c>
      <c r="J38" s="84">
        <v>3720.87</v>
      </c>
      <c r="K38" s="84">
        <f>Tabela13846[[#This Row],[AGP]]+Tabela13846[[#This Row],[VENCIMENTO]]+Tabela13846[[#This Row],[REPRESENTAÇÃO]]</f>
        <v>4651.09</v>
      </c>
      <c r="L38" s="1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</row>
    <row r="39" spans="1:28" s="23" customFormat="1" ht="12.75" customHeight="1">
      <c r="A39" s="39" t="s">
        <v>89</v>
      </c>
      <c r="B39" s="42" t="s">
        <v>141</v>
      </c>
      <c r="C39" s="42" t="s">
        <v>183</v>
      </c>
      <c r="D39" s="45" t="s">
        <v>18</v>
      </c>
      <c r="E39" s="34">
        <v>1</v>
      </c>
      <c r="F39" s="47" t="s">
        <v>515</v>
      </c>
      <c r="G39" s="36" t="s">
        <v>511</v>
      </c>
      <c r="H39" s="84"/>
      <c r="I39" s="84">
        <v>664.44</v>
      </c>
      <c r="J39" s="84">
        <v>2657.77</v>
      </c>
      <c r="K39" s="84">
        <f>Tabela13846[[#This Row],[AGP]]+Tabela13846[[#This Row],[VENCIMENTO]]+Tabela13846[[#This Row],[REPRESENTAÇÃO]]</f>
        <v>3322.21</v>
      </c>
      <c r="L39" s="1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</row>
    <row r="40" spans="1:28" s="23" customFormat="1" ht="12.75" customHeight="1">
      <c r="A40" s="39" t="s">
        <v>90</v>
      </c>
      <c r="B40" s="42" t="s">
        <v>142</v>
      </c>
      <c r="C40" s="42" t="s">
        <v>184</v>
      </c>
      <c r="D40" s="45" t="s">
        <v>18</v>
      </c>
      <c r="E40" s="34">
        <v>1</v>
      </c>
      <c r="F40" s="47" t="s">
        <v>245</v>
      </c>
      <c r="G40" s="36" t="s">
        <v>511</v>
      </c>
      <c r="H40" s="84"/>
      <c r="I40" s="84">
        <v>664.44</v>
      </c>
      <c r="J40" s="84">
        <v>2657.77</v>
      </c>
      <c r="K40" s="84">
        <f>Tabela13846[[#This Row],[AGP]]+Tabela13846[[#This Row],[VENCIMENTO]]+Tabela13846[[#This Row],[REPRESENTAÇÃO]]</f>
        <v>3322.21</v>
      </c>
      <c r="L40" s="1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</row>
    <row r="41" spans="1:28" s="23" customFormat="1" ht="12.75" customHeight="1">
      <c r="A41" s="39" t="s">
        <v>91</v>
      </c>
      <c r="B41" s="42" t="s">
        <v>129</v>
      </c>
      <c r="C41" s="42" t="s">
        <v>185</v>
      </c>
      <c r="D41" s="45" t="s">
        <v>18</v>
      </c>
      <c r="E41" s="34">
        <v>1</v>
      </c>
      <c r="F41" s="47" t="s">
        <v>246</v>
      </c>
      <c r="G41" s="36" t="s">
        <v>511</v>
      </c>
      <c r="H41" s="84"/>
      <c r="I41" s="84">
        <v>664.44</v>
      </c>
      <c r="J41" s="84">
        <v>2657.77</v>
      </c>
      <c r="K41" s="84">
        <f>Tabela13846[[#This Row],[AGP]]+Tabela13846[[#This Row],[VENCIMENTO]]+Tabela13846[[#This Row],[REPRESENTAÇÃO]]</f>
        <v>3322.21</v>
      </c>
      <c r="L41" s="1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</row>
    <row r="42" spans="1:28" s="23" customFormat="1" ht="12.75" customHeight="1">
      <c r="A42" s="39" t="s">
        <v>92</v>
      </c>
      <c r="B42" s="42" t="s">
        <v>143</v>
      </c>
      <c r="C42" s="42" t="s">
        <v>186</v>
      </c>
      <c r="D42" s="45" t="s">
        <v>18</v>
      </c>
      <c r="E42" s="34">
        <v>1</v>
      </c>
      <c r="F42" s="47" t="s">
        <v>247</v>
      </c>
      <c r="G42" s="36" t="s">
        <v>511</v>
      </c>
      <c r="H42" s="84"/>
      <c r="I42" s="84">
        <v>664.44</v>
      </c>
      <c r="J42" s="84">
        <v>2657.77</v>
      </c>
      <c r="K42" s="84">
        <f>Tabela13846[[#This Row],[AGP]]+Tabela13846[[#This Row],[VENCIMENTO]]+Tabela13846[[#This Row],[REPRESENTAÇÃO]]</f>
        <v>3322.21</v>
      </c>
      <c r="L42" s="1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</row>
    <row r="43" spans="1:28" s="23" customFormat="1" ht="12.75" customHeight="1">
      <c r="A43" s="39" t="s">
        <v>93</v>
      </c>
      <c r="B43" s="42" t="s">
        <v>144</v>
      </c>
      <c r="C43" s="42" t="s">
        <v>187</v>
      </c>
      <c r="D43" s="45" t="s">
        <v>18</v>
      </c>
      <c r="E43" s="34">
        <v>1</v>
      </c>
      <c r="F43" s="47" t="s">
        <v>248</v>
      </c>
      <c r="G43" s="36" t="s">
        <v>511</v>
      </c>
      <c r="H43" s="84"/>
      <c r="I43" s="84">
        <v>664.44</v>
      </c>
      <c r="J43" s="84">
        <v>2657.77</v>
      </c>
      <c r="K43" s="84">
        <f>Tabela13846[[#This Row],[AGP]]+Tabela13846[[#This Row],[VENCIMENTO]]+Tabela13846[[#This Row],[REPRESENTAÇÃO]]</f>
        <v>3322.21</v>
      </c>
      <c r="L43" s="1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</row>
    <row r="44" spans="1:28" s="23" customFormat="1" ht="12.75" customHeight="1">
      <c r="A44" s="39" t="s">
        <v>94</v>
      </c>
      <c r="B44" s="42" t="s">
        <v>145</v>
      </c>
      <c r="C44" s="42" t="s">
        <v>188</v>
      </c>
      <c r="D44" s="45" t="s">
        <v>18</v>
      </c>
      <c r="E44" s="34">
        <v>1</v>
      </c>
      <c r="F44" s="47" t="s">
        <v>249</v>
      </c>
      <c r="G44" s="36" t="s">
        <v>511</v>
      </c>
      <c r="H44" s="84"/>
      <c r="I44" s="84">
        <v>664.44</v>
      </c>
      <c r="J44" s="84">
        <v>2657.77</v>
      </c>
      <c r="K44" s="84">
        <f>Tabela13846[[#This Row],[AGP]]+Tabela13846[[#This Row],[VENCIMENTO]]+Tabela13846[[#This Row],[REPRESENTAÇÃO]]</f>
        <v>3322.21</v>
      </c>
      <c r="L44" s="1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</row>
    <row r="45" spans="1:28" s="23" customFormat="1" ht="12.75" customHeight="1">
      <c r="A45" s="39" t="s">
        <v>95</v>
      </c>
      <c r="B45" s="42" t="s">
        <v>146</v>
      </c>
      <c r="C45" s="42" t="s">
        <v>189</v>
      </c>
      <c r="D45" s="45" t="s">
        <v>18</v>
      </c>
      <c r="E45" s="34">
        <v>1</v>
      </c>
      <c r="F45" s="47" t="s">
        <v>250</v>
      </c>
      <c r="G45" s="36" t="s">
        <v>511</v>
      </c>
      <c r="H45" s="84"/>
      <c r="I45" s="84">
        <v>664.44</v>
      </c>
      <c r="J45" s="84">
        <v>2657.77</v>
      </c>
      <c r="K45" s="84">
        <f>Tabela13846[[#This Row],[AGP]]+Tabela13846[[#This Row],[VENCIMENTO]]+Tabela13846[[#This Row],[REPRESENTAÇÃO]]</f>
        <v>3322.21</v>
      </c>
      <c r="L45" s="1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</row>
    <row r="46" spans="1:28" s="23" customFormat="1" ht="12.75" customHeight="1">
      <c r="A46" s="39" t="s">
        <v>96</v>
      </c>
      <c r="B46" s="42" t="s">
        <v>25</v>
      </c>
      <c r="C46" s="42" t="s">
        <v>190</v>
      </c>
      <c r="D46" s="45" t="s">
        <v>18</v>
      </c>
      <c r="E46" s="34">
        <v>1</v>
      </c>
      <c r="F46" s="47" t="s">
        <v>251</v>
      </c>
      <c r="G46" s="36" t="s">
        <v>511</v>
      </c>
      <c r="H46" s="84"/>
      <c r="I46" s="84">
        <v>664.44</v>
      </c>
      <c r="J46" s="84">
        <v>2657.77</v>
      </c>
      <c r="K46" s="84">
        <f>Tabela13846[[#This Row],[AGP]]+Tabela13846[[#This Row],[VENCIMENTO]]+Tabela13846[[#This Row],[REPRESENTAÇÃO]]</f>
        <v>3322.21</v>
      </c>
      <c r="L46" s="1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</row>
    <row r="47" spans="1:28" s="23" customFormat="1" ht="12.75" customHeight="1">
      <c r="A47" s="39" t="s">
        <v>97</v>
      </c>
      <c r="B47" s="42" t="s">
        <v>147</v>
      </c>
      <c r="C47" s="42" t="s">
        <v>191</v>
      </c>
      <c r="D47" s="45" t="s">
        <v>18</v>
      </c>
      <c r="E47" s="34">
        <v>1</v>
      </c>
      <c r="F47" s="47" t="s">
        <v>252</v>
      </c>
      <c r="G47" s="36" t="s">
        <v>511</v>
      </c>
      <c r="H47" s="84"/>
      <c r="I47" s="84">
        <v>664.44</v>
      </c>
      <c r="J47" s="84">
        <v>2657.77</v>
      </c>
      <c r="K47" s="84">
        <f>Tabela13846[[#This Row],[AGP]]+Tabela13846[[#This Row],[VENCIMENTO]]+Tabela13846[[#This Row],[REPRESENTAÇÃO]]</f>
        <v>3322.21</v>
      </c>
      <c r="L47" s="1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</row>
    <row r="48" spans="1:28" s="23" customFormat="1" ht="12.75" customHeight="1">
      <c r="A48" s="39" t="s">
        <v>98</v>
      </c>
      <c r="B48" s="42" t="s">
        <v>148</v>
      </c>
      <c r="C48" s="42" t="s">
        <v>192</v>
      </c>
      <c r="D48" s="45" t="s">
        <v>18</v>
      </c>
      <c r="E48" s="34">
        <v>1</v>
      </c>
      <c r="F48" s="47" t="s">
        <v>253</v>
      </c>
      <c r="G48" s="36" t="s">
        <v>511</v>
      </c>
      <c r="H48" s="84"/>
      <c r="I48" s="84">
        <v>664.44</v>
      </c>
      <c r="J48" s="84">
        <v>2657.77</v>
      </c>
      <c r="K48" s="84">
        <f>Tabela13846[[#This Row],[AGP]]+Tabela13846[[#This Row],[VENCIMENTO]]+Tabela13846[[#This Row],[REPRESENTAÇÃO]]</f>
        <v>3322.21</v>
      </c>
      <c r="L48" s="1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</row>
    <row r="49" spans="1:28" s="23" customFormat="1" ht="12.75" customHeight="1">
      <c r="A49" s="39" t="s">
        <v>99</v>
      </c>
      <c r="B49" s="42" t="s">
        <v>149</v>
      </c>
      <c r="C49" s="42" t="s">
        <v>193</v>
      </c>
      <c r="D49" s="45" t="s">
        <v>18</v>
      </c>
      <c r="E49" s="34">
        <v>1</v>
      </c>
      <c r="F49" s="47" t="s">
        <v>254</v>
      </c>
      <c r="G49" s="36" t="s">
        <v>511</v>
      </c>
      <c r="H49" s="84"/>
      <c r="I49" s="84">
        <v>664.44</v>
      </c>
      <c r="J49" s="84">
        <v>2657.77</v>
      </c>
      <c r="K49" s="84">
        <f>Tabela13846[[#This Row],[AGP]]+Tabela13846[[#This Row],[VENCIMENTO]]+Tabela13846[[#This Row],[REPRESENTAÇÃO]]</f>
        <v>3322.21</v>
      </c>
      <c r="L49" s="1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</row>
    <row r="50" spans="1:28" s="23" customFormat="1" ht="12.75" customHeight="1">
      <c r="A50" s="39" t="s">
        <v>100</v>
      </c>
      <c r="B50" s="42" t="s">
        <v>150</v>
      </c>
      <c r="C50" s="44" t="s">
        <v>194</v>
      </c>
      <c r="D50" s="45" t="s">
        <v>18</v>
      </c>
      <c r="E50" s="34">
        <v>1</v>
      </c>
      <c r="F50" s="47" t="s">
        <v>255</v>
      </c>
      <c r="G50" s="36" t="s">
        <v>511</v>
      </c>
      <c r="H50" s="84"/>
      <c r="I50" s="84">
        <v>664.44</v>
      </c>
      <c r="J50" s="84">
        <v>2657.77</v>
      </c>
      <c r="K50" s="84">
        <f>Tabela13846[[#This Row],[AGP]]+Tabela13846[[#This Row],[VENCIMENTO]]+Tabela13846[[#This Row],[REPRESENTAÇÃO]]</f>
        <v>3322.21</v>
      </c>
      <c r="L50" s="1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</row>
    <row r="51" spans="1:28" s="23" customFormat="1" ht="12.75" customHeight="1">
      <c r="A51" s="39" t="s">
        <v>101</v>
      </c>
      <c r="B51" s="42" t="s">
        <v>151</v>
      </c>
      <c r="C51" s="42" t="s">
        <v>195</v>
      </c>
      <c r="D51" s="45" t="s">
        <v>19</v>
      </c>
      <c r="E51" s="34">
        <v>1</v>
      </c>
      <c r="F51" s="47" t="s">
        <v>256</v>
      </c>
      <c r="G51" s="36" t="s">
        <v>511</v>
      </c>
      <c r="H51" s="84"/>
      <c r="I51" s="84">
        <v>431.89</v>
      </c>
      <c r="J51" s="84">
        <v>1727.55</v>
      </c>
      <c r="K51" s="84">
        <f>Tabela13846[[#This Row],[AGP]]+Tabela13846[[#This Row],[VENCIMENTO]]+Tabela13846[[#This Row],[REPRESENTAÇÃO]]</f>
        <v>2159.44</v>
      </c>
      <c r="L51" s="1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</row>
    <row r="52" spans="1:28" s="23" customFormat="1" ht="12.75" customHeight="1">
      <c r="A52" s="39" t="s">
        <v>102</v>
      </c>
      <c r="B52" s="42" t="s">
        <v>152</v>
      </c>
      <c r="C52" s="42" t="s">
        <v>196</v>
      </c>
      <c r="D52" s="45" t="s">
        <v>19</v>
      </c>
      <c r="E52" s="34">
        <v>1</v>
      </c>
      <c r="F52" s="39" t="s">
        <v>257</v>
      </c>
      <c r="G52" s="36" t="s">
        <v>511</v>
      </c>
      <c r="H52" s="84"/>
      <c r="I52" s="84">
        <v>431.89</v>
      </c>
      <c r="J52" s="84">
        <v>1727.55</v>
      </c>
      <c r="K52" s="84">
        <f>Tabela13846[[#This Row],[AGP]]+Tabela13846[[#This Row],[VENCIMENTO]]+Tabela13846[[#This Row],[REPRESENTAÇÃO]]</f>
        <v>2159.44</v>
      </c>
      <c r="L52" s="1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</row>
    <row r="53" spans="1:28" s="23" customFormat="1" ht="12.75" customHeight="1">
      <c r="A53" s="39" t="s">
        <v>101</v>
      </c>
      <c r="B53" s="42" t="s">
        <v>151</v>
      </c>
      <c r="C53" s="42" t="s">
        <v>195</v>
      </c>
      <c r="D53" s="45" t="s">
        <v>19</v>
      </c>
      <c r="E53" s="34">
        <v>1</v>
      </c>
      <c r="F53" s="47" t="s">
        <v>258</v>
      </c>
      <c r="G53" s="36" t="s">
        <v>511</v>
      </c>
      <c r="H53" s="84"/>
      <c r="I53" s="84">
        <v>431.89</v>
      </c>
      <c r="J53" s="84">
        <v>1727.55</v>
      </c>
      <c r="K53" s="84">
        <f>Tabela13846[[#This Row],[AGP]]+Tabela13846[[#This Row],[VENCIMENTO]]+Tabela13846[[#This Row],[REPRESENTAÇÃO]]</f>
        <v>2159.44</v>
      </c>
      <c r="L53" s="1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</row>
    <row r="54" spans="1:28" s="23" customFormat="1" ht="12.75" customHeight="1">
      <c r="A54" s="39" t="s">
        <v>101</v>
      </c>
      <c r="B54" s="42" t="s">
        <v>151</v>
      </c>
      <c r="C54" s="42" t="s">
        <v>195</v>
      </c>
      <c r="D54" s="45" t="s">
        <v>19</v>
      </c>
      <c r="E54" s="34">
        <v>1</v>
      </c>
      <c r="F54" s="47" t="s">
        <v>259</v>
      </c>
      <c r="G54" s="36" t="s">
        <v>511</v>
      </c>
      <c r="H54" s="84"/>
      <c r="I54" s="84">
        <v>431.89</v>
      </c>
      <c r="J54" s="84">
        <v>1727.55</v>
      </c>
      <c r="K54" s="84">
        <f>Tabela13846[[#This Row],[AGP]]+Tabela13846[[#This Row],[VENCIMENTO]]+Tabela13846[[#This Row],[REPRESENTAÇÃO]]</f>
        <v>2159.44</v>
      </c>
      <c r="L54" s="1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</row>
    <row r="55" spans="1:28" s="23" customFormat="1" ht="12.75" customHeight="1">
      <c r="A55" s="39" t="s">
        <v>103</v>
      </c>
      <c r="B55" s="42" t="s">
        <v>153</v>
      </c>
      <c r="C55" s="42" t="s">
        <v>197</v>
      </c>
      <c r="D55" s="45" t="s">
        <v>19</v>
      </c>
      <c r="E55" s="34">
        <v>1</v>
      </c>
      <c r="F55" s="47" t="s">
        <v>260</v>
      </c>
      <c r="G55" s="36" t="s">
        <v>511</v>
      </c>
      <c r="H55" s="84"/>
      <c r="I55" s="84">
        <v>431.89</v>
      </c>
      <c r="J55" s="84">
        <v>1727.55</v>
      </c>
      <c r="K55" s="84">
        <f>Tabela13846[[#This Row],[AGP]]+Tabela13846[[#This Row],[VENCIMENTO]]+Tabela13846[[#This Row],[REPRESENTAÇÃO]]</f>
        <v>2159.44</v>
      </c>
      <c r="L55" s="1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</row>
    <row r="56" spans="1:28" s="23" customFormat="1" ht="12.75" customHeight="1">
      <c r="A56" s="39" t="s">
        <v>101</v>
      </c>
      <c r="B56" s="42" t="s">
        <v>151</v>
      </c>
      <c r="C56" s="42" t="s">
        <v>195</v>
      </c>
      <c r="D56" s="45" t="s">
        <v>19</v>
      </c>
      <c r="E56" s="34">
        <v>1</v>
      </c>
      <c r="F56" s="47" t="s">
        <v>261</v>
      </c>
      <c r="G56" s="36" t="s">
        <v>511</v>
      </c>
      <c r="H56" s="84"/>
      <c r="I56" s="84">
        <v>431.89</v>
      </c>
      <c r="J56" s="84">
        <v>1727.55</v>
      </c>
      <c r="K56" s="84">
        <f>Tabela13846[[#This Row],[AGP]]+Tabela13846[[#This Row],[VENCIMENTO]]+Tabela13846[[#This Row],[REPRESENTAÇÃO]]</f>
        <v>2159.44</v>
      </c>
      <c r="L56" s="1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</row>
    <row r="57" spans="1:28" s="23" customFormat="1" ht="12.75" customHeight="1">
      <c r="A57" s="39" t="s">
        <v>102</v>
      </c>
      <c r="B57" s="42" t="s">
        <v>152</v>
      </c>
      <c r="C57" s="42" t="s">
        <v>196</v>
      </c>
      <c r="D57" s="45" t="s">
        <v>19</v>
      </c>
      <c r="E57" s="34">
        <v>1</v>
      </c>
      <c r="F57" s="47" t="s">
        <v>262</v>
      </c>
      <c r="G57" s="36" t="s">
        <v>511</v>
      </c>
      <c r="H57" s="84"/>
      <c r="I57" s="84">
        <v>431.89</v>
      </c>
      <c r="J57" s="84">
        <v>1727.55</v>
      </c>
      <c r="K57" s="84">
        <f>Tabela13846[[#This Row],[AGP]]+Tabela13846[[#This Row],[VENCIMENTO]]+Tabela13846[[#This Row],[REPRESENTAÇÃO]]</f>
        <v>2159.44</v>
      </c>
      <c r="L57" s="1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</row>
    <row r="58" spans="1:28" s="23" customFormat="1" ht="12.75" customHeight="1">
      <c r="A58" s="39" t="s">
        <v>104</v>
      </c>
      <c r="B58" s="42" t="s">
        <v>154</v>
      </c>
      <c r="C58" s="42" t="s">
        <v>198</v>
      </c>
      <c r="D58" s="45" t="s">
        <v>19</v>
      </c>
      <c r="E58" s="34">
        <v>1</v>
      </c>
      <c r="F58" s="47" t="s">
        <v>263</v>
      </c>
      <c r="G58" s="36" t="s">
        <v>511</v>
      </c>
      <c r="H58" s="84"/>
      <c r="I58" s="84">
        <v>431.89</v>
      </c>
      <c r="J58" s="84">
        <v>1727.55</v>
      </c>
      <c r="K58" s="84">
        <f>Tabela13846[[#This Row],[AGP]]+Tabela13846[[#This Row],[VENCIMENTO]]+Tabela13846[[#This Row],[REPRESENTAÇÃO]]</f>
        <v>2159.44</v>
      </c>
      <c r="L58" s="1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</row>
    <row r="59" spans="1:28" s="23" customFormat="1" ht="12.75" customHeight="1">
      <c r="A59" s="39" t="s">
        <v>104</v>
      </c>
      <c r="B59" s="42" t="s">
        <v>154</v>
      </c>
      <c r="C59" s="42" t="s">
        <v>198</v>
      </c>
      <c r="D59" s="45" t="s">
        <v>19</v>
      </c>
      <c r="E59" s="34">
        <v>1</v>
      </c>
      <c r="F59" s="47" t="s">
        <v>264</v>
      </c>
      <c r="G59" s="36" t="s">
        <v>511</v>
      </c>
      <c r="H59" s="84"/>
      <c r="I59" s="84">
        <v>431.89</v>
      </c>
      <c r="J59" s="84">
        <v>1727.55</v>
      </c>
      <c r="K59" s="84">
        <f>Tabela13846[[#This Row],[AGP]]+Tabela13846[[#This Row],[VENCIMENTO]]+Tabela13846[[#This Row],[REPRESENTAÇÃO]]</f>
        <v>2159.44</v>
      </c>
      <c r="L59" s="1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</row>
    <row r="60" spans="1:28" s="23" customFormat="1" ht="12.75" customHeight="1">
      <c r="A60" s="39" t="s">
        <v>104</v>
      </c>
      <c r="B60" s="42" t="s">
        <v>154</v>
      </c>
      <c r="C60" s="42" t="s">
        <v>198</v>
      </c>
      <c r="D60" s="45" t="s">
        <v>19</v>
      </c>
      <c r="E60" s="34">
        <v>1</v>
      </c>
      <c r="F60" s="47" t="s">
        <v>265</v>
      </c>
      <c r="G60" s="36" t="s">
        <v>511</v>
      </c>
      <c r="H60" s="84"/>
      <c r="I60" s="84">
        <v>431.89</v>
      </c>
      <c r="J60" s="84">
        <v>1727.55</v>
      </c>
      <c r="K60" s="84">
        <f>Tabela13846[[#This Row],[AGP]]+Tabela13846[[#This Row],[VENCIMENTO]]+Tabela13846[[#This Row],[REPRESENTAÇÃO]]</f>
        <v>2159.44</v>
      </c>
      <c r="L60" s="1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</row>
    <row r="61" spans="1:28" s="23" customFormat="1" ht="12.75" customHeight="1">
      <c r="A61" s="39" t="s">
        <v>105</v>
      </c>
      <c r="B61" s="42" t="s">
        <v>155</v>
      </c>
      <c r="C61" s="42" t="s">
        <v>199</v>
      </c>
      <c r="D61" s="45" t="s">
        <v>19</v>
      </c>
      <c r="E61" s="34">
        <v>1</v>
      </c>
      <c r="F61" s="47" t="s">
        <v>266</v>
      </c>
      <c r="G61" s="36" t="s">
        <v>511</v>
      </c>
      <c r="H61" s="84"/>
      <c r="I61" s="84">
        <v>431.89</v>
      </c>
      <c r="J61" s="84">
        <v>1727.55</v>
      </c>
      <c r="K61" s="84">
        <f>Tabela13846[[#This Row],[AGP]]+Tabela13846[[#This Row],[VENCIMENTO]]+Tabela13846[[#This Row],[REPRESENTAÇÃO]]</f>
        <v>2159.44</v>
      </c>
      <c r="L61" s="1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</row>
    <row r="62" spans="1:28" s="23" customFormat="1" ht="12.75" customHeight="1">
      <c r="A62" s="39" t="s">
        <v>107</v>
      </c>
      <c r="B62" s="42" t="s">
        <v>157</v>
      </c>
      <c r="C62" s="42" t="s">
        <v>201</v>
      </c>
      <c r="D62" s="45" t="s">
        <v>210</v>
      </c>
      <c r="E62" s="34">
        <v>1</v>
      </c>
      <c r="F62" s="47" t="s">
        <v>268</v>
      </c>
      <c r="G62" s="36" t="s">
        <v>511</v>
      </c>
      <c r="H62" s="84"/>
      <c r="I62" s="84">
        <v>265.77999999999997</v>
      </c>
      <c r="J62" s="84">
        <v>1063.1099999999999</v>
      </c>
      <c r="K62" s="84">
        <f>Tabela13846[[#This Row],[AGP]]+Tabela13846[[#This Row],[VENCIMENTO]]+Tabela13846[[#This Row],[REPRESENTAÇÃO]]</f>
        <v>1328.8899999999999</v>
      </c>
      <c r="L62" s="1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</row>
    <row r="63" spans="1:28" s="23" customFormat="1" ht="12.75" customHeight="1">
      <c r="A63" s="39" t="s">
        <v>108</v>
      </c>
      <c r="B63" s="42" t="s">
        <v>158</v>
      </c>
      <c r="C63" s="42" t="s">
        <v>202</v>
      </c>
      <c r="D63" s="45" t="s">
        <v>210</v>
      </c>
      <c r="E63" s="34">
        <v>1</v>
      </c>
      <c r="F63" s="47" t="s">
        <v>269</v>
      </c>
      <c r="G63" s="36" t="s">
        <v>511</v>
      </c>
      <c r="H63" s="84"/>
      <c r="I63" s="84">
        <v>265.77999999999997</v>
      </c>
      <c r="J63" s="84">
        <v>1063.1099999999999</v>
      </c>
      <c r="K63" s="84">
        <f>Tabela13846[[#This Row],[AGP]]+Tabela13846[[#This Row],[VENCIMENTO]]+Tabela13846[[#This Row],[REPRESENTAÇÃO]]</f>
        <v>1328.8899999999999</v>
      </c>
      <c r="L63" s="1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</row>
    <row r="64" spans="1:28" s="23" customFormat="1" ht="12.75" customHeight="1">
      <c r="A64" s="39" t="s">
        <v>108</v>
      </c>
      <c r="B64" s="42" t="s">
        <v>158</v>
      </c>
      <c r="C64" s="42" t="s">
        <v>202</v>
      </c>
      <c r="D64" s="45" t="s">
        <v>210</v>
      </c>
      <c r="E64" s="34">
        <v>1</v>
      </c>
      <c r="F64" s="47" t="s">
        <v>270</v>
      </c>
      <c r="G64" s="36" t="s">
        <v>511</v>
      </c>
      <c r="H64" s="84"/>
      <c r="I64" s="84">
        <v>265.77999999999997</v>
      </c>
      <c r="J64" s="84">
        <v>1063.1099999999999</v>
      </c>
      <c r="K64" s="84">
        <f>Tabela13846[[#This Row],[AGP]]+Tabela13846[[#This Row],[VENCIMENTO]]+Tabela13846[[#This Row],[REPRESENTAÇÃO]]</f>
        <v>1328.8899999999999</v>
      </c>
      <c r="L64" s="1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</row>
    <row r="65" spans="1:28" s="23" customFormat="1" ht="12.75" customHeight="1">
      <c r="A65" s="39" t="s">
        <v>109</v>
      </c>
      <c r="B65" s="42" t="s">
        <v>159</v>
      </c>
      <c r="C65" s="42" t="s">
        <v>203</v>
      </c>
      <c r="D65" s="45" t="s">
        <v>210</v>
      </c>
      <c r="E65" s="34">
        <v>1</v>
      </c>
      <c r="F65" s="47" t="s">
        <v>271</v>
      </c>
      <c r="G65" s="36" t="s">
        <v>511</v>
      </c>
      <c r="H65" s="84"/>
      <c r="I65" s="84">
        <v>265.77999999999997</v>
      </c>
      <c r="J65" s="84">
        <v>1063.1099999999999</v>
      </c>
      <c r="K65" s="84">
        <f>Tabela13846[[#This Row],[AGP]]+Tabela13846[[#This Row],[VENCIMENTO]]+Tabela13846[[#This Row],[REPRESENTAÇÃO]]</f>
        <v>1328.8899999999999</v>
      </c>
      <c r="L65" s="1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</row>
    <row r="66" spans="1:28" s="23" customFormat="1" ht="12.75" customHeight="1">
      <c r="A66" s="39" t="s">
        <v>110</v>
      </c>
      <c r="B66" s="42" t="s">
        <v>160</v>
      </c>
      <c r="C66" s="42" t="s">
        <v>204</v>
      </c>
      <c r="D66" s="45" t="s">
        <v>210</v>
      </c>
      <c r="E66" s="34">
        <v>1</v>
      </c>
      <c r="F66" s="47" t="s">
        <v>272</v>
      </c>
      <c r="G66" s="36" t="s">
        <v>511</v>
      </c>
      <c r="H66" s="84"/>
      <c r="I66" s="84">
        <v>265.77999999999997</v>
      </c>
      <c r="J66" s="84">
        <v>1063.1099999999999</v>
      </c>
      <c r="K66" s="84">
        <f>Tabela13846[[#This Row],[AGP]]+Tabela13846[[#This Row],[VENCIMENTO]]+Tabela13846[[#This Row],[REPRESENTAÇÃO]]</f>
        <v>1328.8899999999999</v>
      </c>
      <c r="L66" s="1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</row>
    <row r="67" spans="1:28" s="23" customFormat="1" ht="12.75" customHeight="1">
      <c r="A67" s="39" t="s">
        <v>111</v>
      </c>
      <c r="B67" s="42" t="s">
        <v>161</v>
      </c>
      <c r="C67" s="42" t="s">
        <v>205</v>
      </c>
      <c r="D67" s="45" t="s">
        <v>211</v>
      </c>
      <c r="E67" s="34">
        <v>1</v>
      </c>
      <c r="F67" s="47" t="s">
        <v>273</v>
      </c>
      <c r="G67" s="36" t="s">
        <v>511</v>
      </c>
      <c r="H67" s="84"/>
      <c r="I67" s="84">
        <v>232.56</v>
      </c>
      <c r="J67" s="84">
        <v>930.22</v>
      </c>
      <c r="K67" s="84">
        <f>Tabela13846[[#This Row],[AGP]]+Tabela13846[[#This Row],[VENCIMENTO]]+Tabela13846[[#This Row],[REPRESENTAÇÃO]]</f>
        <v>1162.78</v>
      </c>
      <c r="L67" s="1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</row>
    <row r="68" spans="1:28" s="22" customFormat="1" ht="12.75" customHeight="1">
      <c r="A68" s="21" t="s">
        <v>57</v>
      </c>
      <c r="B68" s="87"/>
      <c r="C68" s="87"/>
      <c r="D68" s="87"/>
      <c r="E68" s="87">
        <f>SUBTOTAL(102,Tabela13846[QUANT.])</f>
        <v>65</v>
      </c>
      <c r="F68" s="88"/>
      <c r="G68" s="87"/>
      <c r="H68" s="108">
        <f>SUM(H3:H67)</f>
        <v>10570</v>
      </c>
      <c r="I68" s="89">
        <f>SUBTOTAL(109,Tabela13846[VENCIMENTO])</f>
        <v>55381.24000000002</v>
      </c>
      <c r="J68" s="90">
        <f>SUBTOTAL(109,Tabela13846[REPRESENTAÇÃO])</f>
        <v>216439.0399999996</v>
      </c>
      <c r="K68" s="91">
        <f>SUBTOTAL(109,Tabela13846[TOTAL])</f>
        <v>282390.27999999997</v>
      </c>
    </row>
    <row r="69" spans="1:28" ht="12.75" customHeight="1">
      <c r="A69" s="18"/>
      <c r="B69" s="19"/>
      <c r="C69" s="19"/>
      <c r="D69" s="19"/>
      <c r="E69" s="19"/>
      <c r="F69" s="20"/>
      <c r="G69" s="19"/>
      <c r="H69" s="19"/>
      <c r="I69" s="19"/>
      <c r="J69" s="19"/>
      <c r="K69" s="17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</row>
    <row r="70" spans="1:28" s="22" customFormat="1" ht="12.75" customHeight="1">
      <c r="A70" s="113" t="s">
        <v>20</v>
      </c>
      <c r="B70" s="113"/>
      <c r="C70" s="113"/>
      <c r="D70" s="113"/>
      <c r="E70" s="113"/>
      <c r="F70" s="113"/>
      <c r="G70" s="113"/>
      <c r="H70" s="113"/>
      <c r="I70" s="26"/>
      <c r="K70" s="27"/>
      <c r="L70" s="27"/>
    </row>
    <row r="71" spans="1:28" s="22" customFormat="1" ht="12.75" customHeight="1">
      <c r="A71" s="24" t="s">
        <v>1</v>
      </c>
      <c r="B71" s="24" t="s">
        <v>2</v>
      </c>
      <c r="C71" s="24" t="s">
        <v>3</v>
      </c>
      <c r="D71" s="24" t="s">
        <v>4</v>
      </c>
      <c r="E71" s="24" t="s">
        <v>5</v>
      </c>
      <c r="F71" s="24" t="s">
        <v>6</v>
      </c>
      <c r="G71" s="24" t="s">
        <v>7</v>
      </c>
      <c r="H71" s="24" t="s">
        <v>11</v>
      </c>
      <c r="I71" s="26"/>
      <c r="J71" s="26"/>
      <c r="K71" s="27"/>
      <c r="L71" s="27"/>
      <c r="M71" s="26"/>
      <c r="N71" s="26"/>
      <c r="O71" s="26"/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</row>
    <row r="72" spans="1:28" s="22" customFormat="1" ht="12.75" customHeight="1">
      <c r="A72" s="39" t="s">
        <v>274</v>
      </c>
      <c r="B72" s="42" t="s">
        <v>275</v>
      </c>
      <c r="C72" s="44" t="s">
        <v>276</v>
      </c>
      <c r="D72" s="45" t="s">
        <v>277</v>
      </c>
      <c r="E72" s="29">
        <v>1</v>
      </c>
      <c r="F72" s="47" t="s">
        <v>331</v>
      </c>
      <c r="G72" s="74" t="s">
        <v>513</v>
      </c>
      <c r="H72" s="107">
        <v>5847.08</v>
      </c>
      <c r="K72" s="28"/>
      <c r="L72" s="28"/>
      <c r="M72" s="28"/>
      <c r="N72" s="28"/>
      <c r="O72" s="28"/>
      <c r="P72" s="28"/>
      <c r="Q72" s="28"/>
      <c r="R72" s="28"/>
      <c r="S72" s="28"/>
      <c r="T72" s="28"/>
      <c r="U72" s="28"/>
      <c r="V72" s="28"/>
      <c r="W72" s="28"/>
      <c r="X72" s="28"/>
      <c r="Y72" s="28"/>
      <c r="Z72" s="28"/>
      <c r="AA72" s="28"/>
      <c r="AB72" s="28"/>
    </row>
    <row r="73" spans="1:28" s="22" customFormat="1" ht="12.75" customHeight="1">
      <c r="A73" s="39" t="s">
        <v>278</v>
      </c>
      <c r="B73" s="42" t="s">
        <v>279</v>
      </c>
      <c r="C73" s="42" t="s">
        <v>280</v>
      </c>
      <c r="D73" s="45" t="s">
        <v>277</v>
      </c>
      <c r="E73" s="29">
        <v>1</v>
      </c>
      <c r="F73" s="47" t="s">
        <v>332</v>
      </c>
      <c r="G73" s="74" t="s">
        <v>512</v>
      </c>
      <c r="H73" s="107">
        <v>5847.08</v>
      </c>
      <c r="K73" s="28"/>
      <c r="L73" s="28"/>
      <c r="M73" s="28"/>
      <c r="N73" s="28"/>
      <c r="O73" s="28"/>
      <c r="P73" s="28"/>
      <c r="Q73" s="28"/>
      <c r="R73" s="28"/>
      <c r="S73" s="28"/>
      <c r="T73" s="28"/>
      <c r="U73" s="28"/>
      <c r="V73" s="28"/>
      <c r="W73" s="28"/>
      <c r="X73" s="28"/>
      <c r="Y73" s="28"/>
      <c r="Z73" s="28"/>
      <c r="AA73" s="28"/>
      <c r="AB73" s="28"/>
    </row>
    <row r="74" spans="1:28" s="22" customFormat="1" ht="12.75" customHeight="1">
      <c r="A74" s="39" t="s">
        <v>75</v>
      </c>
      <c r="B74" s="42" t="s">
        <v>135</v>
      </c>
      <c r="C74" s="42" t="s">
        <v>281</v>
      </c>
      <c r="D74" s="45" t="s">
        <v>21</v>
      </c>
      <c r="E74" s="29">
        <v>1</v>
      </c>
      <c r="F74" s="47" t="s">
        <v>333</v>
      </c>
      <c r="G74" s="74" t="s">
        <v>512</v>
      </c>
      <c r="H74" s="107">
        <v>4916.8599999999997</v>
      </c>
      <c r="K74" s="28"/>
      <c r="L74" s="28"/>
      <c r="M74" s="28"/>
      <c r="N74" s="28"/>
      <c r="O74" s="28"/>
      <c r="P74" s="28"/>
      <c r="Q74" s="28"/>
      <c r="R74" s="28"/>
      <c r="S74" s="28"/>
      <c r="T74" s="28"/>
      <c r="U74" s="28"/>
      <c r="V74" s="28"/>
      <c r="W74" s="28"/>
      <c r="X74" s="28"/>
      <c r="Y74" s="28"/>
      <c r="Z74" s="28"/>
      <c r="AA74" s="28"/>
      <c r="AB74" s="28"/>
    </row>
    <row r="75" spans="1:28" s="22" customFormat="1" ht="12.75" customHeight="1">
      <c r="A75" s="39" t="s">
        <v>282</v>
      </c>
      <c r="B75" s="42" t="s">
        <v>283</v>
      </c>
      <c r="C75" s="42" t="s">
        <v>284</v>
      </c>
      <c r="D75" s="45" t="s">
        <v>21</v>
      </c>
      <c r="E75" s="29">
        <v>1</v>
      </c>
      <c r="F75" s="47" t="s">
        <v>334</v>
      </c>
      <c r="G75" s="74" t="s">
        <v>512</v>
      </c>
      <c r="H75" s="107">
        <v>4916.8599999999997</v>
      </c>
      <c r="K75" s="28"/>
      <c r="L75" s="28"/>
      <c r="M75" s="28"/>
      <c r="N75" s="28"/>
      <c r="O75" s="28"/>
      <c r="P75" s="28"/>
      <c r="Q75" s="28"/>
      <c r="R75" s="28"/>
      <c r="S75" s="28"/>
      <c r="T75" s="28"/>
      <c r="U75" s="28"/>
      <c r="V75" s="28"/>
      <c r="W75" s="28"/>
      <c r="X75" s="28"/>
      <c r="Y75" s="28"/>
      <c r="Z75" s="28"/>
      <c r="AA75" s="28"/>
      <c r="AB75" s="28"/>
    </row>
    <row r="76" spans="1:28" s="22" customFormat="1" ht="12.75" customHeight="1">
      <c r="A76" s="39" t="s">
        <v>285</v>
      </c>
      <c r="B76" s="42" t="s">
        <v>286</v>
      </c>
      <c r="C76" s="42" t="s">
        <v>287</v>
      </c>
      <c r="D76" s="45" t="s">
        <v>22</v>
      </c>
      <c r="E76" s="29">
        <v>1</v>
      </c>
      <c r="F76" s="47" t="s">
        <v>335</v>
      </c>
      <c r="G76" s="74" t="s">
        <v>512</v>
      </c>
      <c r="H76" s="107">
        <v>4518.2</v>
      </c>
      <c r="K76" s="28"/>
      <c r="L76" s="28"/>
      <c r="M76" s="28"/>
      <c r="N76" s="28"/>
      <c r="O76" s="28"/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</row>
    <row r="77" spans="1:28" s="22" customFormat="1" ht="12.75" customHeight="1">
      <c r="A77" s="39" t="s">
        <v>288</v>
      </c>
      <c r="B77" s="42" t="s">
        <v>289</v>
      </c>
      <c r="C77" s="42" t="s">
        <v>290</v>
      </c>
      <c r="D77" s="45" t="s">
        <v>22</v>
      </c>
      <c r="E77" s="29">
        <v>1</v>
      </c>
      <c r="F77" s="47" t="s">
        <v>336</v>
      </c>
      <c r="G77" s="74" t="s">
        <v>512</v>
      </c>
      <c r="H77" s="107">
        <v>4518.2</v>
      </c>
      <c r="K77" s="28"/>
      <c r="L77" s="28"/>
      <c r="M77" s="28"/>
      <c r="N77" s="28"/>
      <c r="O77" s="28"/>
      <c r="P77" s="28"/>
      <c r="Q77" s="28"/>
      <c r="R77" s="28"/>
      <c r="S77" s="28"/>
      <c r="T77" s="28"/>
      <c r="U77" s="28"/>
      <c r="V77" s="28"/>
      <c r="W77" s="28"/>
      <c r="X77" s="28"/>
      <c r="Y77" s="28"/>
      <c r="Z77" s="28"/>
      <c r="AA77" s="28"/>
      <c r="AB77" s="28"/>
    </row>
    <row r="78" spans="1:28" s="22" customFormat="1" ht="12.75" customHeight="1">
      <c r="A78" s="39" t="s">
        <v>291</v>
      </c>
      <c r="B78" s="42" t="s">
        <v>292</v>
      </c>
      <c r="C78" s="42" t="s">
        <v>293</v>
      </c>
      <c r="D78" s="45" t="s">
        <v>22</v>
      </c>
      <c r="E78" s="29">
        <v>1</v>
      </c>
      <c r="F78" s="47" t="s">
        <v>337</v>
      </c>
      <c r="G78" s="74" t="s">
        <v>512</v>
      </c>
      <c r="H78" s="107">
        <v>4518.2</v>
      </c>
      <c r="K78" s="28"/>
      <c r="L78" s="28"/>
      <c r="M78" s="28"/>
      <c r="N78" s="28"/>
      <c r="O78" s="28"/>
      <c r="P78" s="28"/>
      <c r="Q78" s="28"/>
      <c r="R78" s="28"/>
      <c r="S78" s="28"/>
      <c r="T78" s="28"/>
      <c r="U78" s="28"/>
      <c r="V78" s="28"/>
      <c r="W78" s="28"/>
      <c r="X78" s="28"/>
      <c r="Y78" s="28"/>
      <c r="Z78" s="28"/>
      <c r="AA78" s="28"/>
      <c r="AB78" s="28"/>
    </row>
    <row r="79" spans="1:28" s="22" customFormat="1" ht="12.75" customHeight="1">
      <c r="A79" s="39" t="s">
        <v>294</v>
      </c>
      <c r="B79" s="42" t="s">
        <v>295</v>
      </c>
      <c r="C79" s="42" t="s">
        <v>296</v>
      </c>
      <c r="D79" s="45" t="s">
        <v>22</v>
      </c>
      <c r="E79" s="29">
        <v>1</v>
      </c>
      <c r="F79" s="47" t="s">
        <v>338</v>
      </c>
      <c r="G79" s="74" t="s">
        <v>513</v>
      </c>
      <c r="H79" s="107">
        <v>4518.2</v>
      </c>
      <c r="K79" s="28"/>
      <c r="L79" s="28"/>
      <c r="M79" s="28"/>
      <c r="N79" s="28"/>
      <c r="O79" s="28"/>
      <c r="P79" s="28"/>
      <c r="Q79" s="28"/>
      <c r="R79" s="28"/>
      <c r="S79" s="28"/>
      <c r="T79" s="28"/>
      <c r="U79" s="28"/>
      <c r="V79" s="28"/>
      <c r="W79" s="28"/>
      <c r="X79" s="28"/>
      <c r="Y79" s="28"/>
      <c r="Z79" s="28"/>
      <c r="AA79" s="28"/>
      <c r="AB79" s="28"/>
    </row>
    <row r="80" spans="1:28" s="22" customFormat="1" ht="12.75" customHeight="1">
      <c r="A80" s="39" t="s">
        <v>297</v>
      </c>
      <c r="B80" s="42" t="s">
        <v>298</v>
      </c>
      <c r="C80" s="42" t="s">
        <v>299</v>
      </c>
      <c r="D80" s="45" t="s">
        <v>22</v>
      </c>
      <c r="E80" s="29">
        <v>1</v>
      </c>
      <c r="F80" s="47" t="s">
        <v>339</v>
      </c>
      <c r="G80" s="74" t="s">
        <v>512</v>
      </c>
      <c r="H80" s="107">
        <v>4518.2</v>
      </c>
      <c r="K80" s="28"/>
      <c r="L80" s="28"/>
      <c r="M80" s="28"/>
      <c r="N80" s="28"/>
      <c r="O80" s="28"/>
      <c r="P80" s="28"/>
      <c r="Q80" s="28"/>
      <c r="R80" s="28"/>
      <c r="S80" s="28"/>
      <c r="T80" s="28"/>
      <c r="U80" s="28"/>
      <c r="V80" s="28"/>
      <c r="W80" s="28"/>
      <c r="X80" s="28"/>
      <c r="Y80" s="28"/>
      <c r="Z80" s="28"/>
      <c r="AA80" s="28"/>
      <c r="AB80" s="28"/>
    </row>
    <row r="81" spans="1:28" s="22" customFormat="1" ht="12.75" customHeight="1">
      <c r="A81" s="39" t="s">
        <v>74</v>
      </c>
      <c r="B81" s="42" t="s">
        <v>127</v>
      </c>
      <c r="C81" s="42" t="s">
        <v>171</v>
      </c>
      <c r="D81" s="45" t="s">
        <v>22</v>
      </c>
      <c r="E81" s="29">
        <v>1</v>
      </c>
      <c r="F81" s="47" t="s">
        <v>340</v>
      </c>
      <c r="G81" s="74" t="s">
        <v>512</v>
      </c>
      <c r="H81" s="107">
        <v>4518.2</v>
      </c>
      <c r="K81" s="28"/>
      <c r="L81" s="28"/>
      <c r="M81" s="28"/>
      <c r="N81" s="28"/>
      <c r="O81" s="28"/>
      <c r="P81" s="28"/>
      <c r="Q81" s="28"/>
      <c r="R81" s="28"/>
      <c r="S81" s="28"/>
      <c r="T81" s="28"/>
      <c r="U81" s="28"/>
      <c r="V81" s="28"/>
      <c r="W81" s="28"/>
      <c r="X81" s="28"/>
      <c r="Y81" s="28"/>
      <c r="Z81" s="28"/>
      <c r="AA81" s="28"/>
      <c r="AB81" s="28"/>
    </row>
    <row r="82" spans="1:28" s="22" customFormat="1" ht="12.75" customHeight="1">
      <c r="A82" s="39" t="s">
        <v>300</v>
      </c>
      <c r="B82" s="42" t="s">
        <v>301</v>
      </c>
      <c r="C82" s="42" t="s">
        <v>302</v>
      </c>
      <c r="D82" s="45" t="s">
        <v>23</v>
      </c>
      <c r="E82" s="29">
        <v>1</v>
      </c>
      <c r="F82" s="47" t="s">
        <v>341</v>
      </c>
      <c r="G82" s="74" t="s">
        <v>512</v>
      </c>
      <c r="H82" s="107">
        <v>3720.87</v>
      </c>
      <c r="K82" s="28"/>
      <c r="L82" s="28"/>
      <c r="M82" s="28"/>
      <c r="N82" s="28"/>
      <c r="O82" s="28"/>
      <c r="P82" s="28"/>
      <c r="Q82" s="28"/>
      <c r="R82" s="28"/>
      <c r="S82" s="28"/>
      <c r="T82" s="28"/>
      <c r="U82" s="28"/>
      <c r="V82" s="28"/>
      <c r="W82" s="28"/>
      <c r="X82" s="28"/>
      <c r="Y82" s="28"/>
      <c r="Z82" s="28"/>
      <c r="AA82" s="28"/>
      <c r="AB82" s="28"/>
    </row>
    <row r="83" spans="1:28" s="22" customFormat="1" ht="12.75" customHeight="1">
      <c r="A83" s="39" t="s">
        <v>303</v>
      </c>
      <c r="B83" s="42" t="s">
        <v>304</v>
      </c>
      <c r="C83" s="42" t="s">
        <v>305</v>
      </c>
      <c r="D83" s="45" t="s">
        <v>23</v>
      </c>
      <c r="E83" s="29">
        <v>1</v>
      </c>
      <c r="F83" s="47" t="s">
        <v>342</v>
      </c>
      <c r="G83" s="74" t="s">
        <v>512</v>
      </c>
      <c r="H83" s="107">
        <v>3720.87</v>
      </c>
      <c r="K83" s="28"/>
      <c r="L83" s="28"/>
      <c r="M83" s="28"/>
      <c r="N83" s="28"/>
      <c r="O83" s="28"/>
      <c r="P83" s="28"/>
      <c r="Q83" s="28"/>
      <c r="R83" s="28"/>
      <c r="S83" s="28"/>
      <c r="T83" s="28"/>
      <c r="U83" s="28"/>
      <c r="V83" s="28"/>
      <c r="W83" s="28"/>
      <c r="X83" s="28"/>
      <c r="Y83" s="28"/>
      <c r="Z83" s="28"/>
      <c r="AA83" s="28"/>
      <c r="AB83" s="28"/>
    </row>
    <row r="84" spans="1:28" s="22" customFormat="1" ht="12.75" customHeight="1">
      <c r="A84" s="39" t="s">
        <v>306</v>
      </c>
      <c r="B84" s="42" t="s">
        <v>307</v>
      </c>
      <c r="C84" s="42" t="s">
        <v>308</v>
      </c>
      <c r="D84" s="45" t="s">
        <v>23</v>
      </c>
      <c r="E84" s="29">
        <v>1</v>
      </c>
      <c r="F84" s="47" t="s">
        <v>343</v>
      </c>
      <c r="G84" s="74" t="s">
        <v>512</v>
      </c>
      <c r="H84" s="107">
        <v>3720.87</v>
      </c>
      <c r="K84" s="28"/>
      <c r="L84" s="28"/>
      <c r="M84" s="28"/>
      <c r="N84" s="28"/>
      <c r="O84" s="28"/>
      <c r="P84" s="28"/>
      <c r="Q84" s="28"/>
      <c r="R84" s="28"/>
      <c r="S84" s="28"/>
      <c r="T84" s="28"/>
      <c r="U84" s="28"/>
      <c r="V84" s="28"/>
      <c r="W84" s="28"/>
      <c r="X84" s="28"/>
      <c r="Y84" s="28"/>
      <c r="Z84" s="28"/>
      <c r="AA84" s="28"/>
      <c r="AB84" s="28"/>
    </row>
    <row r="85" spans="1:28" s="22" customFormat="1" ht="12.75" customHeight="1">
      <c r="A85" s="39" t="s">
        <v>309</v>
      </c>
      <c r="B85" s="42" t="s">
        <v>310</v>
      </c>
      <c r="C85" s="42" t="s">
        <v>311</v>
      </c>
      <c r="D85" s="45" t="s">
        <v>23</v>
      </c>
      <c r="E85" s="29">
        <v>1</v>
      </c>
      <c r="F85" s="47" t="s">
        <v>344</v>
      </c>
      <c r="G85" s="74" t="s">
        <v>512</v>
      </c>
      <c r="H85" s="107">
        <v>3720.87</v>
      </c>
      <c r="K85" s="28"/>
      <c r="L85" s="28"/>
      <c r="M85" s="28"/>
      <c r="N85" s="28"/>
      <c r="O85" s="28"/>
      <c r="P85" s="28"/>
      <c r="Q85" s="28"/>
      <c r="R85" s="28"/>
      <c r="S85" s="28"/>
      <c r="T85" s="28"/>
      <c r="U85" s="28"/>
      <c r="V85" s="28"/>
      <c r="W85" s="28"/>
      <c r="X85" s="28"/>
      <c r="Y85" s="28"/>
      <c r="Z85" s="28"/>
      <c r="AA85" s="28"/>
      <c r="AB85" s="28"/>
    </row>
    <row r="86" spans="1:28" s="22" customFormat="1" ht="12.75" customHeight="1">
      <c r="A86" s="39" t="s">
        <v>75</v>
      </c>
      <c r="B86" s="42" t="s">
        <v>312</v>
      </c>
      <c r="C86" s="42" t="s">
        <v>313</v>
      </c>
      <c r="D86" s="45" t="s">
        <v>23</v>
      </c>
      <c r="E86" s="29">
        <v>1</v>
      </c>
      <c r="F86" s="47" t="s">
        <v>345</v>
      </c>
      <c r="G86" s="74" t="s">
        <v>512</v>
      </c>
      <c r="H86" s="107">
        <v>3720.87</v>
      </c>
      <c r="K86" s="28"/>
      <c r="L86" s="28"/>
      <c r="M86" s="28"/>
      <c r="N86" s="28"/>
      <c r="O86" s="28"/>
      <c r="P86" s="28"/>
      <c r="Q86" s="28"/>
      <c r="R86" s="28"/>
      <c r="S86" s="28"/>
      <c r="T86" s="28"/>
      <c r="U86" s="28"/>
      <c r="V86" s="28"/>
      <c r="W86" s="28"/>
      <c r="X86" s="28"/>
      <c r="Y86" s="28"/>
      <c r="Z86" s="28"/>
      <c r="AA86" s="28"/>
      <c r="AB86" s="28"/>
    </row>
    <row r="87" spans="1:28" s="22" customFormat="1" ht="12.75" customHeight="1">
      <c r="A87" s="39" t="s">
        <v>314</v>
      </c>
      <c r="B87" s="42" t="s">
        <v>283</v>
      </c>
      <c r="C87" s="42" t="s">
        <v>315</v>
      </c>
      <c r="D87" s="45" t="s">
        <v>23</v>
      </c>
      <c r="E87" s="29">
        <v>1</v>
      </c>
      <c r="F87" s="47" t="s">
        <v>346</v>
      </c>
      <c r="G87" s="74" t="s">
        <v>512</v>
      </c>
      <c r="H87" s="107">
        <v>3720.87</v>
      </c>
      <c r="K87" s="28"/>
      <c r="L87" s="28"/>
      <c r="M87" s="28"/>
      <c r="N87" s="28"/>
      <c r="O87" s="28"/>
      <c r="P87" s="28"/>
      <c r="Q87" s="28"/>
      <c r="R87" s="28"/>
      <c r="S87" s="28"/>
      <c r="T87" s="28"/>
      <c r="U87" s="28"/>
      <c r="V87" s="28"/>
      <c r="W87" s="28"/>
      <c r="X87" s="28"/>
      <c r="Y87" s="28"/>
      <c r="Z87" s="28"/>
      <c r="AA87" s="28"/>
      <c r="AB87" s="28"/>
    </row>
    <row r="88" spans="1:28" s="22" customFormat="1" ht="12.75" customHeight="1">
      <c r="A88" s="39" t="s">
        <v>316</v>
      </c>
      <c r="B88" s="42" t="s">
        <v>317</v>
      </c>
      <c r="C88" s="42" t="s">
        <v>318</v>
      </c>
      <c r="D88" s="45" t="s">
        <v>23</v>
      </c>
      <c r="E88" s="29">
        <v>1</v>
      </c>
      <c r="F88" s="47" t="s">
        <v>347</v>
      </c>
      <c r="G88" s="74" t="s">
        <v>512</v>
      </c>
      <c r="H88" s="107">
        <v>3720.87</v>
      </c>
      <c r="K88" s="28"/>
      <c r="L88" s="28"/>
      <c r="M88" s="28"/>
      <c r="N88" s="28"/>
      <c r="O88" s="28"/>
      <c r="P88" s="28"/>
      <c r="Q88" s="28"/>
      <c r="R88" s="28"/>
      <c r="S88" s="28"/>
      <c r="T88" s="28"/>
      <c r="U88" s="28"/>
      <c r="V88" s="28"/>
      <c r="W88" s="28"/>
      <c r="X88" s="28"/>
      <c r="Y88" s="28"/>
      <c r="Z88" s="28"/>
      <c r="AA88" s="28"/>
      <c r="AB88" s="28"/>
    </row>
    <row r="89" spans="1:28" s="22" customFormat="1" ht="12.75" customHeight="1">
      <c r="A89" s="39" t="s">
        <v>81</v>
      </c>
      <c r="B89" s="42" t="s">
        <v>319</v>
      </c>
      <c r="C89" s="42" t="s">
        <v>460</v>
      </c>
      <c r="D89" s="45" t="s">
        <v>23</v>
      </c>
      <c r="E89" s="29">
        <v>1</v>
      </c>
      <c r="F89" s="47" t="s">
        <v>348</v>
      </c>
      <c r="G89" s="74" t="s">
        <v>512</v>
      </c>
      <c r="H89" s="107">
        <v>3720.87</v>
      </c>
      <c r="K89" s="28"/>
      <c r="L89" s="28"/>
      <c r="M89" s="28"/>
      <c r="N89" s="28"/>
      <c r="O89" s="28"/>
      <c r="P89" s="28"/>
      <c r="Q89" s="28"/>
      <c r="R89" s="28"/>
      <c r="S89" s="28"/>
      <c r="T89" s="28"/>
      <c r="U89" s="28"/>
      <c r="V89" s="28"/>
      <c r="W89" s="28"/>
      <c r="X89" s="28"/>
      <c r="Y89" s="28"/>
      <c r="Z89" s="28"/>
      <c r="AA89" s="28"/>
      <c r="AB89" s="28"/>
    </row>
    <row r="90" spans="1:28" s="22" customFormat="1" ht="12.75" customHeight="1">
      <c r="A90" s="39" t="s">
        <v>320</v>
      </c>
      <c r="B90" s="42" t="s">
        <v>321</v>
      </c>
      <c r="C90" s="42" t="s">
        <v>322</v>
      </c>
      <c r="D90" s="45" t="s">
        <v>24</v>
      </c>
      <c r="E90" s="29">
        <v>1</v>
      </c>
      <c r="F90" s="47" t="s">
        <v>349</v>
      </c>
      <c r="G90" s="74" t="s">
        <v>512</v>
      </c>
      <c r="H90" s="107">
        <v>2657.77</v>
      </c>
      <c r="K90" s="28"/>
      <c r="L90" s="28"/>
      <c r="M90" s="28"/>
      <c r="N90" s="28"/>
      <c r="O90" s="28"/>
      <c r="P90" s="28"/>
      <c r="Q90" s="28"/>
      <c r="R90" s="28"/>
      <c r="S90" s="28"/>
      <c r="T90" s="28"/>
      <c r="U90" s="28"/>
      <c r="V90" s="28"/>
      <c r="W90" s="28"/>
      <c r="X90" s="28"/>
      <c r="Y90" s="28"/>
      <c r="Z90" s="28"/>
      <c r="AA90" s="28"/>
      <c r="AB90" s="28"/>
    </row>
    <row r="91" spans="1:28" s="22" customFormat="1" ht="12.75" customHeight="1">
      <c r="A91" s="39" t="s">
        <v>324</v>
      </c>
      <c r="B91" s="42" t="s">
        <v>144</v>
      </c>
      <c r="C91" s="42" t="s">
        <v>187</v>
      </c>
      <c r="D91" s="45" t="s">
        <v>24</v>
      </c>
      <c r="E91" s="29">
        <v>1</v>
      </c>
      <c r="F91" s="47" t="s">
        <v>350</v>
      </c>
      <c r="G91" s="74" t="s">
        <v>512</v>
      </c>
      <c r="H91" s="107">
        <v>2657.77</v>
      </c>
      <c r="K91" s="28"/>
      <c r="L91" s="28"/>
      <c r="M91" s="28"/>
      <c r="N91" s="28"/>
      <c r="O91" s="28"/>
      <c r="P91" s="28"/>
      <c r="Q91" s="28"/>
      <c r="R91" s="28"/>
      <c r="S91" s="28"/>
      <c r="T91" s="28"/>
      <c r="U91" s="28"/>
      <c r="V91" s="28"/>
      <c r="W91" s="28"/>
      <c r="X91" s="28"/>
      <c r="Y91" s="28"/>
      <c r="Z91" s="28"/>
      <c r="AA91" s="28"/>
      <c r="AB91" s="28"/>
    </row>
    <row r="92" spans="1:28" s="22" customFormat="1" ht="12.75" customHeight="1">
      <c r="A92" s="39" t="s">
        <v>325</v>
      </c>
      <c r="B92" s="42" t="s">
        <v>326</v>
      </c>
      <c r="C92" s="42" t="s">
        <v>327</v>
      </c>
      <c r="D92" s="45" t="s">
        <v>24</v>
      </c>
      <c r="E92" s="29">
        <v>1</v>
      </c>
      <c r="F92" s="47" t="s">
        <v>351</v>
      </c>
      <c r="G92" s="74" t="s">
        <v>513</v>
      </c>
      <c r="H92" s="107">
        <v>2657.77</v>
      </c>
      <c r="K92" s="28"/>
      <c r="L92" s="28"/>
      <c r="M92" s="28"/>
      <c r="N92" s="28"/>
      <c r="O92" s="28"/>
      <c r="P92" s="28"/>
      <c r="Q92" s="28"/>
      <c r="R92" s="28"/>
      <c r="S92" s="28"/>
      <c r="T92" s="28"/>
      <c r="U92" s="28"/>
      <c r="V92" s="28"/>
      <c r="W92" s="28"/>
      <c r="X92" s="28"/>
      <c r="Y92" s="28"/>
      <c r="Z92" s="28"/>
      <c r="AA92" s="28"/>
      <c r="AB92" s="28"/>
    </row>
    <row r="93" spans="1:28" s="22" customFormat="1" ht="12.75" customHeight="1">
      <c r="A93" s="39" t="s">
        <v>90</v>
      </c>
      <c r="B93" s="42" t="s">
        <v>142</v>
      </c>
      <c r="C93" s="42" t="s">
        <v>184</v>
      </c>
      <c r="D93" s="45" t="s">
        <v>24</v>
      </c>
      <c r="E93" s="29">
        <v>1</v>
      </c>
      <c r="F93" s="47" t="s">
        <v>352</v>
      </c>
      <c r="G93" s="74" t="s">
        <v>512</v>
      </c>
      <c r="H93" s="107">
        <v>2657.77</v>
      </c>
      <c r="K93" s="28"/>
      <c r="L93" s="28"/>
      <c r="M93" s="28"/>
      <c r="N93" s="28"/>
      <c r="O93" s="28"/>
      <c r="P93" s="28"/>
      <c r="Q93" s="28"/>
      <c r="R93" s="28"/>
      <c r="S93" s="28"/>
      <c r="T93" s="28"/>
      <c r="U93" s="28"/>
      <c r="V93" s="28"/>
      <c r="W93" s="28"/>
      <c r="X93" s="28"/>
      <c r="Y93" s="28"/>
      <c r="Z93" s="28"/>
      <c r="AA93" s="28"/>
      <c r="AB93" s="28"/>
    </row>
    <row r="94" spans="1:28" s="22" customFormat="1" ht="12.75" customHeight="1">
      <c r="A94" s="39" t="s">
        <v>328</v>
      </c>
      <c r="B94" s="42" t="s">
        <v>26</v>
      </c>
      <c r="C94" s="42" t="s">
        <v>323</v>
      </c>
      <c r="D94" s="45" t="s">
        <v>24</v>
      </c>
      <c r="E94" s="29">
        <v>1</v>
      </c>
      <c r="F94" s="47" t="s">
        <v>353</v>
      </c>
      <c r="G94" s="74" t="s">
        <v>512</v>
      </c>
      <c r="H94" s="107">
        <v>2657.77</v>
      </c>
      <c r="K94" s="28"/>
      <c r="L94" s="28"/>
      <c r="M94" s="28"/>
      <c r="N94" s="28"/>
      <c r="O94" s="28"/>
      <c r="P94" s="28"/>
      <c r="Q94" s="28"/>
      <c r="R94" s="28"/>
      <c r="S94" s="28"/>
      <c r="T94" s="28"/>
      <c r="U94" s="28"/>
      <c r="V94" s="28"/>
      <c r="W94" s="28"/>
      <c r="X94" s="28"/>
      <c r="Y94" s="28"/>
      <c r="Z94" s="28"/>
      <c r="AA94" s="28"/>
      <c r="AB94" s="28"/>
    </row>
    <row r="95" spans="1:28" s="22" customFormat="1" ht="12.75" customHeight="1">
      <c r="A95" s="39" t="s">
        <v>329</v>
      </c>
      <c r="B95" s="42" t="s">
        <v>25</v>
      </c>
      <c r="C95" s="42" t="s">
        <v>330</v>
      </c>
      <c r="D95" s="45" t="s">
        <v>24</v>
      </c>
      <c r="E95" s="29">
        <v>1</v>
      </c>
      <c r="F95" s="47" t="s">
        <v>354</v>
      </c>
      <c r="G95" s="74" t="s">
        <v>512</v>
      </c>
      <c r="H95" s="107">
        <v>2657.77</v>
      </c>
      <c r="K95" s="28"/>
      <c r="L95" s="28"/>
      <c r="M95" s="28"/>
      <c r="N95" s="28"/>
      <c r="O95" s="28"/>
      <c r="P95" s="28"/>
      <c r="Q95" s="28"/>
      <c r="R95" s="28"/>
      <c r="S95" s="28"/>
      <c r="T95" s="28"/>
      <c r="U95" s="28"/>
      <c r="V95" s="28"/>
      <c r="W95" s="28"/>
      <c r="X95" s="28"/>
      <c r="Y95" s="28"/>
      <c r="Z95" s="28"/>
      <c r="AA95" s="28"/>
      <c r="AB95" s="28"/>
    </row>
    <row r="96" spans="1:28" s="22" customFormat="1" ht="12.75" customHeight="1">
      <c r="A96" s="21"/>
      <c r="B96" s="30"/>
      <c r="C96" s="30"/>
      <c r="D96" s="30"/>
      <c r="E96" s="30">
        <f>SUM(E72:E95)</f>
        <v>24</v>
      </c>
      <c r="F96" s="31"/>
      <c r="G96" s="30"/>
      <c r="H96" s="32">
        <f>SUBTOTAL(109,Tabela23947[TOTAL])</f>
        <v>94350.660000000018</v>
      </c>
      <c r="K96" s="28"/>
      <c r="L96" s="28"/>
      <c r="M96" s="28"/>
      <c r="N96" s="28"/>
      <c r="O96" s="28"/>
      <c r="P96" s="28"/>
      <c r="Q96" s="28"/>
      <c r="R96" s="28"/>
      <c r="S96" s="28"/>
      <c r="T96" s="28"/>
      <c r="U96" s="28"/>
      <c r="V96" s="28"/>
      <c r="W96" s="28"/>
      <c r="X96" s="28"/>
      <c r="Y96" s="28"/>
      <c r="Z96" s="28"/>
      <c r="AA96" s="28"/>
      <c r="AB96" s="28"/>
    </row>
    <row r="97" spans="1:28" ht="12.75" customHeight="1">
      <c r="A97" s="2"/>
      <c r="B97" s="6"/>
      <c r="C97" s="6"/>
      <c r="D97" s="6"/>
      <c r="E97" s="6"/>
      <c r="F97" s="6"/>
      <c r="G97" s="2"/>
      <c r="H97" s="6"/>
      <c r="I97" s="3"/>
      <c r="J97" s="2"/>
      <c r="K97" s="1"/>
      <c r="L97" s="1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</row>
    <row r="98" spans="1:28" ht="12.75" customHeight="1">
      <c r="A98" s="114" t="s">
        <v>27</v>
      </c>
      <c r="B98" s="114"/>
      <c r="C98" s="114"/>
      <c r="D98" s="114"/>
      <c r="E98" s="114"/>
      <c r="F98" s="114"/>
      <c r="G98" s="114"/>
      <c r="H98" s="114"/>
      <c r="I98" s="3"/>
      <c r="J98" s="2"/>
      <c r="K98" s="1"/>
      <c r="L98" s="1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</row>
    <row r="99" spans="1:28" ht="12.75" customHeight="1">
      <c r="A99" s="37" t="s">
        <v>1</v>
      </c>
      <c r="B99" s="37" t="s">
        <v>2</v>
      </c>
      <c r="C99" s="37" t="s">
        <v>3</v>
      </c>
      <c r="D99" s="37" t="s">
        <v>4</v>
      </c>
      <c r="E99" s="37" t="s">
        <v>5</v>
      </c>
      <c r="F99" s="37" t="s">
        <v>6</v>
      </c>
      <c r="G99" s="37" t="s">
        <v>7</v>
      </c>
      <c r="H99" s="37" t="s">
        <v>28</v>
      </c>
      <c r="I99" s="96" t="s">
        <v>520</v>
      </c>
      <c r="J99" s="96" t="s">
        <v>521</v>
      </c>
      <c r="K99" s="97" t="s">
        <v>522</v>
      </c>
      <c r="L99" s="1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</row>
    <row r="100" spans="1:28" ht="12.75" customHeight="1">
      <c r="A100" s="47" t="s">
        <v>355</v>
      </c>
      <c r="B100" s="42" t="s">
        <v>286</v>
      </c>
      <c r="C100" s="42" t="s">
        <v>356</v>
      </c>
      <c r="D100" s="45" t="s">
        <v>29</v>
      </c>
      <c r="E100" s="34">
        <v>1</v>
      </c>
      <c r="F100" s="72" t="s">
        <v>462</v>
      </c>
      <c r="G100" s="36" t="s">
        <v>512</v>
      </c>
      <c r="H100" s="84">
        <v>1200.69</v>
      </c>
      <c r="I100" s="99"/>
      <c r="J100" s="99"/>
      <c r="K100" s="100">
        <f>Tabela34048[[#This Row],[VALOR]]</f>
        <v>1200.69</v>
      </c>
      <c r="L100" s="1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</row>
    <row r="101" spans="1:28" ht="12.75" customHeight="1">
      <c r="A101" s="47" t="s">
        <v>357</v>
      </c>
      <c r="B101" s="42" t="s">
        <v>358</v>
      </c>
      <c r="C101" s="42" t="s">
        <v>359</v>
      </c>
      <c r="D101" s="45" t="s">
        <v>29</v>
      </c>
      <c r="E101" s="34">
        <v>1</v>
      </c>
      <c r="F101" s="71" t="s">
        <v>419</v>
      </c>
      <c r="G101" s="36" t="s">
        <v>513</v>
      </c>
      <c r="H101" s="84">
        <v>1200.69</v>
      </c>
      <c r="I101" s="99"/>
      <c r="J101" s="99"/>
      <c r="K101" s="100">
        <f>Tabela34048[[#This Row],[VALOR]]</f>
        <v>1200.69</v>
      </c>
      <c r="L101" s="1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</row>
    <row r="102" spans="1:28" ht="12.75" customHeight="1">
      <c r="A102" s="47" t="s">
        <v>360</v>
      </c>
      <c r="B102" s="42" t="s">
        <v>361</v>
      </c>
      <c r="C102" s="42" t="s">
        <v>362</v>
      </c>
      <c r="D102" s="45" t="s">
        <v>29</v>
      </c>
      <c r="E102" s="34">
        <v>1</v>
      </c>
      <c r="F102" s="72" t="s">
        <v>463</v>
      </c>
      <c r="G102" s="36" t="s">
        <v>512</v>
      </c>
      <c r="H102" s="84">
        <v>1200.69</v>
      </c>
      <c r="I102" s="99"/>
      <c r="J102" s="99"/>
      <c r="K102" s="100">
        <f>Tabela34048[[#This Row],[VALOR]]</f>
        <v>1200.69</v>
      </c>
      <c r="L102" s="1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</row>
    <row r="103" spans="1:28" ht="12.75" customHeight="1">
      <c r="A103" s="47" t="s">
        <v>363</v>
      </c>
      <c r="B103" s="42" t="s">
        <v>364</v>
      </c>
      <c r="C103" s="42" t="s">
        <v>165</v>
      </c>
      <c r="D103" s="45" t="s">
        <v>29</v>
      </c>
      <c r="E103" s="34">
        <v>1</v>
      </c>
      <c r="F103" s="53" t="s">
        <v>423</v>
      </c>
      <c r="G103" s="36" t="s">
        <v>513</v>
      </c>
      <c r="H103" s="84">
        <v>1200.69</v>
      </c>
      <c r="I103" s="99"/>
      <c r="J103" s="99"/>
      <c r="K103" s="100">
        <f>Tabela34048[[#This Row],[VALOR]]</f>
        <v>1200.69</v>
      </c>
      <c r="L103" s="1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</row>
    <row r="104" spans="1:28" ht="12.75" customHeight="1">
      <c r="A104" s="47" t="s">
        <v>363</v>
      </c>
      <c r="B104" s="42" t="s">
        <v>364</v>
      </c>
      <c r="C104" s="42" t="s">
        <v>165</v>
      </c>
      <c r="D104" s="45" t="s">
        <v>29</v>
      </c>
      <c r="E104" s="34">
        <v>1</v>
      </c>
      <c r="F104" s="72" t="s">
        <v>464</v>
      </c>
      <c r="G104" s="75" t="s">
        <v>512</v>
      </c>
      <c r="H104" s="92">
        <v>1200.69</v>
      </c>
      <c r="I104" s="99"/>
      <c r="J104" s="99"/>
      <c r="K104" s="100">
        <f>Tabela34048[[#This Row],[VALOR]]</f>
        <v>1200.69</v>
      </c>
      <c r="L104" s="1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</row>
    <row r="105" spans="1:28" ht="12.75" customHeight="1">
      <c r="A105" s="47" t="s">
        <v>363</v>
      </c>
      <c r="B105" s="42" t="s">
        <v>364</v>
      </c>
      <c r="C105" s="42" t="s">
        <v>165</v>
      </c>
      <c r="D105" s="45" t="s">
        <v>29</v>
      </c>
      <c r="E105" s="34">
        <v>1</v>
      </c>
      <c r="F105" s="53" t="s">
        <v>465</v>
      </c>
      <c r="G105" s="36" t="s">
        <v>512</v>
      </c>
      <c r="H105" s="84">
        <v>1200.69</v>
      </c>
      <c r="I105" s="99"/>
      <c r="J105" s="99"/>
      <c r="K105" s="100">
        <f>Tabela34048[[#This Row],[VALOR]]</f>
        <v>1200.69</v>
      </c>
      <c r="L105" s="1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</row>
    <row r="106" spans="1:28" ht="12.75" customHeight="1">
      <c r="A106" s="47" t="s">
        <v>365</v>
      </c>
      <c r="B106" s="42" t="s">
        <v>358</v>
      </c>
      <c r="C106" s="42" t="s">
        <v>327</v>
      </c>
      <c r="D106" s="45" t="s">
        <v>29</v>
      </c>
      <c r="E106" s="34">
        <v>1</v>
      </c>
      <c r="F106" s="72" t="s">
        <v>466</v>
      </c>
      <c r="G106" s="36" t="s">
        <v>512</v>
      </c>
      <c r="H106" s="84">
        <v>1200.69</v>
      </c>
      <c r="I106" s="99"/>
      <c r="J106" s="99"/>
      <c r="K106" s="100">
        <f>Tabela34048[[#This Row],[VALOR]]</f>
        <v>1200.69</v>
      </c>
      <c r="L106" s="1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</row>
    <row r="107" spans="1:28" ht="12.75" customHeight="1">
      <c r="A107" s="47" t="s">
        <v>366</v>
      </c>
      <c r="B107" s="42" t="s">
        <v>367</v>
      </c>
      <c r="C107" s="42" t="s">
        <v>368</v>
      </c>
      <c r="D107" s="45" t="s">
        <v>29</v>
      </c>
      <c r="E107" s="34">
        <v>1</v>
      </c>
      <c r="F107" s="53" t="s">
        <v>467</v>
      </c>
      <c r="G107" s="36" t="s">
        <v>512</v>
      </c>
      <c r="H107" s="84">
        <v>1200.69</v>
      </c>
      <c r="I107" s="99"/>
      <c r="J107" s="99"/>
      <c r="K107" s="100">
        <f>Tabela34048[[#This Row],[VALOR]]</f>
        <v>1200.69</v>
      </c>
      <c r="L107" s="1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</row>
    <row r="108" spans="1:28" ht="12.75" customHeight="1">
      <c r="A108" s="47" t="s">
        <v>369</v>
      </c>
      <c r="B108" s="42" t="s">
        <v>370</v>
      </c>
      <c r="C108" s="42" t="s">
        <v>371</v>
      </c>
      <c r="D108" s="45" t="s">
        <v>29</v>
      </c>
      <c r="E108" s="34">
        <v>1</v>
      </c>
      <c r="F108" s="72" t="s">
        <v>468</v>
      </c>
      <c r="G108" s="36" t="s">
        <v>512</v>
      </c>
      <c r="H108" s="84">
        <v>1200.69</v>
      </c>
      <c r="I108" s="99"/>
      <c r="J108" s="99"/>
      <c r="K108" s="100">
        <f>Tabela34048[[#This Row],[VALOR]]</f>
        <v>1200.69</v>
      </c>
      <c r="L108" s="1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</row>
    <row r="109" spans="1:28" ht="12.75" customHeight="1">
      <c r="A109" s="47" t="s">
        <v>372</v>
      </c>
      <c r="B109" s="42" t="s">
        <v>373</v>
      </c>
      <c r="C109" s="42" t="s">
        <v>374</v>
      </c>
      <c r="D109" s="45" t="s">
        <v>29</v>
      </c>
      <c r="E109" s="34">
        <v>1</v>
      </c>
      <c r="F109" s="53" t="s">
        <v>420</v>
      </c>
      <c r="G109" s="36" t="s">
        <v>512</v>
      </c>
      <c r="H109" s="84">
        <v>1200.69</v>
      </c>
      <c r="I109" s="99"/>
      <c r="J109" s="99"/>
      <c r="K109" s="100">
        <f>Tabela34048[[#This Row],[VALOR]]</f>
        <v>1200.69</v>
      </c>
      <c r="L109" s="1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</row>
    <row r="110" spans="1:28" ht="12.75" customHeight="1">
      <c r="A110" s="47" t="s">
        <v>375</v>
      </c>
      <c r="B110" s="42" t="s">
        <v>376</v>
      </c>
      <c r="C110" s="42" t="s">
        <v>377</v>
      </c>
      <c r="D110" s="45" t="s">
        <v>29</v>
      </c>
      <c r="E110" s="34">
        <v>1</v>
      </c>
      <c r="F110" s="72" t="s">
        <v>422</v>
      </c>
      <c r="G110" s="36" t="s">
        <v>512</v>
      </c>
      <c r="H110" s="84">
        <v>1200.69</v>
      </c>
      <c r="I110" s="99"/>
      <c r="J110" s="99"/>
      <c r="K110" s="100">
        <f>Tabela34048[[#This Row],[VALOR]]</f>
        <v>1200.69</v>
      </c>
      <c r="L110" s="1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</row>
    <row r="111" spans="1:28" ht="12.75" customHeight="1">
      <c r="A111" s="47" t="s">
        <v>378</v>
      </c>
      <c r="B111" s="42" t="s">
        <v>379</v>
      </c>
      <c r="C111" s="42" t="s">
        <v>380</v>
      </c>
      <c r="D111" s="45" t="s">
        <v>29</v>
      </c>
      <c r="E111" s="34">
        <v>1</v>
      </c>
      <c r="F111" s="53" t="s">
        <v>421</v>
      </c>
      <c r="G111" s="36" t="s">
        <v>512</v>
      </c>
      <c r="H111" s="84">
        <v>1200.69</v>
      </c>
      <c r="I111" s="99"/>
      <c r="J111" s="99"/>
      <c r="K111" s="100">
        <f>Tabela34048[[#This Row],[VALOR]]</f>
        <v>1200.69</v>
      </c>
      <c r="L111" s="1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</row>
    <row r="112" spans="1:28" ht="12.75" customHeight="1">
      <c r="A112" s="47" t="s">
        <v>381</v>
      </c>
      <c r="B112" s="42" t="s">
        <v>382</v>
      </c>
      <c r="C112" s="42" t="s">
        <v>383</v>
      </c>
      <c r="D112" s="45" t="s">
        <v>29</v>
      </c>
      <c r="E112" s="34">
        <v>1</v>
      </c>
      <c r="F112" s="72" t="s">
        <v>469</v>
      </c>
      <c r="G112" s="36" t="s">
        <v>512</v>
      </c>
      <c r="H112" s="84">
        <v>1200.69</v>
      </c>
      <c r="I112" s="99"/>
      <c r="J112" s="99"/>
      <c r="K112" s="100">
        <f>Tabela34048[[#This Row],[VALOR]]</f>
        <v>1200.69</v>
      </c>
      <c r="L112" s="1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</row>
    <row r="113" spans="1:28" ht="12.75" customHeight="1">
      <c r="A113" s="47" t="s">
        <v>384</v>
      </c>
      <c r="B113" s="42" t="s">
        <v>385</v>
      </c>
      <c r="C113" s="42" t="s">
        <v>386</v>
      </c>
      <c r="D113" s="45" t="s">
        <v>29</v>
      </c>
      <c r="E113" s="34">
        <v>1</v>
      </c>
      <c r="F113" s="53" t="s">
        <v>470</v>
      </c>
      <c r="G113" s="36" t="s">
        <v>512</v>
      </c>
      <c r="H113" s="84">
        <v>1200.69</v>
      </c>
      <c r="I113" s="99"/>
      <c r="J113" s="99"/>
      <c r="K113" s="100">
        <f>Tabela34048[[#This Row],[VALOR]]</f>
        <v>1200.69</v>
      </c>
      <c r="L113" s="1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</row>
    <row r="114" spans="1:28" ht="12.75" customHeight="1">
      <c r="A114" s="47" t="s">
        <v>387</v>
      </c>
      <c r="B114" s="42" t="s">
        <v>388</v>
      </c>
      <c r="C114" s="42" t="s">
        <v>389</v>
      </c>
      <c r="D114" s="45" t="s">
        <v>29</v>
      </c>
      <c r="E114" s="34">
        <v>1</v>
      </c>
      <c r="F114" s="72" t="s">
        <v>436</v>
      </c>
      <c r="G114" s="36" t="s">
        <v>512</v>
      </c>
      <c r="H114" s="84">
        <v>1200.69</v>
      </c>
      <c r="I114" s="99"/>
      <c r="J114" s="99"/>
      <c r="K114" s="100">
        <f>Tabela34048[[#This Row],[VALOR]]</f>
        <v>1200.69</v>
      </c>
      <c r="L114" s="1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</row>
    <row r="115" spans="1:28" ht="12.75" customHeight="1">
      <c r="A115" s="47" t="s">
        <v>390</v>
      </c>
      <c r="B115" s="42" t="s">
        <v>391</v>
      </c>
      <c r="C115" s="42" t="s">
        <v>392</v>
      </c>
      <c r="D115" s="45" t="s">
        <v>29</v>
      </c>
      <c r="E115" s="34">
        <v>1</v>
      </c>
      <c r="F115" s="53" t="s">
        <v>438</v>
      </c>
      <c r="G115" s="36" t="s">
        <v>512</v>
      </c>
      <c r="H115" s="84">
        <v>1200.69</v>
      </c>
      <c r="I115" s="99"/>
      <c r="J115" s="99"/>
      <c r="K115" s="100">
        <f>Tabela34048[[#This Row],[VALOR]]</f>
        <v>1200.69</v>
      </c>
      <c r="L115" s="1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</row>
    <row r="116" spans="1:28" ht="12.75" customHeight="1">
      <c r="A116" s="47" t="s">
        <v>393</v>
      </c>
      <c r="B116" s="42" t="s">
        <v>394</v>
      </c>
      <c r="C116" s="42" t="s">
        <v>395</v>
      </c>
      <c r="D116" s="45" t="s">
        <v>29</v>
      </c>
      <c r="E116" s="34">
        <v>1</v>
      </c>
      <c r="F116" s="72" t="s">
        <v>437</v>
      </c>
      <c r="G116" s="36" t="s">
        <v>512</v>
      </c>
      <c r="H116" s="84">
        <v>1200.69</v>
      </c>
      <c r="I116" s="99"/>
      <c r="J116" s="99"/>
      <c r="K116" s="100">
        <f>Tabela34048[[#This Row],[VALOR]]</f>
        <v>1200.69</v>
      </c>
      <c r="L116" s="1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</row>
    <row r="117" spans="1:28" ht="12.75" customHeight="1">
      <c r="A117" s="47" t="s">
        <v>396</v>
      </c>
      <c r="B117" s="42" t="s">
        <v>397</v>
      </c>
      <c r="C117" s="42" t="s">
        <v>398</v>
      </c>
      <c r="D117" s="45" t="s">
        <v>29</v>
      </c>
      <c r="E117" s="34">
        <v>1</v>
      </c>
      <c r="F117" s="53" t="s">
        <v>471</v>
      </c>
      <c r="G117" s="36" t="s">
        <v>512</v>
      </c>
      <c r="H117" s="84">
        <v>1200.69</v>
      </c>
      <c r="I117" s="99"/>
      <c r="J117" s="99"/>
      <c r="K117" s="100">
        <f>Tabela34048[[#This Row],[VALOR]]</f>
        <v>1200.69</v>
      </c>
      <c r="L117" s="1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</row>
    <row r="118" spans="1:28" ht="12.75" customHeight="1">
      <c r="A118" s="47" t="s">
        <v>399</v>
      </c>
      <c r="B118" s="42" t="s">
        <v>397</v>
      </c>
      <c r="C118" s="42" t="s">
        <v>400</v>
      </c>
      <c r="D118" s="45" t="s">
        <v>29</v>
      </c>
      <c r="E118" s="34">
        <v>1</v>
      </c>
      <c r="F118" s="72" t="s">
        <v>472</v>
      </c>
      <c r="G118" s="36" t="s">
        <v>512</v>
      </c>
      <c r="H118" s="84">
        <v>1200.69</v>
      </c>
      <c r="I118" s="99"/>
      <c r="J118" s="99"/>
      <c r="K118" s="100">
        <f>Tabela34048[[#This Row],[VALOR]]</f>
        <v>1200.69</v>
      </c>
      <c r="L118" s="1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</row>
    <row r="119" spans="1:28" ht="12.75" customHeight="1">
      <c r="A119" s="47" t="s">
        <v>390</v>
      </c>
      <c r="B119" s="42" t="s">
        <v>447</v>
      </c>
      <c r="C119" s="42" t="s">
        <v>392</v>
      </c>
      <c r="D119" s="45" t="s">
        <v>29</v>
      </c>
      <c r="E119" s="34">
        <v>1</v>
      </c>
      <c r="F119" s="53" t="s">
        <v>435</v>
      </c>
      <c r="G119" s="36" t="s">
        <v>512</v>
      </c>
      <c r="H119" s="84">
        <v>1200.69</v>
      </c>
      <c r="I119" s="99"/>
      <c r="J119" s="99"/>
      <c r="K119" s="100">
        <f>Tabela34048[[#This Row],[VALOR]]</f>
        <v>1200.69</v>
      </c>
      <c r="L119" s="1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</row>
    <row r="120" spans="1:28" ht="12.75" customHeight="1">
      <c r="A120" s="47" t="s">
        <v>401</v>
      </c>
      <c r="B120" s="42" t="s">
        <v>402</v>
      </c>
      <c r="C120" s="42" t="s">
        <v>403</v>
      </c>
      <c r="D120" s="45" t="s">
        <v>29</v>
      </c>
      <c r="E120" s="34">
        <v>1</v>
      </c>
      <c r="F120" s="72" t="s">
        <v>473</v>
      </c>
      <c r="G120" s="36" t="s">
        <v>513</v>
      </c>
      <c r="H120" s="84">
        <v>1200.69</v>
      </c>
      <c r="I120" s="99"/>
      <c r="J120" s="99"/>
      <c r="K120" s="100">
        <f>Tabela34048[[#This Row],[VALOR]]</f>
        <v>1200.69</v>
      </c>
      <c r="L120" s="1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</row>
    <row r="121" spans="1:28" ht="12.75" customHeight="1">
      <c r="A121" s="47" t="s">
        <v>404</v>
      </c>
      <c r="B121" s="42" t="s">
        <v>405</v>
      </c>
      <c r="C121" s="42" t="s">
        <v>406</v>
      </c>
      <c r="D121" s="45" t="s">
        <v>29</v>
      </c>
      <c r="E121" s="34">
        <v>1</v>
      </c>
      <c r="F121" s="53" t="s">
        <v>474</v>
      </c>
      <c r="G121" s="36" t="s">
        <v>512</v>
      </c>
      <c r="H121" s="84">
        <v>1200.69</v>
      </c>
      <c r="I121" s="99"/>
      <c r="J121" s="99"/>
      <c r="K121" s="100">
        <f>Tabela34048[[#This Row],[VALOR]]</f>
        <v>1200.69</v>
      </c>
      <c r="L121" s="1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</row>
    <row r="122" spans="1:28" ht="12.75" customHeight="1">
      <c r="A122" s="47" t="s">
        <v>407</v>
      </c>
      <c r="B122" s="42" t="s">
        <v>408</v>
      </c>
      <c r="C122" s="42" t="s">
        <v>409</v>
      </c>
      <c r="D122" s="45" t="s">
        <v>29</v>
      </c>
      <c r="E122" s="34">
        <v>1</v>
      </c>
      <c r="F122" s="72" t="s">
        <v>431</v>
      </c>
      <c r="G122" s="36" t="s">
        <v>512</v>
      </c>
      <c r="H122" s="84">
        <v>1200.69</v>
      </c>
      <c r="I122" s="99"/>
      <c r="J122" s="99"/>
      <c r="K122" s="100">
        <f>Tabela34048[[#This Row],[VALOR]]</f>
        <v>1200.69</v>
      </c>
      <c r="L122" s="1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</row>
    <row r="123" spans="1:28" ht="12.75" customHeight="1">
      <c r="A123" s="47" t="s">
        <v>410</v>
      </c>
      <c r="B123" s="42" t="s">
        <v>447</v>
      </c>
      <c r="C123" s="42" t="s">
        <v>499</v>
      </c>
      <c r="D123" s="45" t="s">
        <v>30</v>
      </c>
      <c r="E123" s="34">
        <v>1</v>
      </c>
      <c r="F123" s="53" t="s">
        <v>498</v>
      </c>
      <c r="G123" s="36" t="s">
        <v>512</v>
      </c>
      <c r="H123" s="84">
        <v>732.55</v>
      </c>
      <c r="I123" s="99"/>
      <c r="J123" s="99"/>
      <c r="K123" s="100">
        <f>Tabela34048[[#This Row],[VALOR]]</f>
        <v>732.55</v>
      </c>
      <c r="L123" s="1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</row>
    <row r="124" spans="1:28" ht="12.75" customHeight="1">
      <c r="A124" s="47" t="s">
        <v>365</v>
      </c>
      <c r="B124" s="42" t="s">
        <v>500</v>
      </c>
      <c r="C124" s="42" t="s">
        <v>501</v>
      </c>
      <c r="D124" s="45" t="s">
        <v>30</v>
      </c>
      <c r="E124" s="34">
        <v>1</v>
      </c>
      <c r="F124" s="72" t="s">
        <v>475</v>
      </c>
      <c r="G124" s="36" t="s">
        <v>513</v>
      </c>
      <c r="H124" s="84">
        <v>732.55</v>
      </c>
      <c r="I124" s="99"/>
      <c r="J124" s="99"/>
      <c r="K124" s="100">
        <f>Tabela34048[[#This Row],[VALOR]]</f>
        <v>732.55</v>
      </c>
      <c r="L124" s="1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</row>
    <row r="125" spans="1:28" ht="12.75" customHeight="1">
      <c r="A125" s="47" t="s">
        <v>411</v>
      </c>
      <c r="B125" s="42" t="s">
        <v>502</v>
      </c>
      <c r="C125" s="42" t="s">
        <v>173</v>
      </c>
      <c r="D125" s="45" t="s">
        <v>30</v>
      </c>
      <c r="E125" s="34">
        <v>1</v>
      </c>
      <c r="F125" s="53" t="s">
        <v>476</v>
      </c>
      <c r="G125" s="36" t="s">
        <v>512</v>
      </c>
      <c r="H125" s="84">
        <v>732.55</v>
      </c>
      <c r="I125" s="99"/>
      <c r="J125" s="99"/>
      <c r="K125" s="100">
        <f>Tabela34048[[#This Row],[VALOR]]</f>
        <v>732.55</v>
      </c>
      <c r="L125" s="1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</row>
    <row r="126" spans="1:28" ht="12.75" customHeight="1">
      <c r="A126" s="47" t="s">
        <v>412</v>
      </c>
      <c r="B126" s="42" t="s">
        <v>503</v>
      </c>
      <c r="C126" s="42" t="s">
        <v>504</v>
      </c>
      <c r="D126" s="45" t="s">
        <v>30</v>
      </c>
      <c r="E126" s="34">
        <v>1</v>
      </c>
      <c r="F126" s="72" t="s">
        <v>477</v>
      </c>
      <c r="G126" s="36" t="s">
        <v>512</v>
      </c>
      <c r="H126" s="84">
        <v>732.55</v>
      </c>
      <c r="I126" s="99"/>
      <c r="J126" s="99"/>
      <c r="K126" s="100">
        <f>Tabela34048[[#This Row],[VALOR]]</f>
        <v>732.55</v>
      </c>
      <c r="L126" s="1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</row>
    <row r="127" spans="1:28" ht="12.75" customHeight="1">
      <c r="A127" s="47" t="s">
        <v>355</v>
      </c>
      <c r="B127" s="42" t="s">
        <v>286</v>
      </c>
      <c r="C127" s="42" t="s">
        <v>287</v>
      </c>
      <c r="D127" s="45" t="s">
        <v>30</v>
      </c>
      <c r="E127" s="34">
        <v>1</v>
      </c>
      <c r="F127" s="53" t="s">
        <v>478</v>
      </c>
      <c r="G127" s="36" t="s">
        <v>513</v>
      </c>
      <c r="H127" s="84">
        <v>732.55</v>
      </c>
      <c r="I127" s="99"/>
      <c r="J127" s="99"/>
      <c r="K127" s="100">
        <f>Tabela34048[[#This Row],[VALOR]]</f>
        <v>732.55</v>
      </c>
      <c r="L127" s="1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</row>
    <row r="128" spans="1:28" ht="12.75" customHeight="1">
      <c r="A128" s="47" t="s">
        <v>413</v>
      </c>
      <c r="B128" s="42" t="s">
        <v>502</v>
      </c>
      <c r="C128" s="42" t="s">
        <v>173</v>
      </c>
      <c r="D128" s="45" t="s">
        <v>414</v>
      </c>
      <c r="E128" s="34">
        <v>1</v>
      </c>
      <c r="F128" s="72" t="s">
        <v>479</v>
      </c>
      <c r="G128" s="36" t="s">
        <v>512</v>
      </c>
      <c r="H128" s="84">
        <v>488.36</v>
      </c>
      <c r="I128" s="99"/>
      <c r="J128" s="99"/>
      <c r="K128" s="100">
        <f>Tabela34048[[#This Row],[VALOR]]</f>
        <v>488.36</v>
      </c>
      <c r="L128" s="1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</row>
    <row r="129" spans="1:28" ht="12.75" customHeight="1">
      <c r="A129" s="47" t="s">
        <v>360</v>
      </c>
      <c r="B129" s="42" t="s">
        <v>361</v>
      </c>
      <c r="C129" s="42" t="s">
        <v>362</v>
      </c>
      <c r="D129" s="45" t="s">
        <v>414</v>
      </c>
      <c r="E129" s="34">
        <v>1</v>
      </c>
      <c r="F129" s="53" t="s">
        <v>480</v>
      </c>
      <c r="G129" s="36" t="s">
        <v>513</v>
      </c>
      <c r="H129" s="84">
        <v>488.36</v>
      </c>
      <c r="I129" s="99"/>
      <c r="J129" s="99"/>
      <c r="K129" s="100">
        <f>Tabela34048[[#This Row],[VALOR]]</f>
        <v>488.36</v>
      </c>
      <c r="L129" s="1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</row>
    <row r="130" spans="1:28" ht="12.75" customHeight="1">
      <c r="A130" s="47" t="s">
        <v>505</v>
      </c>
      <c r="B130" s="42" t="s">
        <v>500</v>
      </c>
      <c r="C130" s="42" t="s">
        <v>501</v>
      </c>
      <c r="D130" s="45" t="s">
        <v>414</v>
      </c>
      <c r="E130" s="34">
        <v>1</v>
      </c>
      <c r="F130" s="72" t="s">
        <v>481</v>
      </c>
      <c r="G130" s="36" t="s">
        <v>513</v>
      </c>
      <c r="H130" s="84">
        <v>488.36</v>
      </c>
      <c r="I130" s="99"/>
      <c r="J130" s="99"/>
      <c r="K130" s="100">
        <f>Tabela34048[[#This Row],[VALOR]]</f>
        <v>488.36</v>
      </c>
      <c r="L130" s="1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</row>
    <row r="131" spans="1:28" ht="12.75" customHeight="1">
      <c r="A131" s="47" t="s">
        <v>360</v>
      </c>
      <c r="B131" s="42" t="s">
        <v>361</v>
      </c>
      <c r="C131" s="42" t="s">
        <v>362</v>
      </c>
      <c r="D131" s="45" t="s">
        <v>414</v>
      </c>
      <c r="E131" s="34">
        <v>1</v>
      </c>
      <c r="F131" s="53" t="s">
        <v>482</v>
      </c>
      <c r="G131" s="36" t="s">
        <v>512</v>
      </c>
      <c r="H131" s="84">
        <v>488.36</v>
      </c>
      <c r="I131" s="101"/>
      <c r="J131" s="101"/>
      <c r="K131" s="100">
        <f>Tabela34048[[#This Row],[VALOR]]</f>
        <v>488.36</v>
      </c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  <c r="AB131" s="7"/>
    </row>
    <row r="132" spans="1:28" ht="12.75" customHeight="1">
      <c r="A132" s="47" t="s">
        <v>360</v>
      </c>
      <c r="B132" s="42" t="s">
        <v>361</v>
      </c>
      <c r="C132" s="42" t="s">
        <v>362</v>
      </c>
      <c r="D132" s="45" t="s">
        <v>414</v>
      </c>
      <c r="E132" s="34">
        <v>1</v>
      </c>
      <c r="F132" s="72" t="s">
        <v>483</v>
      </c>
      <c r="G132" s="36" t="s">
        <v>513</v>
      </c>
      <c r="H132" s="84">
        <v>488.36</v>
      </c>
      <c r="I132" s="101"/>
      <c r="J132" s="101"/>
      <c r="K132" s="100">
        <f>Tabela34048[[#This Row],[VALOR]]</f>
        <v>488.36</v>
      </c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</row>
    <row r="133" spans="1:28" ht="12.75" customHeight="1">
      <c r="A133" s="47" t="s">
        <v>355</v>
      </c>
      <c r="B133" s="42" t="s">
        <v>286</v>
      </c>
      <c r="C133" s="42" t="s">
        <v>287</v>
      </c>
      <c r="D133" s="45" t="s">
        <v>414</v>
      </c>
      <c r="E133" s="34">
        <v>1</v>
      </c>
      <c r="F133" s="53" t="s">
        <v>484</v>
      </c>
      <c r="G133" s="36" t="s">
        <v>512</v>
      </c>
      <c r="H133" s="84">
        <v>488.36</v>
      </c>
      <c r="I133" s="101"/>
      <c r="J133" s="101"/>
      <c r="K133" s="100">
        <f>Tabela34048[[#This Row],[VALOR]]</f>
        <v>488.36</v>
      </c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</row>
    <row r="134" spans="1:28" ht="12.75" customHeight="1">
      <c r="A134" s="47" t="s">
        <v>355</v>
      </c>
      <c r="B134" s="42" t="s">
        <v>286</v>
      </c>
      <c r="C134" s="42" t="s">
        <v>287</v>
      </c>
      <c r="D134" s="45" t="s">
        <v>414</v>
      </c>
      <c r="E134" s="34">
        <v>1</v>
      </c>
      <c r="F134" s="72" t="s">
        <v>485</v>
      </c>
      <c r="G134" s="36" t="s">
        <v>513</v>
      </c>
      <c r="H134" s="84">
        <v>488.36</v>
      </c>
      <c r="I134" s="101"/>
      <c r="J134" s="101"/>
      <c r="K134" s="100">
        <f>Tabela34048[[#This Row],[VALOR]]</f>
        <v>488.36</v>
      </c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  <c r="AB134" s="7"/>
    </row>
    <row r="135" spans="1:28" ht="12.75" customHeight="1">
      <c r="A135" s="39" t="s">
        <v>106</v>
      </c>
      <c r="B135" s="42" t="s">
        <v>156</v>
      </c>
      <c r="C135" s="42" t="s">
        <v>200</v>
      </c>
      <c r="D135" s="45" t="s">
        <v>31</v>
      </c>
      <c r="E135" s="34">
        <v>1</v>
      </c>
      <c r="F135" s="47" t="s">
        <v>267</v>
      </c>
      <c r="G135" s="36" t="s">
        <v>512</v>
      </c>
      <c r="H135" s="84">
        <v>436.04</v>
      </c>
      <c r="I135" s="84"/>
      <c r="J135" s="84"/>
      <c r="K135" s="84">
        <f>Tabela34048[[#This Row],[VALOR]]</f>
        <v>436.04</v>
      </c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/>
      <c r="AB135" s="7"/>
    </row>
    <row r="136" spans="1:28" ht="12.75" customHeight="1">
      <c r="A136" s="47" t="s">
        <v>104</v>
      </c>
      <c r="B136" s="42" t="s">
        <v>154</v>
      </c>
      <c r="C136" s="42" t="s">
        <v>506</v>
      </c>
      <c r="D136" s="45" t="s">
        <v>31</v>
      </c>
      <c r="E136" s="34">
        <v>1</v>
      </c>
      <c r="F136" s="72" t="s">
        <v>486</v>
      </c>
      <c r="G136" s="36" t="s">
        <v>512</v>
      </c>
      <c r="H136" s="84">
        <v>436.04</v>
      </c>
      <c r="I136" s="101"/>
      <c r="J136" s="101"/>
      <c r="K136" s="100">
        <f>Tabela34048[[#This Row],[VALOR]]</f>
        <v>436.04</v>
      </c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/>
      <c r="AB136" s="7"/>
    </row>
    <row r="137" spans="1:28" ht="12.75" customHeight="1">
      <c r="A137" s="47" t="s">
        <v>104</v>
      </c>
      <c r="B137" s="42" t="s">
        <v>154</v>
      </c>
      <c r="C137" s="42" t="s">
        <v>506</v>
      </c>
      <c r="D137" s="45" t="s">
        <v>31</v>
      </c>
      <c r="E137" s="34">
        <v>1</v>
      </c>
      <c r="F137" s="94" t="s">
        <v>487</v>
      </c>
      <c r="G137" s="36" t="s">
        <v>512</v>
      </c>
      <c r="H137" s="84">
        <v>436.04</v>
      </c>
      <c r="I137" s="101"/>
      <c r="J137" s="101"/>
      <c r="K137" s="100">
        <f>Tabela34048[[#This Row],[VALOR]]</f>
        <v>436.04</v>
      </c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  <c r="AB137" s="7"/>
    </row>
    <row r="138" spans="1:28" ht="12.75" customHeight="1">
      <c r="A138" s="47" t="s">
        <v>404</v>
      </c>
      <c r="B138" s="42" t="s">
        <v>507</v>
      </c>
      <c r="C138" s="42" t="s">
        <v>508</v>
      </c>
      <c r="D138" s="45" t="s">
        <v>31</v>
      </c>
      <c r="E138" s="34">
        <v>1</v>
      </c>
      <c r="F138" s="53" t="s">
        <v>488</v>
      </c>
      <c r="G138" s="36" t="s">
        <v>513</v>
      </c>
      <c r="H138" s="84">
        <v>436.04</v>
      </c>
      <c r="I138" s="101"/>
      <c r="J138" s="101"/>
      <c r="K138" s="100">
        <f>Tabela34048[[#This Row],[VALOR]]</f>
        <v>436.04</v>
      </c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  <c r="AB138" s="7"/>
    </row>
    <row r="139" spans="1:28" ht="12.75" customHeight="1">
      <c r="A139" s="47" t="s">
        <v>415</v>
      </c>
      <c r="B139" s="42" t="s">
        <v>509</v>
      </c>
      <c r="C139" s="42" t="s">
        <v>510</v>
      </c>
      <c r="D139" s="45" t="s">
        <v>31</v>
      </c>
      <c r="E139" s="34">
        <v>1</v>
      </c>
      <c r="F139" s="72" t="s">
        <v>489</v>
      </c>
      <c r="G139" s="36" t="s">
        <v>513</v>
      </c>
      <c r="H139" s="84">
        <v>436.04</v>
      </c>
      <c r="I139" s="101"/>
      <c r="J139" s="101"/>
      <c r="K139" s="100">
        <f>Tabela34048[[#This Row],[VALOR]]</f>
        <v>436.04</v>
      </c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  <c r="AB139" s="7"/>
    </row>
    <row r="140" spans="1:28" ht="12.75" customHeight="1">
      <c r="A140" s="47" t="s">
        <v>404</v>
      </c>
      <c r="B140" s="42" t="s">
        <v>507</v>
      </c>
      <c r="C140" s="42" t="s">
        <v>508</v>
      </c>
      <c r="D140" s="45" t="s">
        <v>31</v>
      </c>
      <c r="E140" s="34">
        <v>1</v>
      </c>
      <c r="F140" s="53" t="s">
        <v>490</v>
      </c>
      <c r="G140" s="36" t="s">
        <v>512</v>
      </c>
      <c r="H140" s="84">
        <v>436.04</v>
      </c>
      <c r="I140" s="101"/>
      <c r="J140" s="101"/>
      <c r="K140" s="100">
        <f>Tabela34048[[#This Row],[VALOR]]</f>
        <v>436.04</v>
      </c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7"/>
      <c r="AB140" s="7"/>
    </row>
    <row r="141" spans="1:28" ht="12.75" customHeight="1">
      <c r="A141" s="47" t="s">
        <v>404</v>
      </c>
      <c r="B141" s="42" t="s">
        <v>507</v>
      </c>
      <c r="C141" s="42" t="s">
        <v>508</v>
      </c>
      <c r="D141" s="45" t="s">
        <v>31</v>
      </c>
      <c r="E141" s="34">
        <v>1</v>
      </c>
      <c r="F141" s="72" t="s">
        <v>514</v>
      </c>
      <c r="G141" s="36" t="s">
        <v>512</v>
      </c>
      <c r="H141" s="84">
        <v>436.04</v>
      </c>
      <c r="I141" s="101"/>
      <c r="J141" s="101"/>
      <c r="K141" s="100">
        <f>Tabela34048[[#This Row],[VALOR]]</f>
        <v>436.04</v>
      </c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7"/>
      <c r="AB141" s="7"/>
    </row>
    <row r="142" spans="1:28" ht="12.75" customHeight="1">
      <c r="A142" s="47" t="s">
        <v>360</v>
      </c>
      <c r="B142" s="42" t="s">
        <v>361</v>
      </c>
      <c r="C142" s="42" t="s">
        <v>362</v>
      </c>
      <c r="D142" s="45" t="s">
        <v>31</v>
      </c>
      <c r="E142" s="34">
        <v>1</v>
      </c>
      <c r="F142" s="53" t="s">
        <v>491</v>
      </c>
      <c r="G142" s="36" t="s">
        <v>513</v>
      </c>
      <c r="H142" s="84">
        <v>436.04</v>
      </c>
      <c r="I142" s="101"/>
      <c r="J142" s="101"/>
      <c r="K142" s="100">
        <f>Tabela34048[[#This Row],[VALOR]]</f>
        <v>436.04</v>
      </c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</row>
    <row r="143" spans="1:28" ht="12.75" customHeight="1">
      <c r="A143" s="47" t="s">
        <v>416</v>
      </c>
      <c r="B143" s="42" t="s">
        <v>131</v>
      </c>
      <c r="C143" s="42" t="s">
        <v>174</v>
      </c>
      <c r="D143" s="45" t="s">
        <v>31</v>
      </c>
      <c r="E143" s="34">
        <v>1</v>
      </c>
      <c r="F143" s="72" t="s">
        <v>492</v>
      </c>
      <c r="G143" s="36" t="s">
        <v>512</v>
      </c>
      <c r="H143" s="84">
        <v>436.04</v>
      </c>
      <c r="I143" s="101"/>
      <c r="J143" s="101"/>
      <c r="K143" s="100">
        <f>Tabela34048[[#This Row],[VALOR]]</f>
        <v>436.04</v>
      </c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  <c r="AB143" s="7"/>
    </row>
    <row r="144" spans="1:28" ht="12.75" customHeight="1">
      <c r="A144" s="47" t="s">
        <v>404</v>
      </c>
      <c r="B144" s="42" t="s">
        <v>507</v>
      </c>
      <c r="C144" s="42" t="s">
        <v>508</v>
      </c>
      <c r="D144" s="45" t="s">
        <v>417</v>
      </c>
      <c r="E144" s="34">
        <v>1</v>
      </c>
      <c r="F144" s="53" t="s">
        <v>493</v>
      </c>
      <c r="G144" s="36" t="s">
        <v>512</v>
      </c>
      <c r="H144" s="84">
        <v>401.16</v>
      </c>
      <c r="I144" s="101"/>
      <c r="J144" s="101"/>
      <c r="K144" s="100">
        <f>Tabela34048[[#This Row],[VALOR]]</f>
        <v>401.16</v>
      </c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  <c r="AB144" s="7"/>
    </row>
    <row r="145" spans="1:28" ht="12.75" customHeight="1">
      <c r="A145" s="47" t="s">
        <v>418</v>
      </c>
      <c r="B145" s="42" t="s">
        <v>507</v>
      </c>
      <c r="C145" s="42" t="s">
        <v>508</v>
      </c>
      <c r="D145" s="45" t="s">
        <v>417</v>
      </c>
      <c r="E145" s="34">
        <v>1</v>
      </c>
      <c r="F145" s="72" t="s">
        <v>494</v>
      </c>
      <c r="G145" s="36" t="s">
        <v>512</v>
      </c>
      <c r="H145" s="84">
        <v>401.16</v>
      </c>
      <c r="I145" s="101"/>
      <c r="J145" s="101"/>
      <c r="K145" s="100">
        <f>Tabela34048[[#This Row],[VALOR]]</f>
        <v>401.16</v>
      </c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7"/>
      <c r="AB145" s="7"/>
    </row>
    <row r="146" spans="1:28" ht="12.75" customHeight="1">
      <c r="A146" s="47" t="s">
        <v>404</v>
      </c>
      <c r="B146" s="42" t="s">
        <v>507</v>
      </c>
      <c r="C146" s="42" t="s">
        <v>508</v>
      </c>
      <c r="D146" s="45" t="s">
        <v>417</v>
      </c>
      <c r="E146" s="34">
        <v>1</v>
      </c>
      <c r="F146" s="53" t="s">
        <v>495</v>
      </c>
      <c r="G146" s="36" t="s">
        <v>513</v>
      </c>
      <c r="H146" s="84">
        <v>401.16</v>
      </c>
      <c r="I146" s="101"/>
      <c r="J146" s="101"/>
      <c r="K146" s="100">
        <f>Tabela34048[[#This Row],[VALOR]]</f>
        <v>401.16</v>
      </c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7"/>
      <c r="AB146" s="7"/>
    </row>
    <row r="147" spans="1:28" ht="12.75" customHeight="1">
      <c r="A147" s="47" t="s">
        <v>360</v>
      </c>
      <c r="B147" s="42" t="s">
        <v>361</v>
      </c>
      <c r="C147" s="42" t="s">
        <v>362</v>
      </c>
      <c r="D147" s="45" t="s">
        <v>32</v>
      </c>
      <c r="E147" s="34">
        <v>1</v>
      </c>
      <c r="F147" s="72" t="s">
        <v>496</v>
      </c>
      <c r="G147" s="36" t="s">
        <v>512</v>
      </c>
      <c r="H147" s="84">
        <v>313.94</v>
      </c>
      <c r="I147" s="101"/>
      <c r="J147" s="101"/>
      <c r="K147" s="100">
        <f>Tabela34048[[#This Row],[VALOR]]</f>
        <v>313.94</v>
      </c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7"/>
      <c r="AB147" s="7"/>
    </row>
    <row r="148" spans="1:28" ht="12.75" customHeight="1" thickBot="1">
      <c r="A148" s="47" t="s">
        <v>360</v>
      </c>
      <c r="B148" s="42" t="s">
        <v>361</v>
      </c>
      <c r="C148" s="42" t="s">
        <v>362</v>
      </c>
      <c r="D148" s="45" t="s">
        <v>32</v>
      </c>
      <c r="E148" s="34">
        <v>1</v>
      </c>
      <c r="F148" s="53" t="s">
        <v>497</v>
      </c>
      <c r="G148" s="36" t="s">
        <v>513</v>
      </c>
      <c r="H148" s="84">
        <v>313.94</v>
      </c>
      <c r="I148" s="101"/>
      <c r="J148" s="101"/>
      <c r="K148" s="100">
        <f>Tabela34048[[#This Row],[VALOR]]</f>
        <v>313.94</v>
      </c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  <c r="AB148" s="7"/>
    </row>
    <row r="149" spans="1:28" ht="12.75" customHeight="1" thickBot="1">
      <c r="A149" s="48"/>
      <c r="B149" s="49"/>
      <c r="C149" s="49"/>
      <c r="D149" s="49"/>
      <c r="E149" s="49">
        <f>SUM(E100:E148)</f>
        <v>49</v>
      </c>
      <c r="F149" s="73"/>
      <c r="G149" s="102"/>
      <c r="H149" s="103">
        <f>SUM(H100:H148)</f>
        <v>40452.860000000015</v>
      </c>
      <c r="I149" s="104"/>
      <c r="J149" s="105"/>
      <c r="K149" s="106">
        <f>SUM(K100:K148)</f>
        <v>40452.860000000015</v>
      </c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  <c r="AB149" s="7"/>
    </row>
    <row r="150" spans="1:28" ht="12.75" customHeight="1">
      <c r="A150" s="33"/>
      <c r="B150" s="34"/>
      <c r="C150" s="34"/>
      <c r="D150" s="34"/>
      <c r="E150" s="34"/>
      <c r="F150" s="33"/>
      <c r="G150" s="34"/>
      <c r="H150" s="35"/>
      <c r="I150" s="95"/>
      <c r="J150" s="95"/>
      <c r="K150" s="98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7"/>
      <c r="AB150" s="7"/>
    </row>
    <row r="151" spans="1:28" ht="12.75" customHeight="1">
      <c r="A151" s="110" t="s">
        <v>33</v>
      </c>
      <c r="B151" s="110"/>
      <c r="C151" s="110"/>
      <c r="D151" s="110"/>
      <c r="E151" s="110"/>
      <c r="F151" s="110"/>
      <c r="G151" s="110"/>
      <c r="H151" s="110"/>
      <c r="I151" s="3"/>
      <c r="J151" s="3"/>
      <c r="K151" s="1"/>
      <c r="L151" s="1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</row>
    <row r="152" spans="1:28" ht="12.75" customHeight="1">
      <c r="A152" s="15" t="s">
        <v>1</v>
      </c>
      <c r="B152" s="15" t="s">
        <v>2</v>
      </c>
      <c r="C152" s="15" t="s">
        <v>3</v>
      </c>
      <c r="D152" s="15" t="s">
        <v>4</v>
      </c>
      <c r="E152" s="15" t="s">
        <v>5</v>
      </c>
      <c r="F152" s="15" t="s">
        <v>6</v>
      </c>
      <c r="G152" s="82" t="s">
        <v>7</v>
      </c>
      <c r="H152" s="86" t="s">
        <v>28</v>
      </c>
      <c r="I152" s="3"/>
      <c r="J152" s="3"/>
      <c r="K152" s="1"/>
      <c r="L152" s="1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</row>
    <row r="153" spans="1:28" ht="12.75" customHeight="1">
      <c r="A153" s="76" t="s">
        <v>34</v>
      </c>
      <c r="B153" s="77" t="s">
        <v>442</v>
      </c>
      <c r="C153" s="77" t="s">
        <v>443</v>
      </c>
      <c r="D153" s="78" t="s">
        <v>14</v>
      </c>
      <c r="E153" s="79">
        <v>1</v>
      </c>
      <c r="F153" s="55" t="s">
        <v>419</v>
      </c>
      <c r="G153" s="83" t="s">
        <v>513</v>
      </c>
      <c r="H153" s="86">
        <v>514.21</v>
      </c>
      <c r="I153" s="3"/>
      <c r="J153" s="3"/>
      <c r="K153" s="1"/>
      <c r="L153" s="1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</row>
    <row r="154" spans="1:28" ht="12.75" customHeight="1">
      <c r="A154" s="51" t="s">
        <v>34</v>
      </c>
      <c r="B154" s="42" t="s">
        <v>442</v>
      </c>
      <c r="C154" s="42" t="s">
        <v>443</v>
      </c>
      <c r="D154" s="16" t="s">
        <v>14</v>
      </c>
      <c r="E154" s="54">
        <v>1</v>
      </c>
      <c r="F154" s="50" t="s">
        <v>420</v>
      </c>
      <c r="G154" s="82" t="s">
        <v>513</v>
      </c>
      <c r="H154" s="86">
        <v>514.21</v>
      </c>
      <c r="I154" s="3"/>
      <c r="J154" s="3"/>
      <c r="K154" s="1"/>
      <c r="L154" s="1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</row>
    <row r="155" spans="1:28" ht="12.75" customHeight="1">
      <c r="A155" s="76" t="s">
        <v>34</v>
      </c>
      <c r="B155" s="77" t="s">
        <v>442</v>
      </c>
      <c r="C155" s="77" t="s">
        <v>461</v>
      </c>
      <c r="D155" s="78" t="s">
        <v>14</v>
      </c>
      <c r="E155" s="79">
        <v>1</v>
      </c>
      <c r="F155" s="55" t="s">
        <v>421</v>
      </c>
      <c r="G155" s="83" t="s">
        <v>512</v>
      </c>
      <c r="H155" s="93">
        <v>514.21</v>
      </c>
      <c r="I155" s="3"/>
      <c r="J155" s="3"/>
      <c r="K155" s="1"/>
      <c r="L155" s="1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</row>
    <row r="156" spans="1:28" ht="12.75" customHeight="1">
      <c r="A156" s="51" t="s">
        <v>34</v>
      </c>
      <c r="B156" s="42" t="s">
        <v>442</v>
      </c>
      <c r="C156" s="42" t="s">
        <v>444</v>
      </c>
      <c r="D156" s="16" t="s">
        <v>14</v>
      </c>
      <c r="E156" s="54">
        <v>1</v>
      </c>
      <c r="F156" s="50" t="s">
        <v>422</v>
      </c>
      <c r="G156" s="82" t="s">
        <v>512</v>
      </c>
      <c r="H156" s="86">
        <v>514.21</v>
      </c>
      <c r="I156" s="3"/>
      <c r="J156" s="3"/>
      <c r="K156" s="1"/>
      <c r="L156" s="1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</row>
    <row r="157" spans="1:28" ht="12.75" customHeight="1">
      <c r="A157" s="80" t="s">
        <v>35</v>
      </c>
      <c r="B157" s="77" t="s">
        <v>446</v>
      </c>
      <c r="C157" s="78" t="s">
        <v>445</v>
      </c>
      <c r="D157" s="78" t="s">
        <v>14</v>
      </c>
      <c r="E157" s="79">
        <v>1</v>
      </c>
      <c r="F157" s="72" t="s">
        <v>351</v>
      </c>
      <c r="G157" s="83" t="s">
        <v>513</v>
      </c>
      <c r="H157" s="86">
        <v>514.21</v>
      </c>
      <c r="I157" s="3"/>
      <c r="J157" s="3"/>
      <c r="K157" s="1"/>
      <c r="L157" s="1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</row>
    <row r="158" spans="1:28" ht="12.75" customHeight="1">
      <c r="A158" s="52" t="s">
        <v>35</v>
      </c>
      <c r="B158" s="42" t="s">
        <v>446</v>
      </c>
      <c r="C158" s="16" t="s">
        <v>445</v>
      </c>
      <c r="D158" s="16" t="s">
        <v>14</v>
      </c>
      <c r="E158" s="54">
        <v>1</v>
      </c>
      <c r="F158" s="53" t="s">
        <v>423</v>
      </c>
      <c r="G158" s="82" t="s">
        <v>513</v>
      </c>
      <c r="H158" s="86">
        <v>514.21</v>
      </c>
      <c r="I158" s="3"/>
      <c r="J158" s="2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</row>
    <row r="159" spans="1:28" ht="12.75" customHeight="1">
      <c r="A159" s="80" t="s">
        <v>35</v>
      </c>
      <c r="B159" s="77" t="s">
        <v>446</v>
      </c>
      <c r="C159" s="78" t="s">
        <v>445</v>
      </c>
      <c r="D159" s="78" t="s">
        <v>14</v>
      </c>
      <c r="E159" s="79">
        <v>1</v>
      </c>
      <c r="F159" s="72" t="s">
        <v>519</v>
      </c>
      <c r="G159" s="83" t="s">
        <v>512</v>
      </c>
      <c r="H159" s="93">
        <v>514.21</v>
      </c>
      <c r="I159" s="3"/>
      <c r="J159" s="2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</row>
    <row r="160" spans="1:28" ht="12.75" customHeight="1">
      <c r="A160" s="2"/>
      <c r="B160" s="2"/>
      <c r="C160" s="2"/>
      <c r="D160" s="9" t="s">
        <v>11</v>
      </c>
      <c r="E160" s="5">
        <f>SUM(E153:E159)</f>
        <v>7</v>
      </c>
      <c r="F160" s="2"/>
      <c r="G160" s="3"/>
      <c r="H160" s="85">
        <f>SUM(H153:H159)</f>
        <v>3599.4700000000003</v>
      </c>
      <c r="I160" s="3"/>
      <c r="J160" s="3"/>
      <c r="K160" s="1"/>
      <c r="L160" s="1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</row>
    <row r="161" spans="1:28" ht="12.75" customHeight="1">
      <c r="A161" s="4"/>
      <c r="B161" s="4"/>
      <c r="C161" s="4"/>
      <c r="D161" s="4"/>
      <c r="E161" s="4"/>
      <c r="F161" s="4"/>
      <c r="G161" s="4"/>
      <c r="H161" s="4"/>
      <c r="I161" s="2"/>
      <c r="J161" s="3"/>
      <c r="K161" s="1"/>
      <c r="L161" s="1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</row>
    <row r="162" spans="1:28" ht="12.75" customHeight="1">
      <c r="A162" s="110" t="s">
        <v>36</v>
      </c>
      <c r="B162" s="110"/>
      <c r="C162" s="110"/>
      <c r="D162" s="110"/>
      <c r="E162" s="110"/>
      <c r="F162" s="110"/>
      <c r="G162" s="110"/>
      <c r="H162" s="110"/>
      <c r="I162" s="3"/>
      <c r="J162" s="3"/>
      <c r="K162" s="1"/>
      <c r="L162" s="1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</row>
    <row r="163" spans="1:28" ht="12.75" customHeight="1">
      <c r="A163" s="13" t="s">
        <v>1</v>
      </c>
      <c r="B163" s="13" t="s">
        <v>2</v>
      </c>
      <c r="C163" s="13" t="s">
        <v>3</v>
      </c>
      <c r="D163" s="13" t="s">
        <v>4</v>
      </c>
      <c r="E163" s="13" t="s">
        <v>5</v>
      </c>
      <c r="F163" s="13" t="s">
        <v>6</v>
      </c>
      <c r="G163" s="13" t="s">
        <v>7</v>
      </c>
      <c r="H163" s="13" t="s">
        <v>28</v>
      </c>
      <c r="I163" s="3"/>
      <c r="J163" s="3"/>
      <c r="K163" s="1"/>
      <c r="L163" s="1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</row>
    <row r="164" spans="1:28" ht="12.75" customHeight="1">
      <c r="A164" s="42" t="s">
        <v>424</v>
      </c>
      <c r="B164" s="42" t="s">
        <v>440</v>
      </c>
      <c r="C164" s="42" t="s">
        <v>280</v>
      </c>
      <c r="D164" s="42" t="s">
        <v>425</v>
      </c>
      <c r="E164" s="14">
        <v>1</v>
      </c>
      <c r="F164" s="70" t="s">
        <v>332</v>
      </c>
      <c r="G164" s="81" t="s">
        <v>512</v>
      </c>
      <c r="H164" s="109">
        <v>3000</v>
      </c>
      <c r="I164" s="3"/>
      <c r="J164" s="3"/>
      <c r="K164" s="1"/>
      <c r="L164" s="1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</row>
    <row r="165" spans="1:28" ht="12.75" customHeight="1">
      <c r="A165" s="56" t="s">
        <v>426</v>
      </c>
      <c r="B165" s="42" t="s">
        <v>408</v>
      </c>
      <c r="C165" s="42" t="s">
        <v>280</v>
      </c>
      <c r="D165" s="42" t="s">
        <v>425</v>
      </c>
      <c r="E165" s="14">
        <v>1</v>
      </c>
      <c r="F165" s="57" t="s">
        <v>428</v>
      </c>
      <c r="G165" s="81" t="s">
        <v>511</v>
      </c>
      <c r="H165" s="109">
        <v>1250</v>
      </c>
      <c r="I165" s="3"/>
      <c r="J165" s="3"/>
      <c r="K165" s="1"/>
      <c r="L165" s="1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</row>
    <row r="166" spans="1:28" ht="12.75" customHeight="1">
      <c r="A166" s="56" t="s">
        <v>426</v>
      </c>
      <c r="B166" s="42" t="s">
        <v>408</v>
      </c>
      <c r="C166" s="42" t="s">
        <v>280</v>
      </c>
      <c r="D166" s="42" t="s">
        <v>425</v>
      </c>
      <c r="E166" s="14">
        <v>1</v>
      </c>
      <c r="F166" s="70" t="s">
        <v>429</v>
      </c>
      <c r="G166" s="81" t="s">
        <v>511</v>
      </c>
      <c r="H166" s="109">
        <v>1250</v>
      </c>
      <c r="I166" s="3"/>
      <c r="J166" s="3"/>
      <c r="K166" s="1"/>
      <c r="L166" s="1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</row>
    <row r="167" spans="1:28" ht="12.75" customHeight="1">
      <c r="A167" s="56" t="s">
        <v>426</v>
      </c>
      <c r="B167" s="42" t="s">
        <v>408</v>
      </c>
      <c r="C167" s="42" t="s">
        <v>459</v>
      </c>
      <c r="D167" s="42" t="s">
        <v>425</v>
      </c>
      <c r="E167" s="14">
        <v>1</v>
      </c>
      <c r="F167" s="57" t="s">
        <v>430</v>
      </c>
      <c r="G167" s="81" t="s">
        <v>512</v>
      </c>
      <c r="H167" s="109">
        <v>1250</v>
      </c>
      <c r="I167" s="3"/>
      <c r="J167" s="3"/>
      <c r="K167" s="1"/>
      <c r="L167" s="1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</row>
    <row r="168" spans="1:28" ht="12.75" customHeight="1">
      <c r="A168" s="56" t="s">
        <v>426</v>
      </c>
      <c r="B168" s="42" t="s">
        <v>408</v>
      </c>
      <c r="C168" s="42" t="s">
        <v>280</v>
      </c>
      <c r="D168" s="42" t="s">
        <v>425</v>
      </c>
      <c r="E168" s="14">
        <v>1</v>
      </c>
      <c r="F168" s="70" t="s">
        <v>347</v>
      </c>
      <c r="G168" s="81" t="s">
        <v>512</v>
      </c>
      <c r="H168" s="109">
        <v>1250</v>
      </c>
      <c r="I168" s="3"/>
      <c r="J168" s="3"/>
      <c r="K168" s="1"/>
      <c r="L168" s="1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</row>
    <row r="169" spans="1:28" ht="12.75" customHeight="1">
      <c r="A169" s="42" t="s">
        <v>424</v>
      </c>
      <c r="B169" s="42" t="s">
        <v>440</v>
      </c>
      <c r="C169" s="42" t="s">
        <v>280</v>
      </c>
      <c r="D169" s="42" t="s">
        <v>427</v>
      </c>
      <c r="E169" s="14">
        <v>1</v>
      </c>
      <c r="F169" s="58" t="s">
        <v>431</v>
      </c>
      <c r="G169" s="81" t="s">
        <v>512</v>
      </c>
      <c r="H169" s="109">
        <v>2400</v>
      </c>
      <c r="I169" s="3"/>
      <c r="J169" s="3"/>
      <c r="K169" s="1"/>
      <c r="L169" s="1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</row>
    <row r="170" spans="1:28" ht="12.75" customHeight="1">
      <c r="A170" s="56" t="s">
        <v>426</v>
      </c>
      <c r="B170" s="42" t="s">
        <v>408</v>
      </c>
      <c r="C170" s="42" t="s">
        <v>280</v>
      </c>
      <c r="D170" s="42" t="s">
        <v>427</v>
      </c>
      <c r="E170" s="14">
        <v>1</v>
      </c>
      <c r="F170" s="70" t="s">
        <v>432</v>
      </c>
      <c r="G170" s="81" t="s">
        <v>512</v>
      </c>
      <c r="H170" s="109">
        <v>1000</v>
      </c>
      <c r="I170" s="3"/>
      <c r="J170" s="3"/>
      <c r="K170" s="1"/>
      <c r="L170" s="1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</row>
    <row r="171" spans="1:28" ht="12.75" customHeight="1">
      <c r="A171" s="56" t="s">
        <v>426</v>
      </c>
      <c r="B171" s="42" t="s">
        <v>408</v>
      </c>
      <c r="C171" s="42" t="s">
        <v>280</v>
      </c>
      <c r="D171" s="42" t="s">
        <v>427</v>
      </c>
      <c r="E171" s="14">
        <v>1</v>
      </c>
      <c r="F171" s="57" t="s">
        <v>433</v>
      </c>
      <c r="G171" s="81" t="s">
        <v>513</v>
      </c>
      <c r="H171" s="109">
        <v>1000</v>
      </c>
      <c r="I171" s="3"/>
      <c r="J171" s="3"/>
      <c r="K171" s="1"/>
      <c r="L171" s="1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</row>
    <row r="172" spans="1:28" ht="12.75" customHeight="1">
      <c r="A172" s="56" t="s">
        <v>426</v>
      </c>
      <c r="B172" s="42" t="s">
        <v>408</v>
      </c>
      <c r="C172" s="42" t="s">
        <v>280</v>
      </c>
      <c r="D172" s="42" t="s">
        <v>427</v>
      </c>
      <c r="E172" s="14">
        <v>1</v>
      </c>
      <c r="F172" s="70" t="s">
        <v>260</v>
      </c>
      <c r="G172" s="81" t="s">
        <v>511</v>
      </c>
      <c r="H172" s="109">
        <v>1000</v>
      </c>
      <c r="I172" s="3"/>
      <c r="J172" s="3"/>
      <c r="K172" s="1"/>
      <c r="L172" s="1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</row>
    <row r="173" spans="1:28" ht="12.75" customHeight="1">
      <c r="A173" s="56" t="s">
        <v>426</v>
      </c>
      <c r="B173" s="42" t="s">
        <v>408</v>
      </c>
      <c r="C173" s="42" t="s">
        <v>280</v>
      </c>
      <c r="D173" s="42" t="s">
        <v>427</v>
      </c>
      <c r="E173" s="14">
        <v>1</v>
      </c>
      <c r="F173" s="57" t="s">
        <v>434</v>
      </c>
      <c r="G173" s="81" t="s">
        <v>512</v>
      </c>
      <c r="H173" s="109">
        <v>1000</v>
      </c>
      <c r="I173" s="3"/>
      <c r="J173" s="3"/>
      <c r="K173" s="1"/>
      <c r="L173" s="1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</row>
    <row r="174" spans="1:28" ht="12.75" customHeight="1">
      <c r="A174" s="42" t="s">
        <v>424</v>
      </c>
      <c r="B174" s="42" t="s">
        <v>440</v>
      </c>
      <c r="C174" s="42" t="s">
        <v>441</v>
      </c>
      <c r="D174" s="42" t="s">
        <v>425</v>
      </c>
      <c r="E174" s="14">
        <v>1</v>
      </c>
      <c r="F174" s="39" t="s">
        <v>435</v>
      </c>
      <c r="G174" s="81" t="s">
        <v>512</v>
      </c>
      <c r="H174" s="109">
        <v>3000</v>
      </c>
      <c r="I174" s="3"/>
      <c r="J174" s="3"/>
      <c r="K174" s="1"/>
      <c r="L174" s="1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</row>
    <row r="175" spans="1:28" ht="12.75" customHeight="1">
      <c r="A175" s="56" t="s">
        <v>426</v>
      </c>
      <c r="B175" s="42" t="s">
        <v>408</v>
      </c>
      <c r="C175" s="42" t="s">
        <v>441</v>
      </c>
      <c r="D175" s="42" t="s">
        <v>425</v>
      </c>
      <c r="E175" s="14">
        <v>1</v>
      </c>
      <c r="F175" s="39" t="s">
        <v>436</v>
      </c>
      <c r="G175" s="81" t="s">
        <v>512</v>
      </c>
      <c r="H175" s="109">
        <v>1250</v>
      </c>
      <c r="I175" s="3"/>
      <c r="J175" s="3"/>
      <c r="K175" s="1"/>
      <c r="L175" s="1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</row>
    <row r="176" spans="1:28" ht="12.75" customHeight="1">
      <c r="A176" s="56" t="s">
        <v>426</v>
      </c>
      <c r="B176" s="42" t="s">
        <v>408</v>
      </c>
      <c r="C176" s="42" t="s">
        <v>441</v>
      </c>
      <c r="D176" s="42" t="s">
        <v>425</v>
      </c>
      <c r="E176" s="14">
        <v>1</v>
      </c>
      <c r="F176" s="39" t="s">
        <v>437</v>
      </c>
      <c r="G176" s="81" t="s">
        <v>512</v>
      </c>
      <c r="H176" s="109">
        <v>1200.5</v>
      </c>
      <c r="I176" s="3"/>
      <c r="J176" s="3"/>
      <c r="K176" s="1"/>
      <c r="L176" s="1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</row>
    <row r="177" spans="1:28" ht="12.75" customHeight="1">
      <c r="A177" s="56" t="s">
        <v>426</v>
      </c>
      <c r="B177" s="42" t="s">
        <v>408</v>
      </c>
      <c r="C177" s="42" t="s">
        <v>441</v>
      </c>
      <c r="D177" s="42" t="s">
        <v>425</v>
      </c>
      <c r="E177" s="14">
        <v>1</v>
      </c>
      <c r="F177" s="39" t="s">
        <v>438</v>
      </c>
      <c r="G177" s="81" t="s">
        <v>512</v>
      </c>
      <c r="H177" s="109">
        <v>1250</v>
      </c>
      <c r="I177" s="3"/>
      <c r="J177" s="3"/>
      <c r="K177" s="1"/>
      <c r="L177" s="1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</row>
    <row r="178" spans="1:28" ht="12.75" customHeight="1">
      <c r="A178" s="56" t="s">
        <v>426</v>
      </c>
      <c r="B178" s="42" t="s">
        <v>408</v>
      </c>
      <c r="C178" s="42" t="s">
        <v>441</v>
      </c>
      <c r="D178" s="42" t="s">
        <v>425</v>
      </c>
      <c r="E178" s="14">
        <v>1</v>
      </c>
      <c r="F178" s="39" t="s">
        <v>439</v>
      </c>
      <c r="G178" s="81" t="s">
        <v>512</v>
      </c>
      <c r="H178" s="109">
        <v>1200.5</v>
      </c>
      <c r="I178" s="3"/>
      <c r="J178" s="3"/>
      <c r="K178" s="1"/>
      <c r="L178" s="1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</row>
    <row r="179" spans="1:28" ht="12.75" customHeight="1">
      <c r="A179" s="2"/>
      <c r="B179" s="2"/>
      <c r="C179" s="2"/>
      <c r="D179" s="9" t="s">
        <v>11</v>
      </c>
      <c r="E179" s="5">
        <f>SUM(E164:E178)</f>
        <v>15</v>
      </c>
      <c r="F179" s="2"/>
      <c r="G179" s="3"/>
      <c r="H179" s="85">
        <f>SUM(H164:H178)</f>
        <v>22301</v>
      </c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</row>
    <row r="180" spans="1:28" ht="12.75" customHeight="1">
      <c r="A180" s="10"/>
      <c r="B180" s="10"/>
      <c r="C180" s="10"/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  <c r="AA180" s="10"/>
      <c r="AB180" s="10"/>
    </row>
    <row r="181" spans="1:28" ht="12.75" customHeight="1">
      <c r="A181" s="59" t="s">
        <v>37</v>
      </c>
      <c r="B181" s="60"/>
      <c r="C181" s="60"/>
      <c r="D181" s="60"/>
      <c r="E181" s="60"/>
      <c r="F181" s="60"/>
      <c r="G181" s="61"/>
      <c r="H181" s="60"/>
      <c r="I181" s="60"/>
      <c r="J181" s="60"/>
      <c r="K181" s="60"/>
      <c r="L181" s="60"/>
      <c r="M181" s="60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</row>
    <row r="182" spans="1:28" ht="12.75" customHeight="1">
      <c r="A182" s="60" t="s">
        <v>38</v>
      </c>
      <c r="B182" s="62" t="s">
        <v>39</v>
      </c>
      <c r="C182" s="60"/>
      <c r="D182" s="60"/>
      <c r="E182" s="60"/>
      <c r="F182" s="63"/>
      <c r="G182" s="61"/>
      <c r="H182" s="60"/>
      <c r="I182" s="60"/>
      <c r="J182" s="60"/>
      <c r="K182" s="60"/>
      <c r="L182" s="60"/>
      <c r="M182" s="60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</row>
    <row r="183" spans="1:28" ht="12.75" customHeight="1">
      <c r="A183" s="60" t="s">
        <v>40</v>
      </c>
      <c r="B183" s="60"/>
      <c r="C183" s="60"/>
      <c r="D183" s="60"/>
      <c r="E183" s="60"/>
      <c r="F183" s="60"/>
      <c r="G183" s="61"/>
      <c r="H183" s="60"/>
      <c r="I183" s="60"/>
      <c r="J183" s="60"/>
      <c r="K183" s="60"/>
      <c r="L183" s="60"/>
      <c r="M183" s="60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</row>
    <row r="184" spans="1:28" ht="12.75" customHeight="1">
      <c r="A184" s="60" t="s">
        <v>41</v>
      </c>
      <c r="B184" s="60"/>
      <c r="C184" s="60"/>
      <c r="D184" s="60"/>
      <c r="E184" s="60"/>
      <c r="F184" s="60"/>
      <c r="G184" s="60"/>
      <c r="H184" s="60"/>
      <c r="I184" s="60"/>
      <c r="J184" s="60"/>
      <c r="K184" s="60"/>
      <c r="L184" s="60"/>
      <c r="M184" s="60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</row>
    <row r="185" spans="1:28" ht="12.75" customHeight="1">
      <c r="A185" s="60" t="s">
        <v>42</v>
      </c>
      <c r="B185" s="60"/>
      <c r="C185" s="60"/>
      <c r="D185" s="60"/>
      <c r="E185" s="60"/>
      <c r="F185" s="60"/>
      <c r="G185" s="60"/>
      <c r="H185" s="60"/>
      <c r="I185" s="60"/>
      <c r="J185" s="60"/>
      <c r="K185" s="60"/>
      <c r="L185" s="60"/>
      <c r="M185" s="60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</row>
    <row r="186" spans="1:28" ht="12.75" customHeight="1">
      <c r="A186" s="111" t="s">
        <v>43</v>
      </c>
      <c r="B186" s="111"/>
      <c r="C186" s="111"/>
      <c r="D186" s="111"/>
      <c r="E186" s="111"/>
      <c r="F186" s="111"/>
      <c r="G186" s="111"/>
      <c r="H186" s="111"/>
      <c r="I186" s="111"/>
      <c r="J186" s="111"/>
      <c r="K186" s="111"/>
      <c r="L186" s="111"/>
      <c r="M186" s="111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</row>
    <row r="187" spans="1:28" ht="12.75" customHeight="1">
      <c r="A187" s="60" t="s">
        <v>44</v>
      </c>
      <c r="B187" s="60"/>
      <c r="C187" s="60"/>
      <c r="D187" s="60"/>
      <c r="E187" s="60"/>
      <c r="F187" s="60"/>
      <c r="G187" s="60"/>
      <c r="H187" s="60"/>
      <c r="I187" s="60"/>
      <c r="J187" s="60"/>
      <c r="K187" s="60"/>
      <c r="L187" s="60"/>
      <c r="M187" s="60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</row>
    <row r="188" spans="1:28" ht="12.75" customHeight="1">
      <c r="A188" s="60" t="s">
        <v>45</v>
      </c>
      <c r="B188" s="60"/>
      <c r="C188" s="60"/>
      <c r="D188" s="60"/>
      <c r="E188" s="60"/>
      <c r="F188" s="64"/>
      <c r="G188" s="60"/>
      <c r="H188" s="60"/>
      <c r="I188" s="60"/>
      <c r="J188" s="60"/>
      <c r="K188" s="60"/>
      <c r="L188" s="60"/>
      <c r="M188" s="60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</row>
    <row r="189" spans="1:28" ht="12.75" customHeight="1">
      <c r="A189" s="65" t="s">
        <v>46</v>
      </c>
      <c r="B189" s="60"/>
      <c r="C189" s="60"/>
      <c r="D189" s="60"/>
      <c r="E189" s="60"/>
      <c r="F189" s="60"/>
      <c r="G189" s="60"/>
      <c r="H189" s="60"/>
      <c r="I189" s="60"/>
      <c r="J189" s="60"/>
      <c r="K189" s="60"/>
      <c r="L189" s="60"/>
      <c r="M189" s="60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</row>
    <row r="190" spans="1:28" ht="12.75" customHeight="1">
      <c r="A190" s="65" t="s">
        <v>47</v>
      </c>
      <c r="B190" s="60"/>
      <c r="C190" s="60"/>
      <c r="D190" s="60"/>
      <c r="E190" s="60"/>
      <c r="F190" s="60"/>
      <c r="G190" s="60"/>
      <c r="H190" s="60"/>
      <c r="I190" s="60"/>
      <c r="J190" s="60"/>
      <c r="K190" s="60"/>
      <c r="L190" s="60"/>
      <c r="M190" s="60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</row>
    <row r="191" spans="1:28" ht="12.75" customHeight="1">
      <c r="A191" s="65" t="s">
        <v>48</v>
      </c>
      <c r="B191" s="60"/>
      <c r="C191" s="60"/>
      <c r="D191" s="60"/>
      <c r="E191" s="60"/>
      <c r="F191" s="60"/>
      <c r="G191" s="60"/>
      <c r="H191" s="60"/>
      <c r="I191" s="60"/>
      <c r="J191" s="60"/>
      <c r="K191" s="60"/>
      <c r="L191" s="60"/>
      <c r="M191" s="60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</row>
    <row r="192" spans="1:28" ht="12.75" customHeight="1">
      <c r="A192" s="65" t="s">
        <v>49</v>
      </c>
      <c r="B192" s="60"/>
      <c r="C192" s="60"/>
      <c r="D192" s="60"/>
      <c r="E192" s="60"/>
      <c r="F192" s="60"/>
      <c r="G192" s="60"/>
      <c r="H192" s="60"/>
      <c r="I192" s="60"/>
      <c r="J192" s="60"/>
      <c r="K192" s="60"/>
      <c r="L192" s="60"/>
      <c r="M192" s="60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</row>
    <row r="193" spans="1:28" ht="12.75" customHeight="1">
      <c r="A193" s="65" t="s">
        <v>50</v>
      </c>
      <c r="B193" s="60"/>
      <c r="C193" s="60"/>
      <c r="D193" s="60"/>
      <c r="E193" s="60"/>
      <c r="F193" s="60"/>
      <c r="G193" s="60"/>
      <c r="H193" s="60"/>
      <c r="I193" s="60"/>
      <c r="J193" s="60"/>
      <c r="K193" s="60"/>
      <c r="L193" s="60"/>
      <c r="M193" s="60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</row>
    <row r="194" spans="1:28" ht="12.75" customHeight="1">
      <c r="A194" s="60" t="s">
        <v>51</v>
      </c>
      <c r="B194" s="60"/>
      <c r="C194" s="60"/>
      <c r="D194" s="60"/>
      <c r="E194" s="60"/>
      <c r="F194" s="60"/>
      <c r="G194" s="60"/>
      <c r="H194" s="60"/>
      <c r="I194" s="60"/>
      <c r="J194" s="60"/>
      <c r="K194" s="60"/>
      <c r="L194" s="60"/>
      <c r="M194" s="60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</row>
    <row r="195" spans="1:28" ht="12.75" customHeight="1">
      <c r="A195" s="60" t="s">
        <v>52</v>
      </c>
      <c r="B195" s="60"/>
      <c r="C195" s="60"/>
      <c r="D195" s="60"/>
      <c r="E195" s="60"/>
      <c r="F195" s="60"/>
      <c r="G195" s="60"/>
      <c r="H195" s="60"/>
      <c r="I195" s="60"/>
      <c r="J195" s="60"/>
      <c r="K195" s="60"/>
      <c r="L195" s="60"/>
      <c r="M195" s="60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</row>
    <row r="196" spans="1:28" ht="12.75" customHeight="1">
      <c r="A196" s="60" t="s">
        <v>53</v>
      </c>
      <c r="B196" s="62"/>
      <c r="C196" s="60"/>
      <c r="D196" s="60"/>
      <c r="E196" s="60"/>
      <c r="F196" s="60"/>
      <c r="G196" s="60"/>
      <c r="H196" s="60"/>
      <c r="I196" s="60"/>
      <c r="J196" s="60"/>
      <c r="K196" s="60"/>
      <c r="L196" s="60"/>
      <c r="M196" s="60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</row>
    <row r="197" spans="1:28" ht="12.75" customHeight="1">
      <c r="A197" s="60" t="s">
        <v>54</v>
      </c>
      <c r="B197" s="62"/>
      <c r="C197" s="60"/>
      <c r="D197" s="60"/>
      <c r="E197" s="60"/>
      <c r="F197" s="60"/>
      <c r="G197" s="60"/>
      <c r="H197" s="60"/>
      <c r="I197" s="60"/>
      <c r="J197" s="60"/>
      <c r="K197" s="60"/>
      <c r="L197" s="60"/>
      <c r="M197" s="60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</row>
    <row r="198" spans="1:28" ht="12.75" customHeight="1">
      <c r="A198" s="66" t="s">
        <v>55</v>
      </c>
      <c r="B198" s="64"/>
      <c r="C198" s="64"/>
      <c r="D198" s="64"/>
      <c r="E198" s="64"/>
      <c r="F198" s="64"/>
      <c r="G198" s="64"/>
      <c r="H198" s="64"/>
      <c r="I198" s="64"/>
      <c r="J198" s="64"/>
      <c r="K198" s="64"/>
      <c r="L198" s="64"/>
      <c r="M198" s="67"/>
      <c r="N198" s="11"/>
      <c r="O198" s="11"/>
      <c r="P198" s="11"/>
      <c r="Q198" s="11"/>
      <c r="R198" s="11"/>
      <c r="S198" s="11"/>
      <c r="T198" s="11"/>
      <c r="U198" s="11"/>
      <c r="V198" s="11"/>
      <c r="W198" s="11"/>
      <c r="X198" s="11"/>
      <c r="Y198" s="11"/>
      <c r="Z198" s="11"/>
      <c r="AA198" s="11"/>
      <c r="AB198" s="11"/>
    </row>
    <row r="199" spans="1:28" ht="12.75" customHeight="1">
      <c r="A199" s="68" t="s">
        <v>56</v>
      </c>
      <c r="B199" s="69"/>
      <c r="C199" s="64"/>
      <c r="D199" s="64"/>
      <c r="E199" s="64"/>
      <c r="F199" s="64"/>
      <c r="G199" s="64"/>
      <c r="H199" s="64"/>
      <c r="I199" s="64"/>
      <c r="J199" s="64"/>
      <c r="K199" s="64"/>
      <c r="L199" s="64"/>
      <c r="M199" s="67"/>
      <c r="N199" s="11"/>
      <c r="O199" s="11"/>
      <c r="P199" s="11"/>
      <c r="Q199" s="11"/>
      <c r="R199" s="11"/>
      <c r="S199" s="11"/>
      <c r="T199" s="11"/>
      <c r="U199" s="11"/>
      <c r="V199" s="11"/>
      <c r="W199" s="11"/>
      <c r="X199" s="11"/>
      <c r="Y199" s="11"/>
      <c r="Z199" s="11"/>
      <c r="AA199" s="11"/>
      <c r="AB199" s="11"/>
    </row>
    <row r="200" spans="1:28" ht="12.75" customHeight="1">
      <c r="A200" s="66" t="s">
        <v>55</v>
      </c>
      <c r="B200" s="64"/>
      <c r="C200" s="64"/>
      <c r="D200" s="64"/>
      <c r="E200" s="64"/>
      <c r="F200" s="64"/>
      <c r="G200" s="64"/>
      <c r="H200" s="64"/>
      <c r="I200" s="64"/>
      <c r="J200" s="64"/>
      <c r="K200" s="67"/>
      <c r="L200" s="67"/>
      <c r="M200" s="67"/>
      <c r="N200" s="11"/>
      <c r="O200" s="11"/>
      <c r="P200" s="11"/>
      <c r="Q200" s="11"/>
      <c r="R200" s="11"/>
      <c r="S200" s="11"/>
      <c r="T200" s="11"/>
      <c r="U200" s="11"/>
      <c r="V200" s="11"/>
      <c r="W200" s="11"/>
      <c r="X200" s="11"/>
      <c r="Y200" s="11"/>
      <c r="Z200" s="11"/>
      <c r="AA200" s="11"/>
      <c r="AB200" s="11"/>
    </row>
    <row r="201" spans="1:28" ht="12.75" customHeight="1">
      <c r="A201" s="68" t="s">
        <v>56</v>
      </c>
      <c r="B201" s="64"/>
      <c r="C201" s="64"/>
      <c r="D201" s="64"/>
      <c r="E201" s="64"/>
      <c r="F201" s="64"/>
      <c r="G201" s="64"/>
      <c r="H201" s="64"/>
      <c r="I201" s="64"/>
      <c r="J201" s="64"/>
      <c r="K201" s="67"/>
      <c r="L201" s="67"/>
      <c r="M201" s="67"/>
      <c r="N201" s="11"/>
      <c r="O201" s="11"/>
      <c r="P201" s="11"/>
      <c r="Q201" s="11"/>
      <c r="R201" s="11"/>
      <c r="S201" s="11"/>
      <c r="T201" s="11"/>
      <c r="U201" s="11"/>
      <c r="V201" s="11"/>
      <c r="W201" s="11"/>
      <c r="X201" s="11"/>
      <c r="Y201" s="11"/>
      <c r="Z201" s="11"/>
      <c r="AA201" s="11"/>
      <c r="AB201" s="11"/>
    </row>
    <row r="221" spans="1:28" ht="12.75" customHeight="1">
      <c r="A221" s="10"/>
      <c r="B221" s="10"/>
      <c r="C221" s="10"/>
      <c r="D221" s="10"/>
      <c r="E221" s="10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  <c r="AA221" s="10"/>
      <c r="AB221" s="10"/>
    </row>
    <row r="222" spans="1:28" ht="12.75" customHeight="1">
      <c r="A222" s="10"/>
      <c r="B222" s="10"/>
      <c r="C222" s="10"/>
      <c r="D222" s="10"/>
      <c r="E222" s="10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  <c r="AA222" s="10"/>
      <c r="AB222" s="10"/>
    </row>
    <row r="223" spans="1:28" ht="12.75" customHeight="1">
      <c r="A223" s="10"/>
      <c r="B223" s="10"/>
      <c r="C223" s="10"/>
      <c r="D223" s="10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  <c r="AA223" s="10"/>
      <c r="AB223" s="10"/>
    </row>
    <row r="224" spans="1:28" ht="12.75" customHeight="1">
      <c r="A224" s="10"/>
      <c r="B224" s="10"/>
      <c r="C224" s="10"/>
      <c r="D224" s="10"/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0"/>
      <c r="AA224" s="10"/>
      <c r="AB224" s="10"/>
    </row>
    <row r="225" spans="1:28" ht="12.75" customHeight="1">
      <c r="A225" s="10"/>
      <c r="B225" s="10"/>
      <c r="C225" s="10"/>
      <c r="D225" s="10"/>
      <c r="E225" s="10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10"/>
      <c r="AA225" s="10"/>
      <c r="AB225" s="10"/>
    </row>
    <row r="226" spans="1:28" ht="12.75" customHeight="1">
      <c r="A226" s="10"/>
      <c r="B226" s="10"/>
      <c r="C226" s="10"/>
      <c r="D226" s="10"/>
      <c r="E226" s="10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  <c r="AA226" s="10"/>
      <c r="AB226" s="10"/>
    </row>
    <row r="227" spans="1:28" ht="12.75" customHeight="1">
      <c r="A227" s="10"/>
      <c r="B227" s="10"/>
      <c r="C227" s="10"/>
      <c r="D227" s="10"/>
      <c r="E227" s="10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0"/>
      <c r="AA227" s="10"/>
      <c r="AB227" s="10"/>
    </row>
    <row r="228" spans="1:28" ht="12.75" customHeight="1">
      <c r="A228" s="10"/>
      <c r="B228" s="10"/>
      <c r="C228" s="10"/>
      <c r="D228" s="10"/>
      <c r="E228" s="10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  <c r="AA228" s="10"/>
      <c r="AB228" s="10"/>
    </row>
    <row r="229" spans="1:28" ht="12.75" customHeight="1">
      <c r="A229" s="10"/>
      <c r="B229" s="10"/>
      <c r="C229" s="10"/>
      <c r="D229" s="10"/>
      <c r="E229" s="10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  <c r="AA229" s="10"/>
      <c r="AB229" s="10"/>
    </row>
    <row r="230" spans="1:28" ht="12.75" customHeight="1">
      <c r="A230" s="10"/>
      <c r="B230" s="10"/>
      <c r="C230" s="10"/>
      <c r="D230" s="10"/>
      <c r="E230" s="10"/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0"/>
      <c r="AA230" s="10"/>
      <c r="AB230" s="10"/>
    </row>
    <row r="231" spans="1:28" ht="12.75" customHeight="1">
      <c r="A231" s="10"/>
      <c r="B231" s="10"/>
      <c r="C231" s="10"/>
      <c r="D231" s="10"/>
      <c r="E231" s="10"/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  <c r="Z231" s="10"/>
      <c r="AA231" s="10"/>
      <c r="AB231" s="10"/>
    </row>
    <row r="232" spans="1:28" ht="12.75" customHeight="1">
      <c r="A232" s="10"/>
      <c r="B232" s="10"/>
      <c r="C232" s="10"/>
      <c r="D232" s="10"/>
      <c r="E232" s="10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0"/>
      <c r="AA232" s="10"/>
      <c r="AB232" s="10"/>
    </row>
    <row r="233" spans="1:28" ht="12.75" customHeight="1">
      <c r="A233" s="10"/>
      <c r="B233" s="10"/>
      <c r="C233" s="10"/>
      <c r="D233" s="10"/>
      <c r="E233" s="10"/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0"/>
      <c r="AA233" s="10"/>
      <c r="AB233" s="10"/>
    </row>
    <row r="234" spans="1:28" ht="12.75" customHeight="1">
      <c r="A234" s="10"/>
      <c r="B234" s="10"/>
      <c r="C234" s="10"/>
      <c r="D234" s="10"/>
      <c r="E234" s="10"/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  <c r="AA234" s="10"/>
      <c r="AB234" s="10"/>
    </row>
    <row r="235" spans="1:28" ht="12.75" customHeight="1">
      <c r="A235" s="10"/>
      <c r="B235" s="10"/>
      <c r="C235" s="10"/>
      <c r="D235" s="10"/>
      <c r="E235" s="10"/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  <c r="AA235" s="10"/>
      <c r="AB235" s="10"/>
    </row>
    <row r="236" spans="1:28" ht="12.75" customHeight="1">
      <c r="A236" s="10"/>
      <c r="B236" s="10"/>
      <c r="C236" s="10"/>
      <c r="D236" s="10"/>
      <c r="E236" s="10"/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  <c r="AA236" s="10"/>
      <c r="AB236" s="10"/>
    </row>
    <row r="237" spans="1:28" ht="12.75" customHeight="1">
      <c r="A237" s="10"/>
      <c r="B237" s="10"/>
      <c r="C237" s="10"/>
      <c r="D237" s="10"/>
      <c r="E237" s="10"/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  <c r="AA237" s="10"/>
      <c r="AB237" s="10"/>
    </row>
    <row r="238" spans="1:28" ht="12.75" customHeight="1">
      <c r="A238" s="10"/>
      <c r="B238" s="10"/>
      <c r="C238" s="10"/>
      <c r="D238" s="10"/>
      <c r="E238" s="10"/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  <c r="AA238" s="10"/>
      <c r="AB238" s="10"/>
    </row>
    <row r="239" spans="1:28" ht="12.75" customHeight="1">
      <c r="A239" s="10"/>
      <c r="B239" s="10"/>
      <c r="C239" s="10"/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/>
      <c r="AA239" s="10"/>
      <c r="AB239" s="10"/>
    </row>
    <row r="240" spans="1:28" ht="12.75" customHeight="1">
      <c r="A240" s="10"/>
      <c r="B240" s="10"/>
      <c r="C240" s="10"/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  <c r="AA240" s="10"/>
      <c r="AB240" s="10"/>
    </row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  <row r="1001" ht="12.75" customHeight="1"/>
    <row r="1002" ht="12.75" customHeight="1"/>
    <row r="1003" ht="12.75" customHeight="1"/>
    <row r="1004" ht="12.75" customHeight="1"/>
    <row r="1005" ht="12.75" customHeight="1"/>
    <row r="1006" ht="12.75" customHeight="1"/>
    <row r="1007" ht="12.75" customHeight="1"/>
    <row r="1008" ht="12.75" customHeight="1"/>
    <row r="1009" ht="12.75" customHeight="1"/>
    <row r="1010" ht="12.75" customHeight="1"/>
    <row r="1011" ht="12.75" customHeight="1"/>
    <row r="1012" ht="12.75" customHeight="1"/>
    <row r="1013" ht="12.75" customHeight="1"/>
    <row r="1014" ht="12.75" customHeight="1"/>
    <row r="1015" ht="12.75" customHeight="1"/>
    <row r="1016" ht="12.75" customHeight="1"/>
    <row r="1017" ht="12.75" customHeight="1"/>
    <row r="1018" ht="12.75" customHeight="1"/>
    <row r="1019" ht="12.75" customHeight="1"/>
    <row r="1020" ht="12.75" customHeight="1"/>
    <row r="1021" ht="12.75" customHeight="1"/>
    <row r="1022" ht="12.75" customHeight="1"/>
    <row r="1023" ht="12.75" customHeight="1"/>
  </sheetData>
  <protectedRanges>
    <protectedRange sqref="F155" name="Intervalo1_3"/>
  </protectedRanges>
  <mergeCells count="6">
    <mergeCell ref="A1:K1"/>
    <mergeCell ref="A70:H70"/>
    <mergeCell ref="A98:H98"/>
    <mergeCell ref="A151:H151"/>
    <mergeCell ref="A162:H162"/>
    <mergeCell ref="A186:M186"/>
  </mergeCells>
  <pageMargins left="0.511811024" right="0.511811024" top="0.78740157499999996" bottom="0.78740157499999996" header="0.31496062000000002" footer="0.31496062000000002"/>
  <tableParts count="4">
    <tablePart r:id="rId1"/>
    <tablePart r:id="rId2"/>
    <tablePart r:id="rId3"/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773F9C-6CE9-472C-AE0A-EE5BE8C9A5F3}">
  <dimension ref="A1:AB1023"/>
  <sheetViews>
    <sheetView workbookViewId="0">
      <selection sqref="A1:XFD1048576"/>
    </sheetView>
  </sheetViews>
  <sheetFormatPr defaultRowHeight="14.25"/>
  <cols>
    <col min="1" max="1" width="78.125" style="12" bestFit="1" customWidth="1"/>
    <col min="2" max="2" width="14.375" style="12" bestFit="1" customWidth="1"/>
    <col min="3" max="3" width="13.875" style="12" bestFit="1" customWidth="1"/>
    <col min="4" max="4" width="8.125" style="12" bestFit="1" customWidth="1"/>
    <col min="5" max="5" width="7.125" style="12" bestFit="1" customWidth="1"/>
    <col min="6" max="6" width="37.5" style="12" bestFit="1" customWidth="1"/>
    <col min="7" max="7" width="9.875" style="12" bestFit="1" customWidth="1"/>
    <col min="8" max="9" width="11.5" style="12" bestFit="1" customWidth="1"/>
    <col min="10" max="10" width="14.125" style="12" bestFit="1" customWidth="1"/>
    <col min="11" max="11" width="11.5" style="12" bestFit="1" customWidth="1"/>
    <col min="12" max="28" width="8.125" style="12" customWidth="1"/>
    <col min="29" max="1024" width="16" style="12" customWidth="1"/>
    <col min="1025" max="16384" width="9" style="12"/>
  </cols>
  <sheetData>
    <row r="1" spans="1:28" s="23" customFormat="1" ht="12.75" customHeight="1">
      <c r="A1" s="112" t="s">
        <v>0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</row>
    <row r="2" spans="1:28" s="23" customFormat="1" ht="12.75" customHeight="1">
      <c r="A2" s="24" t="s">
        <v>1</v>
      </c>
      <c r="B2" s="24" t="s">
        <v>2</v>
      </c>
      <c r="C2" s="24" t="s">
        <v>3</v>
      </c>
      <c r="D2" s="24" t="s">
        <v>4</v>
      </c>
      <c r="E2" s="24" t="s">
        <v>5</v>
      </c>
      <c r="F2" s="24" t="s">
        <v>6</v>
      </c>
      <c r="G2" s="24" t="s">
        <v>7</v>
      </c>
      <c r="H2" s="24" t="s">
        <v>8</v>
      </c>
      <c r="I2" s="25" t="s">
        <v>9</v>
      </c>
      <c r="J2" s="25" t="s">
        <v>10</v>
      </c>
      <c r="K2" s="25" t="s">
        <v>11</v>
      </c>
      <c r="L2" s="1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</row>
    <row r="3" spans="1:28" s="23" customFormat="1" ht="12.75" customHeight="1">
      <c r="A3" s="41" t="s">
        <v>58</v>
      </c>
      <c r="B3" s="42" t="s">
        <v>112</v>
      </c>
      <c r="C3" s="42" t="s">
        <v>12</v>
      </c>
      <c r="D3" s="46" t="s">
        <v>13</v>
      </c>
      <c r="E3" s="34">
        <v>1</v>
      </c>
      <c r="F3" s="40" t="s">
        <v>212</v>
      </c>
      <c r="G3" s="36" t="s">
        <v>8</v>
      </c>
      <c r="H3" s="84">
        <v>10570</v>
      </c>
      <c r="I3" s="84"/>
      <c r="J3" s="84"/>
      <c r="K3" s="84">
        <f>Tabela15[[#This Row],[AGP]]+Tabela15[[#This Row],[VENCIMENTO]]+Tabela15[[#This Row],[REPRESENTAÇÃO]]</f>
        <v>10570</v>
      </c>
      <c r="L3" s="1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</row>
    <row r="4" spans="1:28" s="23" customFormat="1" ht="12.75" customHeight="1">
      <c r="A4" s="38" t="s">
        <v>59</v>
      </c>
      <c r="B4" s="42" t="s">
        <v>113</v>
      </c>
      <c r="C4" s="42" t="s">
        <v>162</v>
      </c>
      <c r="D4" s="45" t="s">
        <v>15</v>
      </c>
      <c r="E4" s="34">
        <v>1</v>
      </c>
      <c r="F4" s="38" t="s">
        <v>213</v>
      </c>
      <c r="G4" s="36" t="s">
        <v>511</v>
      </c>
      <c r="H4" s="84"/>
      <c r="I4" s="84">
        <v>1993.32</v>
      </c>
      <c r="J4" s="84">
        <v>7973.3</v>
      </c>
      <c r="K4" s="84">
        <f>Tabela15[[#This Row],[AGP]]+Tabela15[[#This Row],[VENCIMENTO]]+Tabela15[[#This Row],[REPRESENTAÇÃO]]</f>
        <v>9966.6200000000008</v>
      </c>
      <c r="L4" s="1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</row>
    <row r="5" spans="1:28" s="23" customFormat="1" ht="12.75" customHeight="1">
      <c r="A5" s="40" t="s">
        <v>60</v>
      </c>
      <c r="B5" s="42" t="s">
        <v>114</v>
      </c>
      <c r="C5" s="42" t="s">
        <v>163</v>
      </c>
      <c r="D5" s="45" t="s">
        <v>15</v>
      </c>
      <c r="E5" s="34">
        <v>1</v>
      </c>
      <c r="F5" s="40" t="s">
        <v>214</v>
      </c>
      <c r="G5" s="36" t="s">
        <v>511</v>
      </c>
      <c r="H5" s="84"/>
      <c r="I5" s="84">
        <v>1993.32</v>
      </c>
      <c r="J5" s="84">
        <v>7937.3</v>
      </c>
      <c r="K5" s="84">
        <f>Tabela15[[#This Row],[AGP]]+Tabela15[[#This Row],[VENCIMENTO]]+Tabela15[[#This Row],[REPRESENTAÇÃO]]</f>
        <v>9930.6200000000008</v>
      </c>
      <c r="L5" s="1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</row>
    <row r="6" spans="1:28" s="23" customFormat="1" ht="12.75" customHeight="1">
      <c r="A6" s="39" t="s">
        <v>61</v>
      </c>
      <c r="B6" s="42" t="s">
        <v>115</v>
      </c>
      <c r="C6" s="42" t="s">
        <v>115</v>
      </c>
      <c r="D6" s="45" t="s">
        <v>15</v>
      </c>
      <c r="E6" s="34">
        <v>1</v>
      </c>
      <c r="F6" s="47" t="s">
        <v>215</v>
      </c>
      <c r="G6" s="36" t="s">
        <v>511</v>
      </c>
      <c r="H6" s="84"/>
      <c r="I6" s="84">
        <v>199.32</v>
      </c>
      <c r="J6" s="84">
        <v>7973.3</v>
      </c>
      <c r="K6" s="84">
        <f>Tabela15[[#This Row],[AGP]]+Tabela15[[#This Row],[VENCIMENTO]]+Tabela15[[#This Row],[REPRESENTAÇÃO]]</f>
        <v>8172.62</v>
      </c>
      <c r="L6" s="1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s="23" customFormat="1" ht="12.75" customHeight="1">
      <c r="A7" s="39" t="s">
        <v>62</v>
      </c>
      <c r="B7" s="42" t="s">
        <v>116</v>
      </c>
      <c r="C7" s="42" t="s">
        <v>164</v>
      </c>
      <c r="D7" s="45" t="s">
        <v>206</v>
      </c>
      <c r="E7" s="34">
        <v>1</v>
      </c>
      <c r="F7" s="47" t="s">
        <v>216</v>
      </c>
      <c r="G7" s="36" t="s">
        <v>511</v>
      </c>
      <c r="H7" s="84"/>
      <c r="I7" s="84">
        <v>1461.77</v>
      </c>
      <c r="J7" s="84">
        <v>5847.08</v>
      </c>
      <c r="K7" s="84">
        <f>Tabela15[[#This Row],[AGP]]+Tabela15[[#This Row],[VENCIMENTO]]+Tabela15[[#This Row],[REPRESENTAÇÃO]]</f>
        <v>7308.85</v>
      </c>
      <c r="L7" s="1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</row>
    <row r="8" spans="1:28" s="23" customFormat="1" ht="12.75" customHeight="1">
      <c r="A8" s="39" t="s">
        <v>63</v>
      </c>
      <c r="B8" s="42" t="s">
        <v>117</v>
      </c>
      <c r="C8" s="42" t="s">
        <v>165</v>
      </c>
      <c r="D8" s="45" t="s">
        <v>206</v>
      </c>
      <c r="E8" s="34">
        <v>1</v>
      </c>
      <c r="F8" s="47" t="s">
        <v>217</v>
      </c>
      <c r="G8" s="36" t="s">
        <v>512</v>
      </c>
      <c r="H8" s="84"/>
      <c r="I8" s="84"/>
      <c r="J8" s="84">
        <v>5847.08</v>
      </c>
      <c r="K8" s="84">
        <v>5847.08</v>
      </c>
      <c r="L8" s="1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</row>
    <row r="9" spans="1:28" s="23" customFormat="1" ht="12.75" customHeight="1">
      <c r="A9" s="39" t="s">
        <v>64</v>
      </c>
      <c r="B9" s="42" t="s">
        <v>118</v>
      </c>
      <c r="C9" s="42" t="s">
        <v>166</v>
      </c>
      <c r="D9" s="45" t="s">
        <v>206</v>
      </c>
      <c r="E9" s="34">
        <v>1</v>
      </c>
      <c r="F9" s="47" t="s">
        <v>218</v>
      </c>
      <c r="G9" s="36" t="s">
        <v>511</v>
      </c>
      <c r="H9" s="84"/>
      <c r="I9" s="84">
        <v>1461.77</v>
      </c>
      <c r="J9" s="84">
        <v>5847.08</v>
      </c>
      <c r="K9" s="84">
        <f>Tabela15[[#This Row],[AGP]]+Tabela15[[#This Row],[VENCIMENTO]]+Tabela15[[#This Row],[REPRESENTAÇÃO]]</f>
        <v>7308.85</v>
      </c>
      <c r="L9" s="1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</row>
    <row r="10" spans="1:28" s="23" customFormat="1" ht="12.75" customHeight="1">
      <c r="A10" s="39" t="s">
        <v>65</v>
      </c>
      <c r="B10" s="42" t="s">
        <v>119</v>
      </c>
      <c r="C10" s="43" t="s">
        <v>119</v>
      </c>
      <c r="D10" s="45" t="s">
        <v>207</v>
      </c>
      <c r="E10" s="34">
        <v>1</v>
      </c>
      <c r="F10" s="47" t="s">
        <v>219</v>
      </c>
      <c r="G10" s="36" t="s">
        <v>511</v>
      </c>
      <c r="H10" s="84"/>
      <c r="I10" s="84">
        <v>1461.77</v>
      </c>
      <c r="J10" s="84">
        <v>5847.08</v>
      </c>
      <c r="K10" s="84">
        <f>Tabela15[[#This Row],[AGP]]+Tabela15[[#This Row],[VENCIMENTO]]+Tabela15[[#This Row],[REPRESENTAÇÃO]]</f>
        <v>7308.85</v>
      </c>
      <c r="L10" s="1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</row>
    <row r="11" spans="1:28" s="23" customFormat="1" ht="12.75" customHeight="1">
      <c r="A11" s="39" t="s">
        <v>66</v>
      </c>
      <c r="B11" s="42" t="s">
        <v>17</v>
      </c>
      <c r="C11" s="42" t="s">
        <v>167</v>
      </c>
      <c r="D11" s="45" t="s">
        <v>208</v>
      </c>
      <c r="E11" s="34">
        <v>1</v>
      </c>
      <c r="F11" s="47" t="s">
        <v>220</v>
      </c>
      <c r="G11" s="36" t="s">
        <v>511</v>
      </c>
      <c r="H11" s="84"/>
      <c r="I11" s="84">
        <v>1229.22</v>
      </c>
      <c r="J11" s="84">
        <v>4916.8599999999997</v>
      </c>
      <c r="K11" s="84">
        <f>Tabela15[[#This Row],[AGP]]+Tabela15[[#This Row],[VENCIMENTO]]+Tabela15[[#This Row],[REPRESENTAÇÃO]]</f>
        <v>6146.08</v>
      </c>
      <c r="L11" s="1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</row>
    <row r="12" spans="1:28" s="23" customFormat="1" ht="12.75" customHeight="1">
      <c r="A12" s="39" t="s">
        <v>67</v>
      </c>
      <c r="B12" s="42" t="s">
        <v>120</v>
      </c>
      <c r="C12" s="42" t="s">
        <v>453</v>
      </c>
      <c r="D12" s="45" t="s">
        <v>208</v>
      </c>
      <c r="E12" s="34">
        <v>1</v>
      </c>
      <c r="F12" s="47" t="s">
        <v>221</v>
      </c>
      <c r="G12" s="36" t="s">
        <v>511</v>
      </c>
      <c r="H12" s="84"/>
      <c r="I12" s="84">
        <v>1229.22</v>
      </c>
      <c r="J12" s="84">
        <v>4916.8599999999997</v>
      </c>
      <c r="K12" s="84">
        <f>Tabela15[[#This Row],[AGP]]+Tabela15[[#This Row],[VENCIMENTO]]+Tabela15[[#This Row],[REPRESENTAÇÃO]]</f>
        <v>6146.08</v>
      </c>
      <c r="L12" s="1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</row>
    <row r="13" spans="1:28" s="23" customFormat="1" ht="12.75" customHeight="1">
      <c r="A13" s="39" t="s">
        <v>68</v>
      </c>
      <c r="B13" s="42" t="s">
        <v>121</v>
      </c>
      <c r="C13" s="42" t="s">
        <v>454</v>
      </c>
      <c r="D13" s="45" t="s">
        <v>208</v>
      </c>
      <c r="E13" s="34">
        <v>1</v>
      </c>
      <c r="F13" s="47" t="s">
        <v>222</v>
      </c>
      <c r="G13" s="36" t="s">
        <v>511</v>
      </c>
      <c r="H13" s="84"/>
      <c r="I13" s="84">
        <v>1229.22</v>
      </c>
      <c r="J13" s="84">
        <v>4916.8599999999997</v>
      </c>
      <c r="K13" s="84">
        <f>Tabela15[[#This Row],[AGP]]+Tabela15[[#This Row],[VENCIMENTO]]+Tabela15[[#This Row],[REPRESENTAÇÃO]]</f>
        <v>6146.08</v>
      </c>
      <c r="L13" s="1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</row>
    <row r="14" spans="1:28" s="23" customFormat="1" ht="12.75" customHeight="1">
      <c r="A14" s="39" t="s">
        <v>69</v>
      </c>
      <c r="B14" s="42" t="s">
        <v>122</v>
      </c>
      <c r="C14" s="42" t="s">
        <v>122</v>
      </c>
      <c r="D14" s="45" t="s">
        <v>208</v>
      </c>
      <c r="E14" s="34">
        <v>1</v>
      </c>
      <c r="F14" s="47" t="s">
        <v>223</v>
      </c>
      <c r="G14" s="36" t="s">
        <v>511</v>
      </c>
      <c r="H14" s="84"/>
      <c r="I14" s="84">
        <v>1129.55</v>
      </c>
      <c r="J14" s="84">
        <v>4518.2</v>
      </c>
      <c r="K14" s="84">
        <f>Tabela15[[#This Row],[AGP]]+Tabela15[[#This Row],[VENCIMENTO]]+Tabela15[[#This Row],[REPRESENTAÇÃO]]</f>
        <v>5647.75</v>
      </c>
      <c r="L14" s="1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</row>
    <row r="15" spans="1:28" s="23" customFormat="1" ht="12.75" customHeight="1">
      <c r="A15" s="40" t="s">
        <v>70</v>
      </c>
      <c r="B15" s="42" t="s">
        <v>123</v>
      </c>
      <c r="C15" s="42" t="s">
        <v>168</v>
      </c>
      <c r="D15" s="45" t="s">
        <v>16</v>
      </c>
      <c r="E15" s="34">
        <v>1</v>
      </c>
      <c r="F15" s="40" t="s">
        <v>224</v>
      </c>
      <c r="G15" s="36" t="s">
        <v>511</v>
      </c>
      <c r="H15" s="84"/>
      <c r="I15" s="84">
        <v>1129.55</v>
      </c>
      <c r="J15" s="84">
        <v>4518.2</v>
      </c>
      <c r="K15" s="84">
        <f>Tabela15[[#This Row],[AGP]]+Tabela15[[#This Row],[VENCIMENTO]]+Tabela15[[#This Row],[REPRESENTAÇÃO]]</f>
        <v>5647.75</v>
      </c>
      <c r="L15" s="1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</row>
    <row r="16" spans="1:28" s="23" customFormat="1" ht="12.75" customHeight="1">
      <c r="A16" s="39" t="s">
        <v>71</v>
      </c>
      <c r="B16" s="42" t="s">
        <v>124</v>
      </c>
      <c r="C16" s="42" t="s">
        <v>169</v>
      </c>
      <c r="D16" s="45" t="s">
        <v>16</v>
      </c>
      <c r="E16" s="34">
        <v>1</v>
      </c>
      <c r="F16" s="47" t="s">
        <v>225</v>
      </c>
      <c r="G16" s="36" t="s">
        <v>511</v>
      </c>
      <c r="H16" s="84"/>
      <c r="I16" s="84">
        <v>1129.55</v>
      </c>
      <c r="J16" s="84">
        <v>4518.2</v>
      </c>
      <c r="K16" s="84">
        <f>Tabela15[[#This Row],[AGP]]+Tabela15[[#This Row],[VENCIMENTO]]+Tabela15[[#This Row],[REPRESENTAÇÃO]]</f>
        <v>5647.75</v>
      </c>
      <c r="L16" s="1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</row>
    <row r="17" spans="1:28" s="23" customFormat="1" ht="12.75" customHeight="1">
      <c r="A17" s="39" t="s">
        <v>70</v>
      </c>
      <c r="B17" s="42" t="s">
        <v>123</v>
      </c>
      <c r="C17" s="42" t="s">
        <v>168</v>
      </c>
      <c r="D17" s="45" t="s">
        <v>16</v>
      </c>
      <c r="E17" s="34">
        <v>1</v>
      </c>
      <c r="F17" s="47" t="s">
        <v>226</v>
      </c>
      <c r="G17" s="36" t="s">
        <v>512</v>
      </c>
      <c r="H17" s="84"/>
      <c r="I17" s="84">
        <v>4518.2</v>
      </c>
      <c r="J17" s="84"/>
      <c r="K17" s="84">
        <f>Tabela15[[#This Row],[AGP]]+Tabela15[[#This Row],[VENCIMENTO]]+Tabela15[[#This Row],[REPRESENTAÇÃO]]</f>
        <v>4518.2</v>
      </c>
      <c r="L17" s="1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</row>
    <row r="18" spans="1:28" s="23" customFormat="1" ht="12.75" customHeight="1">
      <c r="A18" s="39" t="s">
        <v>450</v>
      </c>
      <c r="B18" s="42" t="s">
        <v>451</v>
      </c>
      <c r="C18" s="42" t="s">
        <v>452</v>
      </c>
      <c r="D18" s="45" t="s">
        <v>16</v>
      </c>
      <c r="E18" s="34">
        <v>1</v>
      </c>
      <c r="F18" s="47" t="s">
        <v>449</v>
      </c>
      <c r="G18" s="36" t="s">
        <v>511</v>
      </c>
      <c r="H18" s="84"/>
      <c r="I18" s="84">
        <v>1129.55</v>
      </c>
      <c r="J18" s="84">
        <v>4518.2</v>
      </c>
      <c r="K18" s="84">
        <f>Tabela15[[#This Row],[AGP]]+Tabela15[[#This Row],[VENCIMENTO]]+Tabela15[[#This Row],[REPRESENTAÇÃO]]</f>
        <v>5647.75</v>
      </c>
      <c r="L18" s="1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</row>
    <row r="19" spans="1:28" s="23" customFormat="1" ht="12.75" customHeight="1">
      <c r="A19" s="39" t="s">
        <v>75</v>
      </c>
      <c r="B19" s="42" t="s">
        <v>516</v>
      </c>
      <c r="C19" s="42" t="s">
        <v>517</v>
      </c>
      <c r="D19" s="45" t="s">
        <v>209</v>
      </c>
      <c r="E19" s="34">
        <v>1</v>
      </c>
      <c r="F19" s="47" t="s">
        <v>518</v>
      </c>
      <c r="G19" s="36" t="s">
        <v>511</v>
      </c>
      <c r="H19" s="84"/>
      <c r="I19" s="84">
        <v>1129.55</v>
      </c>
      <c r="J19" s="84">
        <v>4518.2</v>
      </c>
      <c r="K19" s="84">
        <f>Tabela15[[#This Row],[AGP]]+Tabela15[[#This Row],[VENCIMENTO]]+Tabela15[[#This Row],[REPRESENTAÇÃO]]</f>
        <v>5647.75</v>
      </c>
      <c r="L19" s="1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</row>
    <row r="20" spans="1:28" s="23" customFormat="1" ht="12.75" customHeight="1">
      <c r="A20" s="39" t="s">
        <v>72</v>
      </c>
      <c r="B20" s="42" t="s">
        <v>125</v>
      </c>
      <c r="C20" s="42" t="s">
        <v>455</v>
      </c>
      <c r="D20" s="45" t="s">
        <v>16</v>
      </c>
      <c r="E20" s="34">
        <v>1</v>
      </c>
      <c r="F20" s="47" t="s">
        <v>227</v>
      </c>
      <c r="G20" s="36" t="s">
        <v>511</v>
      </c>
      <c r="H20" s="84"/>
      <c r="I20" s="84">
        <v>1129.55</v>
      </c>
      <c r="J20" s="84">
        <v>4518.2</v>
      </c>
      <c r="K20" s="84">
        <f>Tabela15[[#This Row],[AGP]]+Tabela15[[#This Row],[VENCIMENTO]]+Tabela15[[#This Row],[REPRESENTAÇÃO]]</f>
        <v>5647.75</v>
      </c>
      <c r="L20" s="1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</row>
    <row r="21" spans="1:28" s="23" customFormat="1" ht="12.75" customHeight="1">
      <c r="A21" s="39" t="s">
        <v>73</v>
      </c>
      <c r="B21" s="42" t="s">
        <v>126</v>
      </c>
      <c r="C21" s="42" t="s">
        <v>170</v>
      </c>
      <c r="D21" s="45" t="s">
        <v>16</v>
      </c>
      <c r="E21" s="34">
        <v>1</v>
      </c>
      <c r="F21" s="47" t="s">
        <v>228</v>
      </c>
      <c r="G21" s="36" t="s">
        <v>511</v>
      </c>
      <c r="H21" s="84"/>
      <c r="I21" s="84">
        <v>1129.55</v>
      </c>
      <c r="J21" s="84">
        <v>4518.2</v>
      </c>
      <c r="K21" s="84">
        <f>Tabela15[[#This Row],[AGP]]+Tabela15[[#This Row],[VENCIMENTO]]+Tabela15[[#This Row],[REPRESENTAÇÃO]]</f>
        <v>5647.75</v>
      </c>
      <c r="L21" s="1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</row>
    <row r="22" spans="1:28" s="23" customFormat="1" ht="12.75" customHeight="1">
      <c r="A22" s="39" t="s">
        <v>74</v>
      </c>
      <c r="B22" s="42" t="s">
        <v>127</v>
      </c>
      <c r="C22" s="42" t="s">
        <v>171</v>
      </c>
      <c r="D22" s="45" t="s">
        <v>16</v>
      </c>
      <c r="E22" s="34">
        <v>1</v>
      </c>
      <c r="F22" s="47" t="s">
        <v>448</v>
      </c>
      <c r="G22" s="36" t="s">
        <v>511</v>
      </c>
      <c r="H22" s="84"/>
      <c r="I22" s="84">
        <v>1129.55</v>
      </c>
      <c r="J22" s="84">
        <v>4518.2</v>
      </c>
      <c r="K22" s="84">
        <f>Tabela15[[#This Row],[AGP]]+Tabela15[[#This Row],[VENCIMENTO]]+Tabela15[[#This Row],[REPRESENTAÇÃO]]</f>
        <v>5647.75</v>
      </c>
      <c r="L22" s="1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</row>
    <row r="23" spans="1:28" s="23" customFormat="1" ht="12.75" customHeight="1">
      <c r="A23" s="39" t="s">
        <v>75</v>
      </c>
      <c r="B23" s="42" t="s">
        <v>128</v>
      </c>
      <c r="C23" s="42" t="s">
        <v>458</v>
      </c>
      <c r="D23" s="45" t="s">
        <v>16</v>
      </c>
      <c r="E23" s="34">
        <v>1</v>
      </c>
      <c r="F23" s="47" t="s">
        <v>229</v>
      </c>
      <c r="G23" s="36" t="s">
        <v>511</v>
      </c>
      <c r="H23" s="84"/>
      <c r="I23" s="84">
        <v>1129.55</v>
      </c>
      <c r="J23" s="84">
        <v>4518.2</v>
      </c>
      <c r="K23" s="84">
        <f>Tabela15[[#This Row],[AGP]]+Tabela15[[#This Row],[VENCIMENTO]]+Tabela15[[#This Row],[REPRESENTAÇÃO]]</f>
        <v>5647.75</v>
      </c>
      <c r="L23" s="1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</row>
    <row r="24" spans="1:28" s="23" customFormat="1" ht="12.75" customHeight="1">
      <c r="A24" s="39" t="s">
        <v>76</v>
      </c>
      <c r="B24" s="42" t="s">
        <v>129</v>
      </c>
      <c r="C24" s="42" t="s">
        <v>172</v>
      </c>
      <c r="D24" s="45" t="s">
        <v>16</v>
      </c>
      <c r="E24" s="34">
        <v>1</v>
      </c>
      <c r="F24" s="47" t="s">
        <v>230</v>
      </c>
      <c r="G24" s="36" t="s">
        <v>511</v>
      </c>
      <c r="H24" s="84"/>
      <c r="I24" s="84">
        <v>1129.55</v>
      </c>
      <c r="J24" s="84">
        <v>4518.2</v>
      </c>
      <c r="K24" s="84">
        <f>Tabela15[[#This Row],[AGP]]+Tabela15[[#This Row],[VENCIMENTO]]+Tabela15[[#This Row],[REPRESENTAÇÃO]]</f>
        <v>5647.75</v>
      </c>
      <c r="L24" s="1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</row>
    <row r="25" spans="1:28" s="23" customFormat="1" ht="12.75" customHeight="1">
      <c r="A25" s="39" t="s">
        <v>77</v>
      </c>
      <c r="B25" s="42" t="s">
        <v>130</v>
      </c>
      <c r="C25" s="42" t="s">
        <v>173</v>
      </c>
      <c r="D25" s="45" t="s">
        <v>209</v>
      </c>
      <c r="E25" s="34">
        <v>1</v>
      </c>
      <c r="F25" s="47" t="s">
        <v>231</v>
      </c>
      <c r="G25" s="36" t="s">
        <v>511</v>
      </c>
      <c r="H25" s="84"/>
      <c r="I25" s="84">
        <v>930.22</v>
      </c>
      <c r="J25" s="84">
        <v>3720.87</v>
      </c>
      <c r="K25" s="84">
        <f>Tabela15[[#This Row],[AGP]]+Tabela15[[#This Row],[VENCIMENTO]]+Tabela15[[#This Row],[REPRESENTAÇÃO]]</f>
        <v>4651.09</v>
      </c>
      <c r="L25" s="1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</row>
    <row r="26" spans="1:28" s="23" customFormat="1" ht="12.75" customHeight="1">
      <c r="A26" s="39" t="s">
        <v>77</v>
      </c>
      <c r="B26" s="42" t="s">
        <v>130</v>
      </c>
      <c r="C26" s="42" t="s">
        <v>173</v>
      </c>
      <c r="D26" s="45" t="s">
        <v>209</v>
      </c>
      <c r="E26" s="34">
        <v>1</v>
      </c>
      <c r="F26" s="47" t="s">
        <v>232</v>
      </c>
      <c r="G26" s="36" t="s">
        <v>511</v>
      </c>
      <c r="H26" s="84"/>
      <c r="I26" s="84">
        <v>930.22</v>
      </c>
      <c r="J26" s="84">
        <v>3720.87</v>
      </c>
      <c r="K26" s="84">
        <f>Tabela15[[#This Row],[AGP]]+Tabela15[[#This Row],[VENCIMENTO]]+Tabela15[[#This Row],[REPRESENTAÇÃO]]</f>
        <v>4651.09</v>
      </c>
      <c r="L26" s="1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</row>
    <row r="27" spans="1:28" s="23" customFormat="1" ht="12.75" customHeight="1">
      <c r="A27" s="39" t="s">
        <v>78</v>
      </c>
      <c r="B27" s="42" t="s">
        <v>131</v>
      </c>
      <c r="C27" s="42" t="s">
        <v>174</v>
      </c>
      <c r="D27" s="45" t="s">
        <v>209</v>
      </c>
      <c r="E27" s="34">
        <v>1</v>
      </c>
      <c r="F27" s="47" t="s">
        <v>233</v>
      </c>
      <c r="G27" s="36" t="s">
        <v>511</v>
      </c>
      <c r="H27" s="84"/>
      <c r="I27" s="84">
        <v>930.22</v>
      </c>
      <c r="J27" s="84">
        <v>3720.87</v>
      </c>
      <c r="K27" s="84">
        <f>Tabela15[[#This Row],[AGP]]+Tabela15[[#This Row],[VENCIMENTO]]+Tabela15[[#This Row],[REPRESENTAÇÃO]]</f>
        <v>4651.09</v>
      </c>
      <c r="L27" s="1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</row>
    <row r="28" spans="1:28" s="23" customFormat="1" ht="12.75" customHeight="1">
      <c r="A28" s="39" t="s">
        <v>79</v>
      </c>
      <c r="B28" s="42" t="s">
        <v>132</v>
      </c>
      <c r="C28" s="42" t="s">
        <v>175</v>
      </c>
      <c r="D28" s="45" t="s">
        <v>209</v>
      </c>
      <c r="E28" s="34">
        <v>1</v>
      </c>
      <c r="F28" s="47" t="s">
        <v>234</v>
      </c>
      <c r="G28" s="36" t="s">
        <v>511</v>
      </c>
      <c r="H28" s="84"/>
      <c r="I28" s="84">
        <v>930.22</v>
      </c>
      <c r="J28" s="84">
        <v>3720.87</v>
      </c>
      <c r="K28" s="84">
        <f>Tabela15[[#This Row],[AGP]]+Tabela15[[#This Row],[VENCIMENTO]]+Tabela15[[#This Row],[REPRESENTAÇÃO]]</f>
        <v>4651.09</v>
      </c>
      <c r="L28" s="1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</row>
    <row r="29" spans="1:28" s="23" customFormat="1" ht="12.75" customHeight="1">
      <c r="A29" s="39" t="s">
        <v>80</v>
      </c>
      <c r="B29" s="42" t="s">
        <v>129</v>
      </c>
      <c r="C29" s="42" t="s">
        <v>176</v>
      </c>
      <c r="D29" s="45" t="s">
        <v>209</v>
      </c>
      <c r="E29" s="34">
        <v>1</v>
      </c>
      <c r="F29" s="47" t="s">
        <v>235</v>
      </c>
      <c r="G29" s="36" t="s">
        <v>511</v>
      </c>
      <c r="H29" s="84"/>
      <c r="I29" s="84">
        <v>930.22</v>
      </c>
      <c r="J29" s="84">
        <v>3720.87</v>
      </c>
      <c r="K29" s="84">
        <f>Tabela15[[#This Row],[AGP]]+Tabela15[[#This Row],[VENCIMENTO]]+Tabela15[[#This Row],[REPRESENTAÇÃO]]</f>
        <v>4651.09</v>
      </c>
      <c r="L29" s="1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</row>
    <row r="30" spans="1:28" s="23" customFormat="1" ht="12.75" customHeight="1">
      <c r="A30" s="39" t="s">
        <v>81</v>
      </c>
      <c r="B30" s="42" t="s">
        <v>133</v>
      </c>
      <c r="C30" s="42" t="s">
        <v>177</v>
      </c>
      <c r="D30" s="45" t="s">
        <v>209</v>
      </c>
      <c r="E30" s="34">
        <v>1</v>
      </c>
      <c r="F30" s="47" t="s">
        <v>236</v>
      </c>
      <c r="G30" s="36" t="s">
        <v>511</v>
      </c>
      <c r="H30" s="84"/>
      <c r="I30" s="84">
        <v>930.22</v>
      </c>
      <c r="J30" s="84">
        <v>3720.87</v>
      </c>
      <c r="K30" s="84">
        <f>Tabela15[[#This Row],[AGP]]+Tabela15[[#This Row],[VENCIMENTO]]+Tabela15[[#This Row],[REPRESENTAÇÃO]]</f>
        <v>4651.09</v>
      </c>
      <c r="L30" s="1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</row>
    <row r="31" spans="1:28" s="23" customFormat="1" ht="12.75" customHeight="1">
      <c r="A31" s="39" t="s">
        <v>81</v>
      </c>
      <c r="B31" s="42" t="s">
        <v>133</v>
      </c>
      <c r="C31" s="42" t="s">
        <v>177</v>
      </c>
      <c r="D31" s="45" t="s">
        <v>209</v>
      </c>
      <c r="E31" s="34">
        <v>1</v>
      </c>
      <c r="F31" s="47" t="s">
        <v>237</v>
      </c>
      <c r="G31" s="36" t="s">
        <v>511</v>
      </c>
      <c r="H31" s="84"/>
      <c r="I31" s="84">
        <v>930.22</v>
      </c>
      <c r="J31" s="84">
        <v>3720.87</v>
      </c>
      <c r="K31" s="84">
        <f>Tabela15[[#This Row],[AGP]]+Tabela15[[#This Row],[VENCIMENTO]]+Tabela15[[#This Row],[REPRESENTAÇÃO]]</f>
        <v>4651.09</v>
      </c>
      <c r="L31" s="1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</row>
    <row r="32" spans="1:28" s="23" customFormat="1" ht="12.75" customHeight="1">
      <c r="A32" s="39" t="s">
        <v>82</v>
      </c>
      <c r="B32" s="42" t="s">
        <v>134</v>
      </c>
      <c r="C32" s="42" t="s">
        <v>178</v>
      </c>
      <c r="D32" s="45" t="s">
        <v>209</v>
      </c>
      <c r="E32" s="34">
        <v>1</v>
      </c>
      <c r="F32" s="47" t="s">
        <v>238</v>
      </c>
      <c r="G32" s="36" t="s">
        <v>511</v>
      </c>
      <c r="H32" s="84"/>
      <c r="I32" s="84">
        <v>930.22</v>
      </c>
      <c r="J32" s="84">
        <v>3720.87</v>
      </c>
      <c r="K32" s="84">
        <f>Tabela15[[#This Row],[AGP]]+Tabela15[[#This Row],[VENCIMENTO]]+Tabela15[[#This Row],[REPRESENTAÇÃO]]</f>
        <v>4651.09</v>
      </c>
      <c r="L32" s="1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</row>
    <row r="33" spans="1:28" s="23" customFormat="1" ht="12.75" customHeight="1">
      <c r="A33" s="39" t="s">
        <v>83</v>
      </c>
      <c r="B33" s="42" t="s">
        <v>135</v>
      </c>
      <c r="C33" s="42" t="s">
        <v>179</v>
      </c>
      <c r="D33" s="45" t="s">
        <v>209</v>
      </c>
      <c r="E33" s="34">
        <v>1</v>
      </c>
      <c r="F33" s="47" t="s">
        <v>239</v>
      </c>
      <c r="G33" s="36" t="s">
        <v>511</v>
      </c>
      <c r="H33" s="84"/>
      <c r="I33" s="84">
        <v>930.22</v>
      </c>
      <c r="J33" s="84">
        <v>3720.87</v>
      </c>
      <c r="K33" s="84">
        <f>Tabela15[[#This Row],[AGP]]+Tabela15[[#This Row],[VENCIMENTO]]+Tabela15[[#This Row],[REPRESENTAÇÃO]]</f>
        <v>4651.09</v>
      </c>
      <c r="L33" s="1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</row>
    <row r="34" spans="1:28" s="23" customFormat="1" ht="12.75" customHeight="1">
      <c r="A34" s="39" t="s">
        <v>84</v>
      </c>
      <c r="B34" s="42" t="s">
        <v>136</v>
      </c>
      <c r="C34" s="42" t="s">
        <v>456</v>
      </c>
      <c r="D34" s="45" t="s">
        <v>209</v>
      </c>
      <c r="E34" s="34">
        <v>1</v>
      </c>
      <c r="F34" s="47" t="s">
        <v>240</v>
      </c>
      <c r="G34" s="36" t="s">
        <v>511</v>
      </c>
      <c r="H34" s="84"/>
      <c r="I34" s="84">
        <v>930.22</v>
      </c>
      <c r="J34" s="84">
        <v>3720.87</v>
      </c>
      <c r="K34" s="84">
        <f>Tabela15[[#This Row],[AGP]]+Tabela15[[#This Row],[VENCIMENTO]]+Tabela15[[#This Row],[REPRESENTAÇÃO]]</f>
        <v>4651.09</v>
      </c>
      <c r="L34" s="1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</row>
    <row r="35" spans="1:28" s="23" customFormat="1" ht="12.75" customHeight="1">
      <c r="A35" s="39" t="s">
        <v>85</v>
      </c>
      <c r="B35" s="42" t="s">
        <v>137</v>
      </c>
      <c r="C35" s="42" t="s">
        <v>457</v>
      </c>
      <c r="D35" s="45" t="s">
        <v>209</v>
      </c>
      <c r="E35" s="34">
        <v>1</v>
      </c>
      <c r="F35" s="47" t="s">
        <v>241</v>
      </c>
      <c r="G35" s="36" t="s">
        <v>511</v>
      </c>
      <c r="H35" s="84"/>
      <c r="I35" s="84">
        <v>930.22</v>
      </c>
      <c r="J35" s="84">
        <v>3720.87</v>
      </c>
      <c r="K35" s="84">
        <f>Tabela15[[#This Row],[AGP]]+Tabela15[[#This Row],[VENCIMENTO]]+Tabela15[[#This Row],[REPRESENTAÇÃO]]</f>
        <v>4651.09</v>
      </c>
      <c r="L35" s="1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</row>
    <row r="36" spans="1:28" s="23" customFormat="1" ht="12.75" customHeight="1">
      <c r="A36" s="39" t="s">
        <v>86</v>
      </c>
      <c r="B36" s="42" t="s">
        <v>138</v>
      </c>
      <c r="C36" s="42" t="s">
        <v>180</v>
      </c>
      <c r="D36" s="45" t="s">
        <v>209</v>
      </c>
      <c r="E36" s="34">
        <v>1</v>
      </c>
      <c r="F36" s="47" t="s">
        <v>242</v>
      </c>
      <c r="G36" s="36" t="s">
        <v>511</v>
      </c>
      <c r="H36" s="84"/>
      <c r="I36" s="84">
        <v>930.22</v>
      </c>
      <c r="J36" s="84">
        <v>3720.87</v>
      </c>
      <c r="K36" s="84">
        <f>Tabela15[[#This Row],[AGP]]+Tabela15[[#This Row],[VENCIMENTO]]+Tabela15[[#This Row],[REPRESENTAÇÃO]]</f>
        <v>4651.09</v>
      </c>
      <c r="L36" s="1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</row>
    <row r="37" spans="1:28" s="23" customFormat="1" ht="12.75" customHeight="1">
      <c r="A37" s="39" t="s">
        <v>87</v>
      </c>
      <c r="B37" s="42" t="s">
        <v>139</v>
      </c>
      <c r="C37" s="42" t="s">
        <v>181</v>
      </c>
      <c r="D37" s="45" t="s">
        <v>209</v>
      </c>
      <c r="E37" s="34">
        <v>1</v>
      </c>
      <c r="F37" s="47" t="s">
        <v>243</v>
      </c>
      <c r="G37" s="36" t="s">
        <v>511</v>
      </c>
      <c r="H37" s="84"/>
      <c r="I37" s="84">
        <v>930.22</v>
      </c>
      <c r="J37" s="84">
        <v>3720.87</v>
      </c>
      <c r="K37" s="84">
        <f>Tabela15[[#This Row],[AGP]]+Tabela15[[#This Row],[VENCIMENTO]]+Tabela15[[#This Row],[REPRESENTAÇÃO]]</f>
        <v>4651.09</v>
      </c>
      <c r="L37" s="1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</row>
    <row r="38" spans="1:28" s="23" customFormat="1" ht="12.75" customHeight="1">
      <c r="A38" s="39" t="s">
        <v>88</v>
      </c>
      <c r="B38" s="42" t="s">
        <v>140</v>
      </c>
      <c r="C38" s="42" t="s">
        <v>182</v>
      </c>
      <c r="D38" s="45" t="s">
        <v>209</v>
      </c>
      <c r="E38" s="34">
        <v>1</v>
      </c>
      <c r="F38" s="47" t="s">
        <v>244</v>
      </c>
      <c r="G38" s="36" t="s">
        <v>511</v>
      </c>
      <c r="H38" s="84"/>
      <c r="I38" s="84">
        <v>930.22</v>
      </c>
      <c r="J38" s="84">
        <v>3720.87</v>
      </c>
      <c r="K38" s="84">
        <f>Tabela15[[#This Row],[AGP]]+Tabela15[[#This Row],[VENCIMENTO]]+Tabela15[[#This Row],[REPRESENTAÇÃO]]</f>
        <v>4651.09</v>
      </c>
      <c r="L38" s="1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</row>
    <row r="39" spans="1:28" s="23" customFormat="1" ht="12.75" customHeight="1">
      <c r="A39" s="39" t="s">
        <v>89</v>
      </c>
      <c r="B39" s="42" t="s">
        <v>141</v>
      </c>
      <c r="C39" s="42" t="s">
        <v>183</v>
      </c>
      <c r="D39" s="45" t="s">
        <v>18</v>
      </c>
      <c r="E39" s="34">
        <v>1</v>
      </c>
      <c r="F39" s="47" t="s">
        <v>515</v>
      </c>
      <c r="G39" s="36" t="s">
        <v>511</v>
      </c>
      <c r="H39" s="84"/>
      <c r="I39" s="84">
        <v>664.44</v>
      </c>
      <c r="J39" s="84">
        <v>2657.77</v>
      </c>
      <c r="K39" s="84">
        <f>Tabela15[[#This Row],[AGP]]+Tabela15[[#This Row],[VENCIMENTO]]+Tabela15[[#This Row],[REPRESENTAÇÃO]]</f>
        <v>3322.21</v>
      </c>
      <c r="L39" s="1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</row>
    <row r="40" spans="1:28" s="23" customFormat="1" ht="12.75" customHeight="1">
      <c r="A40" s="39" t="s">
        <v>90</v>
      </c>
      <c r="B40" s="42" t="s">
        <v>142</v>
      </c>
      <c r="C40" s="42" t="s">
        <v>184</v>
      </c>
      <c r="D40" s="45" t="s">
        <v>18</v>
      </c>
      <c r="E40" s="34">
        <v>1</v>
      </c>
      <c r="F40" s="47" t="s">
        <v>245</v>
      </c>
      <c r="G40" s="36" t="s">
        <v>511</v>
      </c>
      <c r="H40" s="84"/>
      <c r="I40" s="84">
        <v>664.44</v>
      </c>
      <c r="J40" s="84">
        <v>2657.77</v>
      </c>
      <c r="K40" s="84">
        <f>Tabela15[[#This Row],[AGP]]+Tabela15[[#This Row],[VENCIMENTO]]+Tabela15[[#This Row],[REPRESENTAÇÃO]]</f>
        <v>3322.21</v>
      </c>
      <c r="L40" s="1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</row>
    <row r="41" spans="1:28" s="23" customFormat="1" ht="12.75" customHeight="1">
      <c r="A41" s="39" t="s">
        <v>91</v>
      </c>
      <c r="B41" s="42" t="s">
        <v>129</v>
      </c>
      <c r="C41" s="42" t="s">
        <v>185</v>
      </c>
      <c r="D41" s="45" t="s">
        <v>18</v>
      </c>
      <c r="E41" s="34">
        <v>1</v>
      </c>
      <c r="F41" s="47" t="s">
        <v>246</v>
      </c>
      <c r="G41" s="36" t="s">
        <v>511</v>
      </c>
      <c r="H41" s="84"/>
      <c r="I41" s="84">
        <v>664.44</v>
      </c>
      <c r="J41" s="84">
        <v>2657.77</v>
      </c>
      <c r="K41" s="84">
        <f>Tabela15[[#This Row],[AGP]]+Tabela15[[#This Row],[VENCIMENTO]]+Tabela15[[#This Row],[REPRESENTAÇÃO]]</f>
        <v>3322.21</v>
      </c>
      <c r="L41" s="1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</row>
    <row r="42" spans="1:28" s="23" customFormat="1" ht="12.75" customHeight="1">
      <c r="A42" s="39" t="s">
        <v>92</v>
      </c>
      <c r="B42" s="42" t="s">
        <v>143</v>
      </c>
      <c r="C42" s="42" t="s">
        <v>186</v>
      </c>
      <c r="D42" s="45" t="s">
        <v>18</v>
      </c>
      <c r="E42" s="34">
        <v>1</v>
      </c>
      <c r="F42" s="47" t="s">
        <v>247</v>
      </c>
      <c r="G42" s="36" t="s">
        <v>511</v>
      </c>
      <c r="H42" s="84"/>
      <c r="I42" s="84">
        <v>664.44</v>
      </c>
      <c r="J42" s="84">
        <v>2657.77</v>
      </c>
      <c r="K42" s="84">
        <f>Tabela15[[#This Row],[AGP]]+Tabela15[[#This Row],[VENCIMENTO]]+Tabela15[[#This Row],[REPRESENTAÇÃO]]</f>
        <v>3322.21</v>
      </c>
      <c r="L42" s="1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</row>
    <row r="43" spans="1:28" s="23" customFormat="1" ht="12.75" customHeight="1">
      <c r="A43" s="39" t="s">
        <v>93</v>
      </c>
      <c r="B43" s="42" t="s">
        <v>144</v>
      </c>
      <c r="C43" s="42" t="s">
        <v>187</v>
      </c>
      <c r="D43" s="45" t="s">
        <v>18</v>
      </c>
      <c r="E43" s="34">
        <v>1</v>
      </c>
      <c r="F43" s="47" t="s">
        <v>248</v>
      </c>
      <c r="G43" s="36" t="s">
        <v>511</v>
      </c>
      <c r="H43" s="84"/>
      <c r="I43" s="84">
        <v>664.44</v>
      </c>
      <c r="J43" s="84">
        <v>2657.77</v>
      </c>
      <c r="K43" s="84">
        <f>Tabela15[[#This Row],[AGP]]+Tabela15[[#This Row],[VENCIMENTO]]+Tabela15[[#This Row],[REPRESENTAÇÃO]]</f>
        <v>3322.21</v>
      </c>
      <c r="L43" s="1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</row>
    <row r="44" spans="1:28" s="23" customFormat="1" ht="12.75" customHeight="1">
      <c r="A44" s="39" t="s">
        <v>94</v>
      </c>
      <c r="B44" s="42" t="s">
        <v>145</v>
      </c>
      <c r="C44" s="42" t="s">
        <v>188</v>
      </c>
      <c r="D44" s="45" t="s">
        <v>18</v>
      </c>
      <c r="E44" s="34">
        <v>1</v>
      </c>
      <c r="F44" s="47" t="s">
        <v>249</v>
      </c>
      <c r="G44" s="36" t="s">
        <v>511</v>
      </c>
      <c r="H44" s="84"/>
      <c r="I44" s="84">
        <v>664.44</v>
      </c>
      <c r="J44" s="84">
        <v>2657.77</v>
      </c>
      <c r="K44" s="84">
        <f>Tabela15[[#This Row],[AGP]]+Tabela15[[#This Row],[VENCIMENTO]]+Tabela15[[#This Row],[REPRESENTAÇÃO]]</f>
        <v>3322.21</v>
      </c>
      <c r="L44" s="1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</row>
    <row r="45" spans="1:28" s="23" customFormat="1" ht="12.75" customHeight="1">
      <c r="A45" s="39" t="s">
        <v>95</v>
      </c>
      <c r="B45" s="42" t="s">
        <v>146</v>
      </c>
      <c r="C45" s="42" t="s">
        <v>189</v>
      </c>
      <c r="D45" s="45" t="s">
        <v>18</v>
      </c>
      <c r="E45" s="34">
        <v>1</v>
      </c>
      <c r="F45" s="47" t="s">
        <v>250</v>
      </c>
      <c r="G45" s="36" t="s">
        <v>511</v>
      </c>
      <c r="H45" s="84"/>
      <c r="I45" s="84">
        <v>664.44</v>
      </c>
      <c r="J45" s="84">
        <v>2657.77</v>
      </c>
      <c r="K45" s="84">
        <f>Tabela15[[#This Row],[AGP]]+Tabela15[[#This Row],[VENCIMENTO]]+Tabela15[[#This Row],[REPRESENTAÇÃO]]</f>
        <v>3322.21</v>
      </c>
      <c r="L45" s="1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</row>
    <row r="46" spans="1:28" s="23" customFormat="1" ht="12.75" customHeight="1">
      <c r="A46" s="39" t="s">
        <v>96</v>
      </c>
      <c r="B46" s="42" t="s">
        <v>25</v>
      </c>
      <c r="C46" s="42" t="s">
        <v>190</v>
      </c>
      <c r="D46" s="45" t="s">
        <v>18</v>
      </c>
      <c r="E46" s="34">
        <v>1</v>
      </c>
      <c r="F46" s="47" t="s">
        <v>251</v>
      </c>
      <c r="G46" s="36" t="s">
        <v>511</v>
      </c>
      <c r="H46" s="84"/>
      <c r="I46" s="84">
        <v>664.44</v>
      </c>
      <c r="J46" s="84">
        <v>2657.77</v>
      </c>
      <c r="K46" s="84">
        <f>Tabela15[[#This Row],[AGP]]+Tabela15[[#This Row],[VENCIMENTO]]+Tabela15[[#This Row],[REPRESENTAÇÃO]]</f>
        <v>3322.21</v>
      </c>
      <c r="L46" s="1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</row>
    <row r="47" spans="1:28" s="23" customFormat="1" ht="12.75" customHeight="1">
      <c r="A47" s="39" t="s">
        <v>97</v>
      </c>
      <c r="B47" s="42" t="s">
        <v>147</v>
      </c>
      <c r="C47" s="42" t="s">
        <v>191</v>
      </c>
      <c r="D47" s="45" t="s">
        <v>18</v>
      </c>
      <c r="E47" s="34">
        <v>1</v>
      </c>
      <c r="F47" s="47" t="s">
        <v>252</v>
      </c>
      <c r="G47" s="36" t="s">
        <v>511</v>
      </c>
      <c r="H47" s="84"/>
      <c r="I47" s="84">
        <v>664.44</v>
      </c>
      <c r="J47" s="84">
        <v>2657.77</v>
      </c>
      <c r="K47" s="84">
        <f>Tabela15[[#This Row],[AGP]]+Tabela15[[#This Row],[VENCIMENTO]]+Tabela15[[#This Row],[REPRESENTAÇÃO]]</f>
        <v>3322.21</v>
      </c>
      <c r="L47" s="1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</row>
    <row r="48" spans="1:28" s="23" customFormat="1" ht="12.75" customHeight="1">
      <c r="A48" s="39" t="s">
        <v>98</v>
      </c>
      <c r="B48" s="42" t="s">
        <v>148</v>
      </c>
      <c r="C48" s="42" t="s">
        <v>192</v>
      </c>
      <c r="D48" s="45" t="s">
        <v>18</v>
      </c>
      <c r="E48" s="34">
        <v>1</v>
      </c>
      <c r="F48" s="47" t="s">
        <v>253</v>
      </c>
      <c r="G48" s="36" t="s">
        <v>511</v>
      </c>
      <c r="H48" s="84"/>
      <c r="I48" s="84">
        <v>664.44</v>
      </c>
      <c r="J48" s="84">
        <v>2657.77</v>
      </c>
      <c r="K48" s="84">
        <f>Tabela15[[#This Row],[AGP]]+Tabela15[[#This Row],[VENCIMENTO]]+Tabela15[[#This Row],[REPRESENTAÇÃO]]</f>
        <v>3322.21</v>
      </c>
      <c r="L48" s="1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</row>
    <row r="49" spans="1:28" s="23" customFormat="1" ht="12.75" customHeight="1">
      <c r="A49" s="39" t="s">
        <v>99</v>
      </c>
      <c r="B49" s="42" t="s">
        <v>149</v>
      </c>
      <c r="C49" s="42" t="s">
        <v>193</v>
      </c>
      <c r="D49" s="45" t="s">
        <v>18</v>
      </c>
      <c r="E49" s="34">
        <v>1</v>
      </c>
      <c r="F49" s="47" t="s">
        <v>254</v>
      </c>
      <c r="G49" s="36" t="s">
        <v>511</v>
      </c>
      <c r="H49" s="84"/>
      <c r="I49" s="84">
        <v>664.44</v>
      </c>
      <c r="J49" s="84">
        <v>2657.77</v>
      </c>
      <c r="K49" s="84">
        <f>Tabela15[[#This Row],[AGP]]+Tabela15[[#This Row],[VENCIMENTO]]+Tabela15[[#This Row],[REPRESENTAÇÃO]]</f>
        <v>3322.21</v>
      </c>
      <c r="L49" s="1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</row>
    <row r="50" spans="1:28" s="23" customFormat="1" ht="12.75" customHeight="1">
      <c r="A50" s="39" t="s">
        <v>100</v>
      </c>
      <c r="B50" s="42" t="s">
        <v>150</v>
      </c>
      <c r="C50" s="44" t="s">
        <v>194</v>
      </c>
      <c r="D50" s="45" t="s">
        <v>18</v>
      </c>
      <c r="E50" s="34">
        <v>1</v>
      </c>
      <c r="F50" s="47" t="s">
        <v>255</v>
      </c>
      <c r="G50" s="36" t="s">
        <v>511</v>
      </c>
      <c r="H50" s="84"/>
      <c r="I50" s="84">
        <v>664.44</v>
      </c>
      <c r="J50" s="84">
        <v>2657.77</v>
      </c>
      <c r="K50" s="84">
        <f>Tabela15[[#This Row],[AGP]]+Tabela15[[#This Row],[VENCIMENTO]]+Tabela15[[#This Row],[REPRESENTAÇÃO]]</f>
        <v>3322.21</v>
      </c>
      <c r="L50" s="1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</row>
    <row r="51" spans="1:28" s="23" customFormat="1" ht="12.75" customHeight="1">
      <c r="A51" s="39" t="s">
        <v>101</v>
      </c>
      <c r="B51" s="42" t="s">
        <v>151</v>
      </c>
      <c r="C51" s="42" t="s">
        <v>195</v>
      </c>
      <c r="D51" s="45" t="s">
        <v>19</v>
      </c>
      <c r="E51" s="34">
        <v>1</v>
      </c>
      <c r="F51" s="47" t="s">
        <v>256</v>
      </c>
      <c r="G51" s="36" t="s">
        <v>511</v>
      </c>
      <c r="H51" s="84"/>
      <c r="I51" s="84">
        <v>431.89</v>
      </c>
      <c r="J51" s="84">
        <v>1727.55</v>
      </c>
      <c r="K51" s="84">
        <f>Tabela15[[#This Row],[AGP]]+Tabela15[[#This Row],[VENCIMENTO]]+Tabela15[[#This Row],[REPRESENTAÇÃO]]</f>
        <v>2159.44</v>
      </c>
      <c r="L51" s="1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</row>
    <row r="52" spans="1:28" s="23" customFormat="1" ht="12.75" customHeight="1">
      <c r="A52" s="39" t="s">
        <v>102</v>
      </c>
      <c r="B52" s="42" t="s">
        <v>152</v>
      </c>
      <c r="C52" s="42" t="s">
        <v>196</v>
      </c>
      <c r="D52" s="45" t="s">
        <v>19</v>
      </c>
      <c r="E52" s="34">
        <v>1</v>
      </c>
      <c r="F52" s="39" t="s">
        <v>257</v>
      </c>
      <c r="G52" s="36" t="s">
        <v>511</v>
      </c>
      <c r="H52" s="84"/>
      <c r="I52" s="84">
        <v>431.89</v>
      </c>
      <c r="J52" s="84">
        <v>1727.55</v>
      </c>
      <c r="K52" s="84">
        <f>Tabela15[[#This Row],[AGP]]+Tabela15[[#This Row],[VENCIMENTO]]+Tabela15[[#This Row],[REPRESENTAÇÃO]]</f>
        <v>2159.44</v>
      </c>
      <c r="L52" s="1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</row>
    <row r="53" spans="1:28" s="23" customFormat="1" ht="12.75" customHeight="1">
      <c r="A53" s="39" t="s">
        <v>101</v>
      </c>
      <c r="B53" s="42" t="s">
        <v>151</v>
      </c>
      <c r="C53" s="42" t="s">
        <v>195</v>
      </c>
      <c r="D53" s="45" t="s">
        <v>19</v>
      </c>
      <c r="E53" s="34">
        <v>1</v>
      </c>
      <c r="F53" s="47" t="s">
        <v>258</v>
      </c>
      <c r="G53" s="36" t="s">
        <v>511</v>
      </c>
      <c r="H53" s="84"/>
      <c r="I53" s="84">
        <v>431.89</v>
      </c>
      <c r="J53" s="84">
        <v>1727.55</v>
      </c>
      <c r="K53" s="84">
        <f>Tabela15[[#This Row],[AGP]]+Tabela15[[#This Row],[VENCIMENTO]]+Tabela15[[#This Row],[REPRESENTAÇÃO]]</f>
        <v>2159.44</v>
      </c>
      <c r="L53" s="1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</row>
    <row r="54" spans="1:28" s="23" customFormat="1" ht="12.75" customHeight="1">
      <c r="A54" s="39" t="s">
        <v>101</v>
      </c>
      <c r="B54" s="42" t="s">
        <v>151</v>
      </c>
      <c r="C54" s="42" t="s">
        <v>195</v>
      </c>
      <c r="D54" s="45" t="s">
        <v>19</v>
      </c>
      <c r="E54" s="34">
        <v>1</v>
      </c>
      <c r="F54" s="47" t="s">
        <v>259</v>
      </c>
      <c r="G54" s="36" t="s">
        <v>511</v>
      </c>
      <c r="H54" s="84"/>
      <c r="I54" s="84">
        <v>431.89</v>
      </c>
      <c r="J54" s="84">
        <v>1727.55</v>
      </c>
      <c r="K54" s="84">
        <f>Tabela15[[#This Row],[AGP]]+Tabela15[[#This Row],[VENCIMENTO]]+Tabela15[[#This Row],[REPRESENTAÇÃO]]</f>
        <v>2159.44</v>
      </c>
      <c r="L54" s="1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</row>
    <row r="55" spans="1:28" s="23" customFormat="1" ht="12.75" customHeight="1">
      <c r="A55" s="39" t="s">
        <v>103</v>
      </c>
      <c r="B55" s="42" t="s">
        <v>153</v>
      </c>
      <c r="C55" s="42" t="s">
        <v>197</v>
      </c>
      <c r="D55" s="45" t="s">
        <v>19</v>
      </c>
      <c r="E55" s="34">
        <v>1</v>
      </c>
      <c r="F55" s="47" t="s">
        <v>260</v>
      </c>
      <c r="G55" s="36" t="s">
        <v>511</v>
      </c>
      <c r="H55" s="84"/>
      <c r="I55" s="84">
        <v>431.89</v>
      </c>
      <c r="J55" s="84">
        <v>1727.55</v>
      </c>
      <c r="K55" s="84">
        <f>Tabela15[[#This Row],[AGP]]+Tabela15[[#This Row],[VENCIMENTO]]+Tabela15[[#This Row],[REPRESENTAÇÃO]]</f>
        <v>2159.44</v>
      </c>
      <c r="L55" s="1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</row>
    <row r="56" spans="1:28" s="23" customFormat="1" ht="12.75" customHeight="1">
      <c r="A56" s="39" t="s">
        <v>101</v>
      </c>
      <c r="B56" s="42" t="s">
        <v>151</v>
      </c>
      <c r="C56" s="42" t="s">
        <v>195</v>
      </c>
      <c r="D56" s="45" t="s">
        <v>19</v>
      </c>
      <c r="E56" s="34">
        <v>1</v>
      </c>
      <c r="F56" s="47" t="s">
        <v>261</v>
      </c>
      <c r="G56" s="36" t="s">
        <v>511</v>
      </c>
      <c r="H56" s="84"/>
      <c r="I56" s="84">
        <v>431.89</v>
      </c>
      <c r="J56" s="84">
        <v>1727.55</v>
      </c>
      <c r="K56" s="84">
        <f>Tabela15[[#This Row],[AGP]]+Tabela15[[#This Row],[VENCIMENTO]]+Tabela15[[#This Row],[REPRESENTAÇÃO]]</f>
        <v>2159.44</v>
      </c>
      <c r="L56" s="1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</row>
    <row r="57" spans="1:28" s="23" customFormat="1" ht="12.75" customHeight="1">
      <c r="A57" s="39" t="s">
        <v>102</v>
      </c>
      <c r="B57" s="42" t="s">
        <v>152</v>
      </c>
      <c r="C57" s="42" t="s">
        <v>196</v>
      </c>
      <c r="D57" s="45" t="s">
        <v>19</v>
      </c>
      <c r="E57" s="34">
        <v>1</v>
      </c>
      <c r="F57" s="47" t="s">
        <v>262</v>
      </c>
      <c r="G57" s="36" t="s">
        <v>511</v>
      </c>
      <c r="H57" s="84"/>
      <c r="I57" s="84">
        <v>431.89</v>
      </c>
      <c r="J57" s="84">
        <v>1727.55</v>
      </c>
      <c r="K57" s="84">
        <f>Tabela15[[#This Row],[AGP]]+Tabela15[[#This Row],[VENCIMENTO]]+Tabela15[[#This Row],[REPRESENTAÇÃO]]</f>
        <v>2159.44</v>
      </c>
      <c r="L57" s="1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</row>
    <row r="58" spans="1:28" s="23" customFormat="1" ht="12.75" customHeight="1">
      <c r="A58" s="39" t="s">
        <v>104</v>
      </c>
      <c r="B58" s="42" t="s">
        <v>154</v>
      </c>
      <c r="C58" s="42" t="s">
        <v>198</v>
      </c>
      <c r="D58" s="45" t="s">
        <v>19</v>
      </c>
      <c r="E58" s="34">
        <v>1</v>
      </c>
      <c r="F58" s="47" t="s">
        <v>263</v>
      </c>
      <c r="G58" s="36" t="s">
        <v>511</v>
      </c>
      <c r="H58" s="84"/>
      <c r="I58" s="84">
        <v>431.89</v>
      </c>
      <c r="J58" s="84">
        <v>1727.55</v>
      </c>
      <c r="K58" s="84">
        <f>Tabela15[[#This Row],[AGP]]+Tabela15[[#This Row],[VENCIMENTO]]+Tabela15[[#This Row],[REPRESENTAÇÃO]]</f>
        <v>2159.44</v>
      </c>
      <c r="L58" s="1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</row>
    <row r="59" spans="1:28" s="23" customFormat="1" ht="12.75" customHeight="1">
      <c r="A59" s="39" t="s">
        <v>104</v>
      </c>
      <c r="B59" s="42" t="s">
        <v>154</v>
      </c>
      <c r="C59" s="42" t="s">
        <v>198</v>
      </c>
      <c r="D59" s="45" t="s">
        <v>19</v>
      </c>
      <c r="E59" s="34">
        <v>1</v>
      </c>
      <c r="F59" s="47" t="s">
        <v>264</v>
      </c>
      <c r="G59" s="36" t="s">
        <v>511</v>
      </c>
      <c r="H59" s="84"/>
      <c r="I59" s="84">
        <v>431.89</v>
      </c>
      <c r="J59" s="84">
        <v>1727.55</v>
      </c>
      <c r="K59" s="84">
        <f>Tabela15[[#This Row],[AGP]]+Tabela15[[#This Row],[VENCIMENTO]]+Tabela15[[#This Row],[REPRESENTAÇÃO]]</f>
        <v>2159.44</v>
      </c>
      <c r="L59" s="1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</row>
    <row r="60" spans="1:28" s="23" customFormat="1" ht="12.75" customHeight="1">
      <c r="A60" s="39" t="s">
        <v>104</v>
      </c>
      <c r="B60" s="42" t="s">
        <v>154</v>
      </c>
      <c r="C60" s="42" t="s">
        <v>198</v>
      </c>
      <c r="D60" s="45" t="s">
        <v>19</v>
      </c>
      <c r="E60" s="34">
        <v>1</v>
      </c>
      <c r="F60" s="47" t="s">
        <v>265</v>
      </c>
      <c r="G60" s="36" t="s">
        <v>511</v>
      </c>
      <c r="H60" s="84"/>
      <c r="I60" s="84">
        <v>431.89</v>
      </c>
      <c r="J60" s="84">
        <v>1727.55</v>
      </c>
      <c r="K60" s="84">
        <f>Tabela15[[#This Row],[AGP]]+Tabela15[[#This Row],[VENCIMENTO]]+Tabela15[[#This Row],[REPRESENTAÇÃO]]</f>
        <v>2159.44</v>
      </c>
      <c r="L60" s="1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</row>
    <row r="61" spans="1:28" s="23" customFormat="1" ht="12.75" customHeight="1">
      <c r="A61" s="39" t="s">
        <v>105</v>
      </c>
      <c r="B61" s="42" t="s">
        <v>155</v>
      </c>
      <c r="C61" s="42" t="s">
        <v>199</v>
      </c>
      <c r="D61" s="45" t="s">
        <v>19</v>
      </c>
      <c r="E61" s="34">
        <v>1</v>
      </c>
      <c r="F61" s="47" t="s">
        <v>266</v>
      </c>
      <c r="G61" s="36" t="s">
        <v>511</v>
      </c>
      <c r="H61" s="84"/>
      <c r="I61" s="84">
        <v>431.89</v>
      </c>
      <c r="J61" s="84">
        <v>1727.55</v>
      </c>
      <c r="K61" s="84">
        <f>Tabela15[[#This Row],[AGP]]+Tabela15[[#This Row],[VENCIMENTO]]+Tabela15[[#This Row],[REPRESENTAÇÃO]]</f>
        <v>2159.44</v>
      </c>
      <c r="L61" s="1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</row>
    <row r="62" spans="1:28" s="23" customFormat="1" ht="12.75" customHeight="1">
      <c r="A62" s="39" t="s">
        <v>107</v>
      </c>
      <c r="B62" s="42" t="s">
        <v>157</v>
      </c>
      <c r="C62" s="42" t="s">
        <v>201</v>
      </c>
      <c r="D62" s="45" t="s">
        <v>210</v>
      </c>
      <c r="E62" s="34">
        <v>1</v>
      </c>
      <c r="F62" s="47" t="s">
        <v>268</v>
      </c>
      <c r="G62" s="36" t="s">
        <v>511</v>
      </c>
      <c r="H62" s="84"/>
      <c r="I62" s="84">
        <v>265.77999999999997</v>
      </c>
      <c r="J62" s="84">
        <v>1063.1099999999999</v>
      </c>
      <c r="K62" s="84">
        <f>Tabela15[[#This Row],[AGP]]+Tabela15[[#This Row],[VENCIMENTO]]+Tabela15[[#This Row],[REPRESENTAÇÃO]]</f>
        <v>1328.8899999999999</v>
      </c>
      <c r="L62" s="1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</row>
    <row r="63" spans="1:28" s="23" customFormat="1" ht="12.75" customHeight="1">
      <c r="A63" s="39" t="s">
        <v>108</v>
      </c>
      <c r="B63" s="42" t="s">
        <v>158</v>
      </c>
      <c r="C63" s="42" t="s">
        <v>202</v>
      </c>
      <c r="D63" s="45" t="s">
        <v>210</v>
      </c>
      <c r="E63" s="34">
        <v>1</v>
      </c>
      <c r="F63" s="47" t="s">
        <v>269</v>
      </c>
      <c r="G63" s="36" t="s">
        <v>511</v>
      </c>
      <c r="H63" s="84"/>
      <c r="I63" s="84">
        <v>265.77999999999997</v>
      </c>
      <c r="J63" s="84">
        <v>1063.1099999999999</v>
      </c>
      <c r="K63" s="84">
        <f>Tabela15[[#This Row],[AGP]]+Tabela15[[#This Row],[VENCIMENTO]]+Tabela15[[#This Row],[REPRESENTAÇÃO]]</f>
        <v>1328.8899999999999</v>
      </c>
      <c r="L63" s="1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</row>
    <row r="64" spans="1:28" s="23" customFormat="1" ht="12.75" customHeight="1">
      <c r="A64" s="39" t="s">
        <v>108</v>
      </c>
      <c r="B64" s="42" t="s">
        <v>158</v>
      </c>
      <c r="C64" s="42" t="s">
        <v>202</v>
      </c>
      <c r="D64" s="45" t="s">
        <v>210</v>
      </c>
      <c r="E64" s="34">
        <v>1</v>
      </c>
      <c r="F64" s="47" t="s">
        <v>270</v>
      </c>
      <c r="G64" s="36" t="s">
        <v>511</v>
      </c>
      <c r="H64" s="84"/>
      <c r="I64" s="84">
        <v>265.77999999999997</v>
      </c>
      <c r="J64" s="84">
        <v>1063.1099999999999</v>
      </c>
      <c r="K64" s="84">
        <f>Tabela15[[#This Row],[AGP]]+Tabela15[[#This Row],[VENCIMENTO]]+Tabela15[[#This Row],[REPRESENTAÇÃO]]</f>
        <v>1328.8899999999999</v>
      </c>
      <c r="L64" s="1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</row>
    <row r="65" spans="1:28" s="23" customFormat="1" ht="12.75" customHeight="1">
      <c r="A65" s="39" t="s">
        <v>109</v>
      </c>
      <c r="B65" s="42" t="s">
        <v>159</v>
      </c>
      <c r="C65" s="42" t="s">
        <v>203</v>
      </c>
      <c r="D65" s="45" t="s">
        <v>210</v>
      </c>
      <c r="E65" s="34">
        <v>1</v>
      </c>
      <c r="F65" s="47" t="s">
        <v>271</v>
      </c>
      <c r="G65" s="36" t="s">
        <v>511</v>
      </c>
      <c r="H65" s="84"/>
      <c r="I65" s="84">
        <v>265.77999999999997</v>
      </c>
      <c r="J65" s="84">
        <v>1063.1099999999999</v>
      </c>
      <c r="K65" s="84">
        <f>Tabela15[[#This Row],[AGP]]+Tabela15[[#This Row],[VENCIMENTO]]+Tabela15[[#This Row],[REPRESENTAÇÃO]]</f>
        <v>1328.8899999999999</v>
      </c>
      <c r="L65" s="1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</row>
    <row r="66" spans="1:28" s="23" customFormat="1" ht="12.75" customHeight="1">
      <c r="A66" s="39" t="s">
        <v>110</v>
      </c>
      <c r="B66" s="42" t="s">
        <v>160</v>
      </c>
      <c r="C66" s="42" t="s">
        <v>204</v>
      </c>
      <c r="D66" s="45" t="s">
        <v>210</v>
      </c>
      <c r="E66" s="34">
        <v>1</v>
      </c>
      <c r="F66" s="47" t="s">
        <v>272</v>
      </c>
      <c r="G66" s="36" t="s">
        <v>511</v>
      </c>
      <c r="H66" s="84"/>
      <c r="I66" s="84">
        <v>265.77999999999997</v>
      </c>
      <c r="J66" s="84">
        <v>1063.1099999999999</v>
      </c>
      <c r="K66" s="84">
        <f>Tabela15[[#This Row],[AGP]]+Tabela15[[#This Row],[VENCIMENTO]]+Tabela15[[#This Row],[REPRESENTAÇÃO]]</f>
        <v>1328.8899999999999</v>
      </c>
      <c r="L66" s="1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</row>
    <row r="67" spans="1:28" s="23" customFormat="1" ht="12.75" customHeight="1">
      <c r="A67" s="39" t="s">
        <v>111</v>
      </c>
      <c r="B67" s="42" t="s">
        <v>161</v>
      </c>
      <c r="C67" s="42" t="s">
        <v>205</v>
      </c>
      <c r="D67" s="45" t="s">
        <v>211</v>
      </c>
      <c r="E67" s="34">
        <v>1</v>
      </c>
      <c r="F67" s="47" t="s">
        <v>273</v>
      </c>
      <c r="G67" s="36" t="s">
        <v>511</v>
      </c>
      <c r="H67" s="84"/>
      <c r="I67" s="84">
        <v>232.56</v>
      </c>
      <c r="J67" s="84">
        <v>930.22</v>
      </c>
      <c r="K67" s="84">
        <f>Tabela15[[#This Row],[AGP]]+Tabela15[[#This Row],[VENCIMENTO]]+Tabela15[[#This Row],[REPRESENTAÇÃO]]</f>
        <v>1162.78</v>
      </c>
      <c r="L67" s="1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</row>
    <row r="68" spans="1:28" s="22" customFormat="1" ht="12.75" customHeight="1">
      <c r="A68" s="21" t="s">
        <v>57</v>
      </c>
      <c r="B68" s="87"/>
      <c r="C68" s="87"/>
      <c r="D68" s="87"/>
      <c r="E68" s="87">
        <f>SUBTOTAL(102,Tabela15[QUANT.])</f>
        <v>65</v>
      </c>
      <c r="F68" s="88"/>
      <c r="G68" s="87"/>
      <c r="H68" s="108">
        <f>SUM(H3:H67)</f>
        <v>10570</v>
      </c>
      <c r="I68" s="89">
        <f>SUBTOTAL(109,Tabela15[VENCIMENTO])</f>
        <v>55381.24000000002</v>
      </c>
      <c r="J68" s="90">
        <f>SUBTOTAL(109,Tabela15[REPRESENTAÇÃO])</f>
        <v>216439.0399999996</v>
      </c>
      <c r="K68" s="91">
        <f>SUBTOTAL(109,Tabela15[TOTAL])</f>
        <v>282390.27999999997</v>
      </c>
    </row>
    <row r="69" spans="1:28" ht="12.75" customHeight="1">
      <c r="A69" s="18"/>
      <c r="B69" s="19"/>
      <c r="C69" s="19"/>
      <c r="D69" s="19"/>
      <c r="E69" s="19"/>
      <c r="F69" s="20"/>
      <c r="G69" s="19"/>
      <c r="H69" s="19"/>
      <c r="I69" s="19"/>
      <c r="J69" s="19"/>
      <c r="K69" s="17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</row>
    <row r="70" spans="1:28" s="22" customFormat="1" ht="12.75" customHeight="1">
      <c r="A70" s="113" t="s">
        <v>20</v>
      </c>
      <c r="B70" s="113"/>
      <c r="C70" s="113"/>
      <c r="D70" s="113"/>
      <c r="E70" s="113"/>
      <c r="F70" s="113"/>
      <c r="G70" s="113"/>
      <c r="H70" s="113"/>
      <c r="I70" s="26"/>
      <c r="K70" s="27"/>
      <c r="L70" s="27"/>
    </row>
    <row r="71" spans="1:28" s="22" customFormat="1" ht="12.75" customHeight="1">
      <c r="A71" s="24" t="s">
        <v>1</v>
      </c>
      <c r="B71" s="24" t="s">
        <v>2</v>
      </c>
      <c r="C71" s="24" t="s">
        <v>3</v>
      </c>
      <c r="D71" s="24" t="s">
        <v>4</v>
      </c>
      <c r="E71" s="24" t="s">
        <v>5</v>
      </c>
      <c r="F71" s="24" t="s">
        <v>6</v>
      </c>
      <c r="G71" s="24" t="s">
        <v>7</v>
      </c>
      <c r="H71" s="24" t="s">
        <v>11</v>
      </c>
      <c r="I71" s="26"/>
      <c r="J71" s="26"/>
      <c r="K71" s="27"/>
      <c r="L71" s="27"/>
      <c r="M71" s="26"/>
      <c r="N71" s="26"/>
      <c r="O71" s="26"/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</row>
    <row r="72" spans="1:28" s="22" customFormat="1" ht="12.75" customHeight="1">
      <c r="A72" s="39" t="s">
        <v>274</v>
      </c>
      <c r="B72" s="42" t="s">
        <v>275</v>
      </c>
      <c r="C72" s="44" t="s">
        <v>276</v>
      </c>
      <c r="D72" s="45" t="s">
        <v>277</v>
      </c>
      <c r="E72" s="29">
        <v>1</v>
      </c>
      <c r="F72" s="47" t="s">
        <v>331</v>
      </c>
      <c r="G72" s="74" t="s">
        <v>513</v>
      </c>
      <c r="H72" s="107">
        <v>5847.08</v>
      </c>
      <c r="K72" s="28"/>
      <c r="L72" s="28"/>
      <c r="M72" s="28"/>
      <c r="N72" s="28"/>
      <c r="O72" s="28"/>
      <c r="P72" s="28"/>
      <c r="Q72" s="28"/>
      <c r="R72" s="28"/>
      <c r="S72" s="28"/>
      <c r="T72" s="28"/>
      <c r="U72" s="28"/>
      <c r="V72" s="28"/>
      <c r="W72" s="28"/>
      <c r="X72" s="28"/>
      <c r="Y72" s="28"/>
      <c r="Z72" s="28"/>
      <c r="AA72" s="28"/>
      <c r="AB72" s="28"/>
    </row>
    <row r="73" spans="1:28" s="22" customFormat="1" ht="12.75" customHeight="1">
      <c r="A73" s="39" t="s">
        <v>278</v>
      </c>
      <c r="B73" s="42" t="s">
        <v>279</v>
      </c>
      <c r="C73" s="42" t="s">
        <v>280</v>
      </c>
      <c r="D73" s="45" t="s">
        <v>277</v>
      </c>
      <c r="E73" s="29">
        <v>1</v>
      </c>
      <c r="F73" s="47" t="s">
        <v>332</v>
      </c>
      <c r="G73" s="74" t="s">
        <v>512</v>
      </c>
      <c r="H73" s="107">
        <v>5847.08</v>
      </c>
      <c r="K73" s="28"/>
      <c r="L73" s="28"/>
      <c r="M73" s="28"/>
      <c r="N73" s="28"/>
      <c r="O73" s="28"/>
      <c r="P73" s="28"/>
      <c r="Q73" s="28"/>
      <c r="R73" s="28"/>
      <c r="S73" s="28"/>
      <c r="T73" s="28"/>
      <c r="U73" s="28"/>
      <c r="V73" s="28"/>
      <c r="W73" s="28"/>
      <c r="X73" s="28"/>
      <c r="Y73" s="28"/>
      <c r="Z73" s="28"/>
      <c r="AA73" s="28"/>
      <c r="AB73" s="28"/>
    </row>
    <row r="74" spans="1:28" s="22" customFormat="1" ht="12.75" customHeight="1">
      <c r="A74" s="39" t="s">
        <v>75</v>
      </c>
      <c r="B74" s="42" t="s">
        <v>135</v>
      </c>
      <c r="C74" s="42" t="s">
        <v>281</v>
      </c>
      <c r="D74" s="45" t="s">
        <v>21</v>
      </c>
      <c r="E74" s="29">
        <v>1</v>
      </c>
      <c r="F74" s="47" t="s">
        <v>333</v>
      </c>
      <c r="G74" s="74" t="s">
        <v>512</v>
      </c>
      <c r="H74" s="107">
        <v>4916.8599999999997</v>
      </c>
      <c r="K74" s="28"/>
      <c r="L74" s="28"/>
      <c r="M74" s="28"/>
      <c r="N74" s="28"/>
      <c r="O74" s="28"/>
      <c r="P74" s="28"/>
      <c r="Q74" s="28"/>
      <c r="R74" s="28"/>
      <c r="S74" s="28"/>
      <c r="T74" s="28"/>
      <c r="U74" s="28"/>
      <c r="V74" s="28"/>
      <c r="W74" s="28"/>
      <c r="X74" s="28"/>
      <c r="Y74" s="28"/>
      <c r="Z74" s="28"/>
      <c r="AA74" s="28"/>
      <c r="AB74" s="28"/>
    </row>
    <row r="75" spans="1:28" s="22" customFormat="1" ht="12.75" customHeight="1">
      <c r="A75" s="39" t="s">
        <v>282</v>
      </c>
      <c r="B75" s="42" t="s">
        <v>283</v>
      </c>
      <c r="C75" s="42" t="s">
        <v>284</v>
      </c>
      <c r="D75" s="45" t="s">
        <v>21</v>
      </c>
      <c r="E75" s="29">
        <v>1</v>
      </c>
      <c r="F75" s="47" t="s">
        <v>334</v>
      </c>
      <c r="G75" s="74" t="s">
        <v>512</v>
      </c>
      <c r="H75" s="107">
        <v>4916.8599999999997</v>
      </c>
      <c r="K75" s="28"/>
      <c r="L75" s="28"/>
      <c r="M75" s="28"/>
      <c r="N75" s="28"/>
      <c r="O75" s="28"/>
      <c r="P75" s="28"/>
      <c r="Q75" s="28"/>
      <c r="R75" s="28"/>
      <c r="S75" s="28"/>
      <c r="T75" s="28"/>
      <c r="U75" s="28"/>
      <c r="V75" s="28"/>
      <c r="W75" s="28"/>
      <c r="X75" s="28"/>
      <c r="Y75" s="28"/>
      <c r="Z75" s="28"/>
      <c r="AA75" s="28"/>
      <c r="AB75" s="28"/>
    </row>
    <row r="76" spans="1:28" s="22" customFormat="1" ht="12.75" customHeight="1">
      <c r="A76" s="39" t="s">
        <v>285</v>
      </c>
      <c r="B76" s="42" t="s">
        <v>286</v>
      </c>
      <c r="C76" s="42" t="s">
        <v>287</v>
      </c>
      <c r="D76" s="45" t="s">
        <v>22</v>
      </c>
      <c r="E76" s="29">
        <v>1</v>
      </c>
      <c r="F76" s="47" t="s">
        <v>335</v>
      </c>
      <c r="G76" s="74" t="s">
        <v>512</v>
      </c>
      <c r="H76" s="107">
        <v>4518.2</v>
      </c>
      <c r="K76" s="28"/>
      <c r="L76" s="28"/>
      <c r="M76" s="28"/>
      <c r="N76" s="28"/>
      <c r="O76" s="28"/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</row>
    <row r="77" spans="1:28" s="22" customFormat="1" ht="12.75" customHeight="1">
      <c r="A77" s="39" t="s">
        <v>288</v>
      </c>
      <c r="B77" s="42" t="s">
        <v>289</v>
      </c>
      <c r="C77" s="42" t="s">
        <v>290</v>
      </c>
      <c r="D77" s="45" t="s">
        <v>22</v>
      </c>
      <c r="E77" s="29">
        <v>1</v>
      </c>
      <c r="F77" s="47" t="s">
        <v>336</v>
      </c>
      <c r="G77" s="74" t="s">
        <v>512</v>
      </c>
      <c r="H77" s="107">
        <v>4518.2</v>
      </c>
      <c r="K77" s="28"/>
      <c r="L77" s="28"/>
      <c r="M77" s="28"/>
      <c r="N77" s="28"/>
      <c r="O77" s="28"/>
      <c r="P77" s="28"/>
      <c r="Q77" s="28"/>
      <c r="R77" s="28"/>
      <c r="S77" s="28"/>
      <c r="T77" s="28"/>
      <c r="U77" s="28"/>
      <c r="V77" s="28"/>
      <c r="W77" s="28"/>
      <c r="X77" s="28"/>
      <c r="Y77" s="28"/>
      <c r="Z77" s="28"/>
      <c r="AA77" s="28"/>
      <c r="AB77" s="28"/>
    </row>
    <row r="78" spans="1:28" s="22" customFormat="1" ht="12.75" customHeight="1">
      <c r="A78" s="39" t="s">
        <v>291</v>
      </c>
      <c r="B78" s="42" t="s">
        <v>292</v>
      </c>
      <c r="C78" s="42" t="s">
        <v>293</v>
      </c>
      <c r="D78" s="45" t="s">
        <v>22</v>
      </c>
      <c r="E78" s="29">
        <v>1</v>
      </c>
      <c r="F78" s="47" t="s">
        <v>337</v>
      </c>
      <c r="G78" s="74" t="s">
        <v>512</v>
      </c>
      <c r="H78" s="107">
        <v>4518.2</v>
      </c>
      <c r="K78" s="28"/>
      <c r="L78" s="28"/>
      <c r="M78" s="28"/>
      <c r="N78" s="28"/>
      <c r="O78" s="28"/>
      <c r="P78" s="28"/>
      <c r="Q78" s="28"/>
      <c r="R78" s="28"/>
      <c r="S78" s="28"/>
      <c r="T78" s="28"/>
      <c r="U78" s="28"/>
      <c r="V78" s="28"/>
      <c r="W78" s="28"/>
      <c r="X78" s="28"/>
      <c r="Y78" s="28"/>
      <c r="Z78" s="28"/>
      <c r="AA78" s="28"/>
      <c r="AB78" s="28"/>
    </row>
    <row r="79" spans="1:28" s="22" customFormat="1" ht="12.75" customHeight="1">
      <c r="A79" s="39" t="s">
        <v>294</v>
      </c>
      <c r="B79" s="42" t="s">
        <v>295</v>
      </c>
      <c r="C79" s="42" t="s">
        <v>296</v>
      </c>
      <c r="D79" s="45" t="s">
        <v>22</v>
      </c>
      <c r="E79" s="29">
        <v>1</v>
      </c>
      <c r="F79" s="47" t="s">
        <v>338</v>
      </c>
      <c r="G79" s="74" t="s">
        <v>513</v>
      </c>
      <c r="H79" s="107">
        <v>4518.2</v>
      </c>
      <c r="K79" s="28"/>
      <c r="L79" s="28"/>
      <c r="M79" s="28"/>
      <c r="N79" s="28"/>
      <c r="O79" s="28"/>
      <c r="P79" s="28"/>
      <c r="Q79" s="28"/>
      <c r="R79" s="28"/>
      <c r="S79" s="28"/>
      <c r="T79" s="28"/>
      <c r="U79" s="28"/>
      <c r="V79" s="28"/>
      <c r="W79" s="28"/>
      <c r="X79" s="28"/>
      <c r="Y79" s="28"/>
      <c r="Z79" s="28"/>
      <c r="AA79" s="28"/>
      <c r="AB79" s="28"/>
    </row>
    <row r="80" spans="1:28" s="22" customFormat="1" ht="12.75" customHeight="1">
      <c r="A80" s="39" t="s">
        <v>297</v>
      </c>
      <c r="B80" s="42" t="s">
        <v>298</v>
      </c>
      <c r="C80" s="42" t="s">
        <v>299</v>
      </c>
      <c r="D80" s="45" t="s">
        <v>22</v>
      </c>
      <c r="E80" s="29">
        <v>1</v>
      </c>
      <c r="F80" s="47" t="s">
        <v>339</v>
      </c>
      <c r="G80" s="74" t="s">
        <v>512</v>
      </c>
      <c r="H80" s="107">
        <v>4518.2</v>
      </c>
      <c r="K80" s="28"/>
      <c r="L80" s="28"/>
      <c r="M80" s="28"/>
      <c r="N80" s="28"/>
      <c r="O80" s="28"/>
      <c r="P80" s="28"/>
      <c r="Q80" s="28"/>
      <c r="R80" s="28"/>
      <c r="S80" s="28"/>
      <c r="T80" s="28"/>
      <c r="U80" s="28"/>
      <c r="V80" s="28"/>
      <c r="W80" s="28"/>
      <c r="X80" s="28"/>
      <c r="Y80" s="28"/>
      <c r="Z80" s="28"/>
      <c r="AA80" s="28"/>
      <c r="AB80" s="28"/>
    </row>
    <row r="81" spans="1:28" s="22" customFormat="1" ht="12.75" customHeight="1">
      <c r="A81" s="39" t="s">
        <v>74</v>
      </c>
      <c r="B81" s="42" t="s">
        <v>127</v>
      </c>
      <c r="C81" s="42" t="s">
        <v>171</v>
      </c>
      <c r="D81" s="45" t="s">
        <v>22</v>
      </c>
      <c r="E81" s="29">
        <v>1</v>
      </c>
      <c r="F81" s="47" t="s">
        <v>340</v>
      </c>
      <c r="G81" s="74" t="s">
        <v>512</v>
      </c>
      <c r="H81" s="107">
        <v>4518.2</v>
      </c>
      <c r="K81" s="28"/>
      <c r="L81" s="28"/>
      <c r="M81" s="28"/>
      <c r="N81" s="28"/>
      <c r="O81" s="28"/>
      <c r="P81" s="28"/>
      <c r="Q81" s="28"/>
      <c r="R81" s="28"/>
      <c r="S81" s="28"/>
      <c r="T81" s="28"/>
      <c r="U81" s="28"/>
      <c r="V81" s="28"/>
      <c r="W81" s="28"/>
      <c r="X81" s="28"/>
      <c r="Y81" s="28"/>
      <c r="Z81" s="28"/>
      <c r="AA81" s="28"/>
      <c r="AB81" s="28"/>
    </row>
    <row r="82" spans="1:28" s="22" customFormat="1" ht="12.75" customHeight="1">
      <c r="A82" s="39" t="s">
        <v>300</v>
      </c>
      <c r="B82" s="42" t="s">
        <v>301</v>
      </c>
      <c r="C82" s="42" t="s">
        <v>302</v>
      </c>
      <c r="D82" s="45" t="s">
        <v>23</v>
      </c>
      <c r="E82" s="29">
        <v>1</v>
      </c>
      <c r="F82" s="47" t="s">
        <v>341</v>
      </c>
      <c r="G82" s="74" t="s">
        <v>512</v>
      </c>
      <c r="H82" s="107">
        <v>3720.87</v>
      </c>
      <c r="K82" s="28"/>
      <c r="L82" s="28"/>
      <c r="M82" s="28"/>
      <c r="N82" s="28"/>
      <c r="O82" s="28"/>
      <c r="P82" s="28"/>
      <c r="Q82" s="28"/>
      <c r="R82" s="28"/>
      <c r="S82" s="28"/>
      <c r="T82" s="28"/>
      <c r="U82" s="28"/>
      <c r="V82" s="28"/>
      <c r="W82" s="28"/>
      <c r="X82" s="28"/>
      <c r="Y82" s="28"/>
      <c r="Z82" s="28"/>
      <c r="AA82" s="28"/>
      <c r="AB82" s="28"/>
    </row>
    <row r="83" spans="1:28" s="22" customFormat="1" ht="12.75" customHeight="1">
      <c r="A83" s="39" t="s">
        <v>303</v>
      </c>
      <c r="B83" s="42" t="s">
        <v>304</v>
      </c>
      <c r="C83" s="42" t="s">
        <v>305</v>
      </c>
      <c r="D83" s="45" t="s">
        <v>23</v>
      </c>
      <c r="E83" s="29">
        <v>1</v>
      </c>
      <c r="F83" s="47" t="s">
        <v>342</v>
      </c>
      <c r="G83" s="74" t="s">
        <v>512</v>
      </c>
      <c r="H83" s="107">
        <v>3720.87</v>
      </c>
      <c r="K83" s="28"/>
      <c r="L83" s="28"/>
      <c r="M83" s="28"/>
      <c r="N83" s="28"/>
      <c r="O83" s="28"/>
      <c r="P83" s="28"/>
      <c r="Q83" s="28"/>
      <c r="R83" s="28"/>
      <c r="S83" s="28"/>
      <c r="T83" s="28"/>
      <c r="U83" s="28"/>
      <c r="V83" s="28"/>
      <c r="W83" s="28"/>
      <c r="X83" s="28"/>
      <c r="Y83" s="28"/>
      <c r="Z83" s="28"/>
      <c r="AA83" s="28"/>
      <c r="AB83" s="28"/>
    </row>
    <row r="84" spans="1:28" s="22" customFormat="1" ht="12.75" customHeight="1">
      <c r="A84" s="39" t="s">
        <v>306</v>
      </c>
      <c r="B84" s="42" t="s">
        <v>307</v>
      </c>
      <c r="C84" s="42" t="s">
        <v>308</v>
      </c>
      <c r="D84" s="45" t="s">
        <v>23</v>
      </c>
      <c r="E84" s="29">
        <v>1</v>
      </c>
      <c r="F84" s="47" t="s">
        <v>343</v>
      </c>
      <c r="G84" s="74" t="s">
        <v>512</v>
      </c>
      <c r="H84" s="107">
        <v>3720.87</v>
      </c>
      <c r="K84" s="28"/>
      <c r="L84" s="28"/>
      <c r="M84" s="28"/>
      <c r="N84" s="28"/>
      <c r="O84" s="28"/>
      <c r="P84" s="28"/>
      <c r="Q84" s="28"/>
      <c r="R84" s="28"/>
      <c r="S84" s="28"/>
      <c r="T84" s="28"/>
      <c r="U84" s="28"/>
      <c r="V84" s="28"/>
      <c r="W84" s="28"/>
      <c r="X84" s="28"/>
      <c r="Y84" s="28"/>
      <c r="Z84" s="28"/>
      <c r="AA84" s="28"/>
      <c r="AB84" s="28"/>
    </row>
    <row r="85" spans="1:28" s="22" customFormat="1" ht="12.75" customHeight="1">
      <c r="A85" s="39" t="s">
        <v>309</v>
      </c>
      <c r="B85" s="42" t="s">
        <v>310</v>
      </c>
      <c r="C85" s="42" t="s">
        <v>311</v>
      </c>
      <c r="D85" s="45" t="s">
        <v>23</v>
      </c>
      <c r="E85" s="29">
        <v>1</v>
      </c>
      <c r="F85" s="47" t="s">
        <v>344</v>
      </c>
      <c r="G85" s="74" t="s">
        <v>512</v>
      </c>
      <c r="H85" s="107">
        <v>3720.87</v>
      </c>
      <c r="K85" s="28"/>
      <c r="L85" s="28"/>
      <c r="M85" s="28"/>
      <c r="N85" s="28"/>
      <c r="O85" s="28"/>
      <c r="P85" s="28"/>
      <c r="Q85" s="28"/>
      <c r="R85" s="28"/>
      <c r="S85" s="28"/>
      <c r="T85" s="28"/>
      <c r="U85" s="28"/>
      <c r="V85" s="28"/>
      <c r="W85" s="28"/>
      <c r="X85" s="28"/>
      <c r="Y85" s="28"/>
      <c r="Z85" s="28"/>
      <c r="AA85" s="28"/>
      <c r="AB85" s="28"/>
    </row>
    <row r="86" spans="1:28" s="22" customFormat="1" ht="12.75" customHeight="1">
      <c r="A86" s="39" t="s">
        <v>75</v>
      </c>
      <c r="B86" s="42" t="s">
        <v>312</v>
      </c>
      <c r="C86" s="42" t="s">
        <v>313</v>
      </c>
      <c r="D86" s="45" t="s">
        <v>23</v>
      </c>
      <c r="E86" s="29">
        <v>1</v>
      </c>
      <c r="F86" s="47" t="s">
        <v>345</v>
      </c>
      <c r="G86" s="74" t="s">
        <v>512</v>
      </c>
      <c r="H86" s="107">
        <v>3720.87</v>
      </c>
      <c r="K86" s="28"/>
      <c r="L86" s="28"/>
      <c r="M86" s="28"/>
      <c r="N86" s="28"/>
      <c r="O86" s="28"/>
      <c r="P86" s="28"/>
      <c r="Q86" s="28"/>
      <c r="R86" s="28"/>
      <c r="S86" s="28"/>
      <c r="T86" s="28"/>
      <c r="U86" s="28"/>
      <c r="V86" s="28"/>
      <c r="W86" s="28"/>
      <c r="X86" s="28"/>
      <c r="Y86" s="28"/>
      <c r="Z86" s="28"/>
      <c r="AA86" s="28"/>
      <c r="AB86" s="28"/>
    </row>
    <row r="87" spans="1:28" s="22" customFormat="1" ht="12.75" customHeight="1">
      <c r="A87" s="39" t="s">
        <v>314</v>
      </c>
      <c r="B87" s="42" t="s">
        <v>283</v>
      </c>
      <c r="C87" s="42" t="s">
        <v>315</v>
      </c>
      <c r="D87" s="45" t="s">
        <v>23</v>
      </c>
      <c r="E87" s="29">
        <v>1</v>
      </c>
      <c r="F87" s="47" t="s">
        <v>346</v>
      </c>
      <c r="G87" s="74" t="s">
        <v>512</v>
      </c>
      <c r="H87" s="107">
        <v>3720.87</v>
      </c>
      <c r="K87" s="28"/>
      <c r="L87" s="28"/>
      <c r="M87" s="28"/>
      <c r="N87" s="28"/>
      <c r="O87" s="28"/>
      <c r="P87" s="28"/>
      <c r="Q87" s="28"/>
      <c r="R87" s="28"/>
      <c r="S87" s="28"/>
      <c r="T87" s="28"/>
      <c r="U87" s="28"/>
      <c r="V87" s="28"/>
      <c r="W87" s="28"/>
      <c r="X87" s="28"/>
      <c r="Y87" s="28"/>
      <c r="Z87" s="28"/>
      <c r="AA87" s="28"/>
      <c r="AB87" s="28"/>
    </row>
    <row r="88" spans="1:28" s="22" customFormat="1" ht="12.75" customHeight="1">
      <c r="A88" s="39" t="s">
        <v>316</v>
      </c>
      <c r="B88" s="42" t="s">
        <v>317</v>
      </c>
      <c r="C88" s="42" t="s">
        <v>318</v>
      </c>
      <c r="D88" s="45" t="s">
        <v>23</v>
      </c>
      <c r="E88" s="29">
        <v>1</v>
      </c>
      <c r="F88" s="47" t="s">
        <v>347</v>
      </c>
      <c r="G88" s="74" t="s">
        <v>512</v>
      </c>
      <c r="H88" s="107">
        <v>3720.87</v>
      </c>
      <c r="K88" s="28"/>
      <c r="L88" s="28"/>
      <c r="M88" s="28"/>
      <c r="N88" s="28"/>
      <c r="O88" s="28"/>
      <c r="P88" s="28"/>
      <c r="Q88" s="28"/>
      <c r="R88" s="28"/>
      <c r="S88" s="28"/>
      <c r="T88" s="28"/>
      <c r="U88" s="28"/>
      <c r="V88" s="28"/>
      <c r="W88" s="28"/>
      <c r="X88" s="28"/>
      <c r="Y88" s="28"/>
      <c r="Z88" s="28"/>
      <c r="AA88" s="28"/>
      <c r="AB88" s="28"/>
    </row>
    <row r="89" spans="1:28" s="22" customFormat="1" ht="12.75" customHeight="1">
      <c r="A89" s="39" t="s">
        <v>81</v>
      </c>
      <c r="B89" s="42" t="s">
        <v>319</v>
      </c>
      <c r="C89" s="42" t="s">
        <v>460</v>
      </c>
      <c r="D89" s="45" t="s">
        <v>23</v>
      </c>
      <c r="E89" s="29">
        <v>1</v>
      </c>
      <c r="F89" s="47" t="s">
        <v>348</v>
      </c>
      <c r="G89" s="74" t="s">
        <v>512</v>
      </c>
      <c r="H89" s="107">
        <v>3720.87</v>
      </c>
      <c r="K89" s="28"/>
      <c r="L89" s="28"/>
      <c r="M89" s="28"/>
      <c r="N89" s="28"/>
      <c r="O89" s="28"/>
      <c r="P89" s="28"/>
      <c r="Q89" s="28"/>
      <c r="R89" s="28"/>
      <c r="S89" s="28"/>
      <c r="T89" s="28"/>
      <c r="U89" s="28"/>
      <c r="V89" s="28"/>
      <c r="W89" s="28"/>
      <c r="X89" s="28"/>
      <c r="Y89" s="28"/>
      <c r="Z89" s="28"/>
      <c r="AA89" s="28"/>
      <c r="AB89" s="28"/>
    </row>
    <row r="90" spans="1:28" s="22" customFormat="1" ht="12.75" customHeight="1">
      <c r="A90" s="39" t="s">
        <v>320</v>
      </c>
      <c r="B90" s="42" t="s">
        <v>321</v>
      </c>
      <c r="C90" s="42" t="s">
        <v>322</v>
      </c>
      <c r="D90" s="45" t="s">
        <v>24</v>
      </c>
      <c r="E90" s="29">
        <v>1</v>
      </c>
      <c r="F90" s="47" t="s">
        <v>349</v>
      </c>
      <c r="G90" s="74" t="s">
        <v>512</v>
      </c>
      <c r="H90" s="107">
        <v>2657.77</v>
      </c>
      <c r="K90" s="28"/>
      <c r="L90" s="28"/>
      <c r="M90" s="28"/>
      <c r="N90" s="28"/>
      <c r="O90" s="28"/>
      <c r="P90" s="28"/>
      <c r="Q90" s="28"/>
      <c r="R90" s="28"/>
      <c r="S90" s="28"/>
      <c r="T90" s="28"/>
      <c r="U90" s="28"/>
      <c r="V90" s="28"/>
      <c r="W90" s="28"/>
      <c r="X90" s="28"/>
      <c r="Y90" s="28"/>
      <c r="Z90" s="28"/>
      <c r="AA90" s="28"/>
      <c r="AB90" s="28"/>
    </row>
    <row r="91" spans="1:28" s="22" customFormat="1" ht="12.75" customHeight="1">
      <c r="A91" s="39" t="s">
        <v>324</v>
      </c>
      <c r="B91" s="42" t="s">
        <v>144</v>
      </c>
      <c r="C91" s="42" t="s">
        <v>187</v>
      </c>
      <c r="D91" s="45" t="s">
        <v>24</v>
      </c>
      <c r="E91" s="29">
        <v>1</v>
      </c>
      <c r="F91" s="47" t="s">
        <v>350</v>
      </c>
      <c r="G91" s="74" t="s">
        <v>512</v>
      </c>
      <c r="H91" s="107">
        <v>2657.77</v>
      </c>
      <c r="K91" s="28"/>
      <c r="L91" s="28"/>
      <c r="M91" s="28"/>
      <c r="N91" s="28"/>
      <c r="O91" s="28"/>
      <c r="P91" s="28"/>
      <c r="Q91" s="28"/>
      <c r="R91" s="28"/>
      <c r="S91" s="28"/>
      <c r="T91" s="28"/>
      <c r="U91" s="28"/>
      <c r="V91" s="28"/>
      <c r="W91" s="28"/>
      <c r="X91" s="28"/>
      <c r="Y91" s="28"/>
      <c r="Z91" s="28"/>
      <c r="AA91" s="28"/>
      <c r="AB91" s="28"/>
    </row>
    <row r="92" spans="1:28" s="22" customFormat="1" ht="12.75" customHeight="1">
      <c r="A92" s="39" t="s">
        <v>325</v>
      </c>
      <c r="B92" s="42" t="s">
        <v>326</v>
      </c>
      <c r="C92" s="42" t="s">
        <v>327</v>
      </c>
      <c r="D92" s="45" t="s">
        <v>24</v>
      </c>
      <c r="E92" s="29">
        <v>1</v>
      </c>
      <c r="F92" s="47" t="s">
        <v>351</v>
      </c>
      <c r="G92" s="74" t="s">
        <v>513</v>
      </c>
      <c r="H92" s="107">
        <v>2657.77</v>
      </c>
      <c r="K92" s="28"/>
      <c r="L92" s="28"/>
      <c r="M92" s="28"/>
      <c r="N92" s="28"/>
      <c r="O92" s="28"/>
      <c r="P92" s="28"/>
      <c r="Q92" s="28"/>
      <c r="R92" s="28"/>
      <c r="S92" s="28"/>
      <c r="T92" s="28"/>
      <c r="U92" s="28"/>
      <c r="V92" s="28"/>
      <c r="W92" s="28"/>
      <c r="X92" s="28"/>
      <c r="Y92" s="28"/>
      <c r="Z92" s="28"/>
      <c r="AA92" s="28"/>
      <c r="AB92" s="28"/>
    </row>
    <row r="93" spans="1:28" s="22" customFormat="1" ht="12.75" customHeight="1">
      <c r="A93" s="39" t="s">
        <v>90</v>
      </c>
      <c r="B93" s="42" t="s">
        <v>142</v>
      </c>
      <c r="C93" s="42" t="s">
        <v>184</v>
      </c>
      <c r="D93" s="45" t="s">
        <v>24</v>
      </c>
      <c r="E93" s="29">
        <v>1</v>
      </c>
      <c r="F93" s="47" t="s">
        <v>352</v>
      </c>
      <c r="G93" s="74" t="s">
        <v>512</v>
      </c>
      <c r="H93" s="107">
        <v>2657.77</v>
      </c>
      <c r="K93" s="28"/>
      <c r="L93" s="28"/>
      <c r="M93" s="28"/>
      <c r="N93" s="28"/>
      <c r="O93" s="28"/>
      <c r="P93" s="28"/>
      <c r="Q93" s="28"/>
      <c r="R93" s="28"/>
      <c r="S93" s="28"/>
      <c r="T93" s="28"/>
      <c r="U93" s="28"/>
      <c r="V93" s="28"/>
      <c r="W93" s="28"/>
      <c r="X93" s="28"/>
      <c r="Y93" s="28"/>
      <c r="Z93" s="28"/>
      <c r="AA93" s="28"/>
      <c r="AB93" s="28"/>
    </row>
    <row r="94" spans="1:28" s="22" customFormat="1" ht="12.75" customHeight="1">
      <c r="A94" s="39" t="s">
        <v>328</v>
      </c>
      <c r="B94" s="42" t="s">
        <v>26</v>
      </c>
      <c r="C94" s="42" t="s">
        <v>323</v>
      </c>
      <c r="D94" s="45" t="s">
        <v>24</v>
      </c>
      <c r="E94" s="29">
        <v>1</v>
      </c>
      <c r="F94" s="47" t="s">
        <v>353</v>
      </c>
      <c r="G94" s="74" t="s">
        <v>512</v>
      </c>
      <c r="H94" s="107">
        <v>2657.77</v>
      </c>
      <c r="K94" s="28"/>
      <c r="L94" s="28"/>
      <c r="M94" s="28"/>
      <c r="N94" s="28"/>
      <c r="O94" s="28"/>
      <c r="P94" s="28"/>
      <c r="Q94" s="28"/>
      <c r="R94" s="28"/>
      <c r="S94" s="28"/>
      <c r="T94" s="28"/>
      <c r="U94" s="28"/>
      <c r="V94" s="28"/>
      <c r="W94" s="28"/>
      <c r="X94" s="28"/>
      <c r="Y94" s="28"/>
      <c r="Z94" s="28"/>
      <c r="AA94" s="28"/>
      <c r="AB94" s="28"/>
    </row>
    <row r="95" spans="1:28" s="22" customFormat="1" ht="12.75" customHeight="1">
      <c r="A95" s="39" t="s">
        <v>329</v>
      </c>
      <c r="B95" s="42" t="s">
        <v>25</v>
      </c>
      <c r="C95" s="42" t="s">
        <v>330</v>
      </c>
      <c r="D95" s="45" t="s">
        <v>24</v>
      </c>
      <c r="E95" s="29">
        <v>1</v>
      </c>
      <c r="F95" s="47" t="s">
        <v>354</v>
      </c>
      <c r="G95" s="74" t="s">
        <v>512</v>
      </c>
      <c r="H95" s="107">
        <v>2657.77</v>
      </c>
      <c r="K95" s="28"/>
      <c r="L95" s="28"/>
      <c r="M95" s="28"/>
      <c r="N95" s="28"/>
      <c r="O95" s="28"/>
      <c r="P95" s="28"/>
      <c r="Q95" s="28"/>
      <c r="R95" s="28"/>
      <c r="S95" s="28"/>
      <c r="T95" s="28"/>
      <c r="U95" s="28"/>
      <c r="V95" s="28"/>
      <c r="W95" s="28"/>
      <c r="X95" s="28"/>
      <c r="Y95" s="28"/>
      <c r="Z95" s="28"/>
      <c r="AA95" s="28"/>
      <c r="AB95" s="28"/>
    </row>
    <row r="96" spans="1:28" s="22" customFormat="1" ht="12.75" customHeight="1">
      <c r="A96" s="21"/>
      <c r="B96" s="30"/>
      <c r="C96" s="30"/>
      <c r="D96" s="30"/>
      <c r="E96" s="30">
        <f>SUM(E72:E95)</f>
        <v>24</v>
      </c>
      <c r="F96" s="31"/>
      <c r="G96" s="30"/>
      <c r="H96" s="32">
        <f>SUBTOTAL(109,Tabela27[TOTAL])</f>
        <v>94350.660000000018</v>
      </c>
      <c r="K96" s="28"/>
      <c r="L96" s="28"/>
      <c r="M96" s="28"/>
      <c r="N96" s="28"/>
      <c r="O96" s="28"/>
      <c r="P96" s="28"/>
      <c r="Q96" s="28"/>
      <c r="R96" s="28"/>
      <c r="S96" s="28"/>
      <c r="T96" s="28"/>
      <c r="U96" s="28"/>
      <c r="V96" s="28"/>
      <c r="W96" s="28"/>
      <c r="X96" s="28"/>
      <c r="Y96" s="28"/>
      <c r="Z96" s="28"/>
      <c r="AA96" s="28"/>
      <c r="AB96" s="28"/>
    </row>
    <row r="97" spans="1:28" ht="12.75" customHeight="1">
      <c r="A97" s="2"/>
      <c r="B97" s="6"/>
      <c r="C97" s="6"/>
      <c r="D97" s="6"/>
      <c r="E97" s="6"/>
      <c r="F97" s="6"/>
      <c r="G97" s="2"/>
      <c r="H97" s="6"/>
      <c r="I97" s="3"/>
      <c r="J97" s="2"/>
      <c r="K97" s="1"/>
      <c r="L97" s="1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</row>
    <row r="98" spans="1:28" ht="12.75" customHeight="1">
      <c r="A98" s="114" t="s">
        <v>27</v>
      </c>
      <c r="B98" s="114"/>
      <c r="C98" s="114"/>
      <c r="D98" s="114"/>
      <c r="E98" s="114"/>
      <c r="F98" s="114"/>
      <c r="G98" s="114"/>
      <c r="H98" s="114"/>
      <c r="I98" s="3"/>
      <c r="J98" s="2"/>
      <c r="K98" s="1"/>
      <c r="L98" s="1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</row>
    <row r="99" spans="1:28" ht="12.75" customHeight="1">
      <c r="A99" s="37" t="s">
        <v>1</v>
      </c>
      <c r="B99" s="37" t="s">
        <v>2</v>
      </c>
      <c r="C99" s="37" t="s">
        <v>3</v>
      </c>
      <c r="D99" s="37" t="s">
        <v>4</v>
      </c>
      <c r="E99" s="37" t="s">
        <v>5</v>
      </c>
      <c r="F99" s="37" t="s">
        <v>6</v>
      </c>
      <c r="G99" s="37" t="s">
        <v>7</v>
      </c>
      <c r="H99" s="37" t="s">
        <v>28</v>
      </c>
      <c r="I99" s="96" t="s">
        <v>520</v>
      </c>
      <c r="J99" s="96" t="s">
        <v>521</v>
      </c>
      <c r="K99" s="97" t="s">
        <v>522</v>
      </c>
      <c r="L99" s="1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</row>
    <row r="100" spans="1:28" ht="12.75" customHeight="1">
      <c r="A100" s="47" t="s">
        <v>355</v>
      </c>
      <c r="B100" s="42" t="s">
        <v>286</v>
      </c>
      <c r="C100" s="42" t="s">
        <v>356</v>
      </c>
      <c r="D100" s="45" t="s">
        <v>29</v>
      </c>
      <c r="E100" s="34">
        <v>1</v>
      </c>
      <c r="F100" s="72" t="s">
        <v>462</v>
      </c>
      <c r="G100" s="36" t="s">
        <v>512</v>
      </c>
      <c r="H100" s="84">
        <v>1200.69</v>
      </c>
      <c r="I100" s="99"/>
      <c r="J100" s="99"/>
      <c r="K100" s="100">
        <f>Tabela38[[#This Row],[VALOR]]</f>
        <v>1200.69</v>
      </c>
      <c r="L100" s="1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</row>
    <row r="101" spans="1:28" ht="12.75" customHeight="1">
      <c r="A101" s="47" t="s">
        <v>357</v>
      </c>
      <c r="B101" s="42" t="s">
        <v>358</v>
      </c>
      <c r="C101" s="42" t="s">
        <v>359</v>
      </c>
      <c r="D101" s="45" t="s">
        <v>29</v>
      </c>
      <c r="E101" s="34">
        <v>1</v>
      </c>
      <c r="F101" s="71" t="s">
        <v>419</v>
      </c>
      <c r="G101" s="36" t="s">
        <v>513</v>
      </c>
      <c r="H101" s="84">
        <v>1200.69</v>
      </c>
      <c r="I101" s="99"/>
      <c r="J101" s="99"/>
      <c r="K101" s="100">
        <f>Tabela38[[#This Row],[VALOR]]</f>
        <v>1200.69</v>
      </c>
      <c r="L101" s="1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</row>
    <row r="102" spans="1:28" ht="12.75" customHeight="1">
      <c r="A102" s="47" t="s">
        <v>360</v>
      </c>
      <c r="B102" s="42" t="s">
        <v>361</v>
      </c>
      <c r="C102" s="42" t="s">
        <v>362</v>
      </c>
      <c r="D102" s="45" t="s">
        <v>29</v>
      </c>
      <c r="E102" s="34">
        <v>1</v>
      </c>
      <c r="F102" s="72" t="s">
        <v>463</v>
      </c>
      <c r="G102" s="36" t="s">
        <v>512</v>
      </c>
      <c r="H102" s="84">
        <v>1200.69</v>
      </c>
      <c r="I102" s="99"/>
      <c r="J102" s="99"/>
      <c r="K102" s="100">
        <f>Tabela38[[#This Row],[VALOR]]</f>
        <v>1200.69</v>
      </c>
      <c r="L102" s="1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</row>
    <row r="103" spans="1:28" ht="12.75" customHeight="1">
      <c r="A103" s="47" t="s">
        <v>363</v>
      </c>
      <c r="B103" s="42" t="s">
        <v>364</v>
      </c>
      <c r="C103" s="42" t="s">
        <v>165</v>
      </c>
      <c r="D103" s="45" t="s">
        <v>29</v>
      </c>
      <c r="E103" s="34">
        <v>1</v>
      </c>
      <c r="F103" s="53" t="s">
        <v>423</v>
      </c>
      <c r="G103" s="36" t="s">
        <v>513</v>
      </c>
      <c r="H103" s="84">
        <v>1200.69</v>
      </c>
      <c r="I103" s="99"/>
      <c r="J103" s="99"/>
      <c r="K103" s="100">
        <f>Tabela38[[#This Row],[VALOR]]</f>
        <v>1200.69</v>
      </c>
      <c r="L103" s="1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</row>
    <row r="104" spans="1:28" ht="12.75" customHeight="1">
      <c r="A104" s="47" t="s">
        <v>363</v>
      </c>
      <c r="B104" s="42" t="s">
        <v>364</v>
      </c>
      <c r="C104" s="42" t="s">
        <v>165</v>
      </c>
      <c r="D104" s="45" t="s">
        <v>29</v>
      </c>
      <c r="E104" s="34">
        <v>1</v>
      </c>
      <c r="F104" s="72" t="s">
        <v>464</v>
      </c>
      <c r="G104" s="75" t="s">
        <v>512</v>
      </c>
      <c r="H104" s="92">
        <v>1200.69</v>
      </c>
      <c r="I104" s="99"/>
      <c r="J104" s="99"/>
      <c r="K104" s="100">
        <f>Tabela38[[#This Row],[VALOR]]</f>
        <v>1200.69</v>
      </c>
      <c r="L104" s="1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</row>
    <row r="105" spans="1:28" ht="12.75" customHeight="1">
      <c r="A105" s="47" t="s">
        <v>363</v>
      </c>
      <c r="B105" s="42" t="s">
        <v>364</v>
      </c>
      <c r="C105" s="42" t="s">
        <v>165</v>
      </c>
      <c r="D105" s="45" t="s">
        <v>29</v>
      </c>
      <c r="E105" s="34">
        <v>1</v>
      </c>
      <c r="F105" s="53" t="s">
        <v>465</v>
      </c>
      <c r="G105" s="36" t="s">
        <v>512</v>
      </c>
      <c r="H105" s="84">
        <v>1200.69</v>
      </c>
      <c r="I105" s="99"/>
      <c r="J105" s="99"/>
      <c r="K105" s="100">
        <f>Tabela38[[#This Row],[VALOR]]</f>
        <v>1200.69</v>
      </c>
      <c r="L105" s="1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</row>
    <row r="106" spans="1:28" ht="12.75" customHeight="1">
      <c r="A106" s="47" t="s">
        <v>365</v>
      </c>
      <c r="B106" s="42" t="s">
        <v>358</v>
      </c>
      <c r="C106" s="42" t="s">
        <v>327</v>
      </c>
      <c r="D106" s="45" t="s">
        <v>29</v>
      </c>
      <c r="E106" s="34">
        <v>1</v>
      </c>
      <c r="F106" s="72" t="s">
        <v>466</v>
      </c>
      <c r="G106" s="36" t="s">
        <v>512</v>
      </c>
      <c r="H106" s="84">
        <v>1200.69</v>
      </c>
      <c r="I106" s="99"/>
      <c r="J106" s="99"/>
      <c r="K106" s="100">
        <f>Tabela38[[#This Row],[VALOR]]</f>
        <v>1200.69</v>
      </c>
      <c r="L106" s="1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</row>
    <row r="107" spans="1:28" ht="12.75" customHeight="1">
      <c r="A107" s="47" t="s">
        <v>366</v>
      </c>
      <c r="B107" s="42" t="s">
        <v>367</v>
      </c>
      <c r="C107" s="42" t="s">
        <v>368</v>
      </c>
      <c r="D107" s="45" t="s">
        <v>29</v>
      </c>
      <c r="E107" s="34">
        <v>1</v>
      </c>
      <c r="F107" s="53" t="s">
        <v>467</v>
      </c>
      <c r="G107" s="36" t="s">
        <v>512</v>
      </c>
      <c r="H107" s="84">
        <v>1200.69</v>
      </c>
      <c r="I107" s="99"/>
      <c r="J107" s="99"/>
      <c r="K107" s="100">
        <f>Tabela38[[#This Row],[VALOR]]</f>
        <v>1200.69</v>
      </c>
      <c r="L107" s="1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</row>
    <row r="108" spans="1:28" ht="12.75" customHeight="1">
      <c r="A108" s="47" t="s">
        <v>369</v>
      </c>
      <c r="B108" s="42" t="s">
        <v>370</v>
      </c>
      <c r="C108" s="42" t="s">
        <v>371</v>
      </c>
      <c r="D108" s="45" t="s">
        <v>29</v>
      </c>
      <c r="E108" s="34">
        <v>1</v>
      </c>
      <c r="F108" s="72" t="s">
        <v>468</v>
      </c>
      <c r="G108" s="36" t="s">
        <v>512</v>
      </c>
      <c r="H108" s="84">
        <v>1200.69</v>
      </c>
      <c r="I108" s="99"/>
      <c r="J108" s="99"/>
      <c r="K108" s="100">
        <f>Tabela38[[#This Row],[VALOR]]</f>
        <v>1200.69</v>
      </c>
      <c r="L108" s="1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</row>
    <row r="109" spans="1:28" ht="12.75" customHeight="1">
      <c r="A109" s="47" t="s">
        <v>372</v>
      </c>
      <c r="B109" s="42" t="s">
        <v>373</v>
      </c>
      <c r="C109" s="42" t="s">
        <v>374</v>
      </c>
      <c r="D109" s="45" t="s">
        <v>29</v>
      </c>
      <c r="E109" s="34">
        <v>1</v>
      </c>
      <c r="F109" s="53" t="s">
        <v>420</v>
      </c>
      <c r="G109" s="36" t="s">
        <v>512</v>
      </c>
      <c r="H109" s="84">
        <v>1200.69</v>
      </c>
      <c r="I109" s="99"/>
      <c r="J109" s="99"/>
      <c r="K109" s="100">
        <f>Tabela38[[#This Row],[VALOR]]</f>
        <v>1200.69</v>
      </c>
      <c r="L109" s="1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</row>
    <row r="110" spans="1:28" ht="12.75" customHeight="1">
      <c r="A110" s="47" t="s">
        <v>375</v>
      </c>
      <c r="B110" s="42" t="s">
        <v>376</v>
      </c>
      <c r="C110" s="42" t="s">
        <v>377</v>
      </c>
      <c r="D110" s="45" t="s">
        <v>29</v>
      </c>
      <c r="E110" s="34">
        <v>1</v>
      </c>
      <c r="F110" s="72" t="s">
        <v>422</v>
      </c>
      <c r="G110" s="36" t="s">
        <v>512</v>
      </c>
      <c r="H110" s="84">
        <v>1200.69</v>
      </c>
      <c r="I110" s="99"/>
      <c r="J110" s="99"/>
      <c r="K110" s="100">
        <f>Tabela38[[#This Row],[VALOR]]</f>
        <v>1200.69</v>
      </c>
      <c r="L110" s="1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</row>
    <row r="111" spans="1:28" ht="12.75" customHeight="1">
      <c r="A111" s="47" t="s">
        <v>378</v>
      </c>
      <c r="B111" s="42" t="s">
        <v>379</v>
      </c>
      <c r="C111" s="42" t="s">
        <v>380</v>
      </c>
      <c r="D111" s="45" t="s">
        <v>29</v>
      </c>
      <c r="E111" s="34">
        <v>1</v>
      </c>
      <c r="F111" s="53" t="s">
        <v>421</v>
      </c>
      <c r="G111" s="36" t="s">
        <v>512</v>
      </c>
      <c r="H111" s="84">
        <v>1200.69</v>
      </c>
      <c r="I111" s="99"/>
      <c r="J111" s="99"/>
      <c r="K111" s="100">
        <f>Tabela38[[#This Row],[VALOR]]</f>
        <v>1200.69</v>
      </c>
      <c r="L111" s="1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</row>
    <row r="112" spans="1:28" ht="12.75" customHeight="1">
      <c r="A112" s="47" t="s">
        <v>381</v>
      </c>
      <c r="B112" s="42" t="s">
        <v>382</v>
      </c>
      <c r="C112" s="42" t="s">
        <v>383</v>
      </c>
      <c r="D112" s="45" t="s">
        <v>29</v>
      </c>
      <c r="E112" s="34">
        <v>1</v>
      </c>
      <c r="F112" s="72" t="s">
        <v>469</v>
      </c>
      <c r="G112" s="36" t="s">
        <v>512</v>
      </c>
      <c r="H112" s="84">
        <v>1200.69</v>
      </c>
      <c r="I112" s="99"/>
      <c r="J112" s="99"/>
      <c r="K112" s="100">
        <f>Tabela38[[#This Row],[VALOR]]</f>
        <v>1200.69</v>
      </c>
      <c r="L112" s="1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</row>
    <row r="113" spans="1:28" ht="12.75" customHeight="1">
      <c r="A113" s="47" t="s">
        <v>384</v>
      </c>
      <c r="B113" s="42" t="s">
        <v>385</v>
      </c>
      <c r="C113" s="42" t="s">
        <v>386</v>
      </c>
      <c r="D113" s="45" t="s">
        <v>29</v>
      </c>
      <c r="E113" s="34">
        <v>1</v>
      </c>
      <c r="F113" s="53" t="s">
        <v>470</v>
      </c>
      <c r="G113" s="36" t="s">
        <v>512</v>
      </c>
      <c r="H113" s="84">
        <v>1200.69</v>
      </c>
      <c r="I113" s="99"/>
      <c r="J113" s="99"/>
      <c r="K113" s="100">
        <f>Tabela38[[#This Row],[VALOR]]</f>
        <v>1200.69</v>
      </c>
      <c r="L113" s="1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</row>
    <row r="114" spans="1:28" ht="12.75" customHeight="1">
      <c r="A114" s="47" t="s">
        <v>387</v>
      </c>
      <c r="B114" s="42" t="s">
        <v>388</v>
      </c>
      <c r="C114" s="42" t="s">
        <v>389</v>
      </c>
      <c r="D114" s="45" t="s">
        <v>29</v>
      </c>
      <c r="E114" s="34">
        <v>1</v>
      </c>
      <c r="F114" s="72" t="s">
        <v>436</v>
      </c>
      <c r="G114" s="36" t="s">
        <v>512</v>
      </c>
      <c r="H114" s="84">
        <v>1200.69</v>
      </c>
      <c r="I114" s="99"/>
      <c r="J114" s="99"/>
      <c r="K114" s="100">
        <f>Tabela38[[#This Row],[VALOR]]</f>
        <v>1200.69</v>
      </c>
      <c r="L114" s="1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</row>
    <row r="115" spans="1:28" ht="12.75" customHeight="1">
      <c r="A115" s="47" t="s">
        <v>390</v>
      </c>
      <c r="B115" s="42" t="s">
        <v>391</v>
      </c>
      <c r="C115" s="42" t="s">
        <v>392</v>
      </c>
      <c r="D115" s="45" t="s">
        <v>29</v>
      </c>
      <c r="E115" s="34">
        <v>1</v>
      </c>
      <c r="F115" s="53" t="s">
        <v>438</v>
      </c>
      <c r="G115" s="36" t="s">
        <v>512</v>
      </c>
      <c r="H115" s="84">
        <v>1200.69</v>
      </c>
      <c r="I115" s="99"/>
      <c r="J115" s="99"/>
      <c r="K115" s="100">
        <f>Tabela38[[#This Row],[VALOR]]</f>
        <v>1200.69</v>
      </c>
      <c r="L115" s="1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</row>
    <row r="116" spans="1:28" ht="12.75" customHeight="1">
      <c r="A116" s="47" t="s">
        <v>393</v>
      </c>
      <c r="B116" s="42" t="s">
        <v>394</v>
      </c>
      <c r="C116" s="42" t="s">
        <v>395</v>
      </c>
      <c r="D116" s="45" t="s">
        <v>29</v>
      </c>
      <c r="E116" s="34">
        <v>1</v>
      </c>
      <c r="F116" s="72" t="s">
        <v>437</v>
      </c>
      <c r="G116" s="36" t="s">
        <v>512</v>
      </c>
      <c r="H116" s="84">
        <v>1200.69</v>
      </c>
      <c r="I116" s="99"/>
      <c r="J116" s="99"/>
      <c r="K116" s="100">
        <f>Tabela38[[#This Row],[VALOR]]</f>
        <v>1200.69</v>
      </c>
      <c r="L116" s="1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</row>
    <row r="117" spans="1:28" ht="12.75" customHeight="1">
      <c r="A117" s="47" t="s">
        <v>396</v>
      </c>
      <c r="B117" s="42" t="s">
        <v>397</v>
      </c>
      <c r="C117" s="42" t="s">
        <v>398</v>
      </c>
      <c r="D117" s="45" t="s">
        <v>29</v>
      </c>
      <c r="E117" s="34">
        <v>1</v>
      </c>
      <c r="F117" s="53" t="s">
        <v>471</v>
      </c>
      <c r="G117" s="36" t="s">
        <v>512</v>
      </c>
      <c r="H117" s="84">
        <v>1200.69</v>
      </c>
      <c r="I117" s="99"/>
      <c r="J117" s="99"/>
      <c r="K117" s="100">
        <f>Tabela38[[#This Row],[VALOR]]</f>
        <v>1200.69</v>
      </c>
      <c r="L117" s="1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</row>
    <row r="118" spans="1:28" ht="12.75" customHeight="1">
      <c r="A118" s="47" t="s">
        <v>399</v>
      </c>
      <c r="B118" s="42" t="s">
        <v>397</v>
      </c>
      <c r="C118" s="42" t="s">
        <v>400</v>
      </c>
      <c r="D118" s="45" t="s">
        <v>29</v>
      </c>
      <c r="E118" s="34">
        <v>1</v>
      </c>
      <c r="F118" s="72" t="s">
        <v>472</v>
      </c>
      <c r="G118" s="36" t="s">
        <v>512</v>
      </c>
      <c r="H118" s="84">
        <v>1200.69</v>
      </c>
      <c r="I118" s="99"/>
      <c r="J118" s="99"/>
      <c r="K118" s="100">
        <f>Tabela38[[#This Row],[VALOR]]</f>
        <v>1200.69</v>
      </c>
      <c r="L118" s="1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</row>
    <row r="119" spans="1:28" ht="12.75" customHeight="1">
      <c r="A119" s="47" t="s">
        <v>390</v>
      </c>
      <c r="B119" s="42" t="s">
        <v>447</v>
      </c>
      <c r="C119" s="42" t="s">
        <v>392</v>
      </c>
      <c r="D119" s="45" t="s">
        <v>29</v>
      </c>
      <c r="E119" s="34">
        <v>1</v>
      </c>
      <c r="F119" s="53" t="s">
        <v>435</v>
      </c>
      <c r="G119" s="36" t="s">
        <v>512</v>
      </c>
      <c r="H119" s="84">
        <v>1200.69</v>
      </c>
      <c r="I119" s="99"/>
      <c r="J119" s="99"/>
      <c r="K119" s="100">
        <f>Tabela38[[#This Row],[VALOR]]</f>
        <v>1200.69</v>
      </c>
      <c r="L119" s="1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</row>
    <row r="120" spans="1:28" ht="12.75" customHeight="1">
      <c r="A120" s="47" t="s">
        <v>401</v>
      </c>
      <c r="B120" s="42" t="s">
        <v>402</v>
      </c>
      <c r="C120" s="42" t="s">
        <v>403</v>
      </c>
      <c r="D120" s="45" t="s">
        <v>29</v>
      </c>
      <c r="E120" s="34">
        <v>1</v>
      </c>
      <c r="F120" s="72" t="s">
        <v>473</v>
      </c>
      <c r="G120" s="36" t="s">
        <v>513</v>
      </c>
      <c r="H120" s="84">
        <v>1200.69</v>
      </c>
      <c r="I120" s="99"/>
      <c r="J120" s="99"/>
      <c r="K120" s="100">
        <f>Tabela38[[#This Row],[VALOR]]</f>
        <v>1200.69</v>
      </c>
      <c r="L120" s="1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</row>
    <row r="121" spans="1:28" ht="12.75" customHeight="1">
      <c r="A121" s="47" t="s">
        <v>404</v>
      </c>
      <c r="B121" s="42" t="s">
        <v>405</v>
      </c>
      <c r="C121" s="42" t="s">
        <v>406</v>
      </c>
      <c r="D121" s="45" t="s">
        <v>29</v>
      </c>
      <c r="E121" s="34">
        <v>1</v>
      </c>
      <c r="F121" s="53" t="s">
        <v>474</v>
      </c>
      <c r="G121" s="36" t="s">
        <v>512</v>
      </c>
      <c r="H121" s="84">
        <v>1200.69</v>
      </c>
      <c r="I121" s="99"/>
      <c r="J121" s="99"/>
      <c r="K121" s="100">
        <f>Tabela38[[#This Row],[VALOR]]</f>
        <v>1200.69</v>
      </c>
      <c r="L121" s="1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</row>
    <row r="122" spans="1:28" ht="12.75" customHeight="1">
      <c r="A122" s="47" t="s">
        <v>407</v>
      </c>
      <c r="B122" s="42" t="s">
        <v>408</v>
      </c>
      <c r="C122" s="42" t="s">
        <v>409</v>
      </c>
      <c r="D122" s="45" t="s">
        <v>29</v>
      </c>
      <c r="E122" s="34">
        <v>1</v>
      </c>
      <c r="F122" s="72" t="s">
        <v>431</v>
      </c>
      <c r="G122" s="36" t="s">
        <v>512</v>
      </c>
      <c r="H122" s="84">
        <v>1200.69</v>
      </c>
      <c r="I122" s="99"/>
      <c r="J122" s="99"/>
      <c r="K122" s="100">
        <f>Tabela38[[#This Row],[VALOR]]</f>
        <v>1200.69</v>
      </c>
      <c r="L122" s="1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</row>
    <row r="123" spans="1:28" ht="12.75" customHeight="1">
      <c r="A123" s="47" t="s">
        <v>410</v>
      </c>
      <c r="B123" s="42" t="s">
        <v>447</v>
      </c>
      <c r="C123" s="42" t="s">
        <v>499</v>
      </c>
      <c r="D123" s="45" t="s">
        <v>30</v>
      </c>
      <c r="E123" s="34">
        <v>1</v>
      </c>
      <c r="F123" s="53" t="s">
        <v>498</v>
      </c>
      <c r="G123" s="36" t="s">
        <v>512</v>
      </c>
      <c r="H123" s="84">
        <v>732.55</v>
      </c>
      <c r="I123" s="99"/>
      <c r="J123" s="99"/>
      <c r="K123" s="100">
        <f>Tabela38[[#This Row],[VALOR]]</f>
        <v>732.55</v>
      </c>
      <c r="L123" s="1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</row>
    <row r="124" spans="1:28" ht="12.75" customHeight="1">
      <c r="A124" s="47" t="s">
        <v>365</v>
      </c>
      <c r="B124" s="42" t="s">
        <v>500</v>
      </c>
      <c r="C124" s="42" t="s">
        <v>501</v>
      </c>
      <c r="D124" s="45" t="s">
        <v>30</v>
      </c>
      <c r="E124" s="34">
        <v>1</v>
      </c>
      <c r="F124" s="72" t="s">
        <v>475</v>
      </c>
      <c r="G124" s="36" t="s">
        <v>513</v>
      </c>
      <c r="H124" s="84">
        <v>732.55</v>
      </c>
      <c r="I124" s="99"/>
      <c r="J124" s="99"/>
      <c r="K124" s="100">
        <f>Tabela38[[#This Row],[VALOR]]</f>
        <v>732.55</v>
      </c>
      <c r="L124" s="1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</row>
    <row r="125" spans="1:28" ht="12.75" customHeight="1">
      <c r="A125" s="47" t="s">
        <v>411</v>
      </c>
      <c r="B125" s="42" t="s">
        <v>502</v>
      </c>
      <c r="C125" s="42" t="s">
        <v>173</v>
      </c>
      <c r="D125" s="45" t="s">
        <v>30</v>
      </c>
      <c r="E125" s="34">
        <v>1</v>
      </c>
      <c r="F125" s="53" t="s">
        <v>476</v>
      </c>
      <c r="G125" s="36" t="s">
        <v>512</v>
      </c>
      <c r="H125" s="84">
        <v>732.55</v>
      </c>
      <c r="I125" s="99"/>
      <c r="J125" s="99"/>
      <c r="K125" s="100">
        <f>Tabela38[[#This Row],[VALOR]]</f>
        <v>732.55</v>
      </c>
      <c r="L125" s="1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</row>
    <row r="126" spans="1:28" ht="12.75" customHeight="1">
      <c r="A126" s="47" t="s">
        <v>412</v>
      </c>
      <c r="B126" s="42" t="s">
        <v>503</v>
      </c>
      <c r="C126" s="42" t="s">
        <v>504</v>
      </c>
      <c r="D126" s="45" t="s">
        <v>30</v>
      </c>
      <c r="E126" s="34">
        <v>1</v>
      </c>
      <c r="F126" s="72" t="s">
        <v>477</v>
      </c>
      <c r="G126" s="36" t="s">
        <v>512</v>
      </c>
      <c r="H126" s="84">
        <v>732.55</v>
      </c>
      <c r="I126" s="99"/>
      <c r="J126" s="99"/>
      <c r="K126" s="100">
        <f>Tabela38[[#This Row],[VALOR]]</f>
        <v>732.55</v>
      </c>
      <c r="L126" s="1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</row>
    <row r="127" spans="1:28" ht="12.75" customHeight="1">
      <c r="A127" s="47" t="s">
        <v>355</v>
      </c>
      <c r="B127" s="42" t="s">
        <v>286</v>
      </c>
      <c r="C127" s="42" t="s">
        <v>287</v>
      </c>
      <c r="D127" s="45" t="s">
        <v>30</v>
      </c>
      <c r="E127" s="34">
        <v>1</v>
      </c>
      <c r="F127" s="53" t="s">
        <v>478</v>
      </c>
      <c r="G127" s="36" t="s">
        <v>513</v>
      </c>
      <c r="H127" s="84">
        <v>732.55</v>
      </c>
      <c r="I127" s="99"/>
      <c r="J127" s="99"/>
      <c r="K127" s="100">
        <f>Tabela38[[#This Row],[VALOR]]</f>
        <v>732.55</v>
      </c>
      <c r="L127" s="1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</row>
    <row r="128" spans="1:28" ht="12.75" customHeight="1">
      <c r="A128" s="47" t="s">
        <v>413</v>
      </c>
      <c r="B128" s="42" t="s">
        <v>502</v>
      </c>
      <c r="C128" s="42" t="s">
        <v>173</v>
      </c>
      <c r="D128" s="45" t="s">
        <v>414</v>
      </c>
      <c r="E128" s="34">
        <v>1</v>
      </c>
      <c r="F128" s="72" t="s">
        <v>479</v>
      </c>
      <c r="G128" s="36" t="s">
        <v>512</v>
      </c>
      <c r="H128" s="84">
        <v>488.36</v>
      </c>
      <c r="I128" s="99"/>
      <c r="J128" s="99"/>
      <c r="K128" s="100">
        <f>Tabela38[[#This Row],[VALOR]]</f>
        <v>488.36</v>
      </c>
      <c r="L128" s="1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</row>
    <row r="129" spans="1:28" ht="12.75" customHeight="1">
      <c r="A129" s="47" t="s">
        <v>360</v>
      </c>
      <c r="B129" s="42" t="s">
        <v>361</v>
      </c>
      <c r="C129" s="42" t="s">
        <v>362</v>
      </c>
      <c r="D129" s="45" t="s">
        <v>414</v>
      </c>
      <c r="E129" s="34">
        <v>1</v>
      </c>
      <c r="F129" s="53" t="s">
        <v>480</v>
      </c>
      <c r="G129" s="36" t="s">
        <v>513</v>
      </c>
      <c r="H129" s="84">
        <v>488.36</v>
      </c>
      <c r="I129" s="99"/>
      <c r="J129" s="99"/>
      <c r="K129" s="100">
        <f>Tabela38[[#This Row],[VALOR]]</f>
        <v>488.36</v>
      </c>
      <c r="L129" s="1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</row>
    <row r="130" spans="1:28" ht="12.75" customHeight="1">
      <c r="A130" s="47" t="s">
        <v>505</v>
      </c>
      <c r="B130" s="42" t="s">
        <v>500</v>
      </c>
      <c r="C130" s="42" t="s">
        <v>501</v>
      </c>
      <c r="D130" s="45" t="s">
        <v>414</v>
      </c>
      <c r="E130" s="34">
        <v>1</v>
      </c>
      <c r="F130" s="72" t="s">
        <v>481</v>
      </c>
      <c r="G130" s="36" t="s">
        <v>513</v>
      </c>
      <c r="H130" s="84">
        <v>488.36</v>
      </c>
      <c r="I130" s="99"/>
      <c r="J130" s="99"/>
      <c r="K130" s="100">
        <f>Tabela38[[#This Row],[VALOR]]</f>
        <v>488.36</v>
      </c>
      <c r="L130" s="1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</row>
    <row r="131" spans="1:28" ht="12.75" customHeight="1">
      <c r="A131" s="47" t="s">
        <v>360</v>
      </c>
      <c r="B131" s="42" t="s">
        <v>361</v>
      </c>
      <c r="C131" s="42" t="s">
        <v>362</v>
      </c>
      <c r="D131" s="45" t="s">
        <v>414</v>
      </c>
      <c r="E131" s="34">
        <v>1</v>
      </c>
      <c r="F131" s="53" t="s">
        <v>482</v>
      </c>
      <c r="G131" s="36" t="s">
        <v>512</v>
      </c>
      <c r="H131" s="84">
        <v>488.36</v>
      </c>
      <c r="I131" s="101"/>
      <c r="J131" s="101"/>
      <c r="K131" s="100">
        <f>Tabela38[[#This Row],[VALOR]]</f>
        <v>488.36</v>
      </c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  <c r="AB131" s="7"/>
    </row>
    <row r="132" spans="1:28" ht="12.75" customHeight="1">
      <c r="A132" s="47" t="s">
        <v>360</v>
      </c>
      <c r="B132" s="42" t="s">
        <v>361</v>
      </c>
      <c r="C132" s="42" t="s">
        <v>362</v>
      </c>
      <c r="D132" s="45" t="s">
        <v>414</v>
      </c>
      <c r="E132" s="34">
        <v>1</v>
      </c>
      <c r="F132" s="72" t="s">
        <v>483</v>
      </c>
      <c r="G132" s="36" t="s">
        <v>513</v>
      </c>
      <c r="H132" s="84">
        <v>488.36</v>
      </c>
      <c r="I132" s="101"/>
      <c r="J132" s="101"/>
      <c r="K132" s="100">
        <f>Tabela38[[#This Row],[VALOR]]</f>
        <v>488.36</v>
      </c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</row>
    <row r="133" spans="1:28" ht="12.75" customHeight="1">
      <c r="A133" s="47" t="s">
        <v>355</v>
      </c>
      <c r="B133" s="42" t="s">
        <v>286</v>
      </c>
      <c r="C133" s="42" t="s">
        <v>287</v>
      </c>
      <c r="D133" s="45" t="s">
        <v>414</v>
      </c>
      <c r="E133" s="34">
        <v>1</v>
      </c>
      <c r="F133" s="53" t="s">
        <v>484</v>
      </c>
      <c r="G133" s="36" t="s">
        <v>512</v>
      </c>
      <c r="H133" s="84">
        <v>488.36</v>
      </c>
      <c r="I133" s="101"/>
      <c r="J133" s="101"/>
      <c r="K133" s="100">
        <f>Tabela38[[#This Row],[VALOR]]</f>
        <v>488.36</v>
      </c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</row>
    <row r="134" spans="1:28" ht="12.75" customHeight="1">
      <c r="A134" s="47" t="s">
        <v>355</v>
      </c>
      <c r="B134" s="42" t="s">
        <v>286</v>
      </c>
      <c r="C134" s="42" t="s">
        <v>287</v>
      </c>
      <c r="D134" s="45" t="s">
        <v>414</v>
      </c>
      <c r="E134" s="34">
        <v>1</v>
      </c>
      <c r="F134" s="72" t="s">
        <v>485</v>
      </c>
      <c r="G134" s="36" t="s">
        <v>513</v>
      </c>
      <c r="H134" s="84">
        <v>488.36</v>
      </c>
      <c r="I134" s="101"/>
      <c r="J134" s="101"/>
      <c r="K134" s="100">
        <f>Tabela38[[#This Row],[VALOR]]</f>
        <v>488.36</v>
      </c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  <c r="AB134" s="7"/>
    </row>
    <row r="135" spans="1:28" ht="12.75" customHeight="1">
      <c r="A135" s="39" t="s">
        <v>106</v>
      </c>
      <c r="B135" s="42" t="s">
        <v>156</v>
      </c>
      <c r="C135" s="42" t="s">
        <v>200</v>
      </c>
      <c r="D135" s="45" t="s">
        <v>31</v>
      </c>
      <c r="E135" s="34">
        <v>1</v>
      </c>
      <c r="F135" s="47" t="s">
        <v>267</v>
      </c>
      <c r="G135" s="36" t="s">
        <v>512</v>
      </c>
      <c r="H135" s="84">
        <v>436.04</v>
      </c>
      <c r="I135" s="84"/>
      <c r="J135" s="84"/>
      <c r="K135" s="84">
        <f>Tabela38[[#This Row],[VALOR]]</f>
        <v>436.04</v>
      </c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/>
      <c r="AB135" s="7"/>
    </row>
    <row r="136" spans="1:28" ht="12.75" customHeight="1">
      <c r="A136" s="47" t="s">
        <v>104</v>
      </c>
      <c r="B136" s="42" t="s">
        <v>154</v>
      </c>
      <c r="C136" s="42" t="s">
        <v>506</v>
      </c>
      <c r="D136" s="45" t="s">
        <v>31</v>
      </c>
      <c r="E136" s="34">
        <v>1</v>
      </c>
      <c r="F136" s="72" t="s">
        <v>486</v>
      </c>
      <c r="G136" s="36" t="s">
        <v>512</v>
      </c>
      <c r="H136" s="84">
        <v>436.04</v>
      </c>
      <c r="I136" s="101"/>
      <c r="J136" s="101"/>
      <c r="K136" s="100">
        <f>Tabela38[[#This Row],[VALOR]]</f>
        <v>436.04</v>
      </c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/>
      <c r="AB136" s="7"/>
    </row>
    <row r="137" spans="1:28" ht="12.75" customHeight="1">
      <c r="A137" s="47" t="s">
        <v>104</v>
      </c>
      <c r="B137" s="42" t="s">
        <v>154</v>
      </c>
      <c r="C137" s="42" t="s">
        <v>506</v>
      </c>
      <c r="D137" s="45" t="s">
        <v>31</v>
      </c>
      <c r="E137" s="34">
        <v>1</v>
      </c>
      <c r="F137" s="94" t="s">
        <v>487</v>
      </c>
      <c r="G137" s="36" t="s">
        <v>512</v>
      </c>
      <c r="H137" s="84">
        <v>436.04</v>
      </c>
      <c r="I137" s="101"/>
      <c r="J137" s="101"/>
      <c r="K137" s="100">
        <f>Tabela38[[#This Row],[VALOR]]</f>
        <v>436.04</v>
      </c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  <c r="AB137" s="7"/>
    </row>
    <row r="138" spans="1:28" ht="12.75" customHeight="1">
      <c r="A138" s="47" t="s">
        <v>404</v>
      </c>
      <c r="B138" s="42" t="s">
        <v>507</v>
      </c>
      <c r="C138" s="42" t="s">
        <v>508</v>
      </c>
      <c r="D138" s="45" t="s">
        <v>31</v>
      </c>
      <c r="E138" s="34">
        <v>1</v>
      </c>
      <c r="F138" s="53" t="s">
        <v>488</v>
      </c>
      <c r="G138" s="36" t="s">
        <v>513</v>
      </c>
      <c r="H138" s="84">
        <v>436.04</v>
      </c>
      <c r="I138" s="101"/>
      <c r="J138" s="101"/>
      <c r="K138" s="100">
        <f>Tabela38[[#This Row],[VALOR]]</f>
        <v>436.04</v>
      </c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  <c r="AB138" s="7"/>
    </row>
    <row r="139" spans="1:28" ht="12.75" customHeight="1">
      <c r="A139" s="47" t="s">
        <v>415</v>
      </c>
      <c r="B139" s="42" t="s">
        <v>509</v>
      </c>
      <c r="C139" s="42" t="s">
        <v>510</v>
      </c>
      <c r="D139" s="45" t="s">
        <v>31</v>
      </c>
      <c r="E139" s="34">
        <v>1</v>
      </c>
      <c r="F139" s="72" t="s">
        <v>489</v>
      </c>
      <c r="G139" s="36" t="s">
        <v>513</v>
      </c>
      <c r="H139" s="84">
        <v>436.04</v>
      </c>
      <c r="I139" s="101"/>
      <c r="J139" s="101"/>
      <c r="K139" s="100">
        <f>Tabela38[[#This Row],[VALOR]]</f>
        <v>436.04</v>
      </c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  <c r="AB139" s="7"/>
    </row>
    <row r="140" spans="1:28" ht="12.75" customHeight="1">
      <c r="A140" s="47" t="s">
        <v>404</v>
      </c>
      <c r="B140" s="42" t="s">
        <v>507</v>
      </c>
      <c r="C140" s="42" t="s">
        <v>508</v>
      </c>
      <c r="D140" s="45" t="s">
        <v>31</v>
      </c>
      <c r="E140" s="34">
        <v>1</v>
      </c>
      <c r="F140" s="53" t="s">
        <v>490</v>
      </c>
      <c r="G140" s="36" t="s">
        <v>512</v>
      </c>
      <c r="H140" s="84">
        <v>436.04</v>
      </c>
      <c r="I140" s="101"/>
      <c r="J140" s="101"/>
      <c r="K140" s="100">
        <f>Tabela38[[#This Row],[VALOR]]</f>
        <v>436.04</v>
      </c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7"/>
      <c r="AB140" s="7"/>
    </row>
    <row r="141" spans="1:28" ht="12.75" customHeight="1">
      <c r="A141" s="47" t="s">
        <v>404</v>
      </c>
      <c r="B141" s="42" t="s">
        <v>507</v>
      </c>
      <c r="C141" s="42" t="s">
        <v>508</v>
      </c>
      <c r="D141" s="45" t="s">
        <v>31</v>
      </c>
      <c r="E141" s="34">
        <v>1</v>
      </c>
      <c r="F141" s="72" t="s">
        <v>514</v>
      </c>
      <c r="G141" s="36" t="s">
        <v>512</v>
      </c>
      <c r="H141" s="84">
        <v>436.04</v>
      </c>
      <c r="I141" s="101"/>
      <c r="J141" s="101"/>
      <c r="K141" s="100">
        <f>Tabela38[[#This Row],[VALOR]]</f>
        <v>436.04</v>
      </c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7"/>
      <c r="AB141" s="7"/>
    </row>
    <row r="142" spans="1:28" ht="12.75" customHeight="1">
      <c r="A142" s="47" t="s">
        <v>360</v>
      </c>
      <c r="B142" s="42" t="s">
        <v>361</v>
      </c>
      <c r="C142" s="42" t="s">
        <v>362</v>
      </c>
      <c r="D142" s="45" t="s">
        <v>31</v>
      </c>
      <c r="E142" s="34">
        <v>1</v>
      </c>
      <c r="F142" s="53" t="s">
        <v>491</v>
      </c>
      <c r="G142" s="36" t="s">
        <v>513</v>
      </c>
      <c r="H142" s="84">
        <v>436.04</v>
      </c>
      <c r="I142" s="101"/>
      <c r="J142" s="101"/>
      <c r="K142" s="100">
        <f>Tabela38[[#This Row],[VALOR]]</f>
        <v>436.04</v>
      </c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</row>
    <row r="143" spans="1:28" ht="12.75" customHeight="1">
      <c r="A143" s="47" t="s">
        <v>416</v>
      </c>
      <c r="B143" s="42" t="s">
        <v>131</v>
      </c>
      <c r="C143" s="42" t="s">
        <v>174</v>
      </c>
      <c r="D143" s="45" t="s">
        <v>31</v>
      </c>
      <c r="E143" s="34">
        <v>1</v>
      </c>
      <c r="F143" s="72" t="s">
        <v>492</v>
      </c>
      <c r="G143" s="36" t="s">
        <v>512</v>
      </c>
      <c r="H143" s="84">
        <v>436.04</v>
      </c>
      <c r="I143" s="101"/>
      <c r="J143" s="101"/>
      <c r="K143" s="100">
        <f>Tabela38[[#This Row],[VALOR]]</f>
        <v>436.04</v>
      </c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  <c r="AB143" s="7"/>
    </row>
    <row r="144" spans="1:28" ht="12.75" customHeight="1">
      <c r="A144" s="47" t="s">
        <v>404</v>
      </c>
      <c r="B144" s="42" t="s">
        <v>507</v>
      </c>
      <c r="C144" s="42" t="s">
        <v>508</v>
      </c>
      <c r="D144" s="45" t="s">
        <v>417</v>
      </c>
      <c r="E144" s="34">
        <v>1</v>
      </c>
      <c r="F144" s="53" t="s">
        <v>493</v>
      </c>
      <c r="G144" s="36" t="s">
        <v>512</v>
      </c>
      <c r="H144" s="84">
        <v>401.16</v>
      </c>
      <c r="I144" s="101"/>
      <c r="J144" s="101"/>
      <c r="K144" s="100">
        <f>Tabela38[[#This Row],[VALOR]]</f>
        <v>401.16</v>
      </c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  <c r="AB144" s="7"/>
    </row>
    <row r="145" spans="1:28" ht="12.75" customHeight="1">
      <c r="A145" s="47" t="s">
        <v>418</v>
      </c>
      <c r="B145" s="42" t="s">
        <v>507</v>
      </c>
      <c r="C145" s="42" t="s">
        <v>508</v>
      </c>
      <c r="D145" s="45" t="s">
        <v>417</v>
      </c>
      <c r="E145" s="34">
        <v>1</v>
      </c>
      <c r="F145" s="72" t="s">
        <v>494</v>
      </c>
      <c r="G145" s="36" t="s">
        <v>512</v>
      </c>
      <c r="H145" s="84">
        <v>401.16</v>
      </c>
      <c r="I145" s="101"/>
      <c r="J145" s="101"/>
      <c r="K145" s="100">
        <f>Tabela38[[#This Row],[VALOR]]</f>
        <v>401.16</v>
      </c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7"/>
      <c r="AB145" s="7"/>
    </row>
    <row r="146" spans="1:28" ht="12.75" customHeight="1">
      <c r="A146" s="47" t="s">
        <v>404</v>
      </c>
      <c r="B146" s="42" t="s">
        <v>507</v>
      </c>
      <c r="C146" s="42" t="s">
        <v>508</v>
      </c>
      <c r="D146" s="45" t="s">
        <v>417</v>
      </c>
      <c r="E146" s="34">
        <v>1</v>
      </c>
      <c r="F146" s="53" t="s">
        <v>495</v>
      </c>
      <c r="G146" s="36" t="s">
        <v>513</v>
      </c>
      <c r="H146" s="84">
        <v>401.16</v>
      </c>
      <c r="I146" s="101"/>
      <c r="J146" s="101"/>
      <c r="K146" s="100">
        <f>Tabela38[[#This Row],[VALOR]]</f>
        <v>401.16</v>
      </c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7"/>
      <c r="AB146" s="7"/>
    </row>
    <row r="147" spans="1:28" ht="12.75" customHeight="1">
      <c r="A147" s="47" t="s">
        <v>360</v>
      </c>
      <c r="B147" s="42" t="s">
        <v>361</v>
      </c>
      <c r="C147" s="42" t="s">
        <v>362</v>
      </c>
      <c r="D147" s="45" t="s">
        <v>32</v>
      </c>
      <c r="E147" s="34">
        <v>1</v>
      </c>
      <c r="F147" s="72" t="s">
        <v>496</v>
      </c>
      <c r="G147" s="36" t="s">
        <v>512</v>
      </c>
      <c r="H147" s="84">
        <v>313.94</v>
      </c>
      <c r="I147" s="101"/>
      <c r="J147" s="101"/>
      <c r="K147" s="100">
        <f>Tabela38[[#This Row],[VALOR]]</f>
        <v>313.94</v>
      </c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7"/>
      <c r="AB147" s="7"/>
    </row>
    <row r="148" spans="1:28" ht="12.75" customHeight="1" thickBot="1">
      <c r="A148" s="47" t="s">
        <v>360</v>
      </c>
      <c r="B148" s="42" t="s">
        <v>361</v>
      </c>
      <c r="C148" s="42" t="s">
        <v>362</v>
      </c>
      <c r="D148" s="45" t="s">
        <v>32</v>
      </c>
      <c r="E148" s="34">
        <v>1</v>
      </c>
      <c r="F148" s="53" t="s">
        <v>497</v>
      </c>
      <c r="G148" s="36" t="s">
        <v>513</v>
      </c>
      <c r="H148" s="84">
        <v>313.94</v>
      </c>
      <c r="I148" s="101"/>
      <c r="J148" s="101"/>
      <c r="K148" s="100">
        <f>Tabela38[[#This Row],[VALOR]]</f>
        <v>313.94</v>
      </c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  <c r="AB148" s="7"/>
    </row>
    <row r="149" spans="1:28" ht="12.75" customHeight="1" thickBot="1">
      <c r="A149" s="48"/>
      <c r="B149" s="49"/>
      <c r="C149" s="49"/>
      <c r="D149" s="49"/>
      <c r="E149" s="49">
        <f>SUM(E100:E148)</f>
        <v>49</v>
      </c>
      <c r="F149" s="73"/>
      <c r="G149" s="102"/>
      <c r="H149" s="103">
        <f>SUM(H100:H148)</f>
        <v>40452.860000000015</v>
      </c>
      <c r="I149" s="104"/>
      <c r="J149" s="105"/>
      <c r="K149" s="106">
        <f>SUM(K100:K148)</f>
        <v>40452.860000000015</v>
      </c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  <c r="AB149" s="7"/>
    </row>
    <row r="150" spans="1:28" ht="12.75" customHeight="1">
      <c r="A150" s="33"/>
      <c r="B150" s="34"/>
      <c r="C150" s="34"/>
      <c r="D150" s="34"/>
      <c r="E150" s="34"/>
      <c r="F150" s="33"/>
      <c r="G150" s="34"/>
      <c r="H150" s="35"/>
      <c r="I150" s="95"/>
      <c r="J150" s="95"/>
      <c r="K150" s="98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7"/>
      <c r="AB150" s="7"/>
    </row>
    <row r="151" spans="1:28" ht="12.75" customHeight="1">
      <c r="A151" s="110" t="s">
        <v>33</v>
      </c>
      <c r="B151" s="110"/>
      <c r="C151" s="110"/>
      <c r="D151" s="110"/>
      <c r="E151" s="110"/>
      <c r="F151" s="110"/>
      <c r="G151" s="110"/>
      <c r="H151" s="110"/>
      <c r="I151" s="3"/>
      <c r="J151" s="3"/>
      <c r="K151" s="1"/>
      <c r="L151" s="1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</row>
    <row r="152" spans="1:28" ht="12.75" customHeight="1">
      <c r="A152" s="15" t="s">
        <v>1</v>
      </c>
      <c r="B152" s="15" t="s">
        <v>2</v>
      </c>
      <c r="C152" s="15" t="s">
        <v>3</v>
      </c>
      <c r="D152" s="15" t="s">
        <v>4</v>
      </c>
      <c r="E152" s="15" t="s">
        <v>5</v>
      </c>
      <c r="F152" s="15" t="s">
        <v>6</v>
      </c>
      <c r="G152" s="82" t="s">
        <v>7</v>
      </c>
      <c r="H152" s="86" t="s">
        <v>28</v>
      </c>
      <c r="I152" s="3"/>
      <c r="J152" s="3"/>
      <c r="K152" s="1"/>
      <c r="L152" s="1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</row>
    <row r="153" spans="1:28" ht="12.75" customHeight="1">
      <c r="A153" s="76" t="s">
        <v>34</v>
      </c>
      <c r="B153" s="77" t="s">
        <v>442</v>
      </c>
      <c r="C153" s="77" t="s">
        <v>443</v>
      </c>
      <c r="D153" s="78" t="s">
        <v>14</v>
      </c>
      <c r="E153" s="79">
        <v>1</v>
      </c>
      <c r="F153" s="55" t="s">
        <v>419</v>
      </c>
      <c r="G153" s="83" t="s">
        <v>513</v>
      </c>
      <c r="H153" s="86">
        <v>514.21</v>
      </c>
      <c r="I153" s="3"/>
      <c r="J153" s="3"/>
      <c r="K153" s="1"/>
      <c r="L153" s="1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</row>
    <row r="154" spans="1:28" ht="12.75" customHeight="1">
      <c r="A154" s="51" t="s">
        <v>34</v>
      </c>
      <c r="B154" s="42" t="s">
        <v>442</v>
      </c>
      <c r="C154" s="42" t="s">
        <v>443</v>
      </c>
      <c r="D154" s="16" t="s">
        <v>14</v>
      </c>
      <c r="E154" s="54">
        <v>1</v>
      </c>
      <c r="F154" s="50" t="s">
        <v>420</v>
      </c>
      <c r="G154" s="82" t="s">
        <v>513</v>
      </c>
      <c r="H154" s="86">
        <v>514.21</v>
      </c>
      <c r="I154" s="3"/>
      <c r="J154" s="3"/>
      <c r="K154" s="1"/>
      <c r="L154" s="1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</row>
    <row r="155" spans="1:28" ht="12.75" customHeight="1">
      <c r="A155" s="76" t="s">
        <v>34</v>
      </c>
      <c r="B155" s="77" t="s">
        <v>442</v>
      </c>
      <c r="C155" s="77" t="s">
        <v>461</v>
      </c>
      <c r="D155" s="78" t="s">
        <v>14</v>
      </c>
      <c r="E155" s="79">
        <v>1</v>
      </c>
      <c r="F155" s="55" t="s">
        <v>421</v>
      </c>
      <c r="G155" s="83" t="s">
        <v>512</v>
      </c>
      <c r="H155" s="93">
        <v>514.21</v>
      </c>
      <c r="I155" s="3"/>
      <c r="J155" s="3"/>
      <c r="K155" s="1"/>
      <c r="L155" s="1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</row>
    <row r="156" spans="1:28" ht="12.75" customHeight="1">
      <c r="A156" s="51" t="s">
        <v>34</v>
      </c>
      <c r="B156" s="42" t="s">
        <v>442</v>
      </c>
      <c r="C156" s="42" t="s">
        <v>444</v>
      </c>
      <c r="D156" s="16" t="s">
        <v>14</v>
      </c>
      <c r="E156" s="54">
        <v>1</v>
      </c>
      <c r="F156" s="50" t="s">
        <v>422</v>
      </c>
      <c r="G156" s="82" t="s">
        <v>512</v>
      </c>
      <c r="H156" s="86">
        <v>514.21</v>
      </c>
      <c r="I156" s="3"/>
      <c r="J156" s="3"/>
      <c r="K156" s="1"/>
      <c r="L156" s="1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</row>
    <row r="157" spans="1:28" ht="12.75" customHeight="1">
      <c r="A157" s="80" t="s">
        <v>35</v>
      </c>
      <c r="B157" s="77" t="s">
        <v>446</v>
      </c>
      <c r="C157" s="78" t="s">
        <v>445</v>
      </c>
      <c r="D157" s="78" t="s">
        <v>14</v>
      </c>
      <c r="E157" s="79">
        <v>1</v>
      </c>
      <c r="F157" s="72" t="s">
        <v>351</v>
      </c>
      <c r="G157" s="83" t="s">
        <v>513</v>
      </c>
      <c r="H157" s="86">
        <v>514.21</v>
      </c>
      <c r="I157" s="3"/>
      <c r="J157" s="3"/>
      <c r="K157" s="1"/>
      <c r="L157" s="1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</row>
    <row r="158" spans="1:28" ht="12.75" customHeight="1">
      <c r="A158" s="52" t="s">
        <v>35</v>
      </c>
      <c r="B158" s="42" t="s">
        <v>446</v>
      </c>
      <c r="C158" s="16" t="s">
        <v>445</v>
      </c>
      <c r="D158" s="16" t="s">
        <v>14</v>
      </c>
      <c r="E158" s="54">
        <v>1</v>
      </c>
      <c r="F158" s="53" t="s">
        <v>423</v>
      </c>
      <c r="G158" s="82" t="s">
        <v>513</v>
      </c>
      <c r="H158" s="86">
        <v>514.21</v>
      </c>
      <c r="I158" s="3"/>
      <c r="J158" s="2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</row>
    <row r="159" spans="1:28" ht="12.75" customHeight="1">
      <c r="A159" s="80" t="s">
        <v>35</v>
      </c>
      <c r="B159" s="77" t="s">
        <v>446</v>
      </c>
      <c r="C159" s="78" t="s">
        <v>445</v>
      </c>
      <c r="D159" s="78" t="s">
        <v>14</v>
      </c>
      <c r="E159" s="79">
        <v>1</v>
      </c>
      <c r="F159" s="72" t="s">
        <v>519</v>
      </c>
      <c r="G159" s="83" t="s">
        <v>512</v>
      </c>
      <c r="H159" s="93">
        <v>514.21</v>
      </c>
      <c r="I159" s="3"/>
      <c r="J159" s="2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</row>
    <row r="160" spans="1:28" ht="12.75" customHeight="1">
      <c r="A160" s="2"/>
      <c r="B160" s="2"/>
      <c r="C160" s="2"/>
      <c r="D160" s="9" t="s">
        <v>11</v>
      </c>
      <c r="E160" s="5">
        <f>SUM(E153:E159)</f>
        <v>7</v>
      </c>
      <c r="F160" s="2"/>
      <c r="G160" s="3"/>
      <c r="H160" s="85">
        <f>SUM(H153:H159)</f>
        <v>3599.4700000000003</v>
      </c>
      <c r="I160" s="3"/>
      <c r="J160" s="3"/>
      <c r="K160" s="1"/>
      <c r="L160" s="1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</row>
    <row r="161" spans="1:28" ht="12.75" customHeight="1">
      <c r="A161" s="4"/>
      <c r="B161" s="4"/>
      <c r="C161" s="4"/>
      <c r="D161" s="4"/>
      <c r="E161" s="4"/>
      <c r="F161" s="4"/>
      <c r="G161" s="4"/>
      <c r="H161" s="4"/>
      <c r="I161" s="2"/>
      <c r="J161" s="3"/>
      <c r="K161" s="1"/>
      <c r="L161" s="1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</row>
    <row r="162" spans="1:28" ht="12.75" customHeight="1">
      <c r="A162" s="110" t="s">
        <v>36</v>
      </c>
      <c r="B162" s="110"/>
      <c r="C162" s="110"/>
      <c r="D162" s="110"/>
      <c r="E162" s="110"/>
      <c r="F162" s="110"/>
      <c r="G162" s="110"/>
      <c r="H162" s="110"/>
      <c r="I162" s="3"/>
      <c r="J162" s="3"/>
      <c r="K162" s="1"/>
      <c r="L162" s="1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</row>
    <row r="163" spans="1:28" ht="12.75" customHeight="1">
      <c r="A163" s="13" t="s">
        <v>1</v>
      </c>
      <c r="B163" s="13" t="s">
        <v>2</v>
      </c>
      <c r="C163" s="13" t="s">
        <v>3</v>
      </c>
      <c r="D163" s="13" t="s">
        <v>4</v>
      </c>
      <c r="E163" s="13" t="s">
        <v>5</v>
      </c>
      <c r="F163" s="13" t="s">
        <v>6</v>
      </c>
      <c r="G163" s="13" t="s">
        <v>7</v>
      </c>
      <c r="H163" s="13" t="s">
        <v>28</v>
      </c>
      <c r="I163" s="3"/>
      <c r="J163" s="3"/>
      <c r="K163" s="1"/>
      <c r="L163" s="1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</row>
    <row r="164" spans="1:28" ht="12.75" customHeight="1">
      <c r="A164" s="42" t="s">
        <v>424</v>
      </c>
      <c r="B164" s="42" t="s">
        <v>440</v>
      </c>
      <c r="C164" s="42" t="s">
        <v>280</v>
      </c>
      <c r="D164" s="42" t="s">
        <v>425</v>
      </c>
      <c r="E164" s="14">
        <v>1</v>
      </c>
      <c r="F164" s="70" t="s">
        <v>332</v>
      </c>
      <c r="G164" s="81" t="s">
        <v>512</v>
      </c>
      <c r="H164" s="109">
        <v>3000</v>
      </c>
      <c r="I164" s="3"/>
      <c r="J164" s="3"/>
      <c r="K164" s="1"/>
      <c r="L164" s="1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</row>
    <row r="165" spans="1:28" ht="12.75" customHeight="1">
      <c r="A165" s="56" t="s">
        <v>426</v>
      </c>
      <c r="B165" s="42" t="s">
        <v>408</v>
      </c>
      <c r="C165" s="42" t="s">
        <v>280</v>
      </c>
      <c r="D165" s="42" t="s">
        <v>425</v>
      </c>
      <c r="E165" s="14">
        <v>1</v>
      </c>
      <c r="F165" s="57" t="s">
        <v>428</v>
      </c>
      <c r="G165" s="81" t="s">
        <v>511</v>
      </c>
      <c r="H165" s="109">
        <v>1250</v>
      </c>
      <c r="I165" s="3"/>
      <c r="J165" s="3"/>
      <c r="K165" s="1"/>
      <c r="L165" s="1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</row>
    <row r="166" spans="1:28" ht="12.75" customHeight="1">
      <c r="A166" s="56" t="s">
        <v>426</v>
      </c>
      <c r="B166" s="42" t="s">
        <v>408</v>
      </c>
      <c r="C166" s="42" t="s">
        <v>280</v>
      </c>
      <c r="D166" s="42" t="s">
        <v>425</v>
      </c>
      <c r="E166" s="14">
        <v>1</v>
      </c>
      <c r="F166" s="70" t="s">
        <v>429</v>
      </c>
      <c r="G166" s="81" t="s">
        <v>511</v>
      </c>
      <c r="H166" s="109">
        <v>1250</v>
      </c>
      <c r="I166" s="3"/>
      <c r="J166" s="3"/>
      <c r="K166" s="1"/>
      <c r="L166" s="1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</row>
    <row r="167" spans="1:28" ht="12.75" customHeight="1">
      <c r="A167" s="56" t="s">
        <v>426</v>
      </c>
      <c r="B167" s="42" t="s">
        <v>408</v>
      </c>
      <c r="C167" s="42" t="s">
        <v>459</v>
      </c>
      <c r="D167" s="42" t="s">
        <v>425</v>
      </c>
      <c r="E167" s="14">
        <v>1</v>
      </c>
      <c r="F167" s="57" t="s">
        <v>430</v>
      </c>
      <c r="G167" s="81" t="s">
        <v>512</v>
      </c>
      <c r="H167" s="109">
        <v>1250</v>
      </c>
      <c r="I167" s="3"/>
      <c r="J167" s="3"/>
      <c r="K167" s="1"/>
      <c r="L167" s="1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</row>
    <row r="168" spans="1:28" ht="12.75" customHeight="1">
      <c r="A168" s="56" t="s">
        <v>426</v>
      </c>
      <c r="B168" s="42" t="s">
        <v>408</v>
      </c>
      <c r="C168" s="42" t="s">
        <v>280</v>
      </c>
      <c r="D168" s="42" t="s">
        <v>425</v>
      </c>
      <c r="E168" s="14">
        <v>1</v>
      </c>
      <c r="F168" s="70" t="s">
        <v>347</v>
      </c>
      <c r="G168" s="81" t="s">
        <v>512</v>
      </c>
      <c r="H168" s="109">
        <v>1250</v>
      </c>
      <c r="I168" s="3"/>
      <c r="J168" s="3"/>
      <c r="K168" s="1"/>
      <c r="L168" s="1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</row>
    <row r="169" spans="1:28" ht="12.75" customHeight="1">
      <c r="A169" s="42" t="s">
        <v>424</v>
      </c>
      <c r="B169" s="42" t="s">
        <v>440</v>
      </c>
      <c r="C169" s="42" t="s">
        <v>280</v>
      </c>
      <c r="D169" s="42" t="s">
        <v>427</v>
      </c>
      <c r="E169" s="14">
        <v>1</v>
      </c>
      <c r="F169" s="58" t="s">
        <v>431</v>
      </c>
      <c r="G169" s="81" t="s">
        <v>512</v>
      </c>
      <c r="H169" s="109">
        <v>2400</v>
      </c>
      <c r="I169" s="3"/>
      <c r="J169" s="3"/>
      <c r="K169" s="1"/>
      <c r="L169" s="1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</row>
    <row r="170" spans="1:28" ht="12.75" customHeight="1">
      <c r="A170" s="56" t="s">
        <v>426</v>
      </c>
      <c r="B170" s="42" t="s">
        <v>408</v>
      </c>
      <c r="C170" s="42" t="s">
        <v>280</v>
      </c>
      <c r="D170" s="42" t="s">
        <v>427</v>
      </c>
      <c r="E170" s="14">
        <v>1</v>
      </c>
      <c r="F170" s="70" t="s">
        <v>432</v>
      </c>
      <c r="G170" s="81" t="s">
        <v>512</v>
      </c>
      <c r="H170" s="109">
        <v>1000</v>
      </c>
      <c r="I170" s="3"/>
      <c r="J170" s="3"/>
      <c r="K170" s="1"/>
      <c r="L170" s="1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</row>
    <row r="171" spans="1:28" ht="12.75" customHeight="1">
      <c r="A171" s="56" t="s">
        <v>426</v>
      </c>
      <c r="B171" s="42" t="s">
        <v>408</v>
      </c>
      <c r="C171" s="42" t="s">
        <v>280</v>
      </c>
      <c r="D171" s="42" t="s">
        <v>427</v>
      </c>
      <c r="E171" s="14">
        <v>1</v>
      </c>
      <c r="F171" s="57" t="s">
        <v>433</v>
      </c>
      <c r="G171" s="81" t="s">
        <v>513</v>
      </c>
      <c r="H171" s="109">
        <v>1000</v>
      </c>
      <c r="I171" s="3"/>
      <c r="J171" s="3"/>
      <c r="K171" s="1"/>
      <c r="L171" s="1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</row>
    <row r="172" spans="1:28" ht="12.75" customHeight="1">
      <c r="A172" s="56" t="s">
        <v>426</v>
      </c>
      <c r="B172" s="42" t="s">
        <v>408</v>
      </c>
      <c r="C172" s="42" t="s">
        <v>280</v>
      </c>
      <c r="D172" s="42" t="s">
        <v>427</v>
      </c>
      <c r="E172" s="14">
        <v>1</v>
      </c>
      <c r="F172" s="70" t="s">
        <v>260</v>
      </c>
      <c r="G172" s="81" t="s">
        <v>511</v>
      </c>
      <c r="H172" s="109">
        <v>1000</v>
      </c>
      <c r="I172" s="3"/>
      <c r="J172" s="3"/>
      <c r="K172" s="1"/>
      <c r="L172" s="1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</row>
    <row r="173" spans="1:28" ht="12.75" customHeight="1">
      <c r="A173" s="56" t="s">
        <v>426</v>
      </c>
      <c r="B173" s="42" t="s">
        <v>408</v>
      </c>
      <c r="C173" s="42" t="s">
        <v>280</v>
      </c>
      <c r="D173" s="42" t="s">
        <v>427</v>
      </c>
      <c r="E173" s="14">
        <v>1</v>
      </c>
      <c r="F173" s="57" t="s">
        <v>434</v>
      </c>
      <c r="G173" s="81" t="s">
        <v>512</v>
      </c>
      <c r="H173" s="109">
        <v>1000</v>
      </c>
      <c r="I173" s="3"/>
      <c r="J173" s="3"/>
      <c r="K173" s="1"/>
      <c r="L173" s="1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</row>
    <row r="174" spans="1:28" ht="12.75" customHeight="1">
      <c r="A174" s="42" t="s">
        <v>424</v>
      </c>
      <c r="B174" s="42" t="s">
        <v>440</v>
      </c>
      <c r="C174" s="42" t="s">
        <v>441</v>
      </c>
      <c r="D174" s="42" t="s">
        <v>425</v>
      </c>
      <c r="E174" s="14">
        <v>1</v>
      </c>
      <c r="F174" s="39" t="s">
        <v>435</v>
      </c>
      <c r="G174" s="81" t="s">
        <v>512</v>
      </c>
      <c r="H174" s="109">
        <v>3000</v>
      </c>
      <c r="I174" s="3"/>
      <c r="J174" s="3"/>
      <c r="K174" s="1"/>
      <c r="L174" s="1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</row>
    <row r="175" spans="1:28" ht="12.75" customHeight="1">
      <c r="A175" s="56" t="s">
        <v>426</v>
      </c>
      <c r="B175" s="42" t="s">
        <v>408</v>
      </c>
      <c r="C175" s="42" t="s">
        <v>441</v>
      </c>
      <c r="D175" s="42" t="s">
        <v>425</v>
      </c>
      <c r="E175" s="14">
        <v>1</v>
      </c>
      <c r="F175" s="39" t="s">
        <v>436</v>
      </c>
      <c r="G175" s="81" t="s">
        <v>512</v>
      </c>
      <c r="H175" s="109">
        <v>1250</v>
      </c>
      <c r="I175" s="3"/>
      <c r="J175" s="3"/>
      <c r="K175" s="1"/>
      <c r="L175" s="1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</row>
    <row r="176" spans="1:28" ht="12.75" customHeight="1">
      <c r="A176" s="56" t="s">
        <v>426</v>
      </c>
      <c r="B176" s="42" t="s">
        <v>408</v>
      </c>
      <c r="C176" s="42" t="s">
        <v>441</v>
      </c>
      <c r="D176" s="42" t="s">
        <v>425</v>
      </c>
      <c r="E176" s="14">
        <v>1</v>
      </c>
      <c r="F176" s="39" t="s">
        <v>437</v>
      </c>
      <c r="G176" s="81" t="s">
        <v>512</v>
      </c>
      <c r="H176" s="109">
        <v>1200.5</v>
      </c>
      <c r="I176" s="3"/>
      <c r="J176" s="3"/>
      <c r="K176" s="1"/>
      <c r="L176" s="1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</row>
    <row r="177" spans="1:28" ht="12.75" customHeight="1">
      <c r="A177" s="56" t="s">
        <v>426</v>
      </c>
      <c r="B177" s="42" t="s">
        <v>408</v>
      </c>
      <c r="C177" s="42" t="s">
        <v>441</v>
      </c>
      <c r="D177" s="42" t="s">
        <v>425</v>
      </c>
      <c r="E177" s="14">
        <v>1</v>
      </c>
      <c r="F177" s="39" t="s">
        <v>438</v>
      </c>
      <c r="G177" s="81" t="s">
        <v>512</v>
      </c>
      <c r="H177" s="109">
        <v>1250</v>
      </c>
      <c r="I177" s="3"/>
      <c r="J177" s="3"/>
      <c r="K177" s="1"/>
      <c r="L177" s="1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</row>
    <row r="178" spans="1:28" ht="12.75" customHeight="1">
      <c r="A178" s="56" t="s">
        <v>426</v>
      </c>
      <c r="B178" s="42" t="s">
        <v>408</v>
      </c>
      <c r="C178" s="42" t="s">
        <v>441</v>
      </c>
      <c r="D178" s="42" t="s">
        <v>425</v>
      </c>
      <c r="E178" s="14">
        <v>1</v>
      </c>
      <c r="F178" s="39" t="s">
        <v>439</v>
      </c>
      <c r="G178" s="81" t="s">
        <v>512</v>
      </c>
      <c r="H178" s="109">
        <v>1200.5</v>
      </c>
      <c r="I178" s="3"/>
      <c r="J178" s="3"/>
      <c r="K178" s="1"/>
      <c r="L178" s="1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</row>
    <row r="179" spans="1:28" ht="12.75" customHeight="1">
      <c r="A179" s="2"/>
      <c r="B179" s="2"/>
      <c r="C179" s="2"/>
      <c r="D179" s="9" t="s">
        <v>11</v>
      </c>
      <c r="E179" s="5">
        <f>SUM(E164:E178)</f>
        <v>15</v>
      </c>
      <c r="F179" s="2"/>
      <c r="G179" s="3"/>
      <c r="H179" s="85">
        <f>SUM(H164:H178)</f>
        <v>22301</v>
      </c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</row>
    <row r="180" spans="1:28" ht="12.75" customHeight="1">
      <c r="A180" s="10"/>
      <c r="B180" s="10"/>
      <c r="C180" s="10"/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  <c r="AA180" s="10"/>
      <c r="AB180" s="10"/>
    </row>
    <row r="181" spans="1:28" ht="12.75" customHeight="1">
      <c r="A181" s="59" t="s">
        <v>37</v>
      </c>
      <c r="B181" s="60"/>
      <c r="C181" s="60"/>
      <c r="D181" s="60"/>
      <c r="E181" s="60"/>
      <c r="F181" s="60"/>
      <c r="G181" s="61"/>
      <c r="H181" s="60"/>
      <c r="I181" s="60"/>
      <c r="J181" s="60"/>
      <c r="K181" s="60"/>
      <c r="L181" s="60"/>
      <c r="M181" s="60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</row>
    <row r="182" spans="1:28" ht="12.75" customHeight="1">
      <c r="A182" s="60" t="s">
        <v>38</v>
      </c>
      <c r="B182" s="62" t="s">
        <v>39</v>
      </c>
      <c r="C182" s="60"/>
      <c r="D182" s="60"/>
      <c r="E182" s="60"/>
      <c r="F182" s="63"/>
      <c r="G182" s="61"/>
      <c r="H182" s="60"/>
      <c r="I182" s="60"/>
      <c r="J182" s="60"/>
      <c r="K182" s="60"/>
      <c r="L182" s="60"/>
      <c r="M182" s="60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</row>
    <row r="183" spans="1:28" ht="12.75" customHeight="1">
      <c r="A183" s="60" t="s">
        <v>40</v>
      </c>
      <c r="B183" s="60"/>
      <c r="C183" s="60"/>
      <c r="D183" s="60"/>
      <c r="E183" s="60"/>
      <c r="F183" s="60"/>
      <c r="G183" s="61"/>
      <c r="H183" s="60"/>
      <c r="I183" s="60"/>
      <c r="J183" s="60"/>
      <c r="K183" s="60"/>
      <c r="L183" s="60"/>
      <c r="M183" s="60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</row>
    <row r="184" spans="1:28" ht="12.75" customHeight="1">
      <c r="A184" s="60" t="s">
        <v>41</v>
      </c>
      <c r="B184" s="60"/>
      <c r="C184" s="60"/>
      <c r="D184" s="60"/>
      <c r="E184" s="60"/>
      <c r="F184" s="60"/>
      <c r="G184" s="60"/>
      <c r="H184" s="60"/>
      <c r="I184" s="60"/>
      <c r="J184" s="60"/>
      <c r="K184" s="60"/>
      <c r="L184" s="60"/>
      <c r="M184" s="60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</row>
    <row r="185" spans="1:28" ht="12.75" customHeight="1">
      <c r="A185" s="60" t="s">
        <v>42</v>
      </c>
      <c r="B185" s="60"/>
      <c r="C185" s="60"/>
      <c r="D185" s="60"/>
      <c r="E185" s="60"/>
      <c r="F185" s="60"/>
      <c r="G185" s="60"/>
      <c r="H185" s="60"/>
      <c r="I185" s="60"/>
      <c r="J185" s="60"/>
      <c r="K185" s="60"/>
      <c r="L185" s="60"/>
      <c r="M185" s="60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</row>
    <row r="186" spans="1:28" ht="12.75" customHeight="1">
      <c r="A186" s="111" t="s">
        <v>43</v>
      </c>
      <c r="B186" s="111"/>
      <c r="C186" s="111"/>
      <c r="D186" s="111"/>
      <c r="E186" s="111"/>
      <c r="F186" s="111"/>
      <c r="G186" s="111"/>
      <c r="H186" s="111"/>
      <c r="I186" s="111"/>
      <c r="J186" s="111"/>
      <c r="K186" s="111"/>
      <c r="L186" s="111"/>
      <c r="M186" s="111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</row>
    <row r="187" spans="1:28" ht="12.75" customHeight="1">
      <c r="A187" s="60" t="s">
        <v>44</v>
      </c>
      <c r="B187" s="60"/>
      <c r="C187" s="60"/>
      <c r="D187" s="60"/>
      <c r="E187" s="60"/>
      <c r="F187" s="60"/>
      <c r="G187" s="60"/>
      <c r="H187" s="60"/>
      <c r="I187" s="60"/>
      <c r="J187" s="60"/>
      <c r="K187" s="60"/>
      <c r="L187" s="60"/>
      <c r="M187" s="60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</row>
    <row r="188" spans="1:28" ht="12.75" customHeight="1">
      <c r="A188" s="60" t="s">
        <v>45</v>
      </c>
      <c r="B188" s="60"/>
      <c r="C188" s="60"/>
      <c r="D188" s="60"/>
      <c r="E188" s="60"/>
      <c r="F188" s="64"/>
      <c r="G188" s="60"/>
      <c r="H188" s="60"/>
      <c r="I188" s="60"/>
      <c r="J188" s="60"/>
      <c r="K188" s="60"/>
      <c r="L188" s="60"/>
      <c r="M188" s="60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</row>
    <row r="189" spans="1:28" ht="12.75" customHeight="1">
      <c r="A189" s="65" t="s">
        <v>46</v>
      </c>
      <c r="B189" s="60"/>
      <c r="C189" s="60"/>
      <c r="D189" s="60"/>
      <c r="E189" s="60"/>
      <c r="F189" s="60"/>
      <c r="G189" s="60"/>
      <c r="H189" s="60"/>
      <c r="I189" s="60"/>
      <c r="J189" s="60"/>
      <c r="K189" s="60"/>
      <c r="L189" s="60"/>
      <c r="M189" s="60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</row>
    <row r="190" spans="1:28" ht="12.75" customHeight="1">
      <c r="A190" s="65" t="s">
        <v>47</v>
      </c>
      <c r="B190" s="60"/>
      <c r="C190" s="60"/>
      <c r="D190" s="60"/>
      <c r="E190" s="60"/>
      <c r="F190" s="60"/>
      <c r="G190" s="60"/>
      <c r="H190" s="60"/>
      <c r="I190" s="60"/>
      <c r="J190" s="60"/>
      <c r="K190" s="60"/>
      <c r="L190" s="60"/>
      <c r="M190" s="60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</row>
    <row r="191" spans="1:28" ht="12.75" customHeight="1">
      <c r="A191" s="65" t="s">
        <v>48</v>
      </c>
      <c r="B191" s="60"/>
      <c r="C191" s="60"/>
      <c r="D191" s="60"/>
      <c r="E191" s="60"/>
      <c r="F191" s="60"/>
      <c r="G191" s="60"/>
      <c r="H191" s="60"/>
      <c r="I191" s="60"/>
      <c r="J191" s="60"/>
      <c r="K191" s="60"/>
      <c r="L191" s="60"/>
      <c r="M191" s="60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</row>
    <row r="192" spans="1:28" ht="12.75" customHeight="1">
      <c r="A192" s="65" t="s">
        <v>49</v>
      </c>
      <c r="B192" s="60"/>
      <c r="C192" s="60"/>
      <c r="D192" s="60"/>
      <c r="E192" s="60"/>
      <c r="F192" s="60"/>
      <c r="G192" s="60"/>
      <c r="H192" s="60"/>
      <c r="I192" s="60"/>
      <c r="J192" s="60"/>
      <c r="K192" s="60"/>
      <c r="L192" s="60"/>
      <c r="M192" s="60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</row>
    <row r="193" spans="1:28" ht="12.75" customHeight="1">
      <c r="A193" s="65" t="s">
        <v>50</v>
      </c>
      <c r="B193" s="60"/>
      <c r="C193" s="60"/>
      <c r="D193" s="60"/>
      <c r="E193" s="60"/>
      <c r="F193" s="60"/>
      <c r="G193" s="60"/>
      <c r="H193" s="60"/>
      <c r="I193" s="60"/>
      <c r="J193" s="60"/>
      <c r="K193" s="60"/>
      <c r="L193" s="60"/>
      <c r="M193" s="60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</row>
    <row r="194" spans="1:28" ht="12.75" customHeight="1">
      <c r="A194" s="60" t="s">
        <v>51</v>
      </c>
      <c r="B194" s="60"/>
      <c r="C194" s="60"/>
      <c r="D194" s="60"/>
      <c r="E194" s="60"/>
      <c r="F194" s="60"/>
      <c r="G194" s="60"/>
      <c r="H194" s="60"/>
      <c r="I194" s="60"/>
      <c r="J194" s="60"/>
      <c r="K194" s="60"/>
      <c r="L194" s="60"/>
      <c r="M194" s="60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</row>
    <row r="195" spans="1:28" ht="12.75" customHeight="1">
      <c r="A195" s="60" t="s">
        <v>52</v>
      </c>
      <c r="B195" s="60"/>
      <c r="C195" s="60"/>
      <c r="D195" s="60"/>
      <c r="E195" s="60"/>
      <c r="F195" s="60"/>
      <c r="G195" s="60"/>
      <c r="H195" s="60"/>
      <c r="I195" s="60"/>
      <c r="J195" s="60"/>
      <c r="K195" s="60"/>
      <c r="L195" s="60"/>
      <c r="M195" s="60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</row>
    <row r="196" spans="1:28" ht="12.75" customHeight="1">
      <c r="A196" s="60" t="s">
        <v>53</v>
      </c>
      <c r="B196" s="62"/>
      <c r="C196" s="60"/>
      <c r="D196" s="60"/>
      <c r="E196" s="60"/>
      <c r="F196" s="60"/>
      <c r="G196" s="60"/>
      <c r="H196" s="60"/>
      <c r="I196" s="60"/>
      <c r="J196" s="60"/>
      <c r="K196" s="60"/>
      <c r="L196" s="60"/>
      <c r="M196" s="60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</row>
    <row r="197" spans="1:28" ht="12.75" customHeight="1">
      <c r="A197" s="60" t="s">
        <v>54</v>
      </c>
      <c r="B197" s="62"/>
      <c r="C197" s="60"/>
      <c r="D197" s="60"/>
      <c r="E197" s="60"/>
      <c r="F197" s="60"/>
      <c r="G197" s="60"/>
      <c r="H197" s="60"/>
      <c r="I197" s="60"/>
      <c r="J197" s="60"/>
      <c r="K197" s="60"/>
      <c r="L197" s="60"/>
      <c r="M197" s="60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</row>
    <row r="198" spans="1:28" ht="12.75" customHeight="1">
      <c r="A198" s="66" t="s">
        <v>55</v>
      </c>
      <c r="B198" s="64"/>
      <c r="C198" s="64"/>
      <c r="D198" s="64"/>
      <c r="E198" s="64"/>
      <c r="F198" s="64"/>
      <c r="G198" s="64"/>
      <c r="H198" s="64"/>
      <c r="I198" s="64"/>
      <c r="J198" s="64"/>
      <c r="K198" s="64"/>
      <c r="L198" s="64"/>
      <c r="M198" s="67"/>
      <c r="N198" s="11"/>
      <c r="O198" s="11"/>
      <c r="P198" s="11"/>
      <c r="Q198" s="11"/>
      <c r="R198" s="11"/>
      <c r="S198" s="11"/>
      <c r="T198" s="11"/>
      <c r="U198" s="11"/>
      <c r="V198" s="11"/>
      <c r="W198" s="11"/>
      <c r="X198" s="11"/>
      <c r="Y198" s="11"/>
      <c r="Z198" s="11"/>
      <c r="AA198" s="11"/>
      <c r="AB198" s="11"/>
    </row>
    <row r="199" spans="1:28" ht="12.75" customHeight="1">
      <c r="A199" s="68" t="s">
        <v>56</v>
      </c>
      <c r="B199" s="69"/>
      <c r="C199" s="64"/>
      <c r="D199" s="64"/>
      <c r="E199" s="64"/>
      <c r="F199" s="64"/>
      <c r="G199" s="64"/>
      <c r="H199" s="64"/>
      <c r="I199" s="64"/>
      <c r="J199" s="64"/>
      <c r="K199" s="64"/>
      <c r="L199" s="64"/>
      <c r="M199" s="67"/>
      <c r="N199" s="11"/>
      <c r="O199" s="11"/>
      <c r="P199" s="11"/>
      <c r="Q199" s="11"/>
      <c r="R199" s="11"/>
      <c r="S199" s="11"/>
      <c r="T199" s="11"/>
      <c r="U199" s="11"/>
      <c r="V199" s="11"/>
      <c r="W199" s="11"/>
      <c r="X199" s="11"/>
      <c r="Y199" s="11"/>
      <c r="Z199" s="11"/>
      <c r="AA199" s="11"/>
      <c r="AB199" s="11"/>
    </row>
    <row r="200" spans="1:28" ht="12.75" customHeight="1">
      <c r="A200" s="66" t="s">
        <v>55</v>
      </c>
      <c r="B200" s="64"/>
      <c r="C200" s="64"/>
      <c r="D200" s="64"/>
      <c r="E200" s="64"/>
      <c r="F200" s="64"/>
      <c r="G200" s="64"/>
      <c r="H200" s="64"/>
      <c r="I200" s="64"/>
      <c r="J200" s="64"/>
      <c r="K200" s="67"/>
      <c r="L200" s="67"/>
      <c r="M200" s="67"/>
      <c r="N200" s="11"/>
      <c r="O200" s="11"/>
      <c r="P200" s="11"/>
      <c r="Q200" s="11"/>
      <c r="R200" s="11"/>
      <c r="S200" s="11"/>
      <c r="T200" s="11"/>
      <c r="U200" s="11"/>
      <c r="V200" s="11"/>
      <c r="W200" s="11"/>
      <c r="X200" s="11"/>
      <c r="Y200" s="11"/>
      <c r="Z200" s="11"/>
      <c r="AA200" s="11"/>
      <c r="AB200" s="11"/>
    </row>
    <row r="201" spans="1:28" ht="12.75" customHeight="1">
      <c r="A201" s="68" t="s">
        <v>56</v>
      </c>
      <c r="B201" s="64"/>
      <c r="C201" s="64"/>
      <c r="D201" s="64"/>
      <c r="E201" s="64"/>
      <c r="F201" s="64"/>
      <c r="G201" s="64"/>
      <c r="H201" s="64"/>
      <c r="I201" s="64"/>
      <c r="J201" s="64"/>
      <c r="K201" s="67"/>
      <c r="L201" s="67"/>
      <c r="M201" s="67"/>
      <c r="N201" s="11"/>
      <c r="O201" s="11"/>
      <c r="P201" s="11"/>
      <c r="Q201" s="11"/>
      <c r="R201" s="11"/>
      <c r="S201" s="11"/>
      <c r="T201" s="11"/>
      <c r="U201" s="11"/>
      <c r="V201" s="11"/>
      <c r="W201" s="11"/>
      <c r="X201" s="11"/>
      <c r="Y201" s="11"/>
      <c r="Z201" s="11"/>
      <c r="AA201" s="11"/>
      <c r="AB201" s="11"/>
    </row>
    <row r="221" spans="1:28" ht="12.75" customHeight="1">
      <c r="A221" s="10"/>
      <c r="B221" s="10"/>
      <c r="C221" s="10"/>
      <c r="D221" s="10"/>
      <c r="E221" s="10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  <c r="AA221" s="10"/>
      <c r="AB221" s="10"/>
    </row>
    <row r="222" spans="1:28" ht="12.75" customHeight="1">
      <c r="A222" s="10"/>
      <c r="B222" s="10"/>
      <c r="C222" s="10"/>
      <c r="D222" s="10"/>
      <c r="E222" s="10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  <c r="AA222" s="10"/>
      <c r="AB222" s="10"/>
    </row>
    <row r="223" spans="1:28" ht="12.75" customHeight="1">
      <c r="A223" s="10"/>
      <c r="B223" s="10"/>
      <c r="C223" s="10"/>
      <c r="D223" s="10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  <c r="AA223" s="10"/>
      <c r="AB223" s="10"/>
    </row>
    <row r="224" spans="1:28" ht="12.75" customHeight="1">
      <c r="A224" s="10"/>
      <c r="B224" s="10"/>
      <c r="C224" s="10"/>
      <c r="D224" s="10"/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0"/>
      <c r="AA224" s="10"/>
      <c r="AB224" s="10"/>
    </row>
    <row r="225" spans="1:28" ht="12.75" customHeight="1">
      <c r="A225" s="10"/>
      <c r="B225" s="10"/>
      <c r="C225" s="10"/>
      <c r="D225" s="10"/>
      <c r="E225" s="10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10"/>
      <c r="AA225" s="10"/>
      <c r="AB225" s="10"/>
    </row>
    <row r="226" spans="1:28" ht="12.75" customHeight="1">
      <c r="A226" s="10"/>
      <c r="B226" s="10"/>
      <c r="C226" s="10"/>
      <c r="D226" s="10"/>
      <c r="E226" s="10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  <c r="AA226" s="10"/>
      <c r="AB226" s="10"/>
    </row>
    <row r="227" spans="1:28" ht="12.75" customHeight="1">
      <c r="A227" s="10"/>
      <c r="B227" s="10"/>
      <c r="C227" s="10"/>
      <c r="D227" s="10"/>
      <c r="E227" s="10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0"/>
      <c r="AA227" s="10"/>
      <c r="AB227" s="10"/>
    </row>
    <row r="228" spans="1:28" ht="12.75" customHeight="1">
      <c r="A228" s="10"/>
      <c r="B228" s="10"/>
      <c r="C228" s="10"/>
      <c r="D228" s="10"/>
      <c r="E228" s="10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  <c r="AA228" s="10"/>
      <c r="AB228" s="10"/>
    </row>
    <row r="229" spans="1:28" ht="12.75" customHeight="1">
      <c r="A229" s="10"/>
      <c r="B229" s="10"/>
      <c r="C229" s="10"/>
      <c r="D229" s="10"/>
      <c r="E229" s="10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  <c r="AA229" s="10"/>
      <c r="AB229" s="10"/>
    </row>
    <row r="230" spans="1:28" ht="12.75" customHeight="1">
      <c r="A230" s="10"/>
      <c r="B230" s="10"/>
      <c r="C230" s="10"/>
      <c r="D230" s="10"/>
      <c r="E230" s="10"/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0"/>
      <c r="AA230" s="10"/>
      <c r="AB230" s="10"/>
    </row>
    <row r="231" spans="1:28" ht="12.75" customHeight="1">
      <c r="A231" s="10"/>
      <c r="B231" s="10"/>
      <c r="C231" s="10"/>
      <c r="D231" s="10"/>
      <c r="E231" s="10"/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  <c r="Z231" s="10"/>
      <c r="AA231" s="10"/>
      <c r="AB231" s="10"/>
    </row>
    <row r="232" spans="1:28" ht="12.75" customHeight="1">
      <c r="A232" s="10"/>
      <c r="B232" s="10"/>
      <c r="C232" s="10"/>
      <c r="D232" s="10"/>
      <c r="E232" s="10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0"/>
      <c r="AA232" s="10"/>
      <c r="AB232" s="10"/>
    </row>
    <row r="233" spans="1:28" ht="12.75" customHeight="1">
      <c r="A233" s="10"/>
      <c r="B233" s="10"/>
      <c r="C233" s="10"/>
      <c r="D233" s="10"/>
      <c r="E233" s="10"/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0"/>
      <c r="AA233" s="10"/>
      <c r="AB233" s="10"/>
    </row>
    <row r="234" spans="1:28" ht="12.75" customHeight="1">
      <c r="A234" s="10"/>
      <c r="B234" s="10"/>
      <c r="C234" s="10"/>
      <c r="D234" s="10"/>
      <c r="E234" s="10"/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  <c r="AA234" s="10"/>
      <c r="AB234" s="10"/>
    </row>
    <row r="235" spans="1:28" ht="12.75" customHeight="1">
      <c r="A235" s="10"/>
      <c r="B235" s="10"/>
      <c r="C235" s="10"/>
      <c r="D235" s="10"/>
      <c r="E235" s="10"/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  <c r="AA235" s="10"/>
      <c r="AB235" s="10"/>
    </row>
    <row r="236" spans="1:28" ht="12.75" customHeight="1">
      <c r="A236" s="10"/>
      <c r="B236" s="10"/>
      <c r="C236" s="10"/>
      <c r="D236" s="10"/>
      <c r="E236" s="10"/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  <c r="AA236" s="10"/>
      <c r="AB236" s="10"/>
    </row>
    <row r="237" spans="1:28" ht="12.75" customHeight="1">
      <c r="A237" s="10"/>
      <c r="B237" s="10"/>
      <c r="C237" s="10"/>
      <c r="D237" s="10"/>
      <c r="E237" s="10"/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  <c r="AA237" s="10"/>
      <c r="AB237" s="10"/>
    </row>
    <row r="238" spans="1:28" ht="12.75" customHeight="1">
      <c r="A238" s="10"/>
      <c r="B238" s="10"/>
      <c r="C238" s="10"/>
      <c r="D238" s="10"/>
      <c r="E238" s="10"/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  <c r="AA238" s="10"/>
      <c r="AB238" s="10"/>
    </row>
    <row r="239" spans="1:28" ht="12.75" customHeight="1">
      <c r="A239" s="10"/>
      <c r="B239" s="10"/>
      <c r="C239" s="10"/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/>
      <c r="AA239" s="10"/>
      <c r="AB239" s="10"/>
    </row>
    <row r="240" spans="1:28" ht="12.75" customHeight="1">
      <c r="A240" s="10"/>
      <c r="B240" s="10"/>
      <c r="C240" s="10"/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  <c r="AA240" s="10"/>
      <c r="AB240" s="10"/>
    </row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  <row r="1001" ht="12.75" customHeight="1"/>
    <row r="1002" ht="12.75" customHeight="1"/>
    <row r="1003" ht="12.75" customHeight="1"/>
    <row r="1004" ht="12.75" customHeight="1"/>
    <row r="1005" ht="12.75" customHeight="1"/>
    <row r="1006" ht="12.75" customHeight="1"/>
    <row r="1007" ht="12.75" customHeight="1"/>
    <row r="1008" ht="12.75" customHeight="1"/>
    <row r="1009" ht="12.75" customHeight="1"/>
    <row r="1010" ht="12.75" customHeight="1"/>
    <row r="1011" ht="12.75" customHeight="1"/>
    <row r="1012" ht="12.75" customHeight="1"/>
    <row r="1013" ht="12.75" customHeight="1"/>
    <row r="1014" ht="12.75" customHeight="1"/>
    <row r="1015" ht="12.75" customHeight="1"/>
    <row r="1016" ht="12.75" customHeight="1"/>
    <row r="1017" ht="12.75" customHeight="1"/>
    <row r="1018" ht="12.75" customHeight="1"/>
    <row r="1019" ht="12.75" customHeight="1"/>
    <row r="1020" ht="12.75" customHeight="1"/>
    <row r="1021" ht="12.75" customHeight="1"/>
    <row r="1022" ht="12.75" customHeight="1"/>
    <row r="1023" ht="12.75" customHeight="1"/>
  </sheetData>
  <protectedRanges>
    <protectedRange sqref="F155" name="Intervalo1_3"/>
  </protectedRanges>
  <mergeCells count="6">
    <mergeCell ref="A1:K1"/>
    <mergeCell ref="A70:H70"/>
    <mergeCell ref="A98:H98"/>
    <mergeCell ref="A151:H151"/>
    <mergeCell ref="A162:H162"/>
    <mergeCell ref="A186:M186"/>
  </mergeCells>
  <pageMargins left="0.511811024" right="0.511811024" top="0.78740157499999996" bottom="0.78740157499999996" header="0.31496062000000002" footer="0.31496062000000002"/>
  <tableParts count="4">
    <tablePart r:id="rId1"/>
    <tablePart r:id="rId2"/>
    <tablePart r:id="rId3"/>
    <tablePart r:id="rId4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257053-77A7-4937-BDE2-F1132B1C54B2}">
  <dimension ref="A1:AB1023"/>
  <sheetViews>
    <sheetView workbookViewId="0">
      <selection sqref="A1:XFD1048576"/>
    </sheetView>
  </sheetViews>
  <sheetFormatPr defaultRowHeight="14.25"/>
  <cols>
    <col min="1" max="1" width="78.125" style="12" bestFit="1" customWidth="1"/>
    <col min="2" max="2" width="14.375" style="12" bestFit="1" customWidth="1"/>
    <col min="3" max="3" width="13.875" style="12" bestFit="1" customWidth="1"/>
    <col min="4" max="4" width="8.125" style="12" bestFit="1" customWidth="1"/>
    <col min="5" max="5" width="7.125" style="12" bestFit="1" customWidth="1"/>
    <col min="6" max="6" width="37.5" style="12" bestFit="1" customWidth="1"/>
    <col min="7" max="7" width="9.875" style="12" bestFit="1" customWidth="1"/>
    <col min="8" max="9" width="11.5" style="12" bestFit="1" customWidth="1"/>
    <col min="10" max="10" width="14.125" style="12" bestFit="1" customWidth="1"/>
    <col min="11" max="11" width="11.5" style="12" bestFit="1" customWidth="1"/>
    <col min="12" max="28" width="8.125" style="12" customWidth="1"/>
    <col min="29" max="1024" width="16" style="12" customWidth="1"/>
    <col min="1025" max="16384" width="9" style="12"/>
  </cols>
  <sheetData>
    <row r="1" spans="1:28" s="23" customFormat="1" ht="12.75" customHeight="1">
      <c r="A1" s="112" t="s">
        <v>0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</row>
    <row r="2" spans="1:28" s="23" customFormat="1" ht="12.75" customHeight="1">
      <c r="A2" s="24" t="s">
        <v>1</v>
      </c>
      <c r="B2" s="24" t="s">
        <v>2</v>
      </c>
      <c r="C2" s="24" t="s">
        <v>3</v>
      </c>
      <c r="D2" s="24" t="s">
        <v>4</v>
      </c>
      <c r="E2" s="24" t="s">
        <v>5</v>
      </c>
      <c r="F2" s="24" t="s">
        <v>6</v>
      </c>
      <c r="G2" s="24" t="s">
        <v>7</v>
      </c>
      <c r="H2" s="24" t="s">
        <v>8</v>
      </c>
      <c r="I2" s="25" t="s">
        <v>9</v>
      </c>
      <c r="J2" s="25" t="s">
        <v>10</v>
      </c>
      <c r="K2" s="25" t="s">
        <v>11</v>
      </c>
      <c r="L2" s="1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</row>
    <row r="3" spans="1:28" s="23" customFormat="1" ht="12.75" customHeight="1">
      <c r="A3" s="41" t="s">
        <v>58</v>
      </c>
      <c r="B3" s="42" t="s">
        <v>112</v>
      </c>
      <c r="C3" s="42" t="s">
        <v>12</v>
      </c>
      <c r="D3" s="46" t="s">
        <v>13</v>
      </c>
      <c r="E3" s="34">
        <v>1</v>
      </c>
      <c r="F3" s="40" t="s">
        <v>212</v>
      </c>
      <c r="G3" s="36" t="s">
        <v>8</v>
      </c>
      <c r="H3" s="84">
        <v>10570</v>
      </c>
      <c r="I3" s="84"/>
      <c r="J3" s="84"/>
      <c r="K3" s="84">
        <f>Tabela110[[#This Row],[AGP]]+Tabela110[[#This Row],[VENCIMENTO]]+Tabela110[[#This Row],[REPRESENTAÇÃO]]</f>
        <v>10570</v>
      </c>
      <c r="L3" s="1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</row>
    <row r="4" spans="1:28" s="23" customFormat="1" ht="12.75" customHeight="1">
      <c r="A4" s="38" t="s">
        <v>59</v>
      </c>
      <c r="B4" s="42" t="s">
        <v>113</v>
      </c>
      <c r="C4" s="42" t="s">
        <v>162</v>
      </c>
      <c r="D4" s="45" t="s">
        <v>15</v>
      </c>
      <c r="E4" s="34">
        <v>1</v>
      </c>
      <c r="F4" s="38" t="s">
        <v>213</v>
      </c>
      <c r="G4" s="36" t="s">
        <v>511</v>
      </c>
      <c r="H4" s="84"/>
      <c r="I4" s="84">
        <v>1993.32</v>
      </c>
      <c r="J4" s="84">
        <v>7973.3</v>
      </c>
      <c r="K4" s="84">
        <f>Tabela110[[#This Row],[AGP]]+Tabela110[[#This Row],[VENCIMENTO]]+Tabela110[[#This Row],[REPRESENTAÇÃO]]</f>
        <v>9966.6200000000008</v>
      </c>
      <c r="L4" s="1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</row>
    <row r="5" spans="1:28" s="23" customFormat="1" ht="12.75" customHeight="1">
      <c r="A5" s="40" t="s">
        <v>60</v>
      </c>
      <c r="B5" s="42" t="s">
        <v>114</v>
      </c>
      <c r="C5" s="42" t="s">
        <v>163</v>
      </c>
      <c r="D5" s="45" t="s">
        <v>15</v>
      </c>
      <c r="E5" s="34">
        <v>1</v>
      </c>
      <c r="F5" s="40" t="s">
        <v>214</v>
      </c>
      <c r="G5" s="36" t="s">
        <v>511</v>
      </c>
      <c r="H5" s="84"/>
      <c r="I5" s="84">
        <v>1993.32</v>
      </c>
      <c r="J5" s="84">
        <v>7937.3</v>
      </c>
      <c r="K5" s="84">
        <f>Tabela110[[#This Row],[AGP]]+Tabela110[[#This Row],[VENCIMENTO]]+Tabela110[[#This Row],[REPRESENTAÇÃO]]</f>
        <v>9930.6200000000008</v>
      </c>
      <c r="L5" s="1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</row>
    <row r="6" spans="1:28" s="23" customFormat="1" ht="12.75" customHeight="1">
      <c r="A6" s="39" t="s">
        <v>61</v>
      </c>
      <c r="B6" s="42" t="s">
        <v>115</v>
      </c>
      <c r="C6" s="42" t="s">
        <v>115</v>
      </c>
      <c r="D6" s="45" t="s">
        <v>15</v>
      </c>
      <c r="E6" s="34">
        <v>1</v>
      </c>
      <c r="F6" s="47" t="s">
        <v>215</v>
      </c>
      <c r="G6" s="36" t="s">
        <v>511</v>
      </c>
      <c r="H6" s="84"/>
      <c r="I6" s="84">
        <v>199.32</v>
      </c>
      <c r="J6" s="84">
        <v>7973.3</v>
      </c>
      <c r="K6" s="84">
        <f>Tabela110[[#This Row],[AGP]]+Tabela110[[#This Row],[VENCIMENTO]]+Tabela110[[#This Row],[REPRESENTAÇÃO]]</f>
        <v>8172.62</v>
      </c>
      <c r="L6" s="1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s="23" customFormat="1" ht="12.75" customHeight="1">
      <c r="A7" s="39" t="s">
        <v>62</v>
      </c>
      <c r="B7" s="42" t="s">
        <v>116</v>
      </c>
      <c r="C7" s="42" t="s">
        <v>164</v>
      </c>
      <c r="D7" s="45" t="s">
        <v>206</v>
      </c>
      <c r="E7" s="34">
        <v>1</v>
      </c>
      <c r="F7" s="47" t="s">
        <v>216</v>
      </c>
      <c r="G7" s="36" t="s">
        <v>511</v>
      </c>
      <c r="H7" s="84"/>
      <c r="I7" s="84">
        <v>1461.77</v>
      </c>
      <c r="J7" s="84">
        <v>5847.08</v>
      </c>
      <c r="K7" s="84">
        <f>Tabela110[[#This Row],[AGP]]+Tabela110[[#This Row],[VENCIMENTO]]+Tabela110[[#This Row],[REPRESENTAÇÃO]]</f>
        <v>7308.85</v>
      </c>
      <c r="L7" s="1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</row>
    <row r="8" spans="1:28" s="23" customFormat="1" ht="12.75" customHeight="1">
      <c r="A8" s="39" t="s">
        <v>63</v>
      </c>
      <c r="B8" s="42" t="s">
        <v>117</v>
      </c>
      <c r="C8" s="42" t="s">
        <v>165</v>
      </c>
      <c r="D8" s="45" t="s">
        <v>206</v>
      </c>
      <c r="E8" s="34">
        <v>1</v>
      </c>
      <c r="F8" s="47" t="s">
        <v>217</v>
      </c>
      <c r="G8" s="36" t="s">
        <v>512</v>
      </c>
      <c r="H8" s="84"/>
      <c r="I8" s="84"/>
      <c r="J8" s="84">
        <v>5847.08</v>
      </c>
      <c r="K8" s="84">
        <v>5847.08</v>
      </c>
      <c r="L8" s="1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</row>
    <row r="9" spans="1:28" s="23" customFormat="1" ht="12.75" customHeight="1">
      <c r="A9" s="39" t="s">
        <v>64</v>
      </c>
      <c r="B9" s="42" t="s">
        <v>118</v>
      </c>
      <c r="C9" s="42" t="s">
        <v>166</v>
      </c>
      <c r="D9" s="45" t="s">
        <v>206</v>
      </c>
      <c r="E9" s="34">
        <v>1</v>
      </c>
      <c r="F9" s="47" t="s">
        <v>218</v>
      </c>
      <c r="G9" s="36" t="s">
        <v>511</v>
      </c>
      <c r="H9" s="84"/>
      <c r="I9" s="84">
        <v>1461.77</v>
      </c>
      <c r="J9" s="84">
        <v>5847.08</v>
      </c>
      <c r="K9" s="84">
        <f>Tabela110[[#This Row],[AGP]]+Tabela110[[#This Row],[VENCIMENTO]]+Tabela110[[#This Row],[REPRESENTAÇÃO]]</f>
        <v>7308.85</v>
      </c>
      <c r="L9" s="1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</row>
    <row r="10" spans="1:28" s="23" customFormat="1" ht="12.75" customHeight="1">
      <c r="A10" s="39" t="s">
        <v>65</v>
      </c>
      <c r="B10" s="42" t="s">
        <v>119</v>
      </c>
      <c r="C10" s="43" t="s">
        <v>119</v>
      </c>
      <c r="D10" s="45" t="s">
        <v>207</v>
      </c>
      <c r="E10" s="34">
        <v>1</v>
      </c>
      <c r="F10" s="47" t="s">
        <v>219</v>
      </c>
      <c r="G10" s="36" t="s">
        <v>511</v>
      </c>
      <c r="H10" s="84"/>
      <c r="I10" s="84">
        <v>1461.77</v>
      </c>
      <c r="J10" s="84">
        <v>5847.08</v>
      </c>
      <c r="K10" s="84">
        <f>Tabela110[[#This Row],[AGP]]+Tabela110[[#This Row],[VENCIMENTO]]+Tabela110[[#This Row],[REPRESENTAÇÃO]]</f>
        <v>7308.85</v>
      </c>
      <c r="L10" s="1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</row>
    <row r="11" spans="1:28" s="23" customFormat="1" ht="12.75" customHeight="1">
      <c r="A11" s="39" t="s">
        <v>66</v>
      </c>
      <c r="B11" s="42" t="s">
        <v>17</v>
      </c>
      <c r="C11" s="42" t="s">
        <v>167</v>
      </c>
      <c r="D11" s="45" t="s">
        <v>208</v>
      </c>
      <c r="E11" s="34">
        <v>1</v>
      </c>
      <c r="F11" s="47" t="s">
        <v>220</v>
      </c>
      <c r="G11" s="36" t="s">
        <v>511</v>
      </c>
      <c r="H11" s="84"/>
      <c r="I11" s="84">
        <v>1229.22</v>
      </c>
      <c r="J11" s="84">
        <v>4916.8599999999997</v>
      </c>
      <c r="K11" s="84">
        <f>Tabela110[[#This Row],[AGP]]+Tabela110[[#This Row],[VENCIMENTO]]+Tabela110[[#This Row],[REPRESENTAÇÃO]]</f>
        <v>6146.08</v>
      </c>
      <c r="L11" s="1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</row>
    <row r="12" spans="1:28" s="23" customFormat="1" ht="12.75" customHeight="1">
      <c r="A12" s="39" t="s">
        <v>67</v>
      </c>
      <c r="B12" s="42" t="s">
        <v>120</v>
      </c>
      <c r="C12" s="42" t="s">
        <v>453</v>
      </c>
      <c r="D12" s="45" t="s">
        <v>208</v>
      </c>
      <c r="E12" s="34">
        <v>1</v>
      </c>
      <c r="F12" s="47" t="s">
        <v>221</v>
      </c>
      <c r="G12" s="36" t="s">
        <v>511</v>
      </c>
      <c r="H12" s="84"/>
      <c r="I12" s="84">
        <v>1229.22</v>
      </c>
      <c r="J12" s="84">
        <v>4916.8599999999997</v>
      </c>
      <c r="K12" s="84">
        <f>Tabela110[[#This Row],[AGP]]+Tabela110[[#This Row],[VENCIMENTO]]+Tabela110[[#This Row],[REPRESENTAÇÃO]]</f>
        <v>6146.08</v>
      </c>
      <c r="L12" s="1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</row>
    <row r="13" spans="1:28" s="23" customFormat="1" ht="12.75" customHeight="1">
      <c r="A13" s="39" t="s">
        <v>68</v>
      </c>
      <c r="B13" s="42" t="s">
        <v>121</v>
      </c>
      <c r="C13" s="42" t="s">
        <v>454</v>
      </c>
      <c r="D13" s="45" t="s">
        <v>208</v>
      </c>
      <c r="E13" s="34">
        <v>1</v>
      </c>
      <c r="F13" s="47" t="s">
        <v>222</v>
      </c>
      <c r="G13" s="36" t="s">
        <v>511</v>
      </c>
      <c r="H13" s="84"/>
      <c r="I13" s="84">
        <v>1229.22</v>
      </c>
      <c r="J13" s="84">
        <v>4916.8599999999997</v>
      </c>
      <c r="K13" s="84">
        <f>Tabela110[[#This Row],[AGP]]+Tabela110[[#This Row],[VENCIMENTO]]+Tabela110[[#This Row],[REPRESENTAÇÃO]]</f>
        <v>6146.08</v>
      </c>
      <c r="L13" s="1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</row>
    <row r="14" spans="1:28" s="23" customFormat="1" ht="12.75" customHeight="1">
      <c r="A14" s="39" t="s">
        <v>69</v>
      </c>
      <c r="B14" s="42" t="s">
        <v>122</v>
      </c>
      <c r="C14" s="42" t="s">
        <v>122</v>
      </c>
      <c r="D14" s="45" t="s">
        <v>208</v>
      </c>
      <c r="E14" s="34">
        <v>1</v>
      </c>
      <c r="F14" s="47" t="s">
        <v>223</v>
      </c>
      <c r="G14" s="36" t="s">
        <v>511</v>
      </c>
      <c r="H14" s="84"/>
      <c r="I14" s="84">
        <v>1129.55</v>
      </c>
      <c r="J14" s="84">
        <v>4518.2</v>
      </c>
      <c r="K14" s="84">
        <f>Tabela110[[#This Row],[AGP]]+Tabela110[[#This Row],[VENCIMENTO]]+Tabela110[[#This Row],[REPRESENTAÇÃO]]</f>
        <v>5647.75</v>
      </c>
      <c r="L14" s="1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</row>
    <row r="15" spans="1:28" s="23" customFormat="1" ht="12.75" customHeight="1">
      <c r="A15" s="40" t="s">
        <v>70</v>
      </c>
      <c r="B15" s="42" t="s">
        <v>123</v>
      </c>
      <c r="C15" s="42" t="s">
        <v>168</v>
      </c>
      <c r="D15" s="45" t="s">
        <v>16</v>
      </c>
      <c r="E15" s="34">
        <v>1</v>
      </c>
      <c r="F15" s="40" t="s">
        <v>224</v>
      </c>
      <c r="G15" s="36" t="s">
        <v>511</v>
      </c>
      <c r="H15" s="84"/>
      <c r="I15" s="84">
        <v>1129.55</v>
      </c>
      <c r="J15" s="84">
        <v>4518.2</v>
      </c>
      <c r="K15" s="84">
        <f>Tabela110[[#This Row],[AGP]]+Tabela110[[#This Row],[VENCIMENTO]]+Tabela110[[#This Row],[REPRESENTAÇÃO]]</f>
        <v>5647.75</v>
      </c>
      <c r="L15" s="1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</row>
    <row r="16" spans="1:28" s="23" customFormat="1" ht="12.75" customHeight="1">
      <c r="A16" s="39" t="s">
        <v>71</v>
      </c>
      <c r="B16" s="42" t="s">
        <v>124</v>
      </c>
      <c r="C16" s="42" t="s">
        <v>169</v>
      </c>
      <c r="D16" s="45" t="s">
        <v>16</v>
      </c>
      <c r="E16" s="34">
        <v>1</v>
      </c>
      <c r="F16" s="47" t="s">
        <v>225</v>
      </c>
      <c r="G16" s="36" t="s">
        <v>511</v>
      </c>
      <c r="H16" s="84"/>
      <c r="I16" s="84">
        <v>1129.55</v>
      </c>
      <c r="J16" s="84">
        <v>4518.2</v>
      </c>
      <c r="K16" s="84">
        <f>Tabela110[[#This Row],[AGP]]+Tabela110[[#This Row],[VENCIMENTO]]+Tabela110[[#This Row],[REPRESENTAÇÃO]]</f>
        <v>5647.75</v>
      </c>
      <c r="L16" s="1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</row>
    <row r="17" spans="1:28" s="23" customFormat="1" ht="12.75" customHeight="1">
      <c r="A17" s="39" t="s">
        <v>70</v>
      </c>
      <c r="B17" s="42" t="s">
        <v>123</v>
      </c>
      <c r="C17" s="42" t="s">
        <v>168</v>
      </c>
      <c r="D17" s="45" t="s">
        <v>16</v>
      </c>
      <c r="E17" s="34">
        <v>1</v>
      </c>
      <c r="F17" s="47" t="s">
        <v>226</v>
      </c>
      <c r="G17" s="36" t="s">
        <v>512</v>
      </c>
      <c r="H17" s="84"/>
      <c r="I17" s="84">
        <v>4518.2</v>
      </c>
      <c r="J17" s="84"/>
      <c r="K17" s="84">
        <f>Tabela110[[#This Row],[AGP]]+Tabela110[[#This Row],[VENCIMENTO]]+Tabela110[[#This Row],[REPRESENTAÇÃO]]</f>
        <v>4518.2</v>
      </c>
      <c r="L17" s="1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</row>
    <row r="18" spans="1:28" s="23" customFormat="1" ht="12.75" customHeight="1">
      <c r="A18" s="39" t="s">
        <v>450</v>
      </c>
      <c r="B18" s="42" t="s">
        <v>451</v>
      </c>
      <c r="C18" s="42" t="s">
        <v>452</v>
      </c>
      <c r="D18" s="45" t="s">
        <v>16</v>
      </c>
      <c r="E18" s="34">
        <v>1</v>
      </c>
      <c r="F18" s="47" t="s">
        <v>449</v>
      </c>
      <c r="G18" s="36" t="s">
        <v>511</v>
      </c>
      <c r="H18" s="84"/>
      <c r="I18" s="84">
        <v>1129.55</v>
      </c>
      <c r="J18" s="84">
        <v>4518.2</v>
      </c>
      <c r="K18" s="84">
        <f>Tabela110[[#This Row],[AGP]]+Tabela110[[#This Row],[VENCIMENTO]]+Tabela110[[#This Row],[REPRESENTAÇÃO]]</f>
        <v>5647.75</v>
      </c>
      <c r="L18" s="1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</row>
    <row r="19" spans="1:28" s="23" customFormat="1" ht="12.75" customHeight="1">
      <c r="A19" s="39" t="s">
        <v>75</v>
      </c>
      <c r="B19" s="42" t="s">
        <v>516</v>
      </c>
      <c r="C19" s="42" t="s">
        <v>517</v>
      </c>
      <c r="D19" s="45" t="s">
        <v>209</v>
      </c>
      <c r="E19" s="34">
        <v>1</v>
      </c>
      <c r="F19" s="47" t="s">
        <v>518</v>
      </c>
      <c r="G19" s="36" t="s">
        <v>511</v>
      </c>
      <c r="H19" s="84"/>
      <c r="I19" s="84">
        <v>1129.55</v>
      </c>
      <c r="J19" s="84">
        <v>4518.2</v>
      </c>
      <c r="K19" s="84">
        <f>Tabela110[[#This Row],[AGP]]+Tabela110[[#This Row],[VENCIMENTO]]+Tabela110[[#This Row],[REPRESENTAÇÃO]]</f>
        <v>5647.75</v>
      </c>
      <c r="L19" s="1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</row>
    <row r="20" spans="1:28" s="23" customFormat="1" ht="12.75" customHeight="1">
      <c r="A20" s="39" t="s">
        <v>72</v>
      </c>
      <c r="B20" s="42" t="s">
        <v>125</v>
      </c>
      <c r="C20" s="42" t="s">
        <v>455</v>
      </c>
      <c r="D20" s="45" t="s">
        <v>16</v>
      </c>
      <c r="E20" s="34">
        <v>1</v>
      </c>
      <c r="F20" s="47" t="s">
        <v>227</v>
      </c>
      <c r="G20" s="36" t="s">
        <v>511</v>
      </c>
      <c r="H20" s="84"/>
      <c r="I20" s="84">
        <v>1129.55</v>
      </c>
      <c r="J20" s="84">
        <v>4518.2</v>
      </c>
      <c r="K20" s="84">
        <f>Tabela110[[#This Row],[AGP]]+Tabela110[[#This Row],[VENCIMENTO]]+Tabela110[[#This Row],[REPRESENTAÇÃO]]</f>
        <v>5647.75</v>
      </c>
      <c r="L20" s="1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</row>
    <row r="21" spans="1:28" s="23" customFormat="1" ht="12.75" customHeight="1">
      <c r="A21" s="39" t="s">
        <v>73</v>
      </c>
      <c r="B21" s="42" t="s">
        <v>126</v>
      </c>
      <c r="C21" s="42" t="s">
        <v>170</v>
      </c>
      <c r="D21" s="45" t="s">
        <v>16</v>
      </c>
      <c r="E21" s="34">
        <v>1</v>
      </c>
      <c r="F21" s="47" t="s">
        <v>228</v>
      </c>
      <c r="G21" s="36" t="s">
        <v>511</v>
      </c>
      <c r="H21" s="84"/>
      <c r="I21" s="84">
        <v>1129.55</v>
      </c>
      <c r="J21" s="84">
        <v>4518.2</v>
      </c>
      <c r="K21" s="84">
        <f>Tabela110[[#This Row],[AGP]]+Tabela110[[#This Row],[VENCIMENTO]]+Tabela110[[#This Row],[REPRESENTAÇÃO]]</f>
        <v>5647.75</v>
      </c>
      <c r="L21" s="1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</row>
    <row r="22" spans="1:28" s="23" customFormat="1" ht="12.75" customHeight="1">
      <c r="A22" s="39" t="s">
        <v>74</v>
      </c>
      <c r="B22" s="42" t="s">
        <v>127</v>
      </c>
      <c r="C22" s="42" t="s">
        <v>171</v>
      </c>
      <c r="D22" s="45" t="s">
        <v>16</v>
      </c>
      <c r="E22" s="34">
        <v>1</v>
      </c>
      <c r="F22" s="47" t="s">
        <v>448</v>
      </c>
      <c r="G22" s="36" t="s">
        <v>511</v>
      </c>
      <c r="H22" s="84"/>
      <c r="I22" s="84">
        <v>1129.55</v>
      </c>
      <c r="J22" s="84">
        <v>4518.2</v>
      </c>
      <c r="K22" s="84">
        <f>Tabela110[[#This Row],[AGP]]+Tabela110[[#This Row],[VENCIMENTO]]+Tabela110[[#This Row],[REPRESENTAÇÃO]]</f>
        <v>5647.75</v>
      </c>
      <c r="L22" s="1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</row>
    <row r="23" spans="1:28" s="23" customFormat="1" ht="12.75" customHeight="1">
      <c r="A23" s="39" t="s">
        <v>75</v>
      </c>
      <c r="B23" s="42" t="s">
        <v>128</v>
      </c>
      <c r="C23" s="42" t="s">
        <v>458</v>
      </c>
      <c r="D23" s="45" t="s">
        <v>16</v>
      </c>
      <c r="E23" s="34">
        <v>1</v>
      </c>
      <c r="F23" s="47" t="s">
        <v>229</v>
      </c>
      <c r="G23" s="36" t="s">
        <v>511</v>
      </c>
      <c r="H23" s="84"/>
      <c r="I23" s="84">
        <v>1129.55</v>
      </c>
      <c r="J23" s="84">
        <v>4518.2</v>
      </c>
      <c r="K23" s="84">
        <f>Tabela110[[#This Row],[AGP]]+Tabela110[[#This Row],[VENCIMENTO]]+Tabela110[[#This Row],[REPRESENTAÇÃO]]</f>
        <v>5647.75</v>
      </c>
      <c r="L23" s="1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</row>
    <row r="24" spans="1:28" s="23" customFormat="1" ht="12.75" customHeight="1">
      <c r="A24" s="39" t="s">
        <v>76</v>
      </c>
      <c r="B24" s="42" t="s">
        <v>129</v>
      </c>
      <c r="C24" s="42" t="s">
        <v>172</v>
      </c>
      <c r="D24" s="45" t="s">
        <v>16</v>
      </c>
      <c r="E24" s="34">
        <v>1</v>
      </c>
      <c r="F24" s="47" t="s">
        <v>230</v>
      </c>
      <c r="G24" s="36" t="s">
        <v>511</v>
      </c>
      <c r="H24" s="84"/>
      <c r="I24" s="84">
        <v>1129.55</v>
      </c>
      <c r="J24" s="84">
        <v>4518.2</v>
      </c>
      <c r="K24" s="84">
        <f>Tabela110[[#This Row],[AGP]]+Tabela110[[#This Row],[VENCIMENTO]]+Tabela110[[#This Row],[REPRESENTAÇÃO]]</f>
        <v>5647.75</v>
      </c>
      <c r="L24" s="1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</row>
    <row r="25" spans="1:28" s="23" customFormat="1" ht="12.75" customHeight="1">
      <c r="A25" s="39" t="s">
        <v>77</v>
      </c>
      <c r="B25" s="42" t="s">
        <v>130</v>
      </c>
      <c r="C25" s="42" t="s">
        <v>173</v>
      </c>
      <c r="D25" s="45" t="s">
        <v>209</v>
      </c>
      <c r="E25" s="34">
        <v>1</v>
      </c>
      <c r="F25" s="47" t="s">
        <v>231</v>
      </c>
      <c r="G25" s="36" t="s">
        <v>511</v>
      </c>
      <c r="H25" s="84"/>
      <c r="I25" s="84">
        <v>930.22</v>
      </c>
      <c r="J25" s="84">
        <v>3720.87</v>
      </c>
      <c r="K25" s="84">
        <f>Tabela110[[#This Row],[AGP]]+Tabela110[[#This Row],[VENCIMENTO]]+Tabela110[[#This Row],[REPRESENTAÇÃO]]</f>
        <v>4651.09</v>
      </c>
      <c r="L25" s="1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</row>
    <row r="26" spans="1:28" s="23" customFormat="1" ht="12.75" customHeight="1">
      <c r="A26" s="39" t="s">
        <v>77</v>
      </c>
      <c r="B26" s="42" t="s">
        <v>130</v>
      </c>
      <c r="C26" s="42" t="s">
        <v>173</v>
      </c>
      <c r="D26" s="45" t="s">
        <v>209</v>
      </c>
      <c r="E26" s="34">
        <v>1</v>
      </c>
      <c r="F26" s="47" t="s">
        <v>232</v>
      </c>
      <c r="G26" s="36" t="s">
        <v>511</v>
      </c>
      <c r="H26" s="84"/>
      <c r="I26" s="84">
        <v>930.22</v>
      </c>
      <c r="J26" s="84">
        <v>3720.87</v>
      </c>
      <c r="K26" s="84">
        <f>Tabela110[[#This Row],[AGP]]+Tabela110[[#This Row],[VENCIMENTO]]+Tabela110[[#This Row],[REPRESENTAÇÃO]]</f>
        <v>4651.09</v>
      </c>
      <c r="L26" s="1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</row>
    <row r="27" spans="1:28" s="23" customFormat="1" ht="12.75" customHeight="1">
      <c r="A27" s="39" t="s">
        <v>78</v>
      </c>
      <c r="B27" s="42" t="s">
        <v>131</v>
      </c>
      <c r="C27" s="42" t="s">
        <v>174</v>
      </c>
      <c r="D27" s="45" t="s">
        <v>209</v>
      </c>
      <c r="E27" s="34">
        <v>1</v>
      </c>
      <c r="F27" s="47" t="s">
        <v>233</v>
      </c>
      <c r="G27" s="36" t="s">
        <v>511</v>
      </c>
      <c r="H27" s="84"/>
      <c r="I27" s="84">
        <v>930.22</v>
      </c>
      <c r="J27" s="84">
        <v>3720.87</v>
      </c>
      <c r="K27" s="84">
        <f>Tabela110[[#This Row],[AGP]]+Tabela110[[#This Row],[VENCIMENTO]]+Tabela110[[#This Row],[REPRESENTAÇÃO]]</f>
        <v>4651.09</v>
      </c>
      <c r="L27" s="1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</row>
    <row r="28" spans="1:28" s="23" customFormat="1" ht="12.75" customHeight="1">
      <c r="A28" s="39" t="s">
        <v>79</v>
      </c>
      <c r="B28" s="42" t="s">
        <v>132</v>
      </c>
      <c r="C28" s="42" t="s">
        <v>175</v>
      </c>
      <c r="D28" s="45" t="s">
        <v>209</v>
      </c>
      <c r="E28" s="34">
        <v>1</v>
      </c>
      <c r="F28" s="47" t="s">
        <v>234</v>
      </c>
      <c r="G28" s="36" t="s">
        <v>511</v>
      </c>
      <c r="H28" s="84"/>
      <c r="I28" s="84">
        <v>930.22</v>
      </c>
      <c r="J28" s="84">
        <v>3720.87</v>
      </c>
      <c r="K28" s="84">
        <f>Tabela110[[#This Row],[AGP]]+Tabela110[[#This Row],[VENCIMENTO]]+Tabela110[[#This Row],[REPRESENTAÇÃO]]</f>
        <v>4651.09</v>
      </c>
      <c r="L28" s="1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</row>
    <row r="29" spans="1:28" s="23" customFormat="1" ht="12.75" customHeight="1">
      <c r="A29" s="39" t="s">
        <v>80</v>
      </c>
      <c r="B29" s="42" t="s">
        <v>129</v>
      </c>
      <c r="C29" s="42" t="s">
        <v>176</v>
      </c>
      <c r="D29" s="45" t="s">
        <v>209</v>
      </c>
      <c r="E29" s="34">
        <v>1</v>
      </c>
      <c r="F29" s="47" t="s">
        <v>235</v>
      </c>
      <c r="G29" s="36" t="s">
        <v>511</v>
      </c>
      <c r="H29" s="84"/>
      <c r="I29" s="84">
        <v>930.22</v>
      </c>
      <c r="J29" s="84">
        <v>3720.87</v>
      </c>
      <c r="K29" s="84">
        <f>Tabela110[[#This Row],[AGP]]+Tabela110[[#This Row],[VENCIMENTO]]+Tabela110[[#This Row],[REPRESENTAÇÃO]]</f>
        <v>4651.09</v>
      </c>
      <c r="L29" s="1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</row>
    <row r="30" spans="1:28" s="23" customFormat="1" ht="12.75" customHeight="1">
      <c r="A30" s="39" t="s">
        <v>81</v>
      </c>
      <c r="B30" s="42" t="s">
        <v>133</v>
      </c>
      <c r="C30" s="42" t="s">
        <v>177</v>
      </c>
      <c r="D30" s="45" t="s">
        <v>209</v>
      </c>
      <c r="E30" s="34">
        <v>1</v>
      </c>
      <c r="F30" s="47" t="s">
        <v>236</v>
      </c>
      <c r="G30" s="36" t="s">
        <v>511</v>
      </c>
      <c r="H30" s="84"/>
      <c r="I30" s="84">
        <v>930.22</v>
      </c>
      <c r="J30" s="84">
        <v>3720.87</v>
      </c>
      <c r="K30" s="84">
        <f>Tabela110[[#This Row],[AGP]]+Tabela110[[#This Row],[VENCIMENTO]]+Tabela110[[#This Row],[REPRESENTAÇÃO]]</f>
        <v>4651.09</v>
      </c>
      <c r="L30" s="1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</row>
    <row r="31" spans="1:28" s="23" customFormat="1" ht="12.75" customHeight="1">
      <c r="A31" s="39" t="s">
        <v>81</v>
      </c>
      <c r="B31" s="42" t="s">
        <v>133</v>
      </c>
      <c r="C31" s="42" t="s">
        <v>177</v>
      </c>
      <c r="D31" s="45" t="s">
        <v>209</v>
      </c>
      <c r="E31" s="34">
        <v>1</v>
      </c>
      <c r="F31" s="47" t="s">
        <v>237</v>
      </c>
      <c r="G31" s="36" t="s">
        <v>511</v>
      </c>
      <c r="H31" s="84"/>
      <c r="I31" s="84">
        <v>930.22</v>
      </c>
      <c r="J31" s="84">
        <v>3720.87</v>
      </c>
      <c r="K31" s="84">
        <f>Tabela110[[#This Row],[AGP]]+Tabela110[[#This Row],[VENCIMENTO]]+Tabela110[[#This Row],[REPRESENTAÇÃO]]</f>
        <v>4651.09</v>
      </c>
      <c r="L31" s="1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</row>
    <row r="32" spans="1:28" s="23" customFormat="1" ht="12.75" customHeight="1">
      <c r="A32" s="39" t="s">
        <v>82</v>
      </c>
      <c r="B32" s="42" t="s">
        <v>134</v>
      </c>
      <c r="C32" s="42" t="s">
        <v>178</v>
      </c>
      <c r="D32" s="45" t="s">
        <v>209</v>
      </c>
      <c r="E32" s="34">
        <v>1</v>
      </c>
      <c r="F32" s="47" t="s">
        <v>238</v>
      </c>
      <c r="G32" s="36" t="s">
        <v>511</v>
      </c>
      <c r="H32" s="84"/>
      <c r="I32" s="84">
        <v>930.22</v>
      </c>
      <c r="J32" s="84">
        <v>3720.87</v>
      </c>
      <c r="K32" s="84">
        <f>Tabela110[[#This Row],[AGP]]+Tabela110[[#This Row],[VENCIMENTO]]+Tabela110[[#This Row],[REPRESENTAÇÃO]]</f>
        <v>4651.09</v>
      </c>
      <c r="L32" s="1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</row>
    <row r="33" spans="1:28" s="23" customFormat="1" ht="12.75" customHeight="1">
      <c r="A33" s="39" t="s">
        <v>83</v>
      </c>
      <c r="B33" s="42" t="s">
        <v>135</v>
      </c>
      <c r="C33" s="42" t="s">
        <v>179</v>
      </c>
      <c r="D33" s="45" t="s">
        <v>209</v>
      </c>
      <c r="E33" s="34">
        <v>1</v>
      </c>
      <c r="F33" s="47" t="s">
        <v>239</v>
      </c>
      <c r="G33" s="36" t="s">
        <v>511</v>
      </c>
      <c r="H33" s="84"/>
      <c r="I33" s="84">
        <v>930.22</v>
      </c>
      <c r="J33" s="84">
        <v>3720.87</v>
      </c>
      <c r="K33" s="84">
        <f>Tabela110[[#This Row],[AGP]]+Tabela110[[#This Row],[VENCIMENTO]]+Tabela110[[#This Row],[REPRESENTAÇÃO]]</f>
        <v>4651.09</v>
      </c>
      <c r="L33" s="1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</row>
    <row r="34" spans="1:28" s="23" customFormat="1" ht="12.75" customHeight="1">
      <c r="A34" s="39" t="s">
        <v>84</v>
      </c>
      <c r="B34" s="42" t="s">
        <v>136</v>
      </c>
      <c r="C34" s="42" t="s">
        <v>456</v>
      </c>
      <c r="D34" s="45" t="s">
        <v>209</v>
      </c>
      <c r="E34" s="34">
        <v>1</v>
      </c>
      <c r="F34" s="47" t="s">
        <v>240</v>
      </c>
      <c r="G34" s="36" t="s">
        <v>511</v>
      </c>
      <c r="H34" s="84"/>
      <c r="I34" s="84">
        <v>930.22</v>
      </c>
      <c r="J34" s="84">
        <v>3720.87</v>
      </c>
      <c r="K34" s="84">
        <f>Tabela110[[#This Row],[AGP]]+Tabela110[[#This Row],[VENCIMENTO]]+Tabela110[[#This Row],[REPRESENTAÇÃO]]</f>
        <v>4651.09</v>
      </c>
      <c r="L34" s="1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</row>
    <row r="35" spans="1:28" s="23" customFormat="1" ht="12.75" customHeight="1">
      <c r="A35" s="39" t="s">
        <v>85</v>
      </c>
      <c r="B35" s="42" t="s">
        <v>137</v>
      </c>
      <c r="C35" s="42" t="s">
        <v>457</v>
      </c>
      <c r="D35" s="45" t="s">
        <v>209</v>
      </c>
      <c r="E35" s="34">
        <v>1</v>
      </c>
      <c r="F35" s="47" t="s">
        <v>241</v>
      </c>
      <c r="G35" s="36" t="s">
        <v>511</v>
      </c>
      <c r="H35" s="84"/>
      <c r="I35" s="84">
        <v>930.22</v>
      </c>
      <c r="J35" s="84">
        <v>3720.87</v>
      </c>
      <c r="K35" s="84">
        <f>Tabela110[[#This Row],[AGP]]+Tabela110[[#This Row],[VENCIMENTO]]+Tabela110[[#This Row],[REPRESENTAÇÃO]]</f>
        <v>4651.09</v>
      </c>
      <c r="L35" s="1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</row>
    <row r="36" spans="1:28" s="23" customFormat="1" ht="12.75" customHeight="1">
      <c r="A36" s="39" t="s">
        <v>86</v>
      </c>
      <c r="B36" s="42" t="s">
        <v>138</v>
      </c>
      <c r="C36" s="42" t="s">
        <v>180</v>
      </c>
      <c r="D36" s="45" t="s">
        <v>209</v>
      </c>
      <c r="E36" s="34">
        <v>1</v>
      </c>
      <c r="F36" s="47" t="s">
        <v>242</v>
      </c>
      <c r="G36" s="36" t="s">
        <v>511</v>
      </c>
      <c r="H36" s="84"/>
      <c r="I36" s="84">
        <v>930.22</v>
      </c>
      <c r="J36" s="84">
        <v>3720.87</v>
      </c>
      <c r="K36" s="84">
        <f>Tabela110[[#This Row],[AGP]]+Tabela110[[#This Row],[VENCIMENTO]]+Tabela110[[#This Row],[REPRESENTAÇÃO]]</f>
        <v>4651.09</v>
      </c>
      <c r="L36" s="1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</row>
    <row r="37" spans="1:28" s="23" customFormat="1" ht="12.75" customHeight="1">
      <c r="A37" s="39" t="s">
        <v>87</v>
      </c>
      <c r="B37" s="42" t="s">
        <v>139</v>
      </c>
      <c r="C37" s="42" t="s">
        <v>181</v>
      </c>
      <c r="D37" s="45" t="s">
        <v>209</v>
      </c>
      <c r="E37" s="34">
        <v>1</v>
      </c>
      <c r="F37" s="47" t="s">
        <v>243</v>
      </c>
      <c r="G37" s="36" t="s">
        <v>511</v>
      </c>
      <c r="H37" s="84"/>
      <c r="I37" s="84">
        <v>930.22</v>
      </c>
      <c r="J37" s="84">
        <v>3720.87</v>
      </c>
      <c r="K37" s="84">
        <f>Tabela110[[#This Row],[AGP]]+Tabela110[[#This Row],[VENCIMENTO]]+Tabela110[[#This Row],[REPRESENTAÇÃO]]</f>
        <v>4651.09</v>
      </c>
      <c r="L37" s="1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</row>
    <row r="38" spans="1:28" s="23" customFormat="1" ht="12.75" customHeight="1">
      <c r="A38" s="39" t="s">
        <v>88</v>
      </c>
      <c r="B38" s="42" t="s">
        <v>140</v>
      </c>
      <c r="C38" s="42" t="s">
        <v>182</v>
      </c>
      <c r="D38" s="45" t="s">
        <v>209</v>
      </c>
      <c r="E38" s="34">
        <v>1</v>
      </c>
      <c r="F38" s="47" t="s">
        <v>244</v>
      </c>
      <c r="G38" s="36" t="s">
        <v>511</v>
      </c>
      <c r="H38" s="84"/>
      <c r="I38" s="84">
        <v>930.22</v>
      </c>
      <c r="J38" s="84">
        <v>3720.87</v>
      </c>
      <c r="K38" s="84">
        <f>Tabela110[[#This Row],[AGP]]+Tabela110[[#This Row],[VENCIMENTO]]+Tabela110[[#This Row],[REPRESENTAÇÃO]]</f>
        <v>4651.09</v>
      </c>
      <c r="L38" s="1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</row>
    <row r="39" spans="1:28" s="23" customFormat="1" ht="12.75" customHeight="1">
      <c r="A39" s="39" t="s">
        <v>89</v>
      </c>
      <c r="B39" s="42" t="s">
        <v>141</v>
      </c>
      <c r="C39" s="42" t="s">
        <v>183</v>
      </c>
      <c r="D39" s="45" t="s">
        <v>18</v>
      </c>
      <c r="E39" s="34">
        <v>1</v>
      </c>
      <c r="F39" s="47" t="s">
        <v>515</v>
      </c>
      <c r="G39" s="36" t="s">
        <v>511</v>
      </c>
      <c r="H39" s="84"/>
      <c r="I39" s="84">
        <v>664.44</v>
      </c>
      <c r="J39" s="84">
        <v>2657.77</v>
      </c>
      <c r="K39" s="84">
        <f>Tabela110[[#This Row],[AGP]]+Tabela110[[#This Row],[VENCIMENTO]]+Tabela110[[#This Row],[REPRESENTAÇÃO]]</f>
        <v>3322.21</v>
      </c>
      <c r="L39" s="1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</row>
    <row r="40" spans="1:28" s="23" customFormat="1" ht="12.75" customHeight="1">
      <c r="A40" s="39" t="s">
        <v>90</v>
      </c>
      <c r="B40" s="42" t="s">
        <v>142</v>
      </c>
      <c r="C40" s="42" t="s">
        <v>184</v>
      </c>
      <c r="D40" s="45" t="s">
        <v>18</v>
      </c>
      <c r="E40" s="34">
        <v>1</v>
      </c>
      <c r="F40" s="47" t="s">
        <v>245</v>
      </c>
      <c r="G40" s="36" t="s">
        <v>511</v>
      </c>
      <c r="H40" s="84"/>
      <c r="I40" s="84">
        <v>664.44</v>
      </c>
      <c r="J40" s="84">
        <v>2657.77</v>
      </c>
      <c r="K40" s="84">
        <f>Tabela110[[#This Row],[AGP]]+Tabela110[[#This Row],[VENCIMENTO]]+Tabela110[[#This Row],[REPRESENTAÇÃO]]</f>
        <v>3322.21</v>
      </c>
      <c r="L40" s="1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</row>
    <row r="41" spans="1:28" s="23" customFormat="1" ht="12.75" customHeight="1">
      <c r="A41" s="39" t="s">
        <v>91</v>
      </c>
      <c r="B41" s="42" t="s">
        <v>129</v>
      </c>
      <c r="C41" s="42" t="s">
        <v>185</v>
      </c>
      <c r="D41" s="45" t="s">
        <v>18</v>
      </c>
      <c r="E41" s="34">
        <v>1</v>
      </c>
      <c r="F41" s="47" t="s">
        <v>246</v>
      </c>
      <c r="G41" s="36" t="s">
        <v>511</v>
      </c>
      <c r="H41" s="84"/>
      <c r="I41" s="84">
        <v>664.44</v>
      </c>
      <c r="J41" s="84">
        <v>2657.77</v>
      </c>
      <c r="K41" s="84">
        <f>Tabela110[[#This Row],[AGP]]+Tabela110[[#This Row],[VENCIMENTO]]+Tabela110[[#This Row],[REPRESENTAÇÃO]]</f>
        <v>3322.21</v>
      </c>
      <c r="L41" s="1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</row>
    <row r="42" spans="1:28" s="23" customFormat="1" ht="12.75" customHeight="1">
      <c r="A42" s="39" t="s">
        <v>92</v>
      </c>
      <c r="B42" s="42" t="s">
        <v>143</v>
      </c>
      <c r="C42" s="42" t="s">
        <v>186</v>
      </c>
      <c r="D42" s="45" t="s">
        <v>18</v>
      </c>
      <c r="E42" s="34">
        <v>1</v>
      </c>
      <c r="F42" s="47" t="s">
        <v>247</v>
      </c>
      <c r="G42" s="36" t="s">
        <v>511</v>
      </c>
      <c r="H42" s="84"/>
      <c r="I42" s="84">
        <v>664.44</v>
      </c>
      <c r="J42" s="84">
        <v>2657.77</v>
      </c>
      <c r="K42" s="84">
        <f>Tabela110[[#This Row],[AGP]]+Tabela110[[#This Row],[VENCIMENTO]]+Tabela110[[#This Row],[REPRESENTAÇÃO]]</f>
        <v>3322.21</v>
      </c>
      <c r="L42" s="1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</row>
    <row r="43" spans="1:28" s="23" customFormat="1" ht="12.75" customHeight="1">
      <c r="A43" s="39" t="s">
        <v>93</v>
      </c>
      <c r="B43" s="42" t="s">
        <v>144</v>
      </c>
      <c r="C43" s="42" t="s">
        <v>187</v>
      </c>
      <c r="D43" s="45" t="s">
        <v>18</v>
      </c>
      <c r="E43" s="34">
        <v>1</v>
      </c>
      <c r="F43" s="47" t="s">
        <v>248</v>
      </c>
      <c r="G43" s="36" t="s">
        <v>511</v>
      </c>
      <c r="H43" s="84"/>
      <c r="I43" s="84">
        <v>664.44</v>
      </c>
      <c r="J43" s="84">
        <v>2657.77</v>
      </c>
      <c r="K43" s="84">
        <f>Tabela110[[#This Row],[AGP]]+Tabela110[[#This Row],[VENCIMENTO]]+Tabela110[[#This Row],[REPRESENTAÇÃO]]</f>
        <v>3322.21</v>
      </c>
      <c r="L43" s="1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</row>
    <row r="44" spans="1:28" s="23" customFormat="1" ht="12.75" customHeight="1">
      <c r="A44" s="39" t="s">
        <v>94</v>
      </c>
      <c r="B44" s="42" t="s">
        <v>145</v>
      </c>
      <c r="C44" s="42" t="s">
        <v>188</v>
      </c>
      <c r="D44" s="45" t="s">
        <v>18</v>
      </c>
      <c r="E44" s="34">
        <v>1</v>
      </c>
      <c r="F44" s="47" t="s">
        <v>249</v>
      </c>
      <c r="G44" s="36" t="s">
        <v>511</v>
      </c>
      <c r="H44" s="84"/>
      <c r="I44" s="84">
        <v>664.44</v>
      </c>
      <c r="J44" s="84">
        <v>2657.77</v>
      </c>
      <c r="K44" s="84">
        <f>Tabela110[[#This Row],[AGP]]+Tabela110[[#This Row],[VENCIMENTO]]+Tabela110[[#This Row],[REPRESENTAÇÃO]]</f>
        <v>3322.21</v>
      </c>
      <c r="L44" s="1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</row>
    <row r="45" spans="1:28" s="23" customFormat="1" ht="12.75" customHeight="1">
      <c r="A45" s="39" t="s">
        <v>95</v>
      </c>
      <c r="B45" s="42" t="s">
        <v>146</v>
      </c>
      <c r="C45" s="42" t="s">
        <v>189</v>
      </c>
      <c r="D45" s="45" t="s">
        <v>18</v>
      </c>
      <c r="E45" s="34">
        <v>1</v>
      </c>
      <c r="F45" s="47" t="s">
        <v>250</v>
      </c>
      <c r="G45" s="36" t="s">
        <v>511</v>
      </c>
      <c r="H45" s="84"/>
      <c r="I45" s="84">
        <v>664.44</v>
      </c>
      <c r="J45" s="84">
        <v>2657.77</v>
      </c>
      <c r="K45" s="84">
        <f>Tabela110[[#This Row],[AGP]]+Tabela110[[#This Row],[VENCIMENTO]]+Tabela110[[#This Row],[REPRESENTAÇÃO]]</f>
        <v>3322.21</v>
      </c>
      <c r="L45" s="1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</row>
    <row r="46" spans="1:28" s="23" customFormat="1" ht="12.75" customHeight="1">
      <c r="A46" s="39" t="s">
        <v>96</v>
      </c>
      <c r="B46" s="42" t="s">
        <v>25</v>
      </c>
      <c r="C46" s="42" t="s">
        <v>190</v>
      </c>
      <c r="D46" s="45" t="s">
        <v>18</v>
      </c>
      <c r="E46" s="34">
        <v>1</v>
      </c>
      <c r="F46" s="47" t="s">
        <v>251</v>
      </c>
      <c r="G46" s="36" t="s">
        <v>511</v>
      </c>
      <c r="H46" s="84"/>
      <c r="I46" s="84">
        <v>664.44</v>
      </c>
      <c r="J46" s="84">
        <v>2657.77</v>
      </c>
      <c r="K46" s="84">
        <f>Tabela110[[#This Row],[AGP]]+Tabela110[[#This Row],[VENCIMENTO]]+Tabela110[[#This Row],[REPRESENTAÇÃO]]</f>
        <v>3322.21</v>
      </c>
      <c r="L46" s="1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</row>
    <row r="47" spans="1:28" s="23" customFormat="1" ht="12.75" customHeight="1">
      <c r="A47" s="39" t="s">
        <v>97</v>
      </c>
      <c r="B47" s="42" t="s">
        <v>147</v>
      </c>
      <c r="C47" s="42" t="s">
        <v>191</v>
      </c>
      <c r="D47" s="45" t="s">
        <v>18</v>
      </c>
      <c r="E47" s="34">
        <v>1</v>
      </c>
      <c r="F47" s="47" t="s">
        <v>252</v>
      </c>
      <c r="G47" s="36" t="s">
        <v>511</v>
      </c>
      <c r="H47" s="84"/>
      <c r="I47" s="84">
        <v>664.44</v>
      </c>
      <c r="J47" s="84">
        <v>2657.77</v>
      </c>
      <c r="K47" s="84">
        <f>Tabela110[[#This Row],[AGP]]+Tabela110[[#This Row],[VENCIMENTO]]+Tabela110[[#This Row],[REPRESENTAÇÃO]]</f>
        <v>3322.21</v>
      </c>
      <c r="L47" s="1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</row>
    <row r="48" spans="1:28" s="23" customFormat="1" ht="12.75" customHeight="1">
      <c r="A48" s="39" t="s">
        <v>98</v>
      </c>
      <c r="B48" s="42" t="s">
        <v>148</v>
      </c>
      <c r="C48" s="42" t="s">
        <v>192</v>
      </c>
      <c r="D48" s="45" t="s">
        <v>18</v>
      </c>
      <c r="E48" s="34">
        <v>1</v>
      </c>
      <c r="F48" s="47" t="s">
        <v>253</v>
      </c>
      <c r="G48" s="36" t="s">
        <v>511</v>
      </c>
      <c r="H48" s="84"/>
      <c r="I48" s="84">
        <v>664.44</v>
      </c>
      <c r="J48" s="84">
        <v>2657.77</v>
      </c>
      <c r="K48" s="84">
        <f>Tabela110[[#This Row],[AGP]]+Tabela110[[#This Row],[VENCIMENTO]]+Tabela110[[#This Row],[REPRESENTAÇÃO]]</f>
        <v>3322.21</v>
      </c>
      <c r="L48" s="1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</row>
    <row r="49" spans="1:28" s="23" customFormat="1" ht="12.75" customHeight="1">
      <c r="A49" s="39" t="s">
        <v>99</v>
      </c>
      <c r="B49" s="42" t="s">
        <v>149</v>
      </c>
      <c r="C49" s="42" t="s">
        <v>193</v>
      </c>
      <c r="D49" s="45" t="s">
        <v>18</v>
      </c>
      <c r="E49" s="34">
        <v>1</v>
      </c>
      <c r="F49" s="47" t="s">
        <v>254</v>
      </c>
      <c r="G49" s="36" t="s">
        <v>511</v>
      </c>
      <c r="H49" s="84"/>
      <c r="I49" s="84">
        <v>664.44</v>
      </c>
      <c r="J49" s="84">
        <v>2657.77</v>
      </c>
      <c r="K49" s="84">
        <f>Tabela110[[#This Row],[AGP]]+Tabela110[[#This Row],[VENCIMENTO]]+Tabela110[[#This Row],[REPRESENTAÇÃO]]</f>
        <v>3322.21</v>
      </c>
      <c r="L49" s="1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</row>
    <row r="50" spans="1:28" s="23" customFormat="1" ht="12.75" customHeight="1">
      <c r="A50" s="39" t="s">
        <v>100</v>
      </c>
      <c r="B50" s="42" t="s">
        <v>150</v>
      </c>
      <c r="C50" s="44" t="s">
        <v>194</v>
      </c>
      <c r="D50" s="45" t="s">
        <v>18</v>
      </c>
      <c r="E50" s="34">
        <v>1</v>
      </c>
      <c r="F50" s="47" t="s">
        <v>255</v>
      </c>
      <c r="G50" s="36" t="s">
        <v>511</v>
      </c>
      <c r="H50" s="84"/>
      <c r="I50" s="84">
        <v>664.44</v>
      </c>
      <c r="J50" s="84">
        <v>2657.77</v>
      </c>
      <c r="K50" s="84">
        <f>Tabela110[[#This Row],[AGP]]+Tabela110[[#This Row],[VENCIMENTO]]+Tabela110[[#This Row],[REPRESENTAÇÃO]]</f>
        <v>3322.21</v>
      </c>
      <c r="L50" s="1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</row>
    <row r="51" spans="1:28" s="23" customFormat="1" ht="12.75" customHeight="1">
      <c r="A51" s="39" t="s">
        <v>101</v>
      </c>
      <c r="B51" s="42" t="s">
        <v>151</v>
      </c>
      <c r="C51" s="42" t="s">
        <v>195</v>
      </c>
      <c r="D51" s="45" t="s">
        <v>19</v>
      </c>
      <c r="E51" s="34">
        <v>1</v>
      </c>
      <c r="F51" s="47" t="s">
        <v>256</v>
      </c>
      <c r="G51" s="36" t="s">
        <v>511</v>
      </c>
      <c r="H51" s="84"/>
      <c r="I51" s="84">
        <v>431.89</v>
      </c>
      <c r="J51" s="84">
        <v>1727.55</v>
      </c>
      <c r="K51" s="84">
        <f>Tabela110[[#This Row],[AGP]]+Tabela110[[#This Row],[VENCIMENTO]]+Tabela110[[#This Row],[REPRESENTAÇÃO]]</f>
        <v>2159.44</v>
      </c>
      <c r="L51" s="1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</row>
    <row r="52" spans="1:28" s="23" customFormat="1" ht="12.75" customHeight="1">
      <c r="A52" s="39" t="s">
        <v>102</v>
      </c>
      <c r="B52" s="42" t="s">
        <v>152</v>
      </c>
      <c r="C52" s="42" t="s">
        <v>196</v>
      </c>
      <c r="D52" s="45" t="s">
        <v>19</v>
      </c>
      <c r="E52" s="34">
        <v>1</v>
      </c>
      <c r="F52" s="39" t="s">
        <v>257</v>
      </c>
      <c r="G52" s="36" t="s">
        <v>511</v>
      </c>
      <c r="H52" s="84"/>
      <c r="I52" s="84">
        <v>431.89</v>
      </c>
      <c r="J52" s="84">
        <v>1727.55</v>
      </c>
      <c r="K52" s="84">
        <f>Tabela110[[#This Row],[AGP]]+Tabela110[[#This Row],[VENCIMENTO]]+Tabela110[[#This Row],[REPRESENTAÇÃO]]</f>
        <v>2159.44</v>
      </c>
      <c r="L52" s="1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</row>
    <row r="53" spans="1:28" s="23" customFormat="1" ht="12.75" customHeight="1">
      <c r="A53" s="39" t="s">
        <v>101</v>
      </c>
      <c r="B53" s="42" t="s">
        <v>151</v>
      </c>
      <c r="C53" s="42" t="s">
        <v>195</v>
      </c>
      <c r="D53" s="45" t="s">
        <v>19</v>
      </c>
      <c r="E53" s="34">
        <v>1</v>
      </c>
      <c r="F53" s="47" t="s">
        <v>258</v>
      </c>
      <c r="G53" s="36" t="s">
        <v>511</v>
      </c>
      <c r="H53" s="84"/>
      <c r="I53" s="84">
        <v>431.89</v>
      </c>
      <c r="J53" s="84">
        <v>1727.55</v>
      </c>
      <c r="K53" s="84">
        <f>Tabela110[[#This Row],[AGP]]+Tabela110[[#This Row],[VENCIMENTO]]+Tabela110[[#This Row],[REPRESENTAÇÃO]]</f>
        <v>2159.44</v>
      </c>
      <c r="L53" s="1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</row>
    <row r="54" spans="1:28" s="23" customFormat="1" ht="12.75" customHeight="1">
      <c r="A54" s="39" t="s">
        <v>101</v>
      </c>
      <c r="B54" s="42" t="s">
        <v>151</v>
      </c>
      <c r="C54" s="42" t="s">
        <v>195</v>
      </c>
      <c r="D54" s="45" t="s">
        <v>19</v>
      </c>
      <c r="E54" s="34">
        <v>1</v>
      </c>
      <c r="F54" s="47" t="s">
        <v>259</v>
      </c>
      <c r="G54" s="36" t="s">
        <v>511</v>
      </c>
      <c r="H54" s="84"/>
      <c r="I54" s="84">
        <v>431.89</v>
      </c>
      <c r="J54" s="84">
        <v>1727.55</v>
      </c>
      <c r="K54" s="84">
        <f>Tabela110[[#This Row],[AGP]]+Tabela110[[#This Row],[VENCIMENTO]]+Tabela110[[#This Row],[REPRESENTAÇÃO]]</f>
        <v>2159.44</v>
      </c>
      <c r="L54" s="1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</row>
    <row r="55" spans="1:28" s="23" customFormat="1" ht="12.75" customHeight="1">
      <c r="A55" s="39" t="s">
        <v>103</v>
      </c>
      <c r="B55" s="42" t="s">
        <v>153</v>
      </c>
      <c r="C55" s="42" t="s">
        <v>197</v>
      </c>
      <c r="D55" s="45" t="s">
        <v>19</v>
      </c>
      <c r="E55" s="34">
        <v>1</v>
      </c>
      <c r="F55" s="47" t="s">
        <v>260</v>
      </c>
      <c r="G55" s="36" t="s">
        <v>511</v>
      </c>
      <c r="H55" s="84"/>
      <c r="I55" s="84">
        <v>431.89</v>
      </c>
      <c r="J55" s="84">
        <v>1727.55</v>
      </c>
      <c r="K55" s="84">
        <f>Tabela110[[#This Row],[AGP]]+Tabela110[[#This Row],[VENCIMENTO]]+Tabela110[[#This Row],[REPRESENTAÇÃO]]</f>
        <v>2159.44</v>
      </c>
      <c r="L55" s="1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</row>
    <row r="56" spans="1:28" s="23" customFormat="1" ht="12.75" customHeight="1">
      <c r="A56" s="39" t="s">
        <v>101</v>
      </c>
      <c r="B56" s="42" t="s">
        <v>151</v>
      </c>
      <c r="C56" s="42" t="s">
        <v>195</v>
      </c>
      <c r="D56" s="45" t="s">
        <v>19</v>
      </c>
      <c r="E56" s="34">
        <v>1</v>
      </c>
      <c r="F56" s="47" t="s">
        <v>261</v>
      </c>
      <c r="G56" s="36" t="s">
        <v>511</v>
      </c>
      <c r="H56" s="84"/>
      <c r="I56" s="84">
        <v>431.89</v>
      </c>
      <c r="J56" s="84">
        <v>1727.55</v>
      </c>
      <c r="K56" s="84">
        <f>Tabela110[[#This Row],[AGP]]+Tabela110[[#This Row],[VENCIMENTO]]+Tabela110[[#This Row],[REPRESENTAÇÃO]]</f>
        <v>2159.44</v>
      </c>
      <c r="L56" s="1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</row>
    <row r="57" spans="1:28" s="23" customFormat="1" ht="12.75" customHeight="1">
      <c r="A57" s="39" t="s">
        <v>102</v>
      </c>
      <c r="B57" s="42" t="s">
        <v>152</v>
      </c>
      <c r="C57" s="42" t="s">
        <v>196</v>
      </c>
      <c r="D57" s="45" t="s">
        <v>19</v>
      </c>
      <c r="E57" s="34">
        <v>1</v>
      </c>
      <c r="F57" s="47" t="s">
        <v>262</v>
      </c>
      <c r="G57" s="36" t="s">
        <v>511</v>
      </c>
      <c r="H57" s="84"/>
      <c r="I57" s="84">
        <v>431.89</v>
      </c>
      <c r="J57" s="84">
        <v>1727.55</v>
      </c>
      <c r="K57" s="84">
        <f>Tabela110[[#This Row],[AGP]]+Tabela110[[#This Row],[VENCIMENTO]]+Tabela110[[#This Row],[REPRESENTAÇÃO]]</f>
        <v>2159.44</v>
      </c>
      <c r="L57" s="1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</row>
    <row r="58" spans="1:28" s="23" customFormat="1" ht="12.75" customHeight="1">
      <c r="A58" s="39" t="s">
        <v>104</v>
      </c>
      <c r="B58" s="42" t="s">
        <v>154</v>
      </c>
      <c r="C58" s="42" t="s">
        <v>198</v>
      </c>
      <c r="D58" s="45" t="s">
        <v>19</v>
      </c>
      <c r="E58" s="34">
        <v>1</v>
      </c>
      <c r="F58" s="47" t="s">
        <v>263</v>
      </c>
      <c r="G58" s="36" t="s">
        <v>511</v>
      </c>
      <c r="H58" s="84"/>
      <c r="I58" s="84">
        <v>431.89</v>
      </c>
      <c r="J58" s="84">
        <v>1727.55</v>
      </c>
      <c r="K58" s="84">
        <f>Tabela110[[#This Row],[AGP]]+Tabela110[[#This Row],[VENCIMENTO]]+Tabela110[[#This Row],[REPRESENTAÇÃO]]</f>
        <v>2159.44</v>
      </c>
      <c r="L58" s="1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</row>
    <row r="59" spans="1:28" s="23" customFormat="1" ht="12.75" customHeight="1">
      <c r="A59" s="39" t="s">
        <v>104</v>
      </c>
      <c r="B59" s="42" t="s">
        <v>154</v>
      </c>
      <c r="C59" s="42" t="s">
        <v>198</v>
      </c>
      <c r="D59" s="45" t="s">
        <v>19</v>
      </c>
      <c r="E59" s="34">
        <v>1</v>
      </c>
      <c r="F59" s="47" t="s">
        <v>264</v>
      </c>
      <c r="G59" s="36" t="s">
        <v>511</v>
      </c>
      <c r="H59" s="84"/>
      <c r="I59" s="84">
        <v>431.89</v>
      </c>
      <c r="J59" s="84">
        <v>1727.55</v>
      </c>
      <c r="K59" s="84">
        <f>Tabela110[[#This Row],[AGP]]+Tabela110[[#This Row],[VENCIMENTO]]+Tabela110[[#This Row],[REPRESENTAÇÃO]]</f>
        <v>2159.44</v>
      </c>
      <c r="L59" s="1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</row>
    <row r="60" spans="1:28" s="23" customFormat="1" ht="12.75" customHeight="1">
      <c r="A60" s="39" t="s">
        <v>104</v>
      </c>
      <c r="B60" s="42" t="s">
        <v>154</v>
      </c>
      <c r="C60" s="42" t="s">
        <v>198</v>
      </c>
      <c r="D60" s="45" t="s">
        <v>19</v>
      </c>
      <c r="E60" s="34">
        <v>1</v>
      </c>
      <c r="F60" s="47" t="s">
        <v>265</v>
      </c>
      <c r="G60" s="36" t="s">
        <v>511</v>
      </c>
      <c r="H60" s="84"/>
      <c r="I60" s="84">
        <v>431.89</v>
      </c>
      <c r="J60" s="84">
        <v>1727.55</v>
      </c>
      <c r="K60" s="84">
        <f>Tabela110[[#This Row],[AGP]]+Tabela110[[#This Row],[VENCIMENTO]]+Tabela110[[#This Row],[REPRESENTAÇÃO]]</f>
        <v>2159.44</v>
      </c>
      <c r="L60" s="1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</row>
    <row r="61" spans="1:28" s="23" customFormat="1" ht="12.75" customHeight="1">
      <c r="A61" s="39" t="s">
        <v>105</v>
      </c>
      <c r="B61" s="42" t="s">
        <v>155</v>
      </c>
      <c r="C61" s="42" t="s">
        <v>199</v>
      </c>
      <c r="D61" s="45" t="s">
        <v>19</v>
      </c>
      <c r="E61" s="34">
        <v>1</v>
      </c>
      <c r="F61" s="47" t="s">
        <v>266</v>
      </c>
      <c r="G61" s="36" t="s">
        <v>511</v>
      </c>
      <c r="H61" s="84"/>
      <c r="I61" s="84">
        <v>431.89</v>
      </c>
      <c r="J61" s="84">
        <v>1727.55</v>
      </c>
      <c r="K61" s="84">
        <f>Tabela110[[#This Row],[AGP]]+Tabela110[[#This Row],[VENCIMENTO]]+Tabela110[[#This Row],[REPRESENTAÇÃO]]</f>
        <v>2159.44</v>
      </c>
      <c r="L61" s="1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</row>
    <row r="62" spans="1:28" s="23" customFormat="1" ht="12.75" customHeight="1">
      <c r="A62" s="39" t="s">
        <v>107</v>
      </c>
      <c r="B62" s="42" t="s">
        <v>157</v>
      </c>
      <c r="C62" s="42" t="s">
        <v>201</v>
      </c>
      <c r="D62" s="45" t="s">
        <v>210</v>
      </c>
      <c r="E62" s="34">
        <v>1</v>
      </c>
      <c r="F62" s="47" t="s">
        <v>268</v>
      </c>
      <c r="G62" s="36" t="s">
        <v>511</v>
      </c>
      <c r="H62" s="84"/>
      <c r="I62" s="84">
        <v>265.77999999999997</v>
      </c>
      <c r="J62" s="84">
        <v>1063.1099999999999</v>
      </c>
      <c r="K62" s="84">
        <f>Tabela110[[#This Row],[AGP]]+Tabela110[[#This Row],[VENCIMENTO]]+Tabela110[[#This Row],[REPRESENTAÇÃO]]</f>
        <v>1328.8899999999999</v>
      </c>
      <c r="L62" s="1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</row>
    <row r="63" spans="1:28" s="23" customFormat="1" ht="12.75" customHeight="1">
      <c r="A63" s="39" t="s">
        <v>108</v>
      </c>
      <c r="B63" s="42" t="s">
        <v>158</v>
      </c>
      <c r="C63" s="42" t="s">
        <v>202</v>
      </c>
      <c r="D63" s="45" t="s">
        <v>210</v>
      </c>
      <c r="E63" s="34">
        <v>1</v>
      </c>
      <c r="F63" s="47" t="s">
        <v>269</v>
      </c>
      <c r="G63" s="36" t="s">
        <v>511</v>
      </c>
      <c r="H63" s="84"/>
      <c r="I63" s="84">
        <v>265.77999999999997</v>
      </c>
      <c r="J63" s="84">
        <v>1063.1099999999999</v>
      </c>
      <c r="K63" s="84">
        <f>Tabela110[[#This Row],[AGP]]+Tabela110[[#This Row],[VENCIMENTO]]+Tabela110[[#This Row],[REPRESENTAÇÃO]]</f>
        <v>1328.8899999999999</v>
      </c>
      <c r="L63" s="1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</row>
    <row r="64" spans="1:28" s="23" customFormat="1" ht="12.75" customHeight="1">
      <c r="A64" s="39" t="s">
        <v>108</v>
      </c>
      <c r="B64" s="42" t="s">
        <v>158</v>
      </c>
      <c r="C64" s="42" t="s">
        <v>202</v>
      </c>
      <c r="D64" s="45" t="s">
        <v>210</v>
      </c>
      <c r="E64" s="34">
        <v>1</v>
      </c>
      <c r="F64" s="47" t="s">
        <v>270</v>
      </c>
      <c r="G64" s="36" t="s">
        <v>511</v>
      </c>
      <c r="H64" s="84"/>
      <c r="I64" s="84">
        <v>265.77999999999997</v>
      </c>
      <c r="J64" s="84">
        <v>1063.1099999999999</v>
      </c>
      <c r="K64" s="84">
        <f>Tabela110[[#This Row],[AGP]]+Tabela110[[#This Row],[VENCIMENTO]]+Tabela110[[#This Row],[REPRESENTAÇÃO]]</f>
        <v>1328.8899999999999</v>
      </c>
      <c r="L64" s="1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</row>
    <row r="65" spans="1:28" s="23" customFormat="1" ht="12.75" customHeight="1">
      <c r="A65" s="39" t="s">
        <v>109</v>
      </c>
      <c r="B65" s="42" t="s">
        <v>159</v>
      </c>
      <c r="C65" s="42" t="s">
        <v>203</v>
      </c>
      <c r="D65" s="45" t="s">
        <v>210</v>
      </c>
      <c r="E65" s="34">
        <v>1</v>
      </c>
      <c r="F65" s="47" t="s">
        <v>271</v>
      </c>
      <c r="G65" s="36" t="s">
        <v>511</v>
      </c>
      <c r="H65" s="84"/>
      <c r="I65" s="84">
        <v>265.77999999999997</v>
      </c>
      <c r="J65" s="84">
        <v>1063.1099999999999</v>
      </c>
      <c r="K65" s="84">
        <f>Tabela110[[#This Row],[AGP]]+Tabela110[[#This Row],[VENCIMENTO]]+Tabela110[[#This Row],[REPRESENTAÇÃO]]</f>
        <v>1328.8899999999999</v>
      </c>
      <c r="L65" s="1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</row>
    <row r="66" spans="1:28" s="23" customFormat="1" ht="12.75" customHeight="1">
      <c r="A66" s="39" t="s">
        <v>110</v>
      </c>
      <c r="B66" s="42" t="s">
        <v>160</v>
      </c>
      <c r="C66" s="42" t="s">
        <v>204</v>
      </c>
      <c r="D66" s="45" t="s">
        <v>210</v>
      </c>
      <c r="E66" s="34">
        <v>1</v>
      </c>
      <c r="F66" s="47" t="s">
        <v>272</v>
      </c>
      <c r="G66" s="36" t="s">
        <v>511</v>
      </c>
      <c r="H66" s="84"/>
      <c r="I66" s="84">
        <v>265.77999999999997</v>
      </c>
      <c r="J66" s="84">
        <v>1063.1099999999999</v>
      </c>
      <c r="K66" s="84">
        <f>Tabela110[[#This Row],[AGP]]+Tabela110[[#This Row],[VENCIMENTO]]+Tabela110[[#This Row],[REPRESENTAÇÃO]]</f>
        <v>1328.8899999999999</v>
      </c>
      <c r="L66" s="1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</row>
    <row r="67" spans="1:28" s="23" customFormat="1" ht="12.75" customHeight="1">
      <c r="A67" s="39" t="s">
        <v>111</v>
      </c>
      <c r="B67" s="42" t="s">
        <v>161</v>
      </c>
      <c r="C67" s="42" t="s">
        <v>205</v>
      </c>
      <c r="D67" s="45" t="s">
        <v>211</v>
      </c>
      <c r="E67" s="34">
        <v>1</v>
      </c>
      <c r="F67" s="47" t="s">
        <v>273</v>
      </c>
      <c r="G67" s="36" t="s">
        <v>511</v>
      </c>
      <c r="H67" s="84"/>
      <c r="I67" s="84">
        <v>232.56</v>
      </c>
      <c r="J67" s="84">
        <v>930.22</v>
      </c>
      <c r="K67" s="84">
        <f>Tabela110[[#This Row],[AGP]]+Tabela110[[#This Row],[VENCIMENTO]]+Tabela110[[#This Row],[REPRESENTAÇÃO]]</f>
        <v>1162.78</v>
      </c>
      <c r="L67" s="1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</row>
    <row r="68" spans="1:28" s="22" customFormat="1" ht="12.75" customHeight="1">
      <c r="A68" s="21" t="s">
        <v>57</v>
      </c>
      <c r="B68" s="87"/>
      <c r="C68" s="87"/>
      <c r="D68" s="87"/>
      <c r="E68" s="87">
        <f>SUBTOTAL(102,Tabela110[QUANT.])</f>
        <v>65</v>
      </c>
      <c r="F68" s="88"/>
      <c r="G68" s="87"/>
      <c r="H68" s="108">
        <f>SUM(H3:H67)</f>
        <v>10570</v>
      </c>
      <c r="I68" s="89">
        <f>SUBTOTAL(109,Tabela110[VENCIMENTO])</f>
        <v>55381.24000000002</v>
      </c>
      <c r="J68" s="90">
        <f>SUBTOTAL(109,Tabela110[REPRESENTAÇÃO])</f>
        <v>216439.0399999996</v>
      </c>
      <c r="K68" s="91">
        <f>SUBTOTAL(109,Tabela110[TOTAL])</f>
        <v>282390.27999999997</v>
      </c>
    </row>
    <row r="69" spans="1:28" ht="12.75" customHeight="1">
      <c r="A69" s="18"/>
      <c r="B69" s="19"/>
      <c r="C69" s="19"/>
      <c r="D69" s="19"/>
      <c r="E69" s="19"/>
      <c r="F69" s="20"/>
      <c r="G69" s="19"/>
      <c r="H69" s="19"/>
      <c r="I69" s="19"/>
      <c r="J69" s="19"/>
      <c r="K69" s="17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</row>
    <row r="70" spans="1:28" s="22" customFormat="1" ht="12.75" customHeight="1">
      <c r="A70" s="113" t="s">
        <v>20</v>
      </c>
      <c r="B70" s="113"/>
      <c r="C70" s="113"/>
      <c r="D70" s="113"/>
      <c r="E70" s="113"/>
      <c r="F70" s="113"/>
      <c r="G70" s="113"/>
      <c r="H70" s="113"/>
      <c r="I70" s="26"/>
      <c r="K70" s="27"/>
      <c r="L70" s="27"/>
    </row>
    <row r="71" spans="1:28" s="22" customFormat="1" ht="12.75" customHeight="1">
      <c r="A71" s="24" t="s">
        <v>1</v>
      </c>
      <c r="B71" s="24" t="s">
        <v>2</v>
      </c>
      <c r="C71" s="24" t="s">
        <v>3</v>
      </c>
      <c r="D71" s="24" t="s">
        <v>4</v>
      </c>
      <c r="E71" s="24" t="s">
        <v>5</v>
      </c>
      <c r="F71" s="24" t="s">
        <v>6</v>
      </c>
      <c r="G71" s="24" t="s">
        <v>7</v>
      </c>
      <c r="H71" s="24" t="s">
        <v>11</v>
      </c>
      <c r="I71" s="26"/>
      <c r="J71" s="26"/>
      <c r="K71" s="27"/>
      <c r="L71" s="27"/>
      <c r="M71" s="26"/>
      <c r="N71" s="26"/>
      <c r="O71" s="26"/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</row>
    <row r="72" spans="1:28" s="22" customFormat="1" ht="12.75" customHeight="1">
      <c r="A72" s="39" t="s">
        <v>274</v>
      </c>
      <c r="B72" s="42" t="s">
        <v>275</v>
      </c>
      <c r="C72" s="44" t="s">
        <v>276</v>
      </c>
      <c r="D72" s="45" t="s">
        <v>277</v>
      </c>
      <c r="E72" s="29">
        <v>1</v>
      </c>
      <c r="F72" s="47" t="s">
        <v>331</v>
      </c>
      <c r="G72" s="74" t="s">
        <v>513</v>
      </c>
      <c r="H72" s="107">
        <v>5847.08</v>
      </c>
      <c r="K72" s="28"/>
      <c r="L72" s="28"/>
      <c r="M72" s="28"/>
      <c r="N72" s="28"/>
      <c r="O72" s="28"/>
      <c r="P72" s="28"/>
      <c r="Q72" s="28"/>
      <c r="R72" s="28"/>
      <c r="S72" s="28"/>
      <c r="T72" s="28"/>
      <c r="U72" s="28"/>
      <c r="V72" s="28"/>
      <c r="W72" s="28"/>
      <c r="X72" s="28"/>
      <c r="Y72" s="28"/>
      <c r="Z72" s="28"/>
      <c r="AA72" s="28"/>
      <c r="AB72" s="28"/>
    </row>
    <row r="73" spans="1:28" s="22" customFormat="1" ht="12.75" customHeight="1">
      <c r="A73" s="39" t="s">
        <v>278</v>
      </c>
      <c r="B73" s="42" t="s">
        <v>279</v>
      </c>
      <c r="C73" s="42" t="s">
        <v>280</v>
      </c>
      <c r="D73" s="45" t="s">
        <v>277</v>
      </c>
      <c r="E73" s="29">
        <v>1</v>
      </c>
      <c r="F73" s="47" t="s">
        <v>332</v>
      </c>
      <c r="G73" s="74" t="s">
        <v>512</v>
      </c>
      <c r="H73" s="107">
        <v>5847.08</v>
      </c>
      <c r="K73" s="28"/>
      <c r="L73" s="28"/>
      <c r="M73" s="28"/>
      <c r="N73" s="28"/>
      <c r="O73" s="28"/>
      <c r="P73" s="28"/>
      <c r="Q73" s="28"/>
      <c r="R73" s="28"/>
      <c r="S73" s="28"/>
      <c r="T73" s="28"/>
      <c r="U73" s="28"/>
      <c r="V73" s="28"/>
      <c r="W73" s="28"/>
      <c r="X73" s="28"/>
      <c r="Y73" s="28"/>
      <c r="Z73" s="28"/>
      <c r="AA73" s="28"/>
      <c r="AB73" s="28"/>
    </row>
    <row r="74" spans="1:28" s="22" customFormat="1" ht="12.75" customHeight="1">
      <c r="A74" s="39" t="s">
        <v>75</v>
      </c>
      <c r="B74" s="42" t="s">
        <v>135</v>
      </c>
      <c r="C74" s="42" t="s">
        <v>281</v>
      </c>
      <c r="D74" s="45" t="s">
        <v>21</v>
      </c>
      <c r="E74" s="29">
        <v>1</v>
      </c>
      <c r="F74" s="47" t="s">
        <v>333</v>
      </c>
      <c r="G74" s="74" t="s">
        <v>512</v>
      </c>
      <c r="H74" s="107">
        <v>4916.8599999999997</v>
      </c>
      <c r="K74" s="28"/>
      <c r="L74" s="28"/>
      <c r="M74" s="28"/>
      <c r="N74" s="28"/>
      <c r="O74" s="28"/>
      <c r="P74" s="28"/>
      <c r="Q74" s="28"/>
      <c r="R74" s="28"/>
      <c r="S74" s="28"/>
      <c r="T74" s="28"/>
      <c r="U74" s="28"/>
      <c r="V74" s="28"/>
      <c r="W74" s="28"/>
      <c r="X74" s="28"/>
      <c r="Y74" s="28"/>
      <c r="Z74" s="28"/>
      <c r="AA74" s="28"/>
      <c r="AB74" s="28"/>
    </row>
    <row r="75" spans="1:28" s="22" customFormat="1" ht="12.75" customHeight="1">
      <c r="A75" s="39" t="s">
        <v>282</v>
      </c>
      <c r="B75" s="42" t="s">
        <v>283</v>
      </c>
      <c r="C75" s="42" t="s">
        <v>284</v>
      </c>
      <c r="D75" s="45" t="s">
        <v>21</v>
      </c>
      <c r="E75" s="29">
        <v>1</v>
      </c>
      <c r="F75" s="47" t="s">
        <v>334</v>
      </c>
      <c r="G75" s="74" t="s">
        <v>512</v>
      </c>
      <c r="H75" s="107">
        <v>4916.8599999999997</v>
      </c>
      <c r="K75" s="28"/>
      <c r="L75" s="28"/>
      <c r="M75" s="28"/>
      <c r="N75" s="28"/>
      <c r="O75" s="28"/>
      <c r="P75" s="28"/>
      <c r="Q75" s="28"/>
      <c r="R75" s="28"/>
      <c r="S75" s="28"/>
      <c r="T75" s="28"/>
      <c r="U75" s="28"/>
      <c r="V75" s="28"/>
      <c r="W75" s="28"/>
      <c r="X75" s="28"/>
      <c r="Y75" s="28"/>
      <c r="Z75" s="28"/>
      <c r="AA75" s="28"/>
      <c r="AB75" s="28"/>
    </row>
    <row r="76" spans="1:28" s="22" customFormat="1" ht="12.75" customHeight="1">
      <c r="A76" s="39" t="s">
        <v>285</v>
      </c>
      <c r="B76" s="42" t="s">
        <v>286</v>
      </c>
      <c r="C76" s="42" t="s">
        <v>287</v>
      </c>
      <c r="D76" s="45" t="s">
        <v>22</v>
      </c>
      <c r="E76" s="29">
        <v>1</v>
      </c>
      <c r="F76" s="47" t="s">
        <v>335</v>
      </c>
      <c r="G76" s="74" t="s">
        <v>512</v>
      </c>
      <c r="H76" s="107">
        <v>4518.2</v>
      </c>
      <c r="K76" s="28"/>
      <c r="L76" s="28"/>
      <c r="M76" s="28"/>
      <c r="N76" s="28"/>
      <c r="O76" s="28"/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</row>
    <row r="77" spans="1:28" s="22" customFormat="1" ht="12.75" customHeight="1">
      <c r="A77" s="39" t="s">
        <v>288</v>
      </c>
      <c r="B77" s="42" t="s">
        <v>289</v>
      </c>
      <c r="C77" s="42" t="s">
        <v>290</v>
      </c>
      <c r="D77" s="45" t="s">
        <v>22</v>
      </c>
      <c r="E77" s="29">
        <v>1</v>
      </c>
      <c r="F77" s="47" t="s">
        <v>336</v>
      </c>
      <c r="G77" s="74" t="s">
        <v>512</v>
      </c>
      <c r="H77" s="107">
        <v>4518.2</v>
      </c>
      <c r="K77" s="28"/>
      <c r="L77" s="28"/>
      <c r="M77" s="28"/>
      <c r="N77" s="28"/>
      <c r="O77" s="28"/>
      <c r="P77" s="28"/>
      <c r="Q77" s="28"/>
      <c r="R77" s="28"/>
      <c r="S77" s="28"/>
      <c r="T77" s="28"/>
      <c r="U77" s="28"/>
      <c r="V77" s="28"/>
      <c r="W77" s="28"/>
      <c r="X77" s="28"/>
      <c r="Y77" s="28"/>
      <c r="Z77" s="28"/>
      <c r="AA77" s="28"/>
      <c r="AB77" s="28"/>
    </row>
    <row r="78" spans="1:28" s="22" customFormat="1" ht="12.75" customHeight="1">
      <c r="A78" s="39" t="s">
        <v>291</v>
      </c>
      <c r="B78" s="42" t="s">
        <v>292</v>
      </c>
      <c r="C78" s="42" t="s">
        <v>293</v>
      </c>
      <c r="D78" s="45" t="s">
        <v>22</v>
      </c>
      <c r="E78" s="29">
        <v>1</v>
      </c>
      <c r="F78" s="47" t="s">
        <v>337</v>
      </c>
      <c r="G78" s="74" t="s">
        <v>512</v>
      </c>
      <c r="H78" s="107">
        <v>4518.2</v>
      </c>
      <c r="K78" s="28"/>
      <c r="L78" s="28"/>
      <c r="M78" s="28"/>
      <c r="N78" s="28"/>
      <c r="O78" s="28"/>
      <c r="P78" s="28"/>
      <c r="Q78" s="28"/>
      <c r="R78" s="28"/>
      <c r="S78" s="28"/>
      <c r="T78" s="28"/>
      <c r="U78" s="28"/>
      <c r="V78" s="28"/>
      <c r="W78" s="28"/>
      <c r="X78" s="28"/>
      <c r="Y78" s="28"/>
      <c r="Z78" s="28"/>
      <c r="AA78" s="28"/>
      <c r="AB78" s="28"/>
    </row>
    <row r="79" spans="1:28" s="22" customFormat="1" ht="12.75" customHeight="1">
      <c r="A79" s="39" t="s">
        <v>294</v>
      </c>
      <c r="B79" s="42" t="s">
        <v>295</v>
      </c>
      <c r="C79" s="42" t="s">
        <v>296</v>
      </c>
      <c r="D79" s="45" t="s">
        <v>22</v>
      </c>
      <c r="E79" s="29">
        <v>1</v>
      </c>
      <c r="F79" s="47" t="s">
        <v>338</v>
      </c>
      <c r="G79" s="74" t="s">
        <v>513</v>
      </c>
      <c r="H79" s="107">
        <v>4518.2</v>
      </c>
      <c r="K79" s="28"/>
      <c r="L79" s="28"/>
      <c r="M79" s="28"/>
      <c r="N79" s="28"/>
      <c r="O79" s="28"/>
      <c r="P79" s="28"/>
      <c r="Q79" s="28"/>
      <c r="R79" s="28"/>
      <c r="S79" s="28"/>
      <c r="T79" s="28"/>
      <c r="U79" s="28"/>
      <c r="V79" s="28"/>
      <c r="W79" s="28"/>
      <c r="X79" s="28"/>
      <c r="Y79" s="28"/>
      <c r="Z79" s="28"/>
      <c r="AA79" s="28"/>
      <c r="AB79" s="28"/>
    </row>
    <row r="80" spans="1:28" s="22" customFormat="1" ht="12.75" customHeight="1">
      <c r="A80" s="39" t="s">
        <v>297</v>
      </c>
      <c r="B80" s="42" t="s">
        <v>298</v>
      </c>
      <c r="C80" s="42" t="s">
        <v>299</v>
      </c>
      <c r="D80" s="45" t="s">
        <v>22</v>
      </c>
      <c r="E80" s="29">
        <v>1</v>
      </c>
      <c r="F80" s="47" t="s">
        <v>339</v>
      </c>
      <c r="G80" s="74" t="s">
        <v>512</v>
      </c>
      <c r="H80" s="107">
        <v>4518.2</v>
      </c>
      <c r="K80" s="28"/>
      <c r="L80" s="28"/>
      <c r="M80" s="28"/>
      <c r="N80" s="28"/>
      <c r="O80" s="28"/>
      <c r="P80" s="28"/>
      <c r="Q80" s="28"/>
      <c r="R80" s="28"/>
      <c r="S80" s="28"/>
      <c r="T80" s="28"/>
      <c r="U80" s="28"/>
      <c r="V80" s="28"/>
      <c r="W80" s="28"/>
      <c r="X80" s="28"/>
      <c r="Y80" s="28"/>
      <c r="Z80" s="28"/>
      <c r="AA80" s="28"/>
      <c r="AB80" s="28"/>
    </row>
    <row r="81" spans="1:28" s="22" customFormat="1" ht="12.75" customHeight="1">
      <c r="A81" s="39" t="s">
        <v>74</v>
      </c>
      <c r="B81" s="42" t="s">
        <v>127</v>
      </c>
      <c r="C81" s="42" t="s">
        <v>171</v>
      </c>
      <c r="D81" s="45" t="s">
        <v>22</v>
      </c>
      <c r="E81" s="29">
        <v>1</v>
      </c>
      <c r="F81" s="47" t="s">
        <v>340</v>
      </c>
      <c r="G81" s="74" t="s">
        <v>512</v>
      </c>
      <c r="H81" s="107">
        <v>4518.2</v>
      </c>
      <c r="K81" s="28"/>
      <c r="L81" s="28"/>
      <c r="M81" s="28"/>
      <c r="N81" s="28"/>
      <c r="O81" s="28"/>
      <c r="P81" s="28"/>
      <c r="Q81" s="28"/>
      <c r="R81" s="28"/>
      <c r="S81" s="28"/>
      <c r="T81" s="28"/>
      <c r="U81" s="28"/>
      <c r="V81" s="28"/>
      <c r="W81" s="28"/>
      <c r="X81" s="28"/>
      <c r="Y81" s="28"/>
      <c r="Z81" s="28"/>
      <c r="AA81" s="28"/>
      <c r="AB81" s="28"/>
    </row>
    <row r="82" spans="1:28" s="22" customFormat="1" ht="12.75" customHeight="1">
      <c r="A82" s="39" t="s">
        <v>300</v>
      </c>
      <c r="B82" s="42" t="s">
        <v>301</v>
      </c>
      <c r="C82" s="42" t="s">
        <v>302</v>
      </c>
      <c r="D82" s="45" t="s">
        <v>23</v>
      </c>
      <c r="E82" s="29">
        <v>1</v>
      </c>
      <c r="F82" s="47" t="s">
        <v>341</v>
      </c>
      <c r="G82" s="74" t="s">
        <v>512</v>
      </c>
      <c r="H82" s="107">
        <v>3720.87</v>
      </c>
      <c r="K82" s="28"/>
      <c r="L82" s="28"/>
      <c r="M82" s="28"/>
      <c r="N82" s="28"/>
      <c r="O82" s="28"/>
      <c r="P82" s="28"/>
      <c r="Q82" s="28"/>
      <c r="R82" s="28"/>
      <c r="S82" s="28"/>
      <c r="T82" s="28"/>
      <c r="U82" s="28"/>
      <c r="V82" s="28"/>
      <c r="W82" s="28"/>
      <c r="X82" s="28"/>
      <c r="Y82" s="28"/>
      <c r="Z82" s="28"/>
      <c r="AA82" s="28"/>
      <c r="AB82" s="28"/>
    </row>
    <row r="83" spans="1:28" s="22" customFormat="1" ht="12.75" customHeight="1">
      <c r="A83" s="39" t="s">
        <v>303</v>
      </c>
      <c r="B83" s="42" t="s">
        <v>304</v>
      </c>
      <c r="C83" s="42" t="s">
        <v>305</v>
      </c>
      <c r="D83" s="45" t="s">
        <v>23</v>
      </c>
      <c r="E83" s="29">
        <v>1</v>
      </c>
      <c r="F83" s="47" t="s">
        <v>342</v>
      </c>
      <c r="G83" s="74" t="s">
        <v>512</v>
      </c>
      <c r="H83" s="107">
        <v>3720.87</v>
      </c>
      <c r="K83" s="28"/>
      <c r="L83" s="28"/>
      <c r="M83" s="28"/>
      <c r="N83" s="28"/>
      <c r="O83" s="28"/>
      <c r="P83" s="28"/>
      <c r="Q83" s="28"/>
      <c r="R83" s="28"/>
      <c r="S83" s="28"/>
      <c r="T83" s="28"/>
      <c r="U83" s="28"/>
      <c r="V83" s="28"/>
      <c r="W83" s="28"/>
      <c r="X83" s="28"/>
      <c r="Y83" s="28"/>
      <c r="Z83" s="28"/>
      <c r="AA83" s="28"/>
      <c r="AB83" s="28"/>
    </row>
    <row r="84" spans="1:28" s="22" customFormat="1" ht="12.75" customHeight="1">
      <c r="A84" s="39" t="s">
        <v>306</v>
      </c>
      <c r="B84" s="42" t="s">
        <v>307</v>
      </c>
      <c r="C84" s="42" t="s">
        <v>308</v>
      </c>
      <c r="D84" s="45" t="s">
        <v>23</v>
      </c>
      <c r="E84" s="29">
        <v>1</v>
      </c>
      <c r="F84" s="47" t="s">
        <v>343</v>
      </c>
      <c r="G84" s="74" t="s">
        <v>512</v>
      </c>
      <c r="H84" s="107">
        <v>3720.87</v>
      </c>
      <c r="K84" s="28"/>
      <c r="L84" s="28"/>
      <c r="M84" s="28"/>
      <c r="N84" s="28"/>
      <c r="O84" s="28"/>
      <c r="P84" s="28"/>
      <c r="Q84" s="28"/>
      <c r="R84" s="28"/>
      <c r="S84" s="28"/>
      <c r="T84" s="28"/>
      <c r="U84" s="28"/>
      <c r="V84" s="28"/>
      <c r="W84" s="28"/>
      <c r="X84" s="28"/>
      <c r="Y84" s="28"/>
      <c r="Z84" s="28"/>
      <c r="AA84" s="28"/>
      <c r="AB84" s="28"/>
    </row>
    <row r="85" spans="1:28" s="22" customFormat="1" ht="12.75" customHeight="1">
      <c r="A85" s="39" t="s">
        <v>309</v>
      </c>
      <c r="B85" s="42" t="s">
        <v>310</v>
      </c>
      <c r="C85" s="42" t="s">
        <v>311</v>
      </c>
      <c r="D85" s="45" t="s">
        <v>23</v>
      </c>
      <c r="E85" s="29">
        <v>1</v>
      </c>
      <c r="F85" s="47" t="s">
        <v>344</v>
      </c>
      <c r="G85" s="74" t="s">
        <v>512</v>
      </c>
      <c r="H85" s="107">
        <v>3720.87</v>
      </c>
      <c r="K85" s="28"/>
      <c r="L85" s="28"/>
      <c r="M85" s="28"/>
      <c r="N85" s="28"/>
      <c r="O85" s="28"/>
      <c r="P85" s="28"/>
      <c r="Q85" s="28"/>
      <c r="R85" s="28"/>
      <c r="S85" s="28"/>
      <c r="T85" s="28"/>
      <c r="U85" s="28"/>
      <c r="V85" s="28"/>
      <c r="W85" s="28"/>
      <c r="X85" s="28"/>
      <c r="Y85" s="28"/>
      <c r="Z85" s="28"/>
      <c r="AA85" s="28"/>
      <c r="AB85" s="28"/>
    </row>
    <row r="86" spans="1:28" s="22" customFormat="1" ht="12.75" customHeight="1">
      <c r="A86" s="39" t="s">
        <v>75</v>
      </c>
      <c r="B86" s="42" t="s">
        <v>312</v>
      </c>
      <c r="C86" s="42" t="s">
        <v>313</v>
      </c>
      <c r="D86" s="45" t="s">
        <v>23</v>
      </c>
      <c r="E86" s="29">
        <v>1</v>
      </c>
      <c r="F86" s="47" t="s">
        <v>345</v>
      </c>
      <c r="G86" s="74" t="s">
        <v>512</v>
      </c>
      <c r="H86" s="107">
        <v>3720.87</v>
      </c>
      <c r="K86" s="28"/>
      <c r="L86" s="28"/>
      <c r="M86" s="28"/>
      <c r="N86" s="28"/>
      <c r="O86" s="28"/>
      <c r="P86" s="28"/>
      <c r="Q86" s="28"/>
      <c r="R86" s="28"/>
      <c r="S86" s="28"/>
      <c r="T86" s="28"/>
      <c r="U86" s="28"/>
      <c r="V86" s="28"/>
      <c r="W86" s="28"/>
      <c r="X86" s="28"/>
      <c r="Y86" s="28"/>
      <c r="Z86" s="28"/>
      <c r="AA86" s="28"/>
      <c r="AB86" s="28"/>
    </row>
    <row r="87" spans="1:28" s="22" customFormat="1" ht="12.75" customHeight="1">
      <c r="A87" s="39" t="s">
        <v>314</v>
      </c>
      <c r="B87" s="42" t="s">
        <v>283</v>
      </c>
      <c r="C87" s="42" t="s">
        <v>315</v>
      </c>
      <c r="D87" s="45" t="s">
        <v>23</v>
      </c>
      <c r="E87" s="29">
        <v>1</v>
      </c>
      <c r="F87" s="47" t="s">
        <v>346</v>
      </c>
      <c r="G87" s="74" t="s">
        <v>512</v>
      </c>
      <c r="H87" s="107">
        <v>3720.87</v>
      </c>
      <c r="K87" s="28"/>
      <c r="L87" s="28"/>
      <c r="M87" s="28"/>
      <c r="N87" s="28"/>
      <c r="O87" s="28"/>
      <c r="P87" s="28"/>
      <c r="Q87" s="28"/>
      <c r="R87" s="28"/>
      <c r="S87" s="28"/>
      <c r="T87" s="28"/>
      <c r="U87" s="28"/>
      <c r="V87" s="28"/>
      <c r="W87" s="28"/>
      <c r="X87" s="28"/>
      <c r="Y87" s="28"/>
      <c r="Z87" s="28"/>
      <c r="AA87" s="28"/>
      <c r="AB87" s="28"/>
    </row>
    <row r="88" spans="1:28" s="22" customFormat="1" ht="12.75" customHeight="1">
      <c r="A88" s="39" t="s">
        <v>316</v>
      </c>
      <c r="B88" s="42" t="s">
        <v>317</v>
      </c>
      <c r="C88" s="42" t="s">
        <v>318</v>
      </c>
      <c r="D88" s="45" t="s">
        <v>23</v>
      </c>
      <c r="E88" s="29">
        <v>1</v>
      </c>
      <c r="F88" s="47" t="s">
        <v>347</v>
      </c>
      <c r="G88" s="74" t="s">
        <v>512</v>
      </c>
      <c r="H88" s="107">
        <v>3720.87</v>
      </c>
      <c r="K88" s="28"/>
      <c r="L88" s="28"/>
      <c r="M88" s="28"/>
      <c r="N88" s="28"/>
      <c r="O88" s="28"/>
      <c r="P88" s="28"/>
      <c r="Q88" s="28"/>
      <c r="R88" s="28"/>
      <c r="S88" s="28"/>
      <c r="T88" s="28"/>
      <c r="U88" s="28"/>
      <c r="V88" s="28"/>
      <c r="W88" s="28"/>
      <c r="X88" s="28"/>
      <c r="Y88" s="28"/>
      <c r="Z88" s="28"/>
      <c r="AA88" s="28"/>
      <c r="AB88" s="28"/>
    </row>
    <row r="89" spans="1:28" s="22" customFormat="1" ht="12.75" customHeight="1">
      <c r="A89" s="39" t="s">
        <v>81</v>
      </c>
      <c r="B89" s="42" t="s">
        <v>319</v>
      </c>
      <c r="C89" s="42" t="s">
        <v>460</v>
      </c>
      <c r="D89" s="45" t="s">
        <v>23</v>
      </c>
      <c r="E89" s="29">
        <v>1</v>
      </c>
      <c r="F89" s="47" t="s">
        <v>348</v>
      </c>
      <c r="G89" s="74" t="s">
        <v>512</v>
      </c>
      <c r="H89" s="107">
        <v>3720.87</v>
      </c>
      <c r="K89" s="28"/>
      <c r="L89" s="28"/>
      <c r="M89" s="28"/>
      <c r="N89" s="28"/>
      <c r="O89" s="28"/>
      <c r="P89" s="28"/>
      <c r="Q89" s="28"/>
      <c r="R89" s="28"/>
      <c r="S89" s="28"/>
      <c r="T89" s="28"/>
      <c r="U89" s="28"/>
      <c r="V89" s="28"/>
      <c r="W89" s="28"/>
      <c r="X89" s="28"/>
      <c r="Y89" s="28"/>
      <c r="Z89" s="28"/>
      <c r="AA89" s="28"/>
      <c r="AB89" s="28"/>
    </row>
    <row r="90" spans="1:28" s="22" customFormat="1" ht="12.75" customHeight="1">
      <c r="A90" s="39" t="s">
        <v>320</v>
      </c>
      <c r="B90" s="42" t="s">
        <v>321</v>
      </c>
      <c r="C90" s="42" t="s">
        <v>322</v>
      </c>
      <c r="D90" s="45" t="s">
        <v>24</v>
      </c>
      <c r="E90" s="29">
        <v>1</v>
      </c>
      <c r="F90" s="47" t="s">
        <v>349</v>
      </c>
      <c r="G90" s="74" t="s">
        <v>512</v>
      </c>
      <c r="H90" s="107">
        <v>2657.77</v>
      </c>
      <c r="K90" s="28"/>
      <c r="L90" s="28"/>
      <c r="M90" s="28"/>
      <c r="N90" s="28"/>
      <c r="O90" s="28"/>
      <c r="P90" s="28"/>
      <c r="Q90" s="28"/>
      <c r="R90" s="28"/>
      <c r="S90" s="28"/>
      <c r="T90" s="28"/>
      <c r="U90" s="28"/>
      <c r="V90" s="28"/>
      <c r="W90" s="28"/>
      <c r="X90" s="28"/>
      <c r="Y90" s="28"/>
      <c r="Z90" s="28"/>
      <c r="AA90" s="28"/>
      <c r="AB90" s="28"/>
    </row>
    <row r="91" spans="1:28" s="22" customFormat="1" ht="12.75" customHeight="1">
      <c r="A91" s="39" t="s">
        <v>324</v>
      </c>
      <c r="B91" s="42" t="s">
        <v>144</v>
      </c>
      <c r="C91" s="42" t="s">
        <v>187</v>
      </c>
      <c r="D91" s="45" t="s">
        <v>24</v>
      </c>
      <c r="E91" s="29">
        <v>1</v>
      </c>
      <c r="F91" s="47" t="s">
        <v>350</v>
      </c>
      <c r="G91" s="74" t="s">
        <v>512</v>
      </c>
      <c r="H91" s="107">
        <v>2657.77</v>
      </c>
      <c r="K91" s="28"/>
      <c r="L91" s="28"/>
      <c r="M91" s="28"/>
      <c r="N91" s="28"/>
      <c r="O91" s="28"/>
      <c r="P91" s="28"/>
      <c r="Q91" s="28"/>
      <c r="R91" s="28"/>
      <c r="S91" s="28"/>
      <c r="T91" s="28"/>
      <c r="U91" s="28"/>
      <c r="V91" s="28"/>
      <c r="W91" s="28"/>
      <c r="X91" s="28"/>
      <c r="Y91" s="28"/>
      <c r="Z91" s="28"/>
      <c r="AA91" s="28"/>
      <c r="AB91" s="28"/>
    </row>
    <row r="92" spans="1:28" s="22" customFormat="1" ht="12.75" customHeight="1">
      <c r="A92" s="39" t="s">
        <v>325</v>
      </c>
      <c r="B92" s="42" t="s">
        <v>326</v>
      </c>
      <c r="C92" s="42" t="s">
        <v>327</v>
      </c>
      <c r="D92" s="45" t="s">
        <v>24</v>
      </c>
      <c r="E92" s="29">
        <v>1</v>
      </c>
      <c r="F92" s="47" t="s">
        <v>351</v>
      </c>
      <c r="G92" s="74" t="s">
        <v>513</v>
      </c>
      <c r="H92" s="107">
        <v>2657.77</v>
      </c>
      <c r="K92" s="28"/>
      <c r="L92" s="28"/>
      <c r="M92" s="28"/>
      <c r="N92" s="28"/>
      <c r="O92" s="28"/>
      <c r="P92" s="28"/>
      <c r="Q92" s="28"/>
      <c r="R92" s="28"/>
      <c r="S92" s="28"/>
      <c r="T92" s="28"/>
      <c r="U92" s="28"/>
      <c r="V92" s="28"/>
      <c r="W92" s="28"/>
      <c r="X92" s="28"/>
      <c r="Y92" s="28"/>
      <c r="Z92" s="28"/>
      <c r="AA92" s="28"/>
      <c r="AB92" s="28"/>
    </row>
    <row r="93" spans="1:28" s="22" customFormat="1" ht="12.75" customHeight="1">
      <c r="A93" s="39" t="s">
        <v>90</v>
      </c>
      <c r="B93" s="42" t="s">
        <v>142</v>
      </c>
      <c r="C93" s="42" t="s">
        <v>184</v>
      </c>
      <c r="D93" s="45" t="s">
        <v>24</v>
      </c>
      <c r="E93" s="29">
        <v>1</v>
      </c>
      <c r="F93" s="47" t="s">
        <v>352</v>
      </c>
      <c r="G93" s="74" t="s">
        <v>512</v>
      </c>
      <c r="H93" s="107">
        <v>2657.77</v>
      </c>
      <c r="K93" s="28"/>
      <c r="L93" s="28"/>
      <c r="M93" s="28"/>
      <c r="N93" s="28"/>
      <c r="O93" s="28"/>
      <c r="P93" s="28"/>
      <c r="Q93" s="28"/>
      <c r="R93" s="28"/>
      <c r="S93" s="28"/>
      <c r="T93" s="28"/>
      <c r="U93" s="28"/>
      <c r="V93" s="28"/>
      <c r="W93" s="28"/>
      <c r="X93" s="28"/>
      <c r="Y93" s="28"/>
      <c r="Z93" s="28"/>
      <c r="AA93" s="28"/>
      <c r="AB93" s="28"/>
    </row>
    <row r="94" spans="1:28" s="22" customFormat="1" ht="12.75" customHeight="1">
      <c r="A94" s="39" t="s">
        <v>328</v>
      </c>
      <c r="B94" s="42" t="s">
        <v>26</v>
      </c>
      <c r="C94" s="42" t="s">
        <v>323</v>
      </c>
      <c r="D94" s="45" t="s">
        <v>24</v>
      </c>
      <c r="E94" s="29">
        <v>1</v>
      </c>
      <c r="F94" s="47" t="s">
        <v>353</v>
      </c>
      <c r="G94" s="74" t="s">
        <v>512</v>
      </c>
      <c r="H94" s="107">
        <v>2657.77</v>
      </c>
      <c r="K94" s="28"/>
      <c r="L94" s="28"/>
      <c r="M94" s="28"/>
      <c r="N94" s="28"/>
      <c r="O94" s="28"/>
      <c r="P94" s="28"/>
      <c r="Q94" s="28"/>
      <c r="R94" s="28"/>
      <c r="S94" s="28"/>
      <c r="T94" s="28"/>
      <c r="U94" s="28"/>
      <c r="V94" s="28"/>
      <c r="W94" s="28"/>
      <c r="X94" s="28"/>
      <c r="Y94" s="28"/>
      <c r="Z94" s="28"/>
      <c r="AA94" s="28"/>
      <c r="AB94" s="28"/>
    </row>
    <row r="95" spans="1:28" s="22" customFormat="1" ht="12.75" customHeight="1">
      <c r="A95" s="39" t="s">
        <v>329</v>
      </c>
      <c r="B95" s="42" t="s">
        <v>25</v>
      </c>
      <c r="C95" s="42" t="s">
        <v>330</v>
      </c>
      <c r="D95" s="45" t="s">
        <v>24</v>
      </c>
      <c r="E95" s="29">
        <v>1</v>
      </c>
      <c r="F95" s="47" t="s">
        <v>354</v>
      </c>
      <c r="G95" s="74" t="s">
        <v>512</v>
      </c>
      <c r="H95" s="107">
        <v>2657.77</v>
      </c>
      <c r="K95" s="28"/>
      <c r="L95" s="28"/>
      <c r="M95" s="28"/>
      <c r="N95" s="28"/>
      <c r="O95" s="28"/>
      <c r="P95" s="28"/>
      <c r="Q95" s="28"/>
      <c r="R95" s="28"/>
      <c r="S95" s="28"/>
      <c r="T95" s="28"/>
      <c r="U95" s="28"/>
      <c r="V95" s="28"/>
      <c r="W95" s="28"/>
      <c r="X95" s="28"/>
      <c r="Y95" s="28"/>
      <c r="Z95" s="28"/>
      <c r="AA95" s="28"/>
      <c r="AB95" s="28"/>
    </row>
    <row r="96" spans="1:28" s="22" customFormat="1" ht="12.75" customHeight="1">
      <c r="A96" s="21"/>
      <c r="B96" s="30"/>
      <c r="C96" s="30"/>
      <c r="D96" s="30"/>
      <c r="E96" s="30">
        <f>SUM(E72:E95)</f>
        <v>24</v>
      </c>
      <c r="F96" s="31"/>
      <c r="G96" s="30"/>
      <c r="H96" s="32">
        <f>SUBTOTAL(109,Tabela211[TOTAL])</f>
        <v>94350.660000000018</v>
      </c>
      <c r="K96" s="28"/>
      <c r="L96" s="28"/>
      <c r="M96" s="28"/>
      <c r="N96" s="28"/>
      <c r="O96" s="28"/>
      <c r="P96" s="28"/>
      <c r="Q96" s="28"/>
      <c r="R96" s="28"/>
      <c r="S96" s="28"/>
      <c r="T96" s="28"/>
      <c r="U96" s="28"/>
      <c r="V96" s="28"/>
      <c r="W96" s="28"/>
      <c r="X96" s="28"/>
      <c r="Y96" s="28"/>
      <c r="Z96" s="28"/>
      <c r="AA96" s="28"/>
      <c r="AB96" s="28"/>
    </row>
    <row r="97" spans="1:28" ht="12.75" customHeight="1">
      <c r="A97" s="2"/>
      <c r="B97" s="6"/>
      <c r="C97" s="6"/>
      <c r="D97" s="6"/>
      <c r="E97" s="6"/>
      <c r="F97" s="6"/>
      <c r="G97" s="2"/>
      <c r="H97" s="6"/>
      <c r="I97" s="3"/>
      <c r="J97" s="2"/>
      <c r="K97" s="1"/>
      <c r="L97" s="1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</row>
    <row r="98" spans="1:28" ht="12.75" customHeight="1">
      <c r="A98" s="114" t="s">
        <v>27</v>
      </c>
      <c r="B98" s="114"/>
      <c r="C98" s="114"/>
      <c r="D98" s="114"/>
      <c r="E98" s="114"/>
      <c r="F98" s="114"/>
      <c r="G98" s="114"/>
      <c r="H98" s="114"/>
      <c r="I98" s="3"/>
      <c r="J98" s="2"/>
      <c r="K98" s="1"/>
      <c r="L98" s="1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</row>
    <row r="99" spans="1:28" ht="12.75" customHeight="1">
      <c r="A99" s="37" t="s">
        <v>1</v>
      </c>
      <c r="B99" s="37" t="s">
        <v>2</v>
      </c>
      <c r="C99" s="37" t="s">
        <v>3</v>
      </c>
      <c r="D99" s="37" t="s">
        <v>4</v>
      </c>
      <c r="E99" s="37" t="s">
        <v>5</v>
      </c>
      <c r="F99" s="37" t="s">
        <v>6</v>
      </c>
      <c r="G99" s="37" t="s">
        <v>7</v>
      </c>
      <c r="H99" s="37" t="s">
        <v>28</v>
      </c>
      <c r="I99" s="96" t="s">
        <v>520</v>
      </c>
      <c r="J99" s="96" t="s">
        <v>521</v>
      </c>
      <c r="K99" s="97" t="s">
        <v>522</v>
      </c>
      <c r="L99" s="1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</row>
    <row r="100" spans="1:28" ht="12.75" customHeight="1">
      <c r="A100" s="47" t="s">
        <v>355</v>
      </c>
      <c r="B100" s="42" t="s">
        <v>286</v>
      </c>
      <c r="C100" s="42" t="s">
        <v>356</v>
      </c>
      <c r="D100" s="45" t="s">
        <v>29</v>
      </c>
      <c r="E100" s="34">
        <v>1</v>
      </c>
      <c r="F100" s="72" t="s">
        <v>462</v>
      </c>
      <c r="G100" s="36" t="s">
        <v>512</v>
      </c>
      <c r="H100" s="84">
        <v>1200.69</v>
      </c>
      <c r="I100" s="99"/>
      <c r="J100" s="99"/>
      <c r="K100" s="100">
        <f>Tabela312[[#This Row],[VALOR]]</f>
        <v>1200.69</v>
      </c>
      <c r="L100" s="1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</row>
    <row r="101" spans="1:28" ht="12.75" customHeight="1">
      <c r="A101" s="47" t="s">
        <v>357</v>
      </c>
      <c r="B101" s="42" t="s">
        <v>358</v>
      </c>
      <c r="C101" s="42" t="s">
        <v>359</v>
      </c>
      <c r="D101" s="45" t="s">
        <v>29</v>
      </c>
      <c r="E101" s="34">
        <v>1</v>
      </c>
      <c r="F101" s="71" t="s">
        <v>419</v>
      </c>
      <c r="G101" s="36" t="s">
        <v>513</v>
      </c>
      <c r="H101" s="84">
        <v>1200.69</v>
      </c>
      <c r="I101" s="99"/>
      <c r="J101" s="99"/>
      <c r="K101" s="100">
        <f>Tabela312[[#This Row],[VALOR]]</f>
        <v>1200.69</v>
      </c>
      <c r="L101" s="1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</row>
    <row r="102" spans="1:28" ht="12.75" customHeight="1">
      <c r="A102" s="47" t="s">
        <v>360</v>
      </c>
      <c r="B102" s="42" t="s">
        <v>361</v>
      </c>
      <c r="C102" s="42" t="s">
        <v>362</v>
      </c>
      <c r="D102" s="45" t="s">
        <v>29</v>
      </c>
      <c r="E102" s="34">
        <v>1</v>
      </c>
      <c r="F102" s="72" t="s">
        <v>463</v>
      </c>
      <c r="G102" s="36" t="s">
        <v>512</v>
      </c>
      <c r="H102" s="84">
        <v>1200.69</v>
      </c>
      <c r="I102" s="99"/>
      <c r="J102" s="99"/>
      <c r="K102" s="100">
        <f>Tabela312[[#This Row],[VALOR]]</f>
        <v>1200.69</v>
      </c>
      <c r="L102" s="1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</row>
    <row r="103" spans="1:28" ht="12.75" customHeight="1">
      <c r="A103" s="47" t="s">
        <v>363</v>
      </c>
      <c r="B103" s="42" t="s">
        <v>364</v>
      </c>
      <c r="C103" s="42" t="s">
        <v>165</v>
      </c>
      <c r="D103" s="45" t="s">
        <v>29</v>
      </c>
      <c r="E103" s="34">
        <v>1</v>
      </c>
      <c r="F103" s="53" t="s">
        <v>423</v>
      </c>
      <c r="G103" s="36" t="s">
        <v>513</v>
      </c>
      <c r="H103" s="84">
        <v>1200.69</v>
      </c>
      <c r="I103" s="99"/>
      <c r="J103" s="99"/>
      <c r="K103" s="100">
        <f>Tabela312[[#This Row],[VALOR]]</f>
        <v>1200.69</v>
      </c>
      <c r="L103" s="1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</row>
    <row r="104" spans="1:28" ht="12.75" customHeight="1">
      <c r="A104" s="47" t="s">
        <v>363</v>
      </c>
      <c r="B104" s="42" t="s">
        <v>364</v>
      </c>
      <c r="C104" s="42" t="s">
        <v>165</v>
      </c>
      <c r="D104" s="45" t="s">
        <v>29</v>
      </c>
      <c r="E104" s="34">
        <v>1</v>
      </c>
      <c r="F104" s="72" t="s">
        <v>464</v>
      </c>
      <c r="G104" s="75" t="s">
        <v>512</v>
      </c>
      <c r="H104" s="92">
        <v>1200.69</v>
      </c>
      <c r="I104" s="99"/>
      <c r="J104" s="99"/>
      <c r="K104" s="100">
        <f>Tabela312[[#This Row],[VALOR]]</f>
        <v>1200.69</v>
      </c>
      <c r="L104" s="1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</row>
    <row r="105" spans="1:28" ht="12.75" customHeight="1">
      <c r="A105" s="47" t="s">
        <v>363</v>
      </c>
      <c r="B105" s="42" t="s">
        <v>364</v>
      </c>
      <c r="C105" s="42" t="s">
        <v>165</v>
      </c>
      <c r="D105" s="45" t="s">
        <v>29</v>
      </c>
      <c r="E105" s="34">
        <v>1</v>
      </c>
      <c r="F105" s="53" t="s">
        <v>465</v>
      </c>
      <c r="G105" s="36" t="s">
        <v>512</v>
      </c>
      <c r="H105" s="84">
        <v>1200.69</v>
      </c>
      <c r="I105" s="99"/>
      <c r="J105" s="99"/>
      <c r="K105" s="100">
        <f>Tabela312[[#This Row],[VALOR]]</f>
        <v>1200.69</v>
      </c>
      <c r="L105" s="1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</row>
    <row r="106" spans="1:28" ht="12.75" customHeight="1">
      <c r="A106" s="47" t="s">
        <v>365</v>
      </c>
      <c r="B106" s="42" t="s">
        <v>358</v>
      </c>
      <c r="C106" s="42" t="s">
        <v>327</v>
      </c>
      <c r="D106" s="45" t="s">
        <v>29</v>
      </c>
      <c r="E106" s="34">
        <v>1</v>
      </c>
      <c r="F106" s="72" t="s">
        <v>466</v>
      </c>
      <c r="G106" s="36" t="s">
        <v>512</v>
      </c>
      <c r="H106" s="84">
        <v>1200.69</v>
      </c>
      <c r="I106" s="99"/>
      <c r="J106" s="99"/>
      <c r="K106" s="100">
        <f>Tabela312[[#This Row],[VALOR]]</f>
        <v>1200.69</v>
      </c>
      <c r="L106" s="1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</row>
    <row r="107" spans="1:28" ht="12.75" customHeight="1">
      <c r="A107" s="47" t="s">
        <v>366</v>
      </c>
      <c r="B107" s="42" t="s">
        <v>367</v>
      </c>
      <c r="C107" s="42" t="s">
        <v>368</v>
      </c>
      <c r="D107" s="45" t="s">
        <v>29</v>
      </c>
      <c r="E107" s="34">
        <v>1</v>
      </c>
      <c r="F107" s="53" t="s">
        <v>467</v>
      </c>
      <c r="G107" s="36" t="s">
        <v>512</v>
      </c>
      <c r="H107" s="84">
        <v>1200.69</v>
      </c>
      <c r="I107" s="99"/>
      <c r="J107" s="99"/>
      <c r="K107" s="100">
        <f>Tabela312[[#This Row],[VALOR]]</f>
        <v>1200.69</v>
      </c>
      <c r="L107" s="1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</row>
    <row r="108" spans="1:28" ht="12.75" customHeight="1">
      <c r="A108" s="47" t="s">
        <v>369</v>
      </c>
      <c r="B108" s="42" t="s">
        <v>370</v>
      </c>
      <c r="C108" s="42" t="s">
        <v>371</v>
      </c>
      <c r="D108" s="45" t="s">
        <v>29</v>
      </c>
      <c r="E108" s="34">
        <v>1</v>
      </c>
      <c r="F108" s="72" t="s">
        <v>468</v>
      </c>
      <c r="G108" s="36" t="s">
        <v>512</v>
      </c>
      <c r="H108" s="84">
        <v>1200.69</v>
      </c>
      <c r="I108" s="99"/>
      <c r="J108" s="99"/>
      <c r="K108" s="100">
        <f>Tabela312[[#This Row],[VALOR]]</f>
        <v>1200.69</v>
      </c>
      <c r="L108" s="1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</row>
    <row r="109" spans="1:28" ht="12.75" customHeight="1">
      <c r="A109" s="47" t="s">
        <v>372</v>
      </c>
      <c r="B109" s="42" t="s">
        <v>373</v>
      </c>
      <c r="C109" s="42" t="s">
        <v>374</v>
      </c>
      <c r="D109" s="45" t="s">
        <v>29</v>
      </c>
      <c r="E109" s="34">
        <v>1</v>
      </c>
      <c r="F109" s="53" t="s">
        <v>420</v>
      </c>
      <c r="G109" s="36" t="s">
        <v>512</v>
      </c>
      <c r="H109" s="84">
        <v>1200.69</v>
      </c>
      <c r="I109" s="99"/>
      <c r="J109" s="99"/>
      <c r="K109" s="100">
        <f>Tabela312[[#This Row],[VALOR]]</f>
        <v>1200.69</v>
      </c>
      <c r="L109" s="1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</row>
    <row r="110" spans="1:28" ht="12.75" customHeight="1">
      <c r="A110" s="47" t="s">
        <v>375</v>
      </c>
      <c r="B110" s="42" t="s">
        <v>376</v>
      </c>
      <c r="C110" s="42" t="s">
        <v>377</v>
      </c>
      <c r="D110" s="45" t="s">
        <v>29</v>
      </c>
      <c r="E110" s="34">
        <v>1</v>
      </c>
      <c r="F110" s="72" t="s">
        <v>422</v>
      </c>
      <c r="G110" s="36" t="s">
        <v>512</v>
      </c>
      <c r="H110" s="84">
        <v>1200.69</v>
      </c>
      <c r="I110" s="99"/>
      <c r="J110" s="99"/>
      <c r="K110" s="100">
        <f>Tabela312[[#This Row],[VALOR]]</f>
        <v>1200.69</v>
      </c>
      <c r="L110" s="1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</row>
    <row r="111" spans="1:28" ht="12.75" customHeight="1">
      <c r="A111" s="47" t="s">
        <v>378</v>
      </c>
      <c r="B111" s="42" t="s">
        <v>379</v>
      </c>
      <c r="C111" s="42" t="s">
        <v>380</v>
      </c>
      <c r="D111" s="45" t="s">
        <v>29</v>
      </c>
      <c r="E111" s="34">
        <v>1</v>
      </c>
      <c r="F111" s="53" t="s">
        <v>421</v>
      </c>
      <c r="G111" s="36" t="s">
        <v>512</v>
      </c>
      <c r="H111" s="84">
        <v>1200.69</v>
      </c>
      <c r="I111" s="99"/>
      <c r="J111" s="99"/>
      <c r="K111" s="100">
        <f>Tabela312[[#This Row],[VALOR]]</f>
        <v>1200.69</v>
      </c>
      <c r="L111" s="1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</row>
    <row r="112" spans="1:28" ht="12.75" customHeight="1">
      <c r="A112" s="47" t="s">
        <v>381</v>
      </c>
      <c r="B112" s="42" t="s">
        <v>382</v>
      </c>
      <c r="C112" s="42" t="s">
        <v>383</v>
      </c>
      <c r="D112" s="45" t="s">
        <v>29</v>
      </c>
      <c r="E112" s="34">
        <v>1</v>
      </c>
      <c r="F112" s="72" t="s">
        <v>469</v>
      </c>
      <c r="G112" s="36" t="s">
        <v>512</v>
      </c>
      <c r="H112" s="84">
        <v>1200.69</v>
      </c>
      <c r="I112" s="99"/>
      <c r="J112" s="99"/>
      <c r="K112" s="100">
        <f>Tabela312[[#This Row],[VALOR]]</f>
        <v>1200.69</v>
      </c>
      <c r="L112" s="1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</row>
    <row r="113" spans="1:28" ht="12.75" customHeight="1">
      <c r="A113" s="47" t="s">
        <v>384</v>
      </c>
      <c r="B113" s="42" t="s">
        <v>385</v>
      </c>
      <c r="C113" s="42" t="s">
        <v>386</v>
      </c>
      <c r="D113" s="45" t="s">
        <v>29</v>
      </c>
      <c r="E113" s="34">
        <v>1</v>
      </c>
      <c r="F113" s="53" t="s">
        <v>470</v>
      </c>
      <c r="G113" s="36" t="s">
        <v>512</v>
      </c>
      <c r="H113" s="84">
        <v>1200.69</v>
      </c>
      <c r="I113" s="99"/>
      <c r="J113" s="99"/>
      <c r="K113" s="100">
        <f>Tabela312[[#This Row],[VALOR]]</f>
        <v>1200.69</v>
      </c>
      <c r="L113" s="1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</row>
    <row r="114" spans="1:28" ht="12.75" customHeight="1">
      <c r="A114" s="47" t="s">
        <v>387</v>
      </c>
      <c r="B114" s="42" t="s">
        <v>388</v>
      </c>
      <c r="C114" s="42" t="s">
        <v>389</v>
      </c>
      <c r="D114" s="45" t="s">
        <v>29</v>
      </c>
      <c r="E114" s="34">
        <v>1</v>
      </c>
      <c r="F114" s="72" t="s">
        <v>436</v>
      </c>
      <c r="G114" s="36" t="s">
        <v>512</v>
      </c>
      <c r="H114" s="84">
        <v>1200.69</v>
      </c>
      <c r="I114" s="99"/>
      <c r="J114" s="99"/>
      <c r="K114" s="100">
        <f>Tabela312[[#This Row],[VALOR]]</f>
        <v>1200.69</v>
      </c>
      <c r="L114" s="1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</row>
    <row r="115" spans="1:28" ht="12.75" customHeight="1">
      <c r="A115" s="47" t="s">
        <v>390</v>
      </c>
      <c r="B115" s="42" t="s">
        <v>391</v>
      </c>
      <c r="C115" s="42" t="s">
        <v>392</v>
      </c>
      <c r="D115" s="45" t="s">
        <v>29</v>
      </c>
      <c r="E115" s="34">
        <v>1</v>
      </c>
      <c r="F115" s="53" t="s">
        <v>438</v>
      </c>
      <c r="G115" s="36" t="s">
        <v>512</v>
      </c>
      <c r="H115" s="84">
        <v>1200.69</v>
      </c>
      <c r="I115" s="99"/>
      <c r="J115" s="99"/>
      <c r="K115" s="100">
        <f>Tabela312[[#This Row],[VALOR]]</f>
        <v>1200.69</v>
      </c>
      <c r="L115" s="1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</row>
    <row r="116" spans="1:28" ht="12.75" customHeight="1">
      <c r="A116" s="47" t="s">
        <v>393</v>
      </c>
      <c r="B116" s="42" t="s">
        <v>394</v>
      </c>
      <c r="C116" s="42" t="s">
        <v>395</v>
      </c>
      <c r="D116" s="45" t="s">
        <v>29</v>
      </c>
      <c r="E116" s="34">
        <v>1</v>
      </c>
      <c r="F116" s="72" t="s">
        <v>437</v>
      </c>
      <c r="G116" s="36" t="s">
        <v>512</v>
      </c>
      <c r="H116" s="84">
        <v>1200.69</v>
      </c>
      <c r="I116" s="99"/>
      <c r="J116" s="99"/>
      <c r="K116" s="100">
        <f>Tabela312[[#This Row],[VALOR]]</f>
        <v>1200.69</v>
      </c>
      <c r="L116" s="1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</row>
    <row r="117" spans="1:28" ht="12.75" customHeight="1">
      <c r="A117" s="47" t="s">
        <v>396</v>
      </c>
      <c r="B117" s="42" t="s">
        <v>397</v>
      </c>
      <c r="C117" s="42" t="s">
        <v>398</v>
      </c>
      <c r="D117" s="45" t="s">
        <v>29</v>
      </c>
      <c r="E117" s="34">
        <v>1</v>
      </c>
      <c r="F117" s="53" t="s">
        <v>471</v>
      </c>
      <c r="G117" s="36" t="s">
        <v>512</v>
      </c>
      <c r="H117" s="84">
        <v>1200.69</v>
      </c>
      <c r="I117" s="99"/>
      <c r="J117" s="99"/>
      <c r="K117" s="100">
        <f>Tabela312[[#This Row],[VALOR]]</f>
        <v>1200.69</v>
      </c>
      <c r="L117" s="1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</row>
    <row r="118" spans="1:28" ht="12.75" customHeight="1">
      <c r="A118" s="47" t="s">
        <v>399</v>
      </c>
      <c r="B118" s="42" t="s">
        <v>397</v>
      </c>
      <c r="C118" s="42" t="s">
        <v>400</v>
      </c>
      <c r="D118" s="45" t="s">
        <v>29</v>
      </c>
      <c r="E118" s="34">
        <v>1</v>
      </c>
      <c r="F118" s="72" t="s">
        <v>472</v>
      </c>
      <c r="G118" s="36" t="s">
        <v>512</v>
      </c>
      <c r="H118" s="84">
        <v>1200.69</v>
      </c>
      <c r="I118" s="99"/>
      <c r="J118" s="99"/>
      <c r="K118" s="100">
        <f>Tabela312[[#This Row],[VALOR]]</f>
        <v>1200.69</v>
      </c>
      <c r="L118" s="1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</row>
    <row r="119" spans="1:28" ht="12.75" customHeight="1">
      <c r="A119" s="47" t="s">
        <v>390</v>
      </c>
      <c r="B119" s="42" t="s">
        <v>447</v>
      </c>
      <c r="C119" s="42" t="s">
        <v>392</v>
      </c>
      <c r="D119" s="45" t="s">
        <v>29</v>
      </c>
      <c r="E119" s="34">
        <v>1</v>
      </c>
      <c r="F119" s="53" t="s">
        <v>435</v>
      </c>
      <c r="G119" s="36" t="s">
        <v>512</v>
      </c>
      <c r="H119" s="84">
        <v>1200.69</v>
      </c>
      <c r="I119" s="99"/>
      <c r="J119" s="99"/>
      <c r="K119" s="100">
        <f>Tabela312[[#This Row],[VALOR]]</f>
        <v>1200.69</v>
      </c>
      <c r="L119" s="1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</row>
    <row r="120" spans="1:28" ht="12.75" customHeight="1">
      <c r="A120" s="47" t="s">
        <v>401</v>
      </c>
      <c r="B120" s="42" t="s">
        <v>402</v>
      </c>
      <c r="C120" s="42" t="s">
        <v>403</v>
      </c>
      <c r="D120" s="45" t="s">
        <v>29</v>
      </c>
      <c r="E120" s="34">
        <v>1</v>
      </c>
      <c r="F120" s="72" t="s">
        <v>473</v>
      </c>
      <c r="G120" s="36" t="s">
        <v>513</v>
      </c>
      <c r="H120" s="84">
        <v>1200.69</v>
      </c>
      <c r="I120" s="99"/>
      <c r="J120" s="99"/>
      <c r="K120" s="100">
        <f>Tabela312[[#This Row],[VALOR]]</f>
        <v>1200.69</v>
      </c>
      <c r="L120" s="1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</row>
    <row r="121" spans="1:28" ht="12.75" customHeight="1">
      <c r="A121" s="47" t="s">
        <v>404</v>
      </c>
      <c r="B121" s="42" t="s">
        <v>405</v>
      </c>
      <c r="C121" s="42" t="s">
        <v>406</v>
      </c>
      <c r="D121" s="45" t="s">
        <v>29</v>
      </c>
      <c r="E121" s="34">
        <v>1</v>
      </c>
      <c r="F121" s="53" t="s">
        <v>474</v>
      </c>
      <c r="G121" s="36" t="s">
        <v>512</v>
      </c>
      <c r="H121" s="84">
        <v>1200.69</v>
      </c>
      <c r="I121" s="99"/>
      <c r="J121" s="99"/>
      <c r="K121" s="100">
        <f>Tabela312[[#This Row],[VALOR]]</f>
        <v>1200.69</v>
      </c>
      <c r="L121" s="1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</row>
    <row r="122" spans="1:28" ht="12.75" customHeight="1">
      <c r="A122" s="47" t="s">
        <v>407</v>
      </c>
      <c r="B122" s="42" t="s">
        <v>408</v>
      </c>
      <c r="C122" s="42" t="s">
        <v>409</v>
      </c>
      <c r="D122" s="45" t="s">
        <v>29</v>
      </c>
      <c r="E122" s="34">
        <v>1</v>
      </c>
      <c r="F122" s="72" t="s">
        <v>431</v>
      </c>
      <c r="G122" s="36" t="s">
        <v>512</v>
      </c>
      <c r="H122" s="84">
        <v>1200.69</v>
      </c>
      <c r="I122" s="99"/>
      <c r="J122" s="99"/>
      <c r="K122" s="100">
        <f>Tabela312[[#This Row],[VALOR]]</f>
        <v>1200.69</v>
      </c>
      <c r="L122" s="1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</row>
    <row r="123" spans="1:28" ht="12.75" customHeight="1">
      <c r="A123" s="47" t="s">
        <v>410</v>
      </c>
      <c r="B123" s="42" t="s">
        <v>447</v>
      </c>
      <c r="C123" s="42" t="s">
        <v>499</v>
      </c>
      <c r="D123" s="45" t="s">
        <v>30</v>
      </c>
      <c r="E123" s="34">
        <v>1</v>
      </c>
      <c r="F123" s="53" t="s">
        <v>498</v>
      </c>
      <c r="G123" s="36" t="s">
        <v>512</v>
      </c>
      <c r="H123" s="84">
        <v>732.55</v>
      </c>
      <c r="I123" s="99"/>
      <c r="J123" s="99"/>
      <c r="K123" s="100">
        <f>Tabela312[[#This Row],[VALOR]]</f>
        <v>732.55</v>
      </c>
      <c r="L123" s="1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</row>
    <row r="124" spans="1:28" ht="12.75" customHeight="1">
      <c r="A124" s="47" t="s">
        <v>365</v>
      </c>
      <c r="B124" s="42" t="s">
        <v>500</v>
      </c>
      <c r="C124" s="42" t="s">
        <v>501</v>
      </c>
      <c r="D124" s="45" t="s">
        <v>30</v>
      </c>
      <c r="E124" s="34">
        <v>1</v>
      </c>
      <c r="F124" s="72" t="s">
        <v>475</v>
      </c>
      <c r="G124" s="36" t="s">
        <v>513</v>
      </c>
      <c r="H124" s="84">
        <v>732.55</v>
      </c>
      <c r="I124" s="99"/>
      <c r="J124" s="99"/>
      <c r="K124" s="100">
        <f>Tabela312[[#This Row],[VALOR]]</f>
        <v>732.55</v>
      </c>
      <c r="L124" s="1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</row>
    <row r="125" spans="1:28" ht="12.75" customHeight="1">
      <c r="A125" s="47" t="s">
        <v>411</v>
      </c>
      <c r="B125" s="42" t="s">
        <v>502</v>
      </c>
      <c r="C125" s="42" t="s">
        <v>173</v>
      </c>
      <c r="D125" s="45" t="s">
        <v>30</v>
      </c>
      <c r="E125" s="34">
        <v>1</v>
      </c>
      <c r="F125" s="53" t="s">
        <v>476</v>
      </c>
      <c r="G125" s="36" t="s">
        <v>512</v>
      </c>
      <c r="H125" s="84">
        <v>732.55</v>
      </c>
      <c r="I125" s="99"/>
      <c r="J125" s="99"/>
      <c r="K125" s="100">
        <f>Tabela312[[#This Row],[VALOR]]</f>
        <v>732.55</v>
      </c>
      <c r="L125" s="1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</row>
    <row r="126" spans="1:28" ht="12.75" customHeight="1">
      <c r="A126" s="47" t="s">
        <v>412</v>
      </c>
      <c r="B126" s="42" t="s">
        <v>503</v>
      </c>
      <c r="C126" s="42" t="s">
        <v>504</v>
      </c>
      <c r="D126" s="45" t="s">
        <v>30</v>
      </c>
      <c r="E126" s="34">
        <v>1</v>
      </c>
      <c r="F126" s="72" t="s">
        <v>477</v>
      </c>
      <c r="G126" s="36" t="s">
        <v>512</v>
      </c>
      <c r="H126" s="84">
        <v>732.55</v>
      </c>
      <c r="I126" s="99"/>
      <c r="J126" s="99"/>
      <c r="K126" s="100">
        <f>Tabela312[[#This Row],[VALOR]]</f>
        <v>732.55</v>
      </c>
      <c r="L126" s="1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</row>
    <row r="127" spans="1:28" ht="12.75" customHeight="1">
      <c r="A127" s="47" t="s">
        <v>355</v>
      </c>
      <c r="B127" s="42" t="s">
        <v>286</v>
      </c>
      <c r="C127" s="42" t="s">
        <v>287</v>
      </c>
      <c r="D127" s="45" t="s">
        <v>30</v>
      </c>
      <c r="E127" s="34">
        <v>1</v>
      </c>
      <c r="F127" s="53" t="s">
        <v>478</v>
      </c>
      <c r="G127" s="36" t="s">
        <v>513</v>
      </c>
      <c r="H127" s="84">
        <v>732.55</v>
      </c>
      <c r="I127" s="99"/>
      <c r="J127" s="99"/>
      <c r="K127" s="100">
        <f>Tabela312[[#This Row],[VALOR]]</f>
        <v>732.55</v>
      </c>
      <c r="L127" s="1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</row>
    <row r="128" spans="1:28" ht="12.75" customHeight="1">
      <c r="A128" s="47" t="s">
        <v>413</v>
      </c>
      <c r="B128" s="42" t="s">
        <v>502</v>
      </c>
      <c r="C128" s="42" t="s">
        <v>173</v>
      </c>
      <c r="D128" s="45" t="s">
        <v>414</v>
      </c>
      <c r="E128" s="34">
        <v>1</v>
      </c>
      <c r="F128" s="72" t="s">
        <v>479</v>
      </c>
      <c r="G128" s="36" t="s">
        <v>512</v>
      </c>
      <c r="H128" s="84">
        <v>488.36</v>
      </c>
      <c r="I128" s="99"/>
      <c r="J128" s="99"/>
      <c r="K128" s="100">
        <f>Tabela312[[#This Row],[VALOR]]</f>
        <v>488.36</v>
      </c>
      <c r="L128" s="1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</row>
    <row r="129" spans="1:28" ht="12.75" customHeight="1">
      <c r="A129" s="47" t="s">
        <v>360</v>
      </c>
      <c r="B129" s="42" t="s">
        <v>361</v>
      </c>
      <c r="C129" s="42" t="s">
        <v>362</v>
      </c>
      <c r="D129" s="45" t="s">
        <v>414</v>
      </c>
      <c r="E129" s="34">
        <v>1</v>
      </c>
      <c r="F129" s="53" t="s">
        <v>480</v>
      </c>
      <c r="G129" s="36" t="s">
        <v>513</v>
      </c>
      <c r="H129" s="84">
        <v>488.36</v>
      </c>
      <c r="I129" s="99"/>
      <c r="J129" s="99"/>
      <c r="K129" s="100">
        <f>Tabela312[[#This Row],[VALOR]]</f>
        <v>488.36</v>
      </c>
      <c r="L129" s="1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</row>
    <row r="130" spans="1:28" ht="12.75" customHeight="1">
      <c r="A130" s="47" t="s">
        <v>505</v>
      </c>
      <c r="B130" s="42" t="s">
        <v>500</v>
      </c>
      <c r="C130" s="42" t="s">
        <v>501</v>
      </c>
      <c r="D130" s="45" t="s">
        <v>414</v>
      </c>
      <c r="E130" s="34">
        <v>1</v>
      </c>
      <c r="F130" s="72" t="s">
        <v>481</v>
      </c>
      <c r="G130" s="36" t="s">
        <v>513</v>
      </c>
      <c r="H130" s="84">
        <v>488.36</v>
      </c>
      <c r="I130" s="99"/>
      <c r="J130" s="99"/>
      <c r="K130" s="100">
        <f>Tabela312[[#This Row],[VALOR]]</f>
        <v>488.36</v>
      </c>
      <c r="L130" s="1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</row>
    <row r="131" spans="1:28" ht="12.75" customHeight="1">
      <c r="A131" s="47" t="s">
        <v>360</v>
      </c>
      <c r="B131" s="42" t="s">
        <v>361</v>
      </c>
      <c r="C131" s="42" t="s">
        <v>362</v>
      </c>
      <c r="D131" s="45" t="s">
        <v>414</v>
      </c>
      <c r="E131" s="34">
        <v>1</v>
      </c>
      <c r="F131" s="53" t="s">
        <v>482</v>
      </c>
      <c r="G131" s="36" t="s">
        <v>512</v>
      </c>
      <c r="H131" s="84">
        <v>488.36</v>
      </c>
      <c r="I131" s="101"/>
      <c r="J131" s="101"/>
      <c r="K131" s="100">
        <f>Tabela312[[#This Row],[VALOR]]</f>
        <v>488.36</v>
      </c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  <c r="AB131" s="7"/>
    </row>
    <row r="132" spans="1:28" ht="12.75" customHeight="1">
      <c r="A132" s="47" t="s">
        <v>360</v>
      </c>
      <c r="B132" s="42" t="s">
        <v>361</v>
      </c>
      <c r="C132" s="42" t="s">
        <v>362</v>
      </c>
      <c r="D132" s="45" t="s">
        <v>414</v>
      </c>
      <c r="E132" s="34">
        <v>1</v>
      </c>
      <c r="F132" s="72" t="s">
        <v>483</v>
      </c>
      <c r="G132" s="36" t="s">
        <v>513</v>
      </c>
      <c r="H132" s="84">
        <v>488.36</v>
      </c>
      <c r="I132" s="101"/>
      <c r="J132" s="101"/>
      <c r="K132" s="100">
        <f>Tabela312[[#This Row],[VALOR]]</f>
        <v>488.36</v>
      </c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</row>
    <row r="133" spans="1:28" ht="12.75" customHeight="1">
      <c r="A133" s="47" t="s">
        <v>355</v>
      </c>
      <c r="B133" s="42" t="s">
        <v>286</v>
      </c>
      <c r="C133" s="42" t="s">
        <v>287</v>
      </c>
      <c r="D133" s="45" t="s">
        <v>414</v>
      </c>
      <c r="E133" s="34">
        <v>1</v>
      </c>
      <c r="F133" s="53" t="s">
        <v>484</v>
      </c>
      <c r="G133" s="36" t="s">
        <v>512</v>
      </c>
      <c r="H133" s="84">
        <v>488.36</v>
      </c>
      <c r="I133" s="101"/>
      <c r="J133" s="101"/>
      <c r="K133" s="100">
        <f>Tabela312[[#This Row],[VALOR]]</f>
        <v>488.36</v>
      </c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</row>
    <row r="134" spans="1:28" ht="12.75" customHeight="1">
      <c r="A134" s="47" t="s">
        <v>355</v>
      </c>
      <c r="B134" s="42" t="s">
        <v>286</v>
      </c>
      <c r="C134" s="42" t="s">
        <v>287</v>
      </c>
      <c r="D134" s="45" t="s">
        <v>414</v>
      </c>
      <c r="E134" s="34">
        <v>1</v>
      </c>
      <c r="F134" s="72" t="s">
        <v>485</v>
      </c>
      <c r="G134" s="36" t="s">
        <v>513</v>
      </c>
      <c r="H134" s="84">
        <v>488.36</v>
      </c>
      <c r="I134" s="101"/>
      <c r="J134" s="101"/>
      <c r="K134" s="100">
        <f>Tabela312[[#This Row],[VALOR]]</f>
        <v>488.36</v>
      </c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  <c r="AB134" s="7"/>
    </row>
    <row r="135" spans="1:28" ht="12.75" customHeight="1">
      <c r="A135" s="39" t="s">
        <v>106</v>
      </c>
      <c r="B135" s="42" t="s">
        <v>156</v>
      </c>
      <c r="C135" s="42" t="s">
        <v>200</v>
      </c>
      <c r="D135" s="45" t="s">
        <v>31</v>
      </c>
      <c r="E135" s="34">
        <v>1</v>
      </c>
      <c r="F135" s="47" t="s">
        <v>267</v>
      </c>
      <c r="G135" s="36" t="s">
        <v>512</v>
      </c>
      <c r="H135" s="84">
        <v>436.04</v>
      </c>
      <c r="I135" s="84"/>
      <c r="J135" s="84"/>
      <c r="K135" s="84">
        <f>Tabela312[[#This Row],[VALOR]]</f>
        <v>436.04</v>
      </c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/>
      <c r="AB135" s="7"/>
    </row>
    <row r="136" spans="1:28" ht="12.75" customHeight="1">
      <c r="A136" s="47" t="s">
        <v>104</v>
      </c>
      <c r="B136" s="42" t="s">
        <v>154</v>
      </c>
      <c r="C136" s="42" t="s">
        <v>506</v>
      </c>
      <c r="D136" s="45" t="s">
        <v>31</v>
      </c>
      <c r="E136" s="34">
        <v>1</v>
      </c>
      <c r="F136" s="72" t="s">
        <v>486</v>
      </c>
      <c r="G136" s="36" t="s">
        <v>512</v>
      </c>
      <c r="H136" s="84">
        <v>436.04</v>
      </c>
      <c r="I136" s="101"/>
      <c r="J136" s="101"/>
      <c r="K136" s="100">
        <f>Tabela312[[#This Row],[VALOR]]</f>
        <v>436.04</v>
      </c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/>
      <c r="AB136" s="7"/>
    </row>
    <row r="137" spans="1:28" ht="12.75" customHeight="1">
      <c r="A137" s="47" t="s">
        <v>104</v>
      </c>
      <c r="B137" s="42" t="s">
        <v>154</v>
      </c>
      <c r="C137" s="42" t="s">
        <v>506</v>
      </c>
      <c r="D137" s="45" t="s">
        <v>31</v>
      </c>
      <c r="E137" s="34">
        <v>1</v>
      </c>
      <c r="F137" s="94" t="s">
        <v>487</v>
      </c>
      <c r="G137" s="36" t="s">
        <v>512</v>
      </c>
      <c r="H137" s="84">
        <v>436.04</v>
      </c>
      <c r="I137" s="101"/>
      <c r="J137" s="101"/>
      <c r="K137" s="100">
        <f>Tabela312[[#This Row],[VALOR]]</f>
        <v>436.04</v>
      </c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  <c r="AB137" s="7"/>
    </row>
    <row r="138" spans="1:28" ht="12.75" customHeight="1">
      <c r="A138" s="47" t="s">
        <v>404</v>
      </c>
      <c r="B138" s="42" t="s">
        <v>507</v>
      </c>
      <c r="C138" s="42" t="s">
        <v>508</v>
      </c>
      <c r="D138" s="45" t="s">
        <v>31</v>
      </c>
      <c r="E138" s="34">
        <v>1</v>
      </c>
      <c r="F138" s="53" t="s">
        <v>488</v>
      </c>
      <c r="G138" s="36" t="s">
        <v>513</v>
      </c>
      <c r="H138" s="84">
        <v>436.04</v>
      </c>
      <c r="I138" s="101"/>
      <c r="J138" s="101"/>
      <c r="K138" s="100">
        <f>Tabela312[[#This Row],[VALOR]]</f>
        <v>436.04</v>
      </c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  <c r="AB138" s="7"/>
    </row>
    <row r="139" spans="1:28" ht="12.75" customHeight="1">
      <c r="A139" s="47" t="s">
        <v>415</v>
      </c>
      <c r="B139" s="42" t="s">
        <v>509</v>
      </c>
      <c r="C139" s="42" t="s">
        <v>510</v>
      </c>
      <c r="D139" s="45" t="s">
        <v>31</v>
      </c>
      <c r="E139" s="34">
        <v>1</v>
      </c>
      <c r="F139" s="72" t="s">
        <v>489</v>
      </c>
      <c r="G139" s="36" t="s">
        <v>513</v>
      </c>
      <c r="H139" s="84">
        <v>436.04</v>
      </c>
      <c r="I139" s="101"/>
      <c r="J139" s="101"/>
      <c r="K139" s="100">
        <f>Tabela312[[#This Row],[VALOR]]</f>
        <v>436.04</v>
      </c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  <c r="AB139" s="7"/>
    </row>
    <row r="140" spans="1:28" ht="12.75" customHeight="1">
      <c r="A140" s="47" t="s">
        <v>404</v>
      </c>
      <c r="B140" s="42" t="s">
        <v>507</v>
      </c>
      <c r="C140" s="42" t="s">
        <v>508</v>
      </c>
      <c r="D140" s="45" t="s">
        <v>31</v>
      </c>
      <c r="E140" s="34">
        <v>1</v>
      </c>
      <c r="F140" s="53" t="s">
        <v>490</v>
      </c>
      <c r="G140" s="36" t="s">
        <v>512</v>
      </c>
      <c r="H140" s="84">
        <v>436.04</v>
      </c>
      <c r="I140" s="101"/>
      <c r="J140" s="101"/>
      <c r="K140" s="100">
        <f>Tabela312[[#This Row],[VALOR]]</f>
        <v>436.04</v>
      </c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7"/>
      <c r="AB140" s="7"/>
    </row>
    <row r="141" spans="1:28" ht="12.75" customHeight="1">
      <c r="A141" s="47" t="s">
        <v>404</v>
      </c>
      <c r="B141" s="42" t="s">
        <v>507</v>
      </c>
      <c r="C141" s="42" t="s">
        <v>508</v>
      </c>
      <c r="D141" s="45" t="s">
        <v>31</v>
      </c>
      <c r="E141" s="34">
        <v>1</v>
      </c>
      <c r="F141" s="72" t="s">
        <v>514</v>
      </c>
      <c r="G141" s="36" t="s">
        <v>512</v>
      </c>
      <c r="H141" s="84">
        <v>436.04</v>
      </c>
      <c r="I141" s="101"/>
      <c r="J141" s="101"/>
      <c r="K141" s="100">
        <f>Tabela312[[#This Row],[VALOR]]</f>
        <v>436.04</v>
      </c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7"/>
      <c r="AB141" s="7"/>
    </row>
    <row r="142" spans="1:28" ht="12.75" customHeight="1">
      <c r="A142" s="47" t="s">
        <v>360</v>
      </c>
      <c r="B142" s="42" t="s">
        <v>361</v>
      </c>
      <c r="C142" s="42" t="s">
        <v>362</v>
      </c>
      <c r="D142" s="45" t="s">
        <v>31</v>
      </c>
      <c r="E142" s="34">
        <v>1</v>
      </c>
      <c r="F142" s="53" t="s">
        <v>491</v>
      </c>
      <c r="G142" s="36" t="s">
        <v>513</v>
      </c>
      <c r="H142" s="84">
        <v>436.04</v>
      </c>
      <c r="I142" s="101"/>
      <c r="J142" s="101"/>
      <c r="K142" s="100">
        <f>Tabela312[[#This Row],[VALOR]]</f>
        <v>436.04</v>
      </c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</row>
    <row r="143" spans="1:28" ht="12.75" customHeight="1">
      <c r="A143" s="47" t="s">
        <v>416</v>
      </c>
      <c r="B143" s="42" t="s">
        <v>131</v>
      </c>
      <c r="C143" s="42" t="s">
        <v>174</v>
      </c>
      <c r="D143" s="45" t="s">
        <v>31</v>
      </c>
      <c r="E143" s="34">
        <v>1</v>
      </c>
      <c r="F143" s="72" t="s">
        <v>492</v>
      </c>
      <c r="G143" s="36" t="s">
        <v>512</v>
      </c>
      <c r="H143" s="84">
        <v>436.04</v>
      </c>
      <c r="I143" s="101"/>
      <c r="J143" s="101"/>
      <c r="K143" s="100">
        <f>Tabela312[[#This Row],[VALOR]]</f>
        <v>436.04</v>
      </c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  <c r="AB143" s="7"/>
    </row>
    <row r="144" spans="1:28" ht="12.75" customHeight="1">
      <c r="A144" s="47" t="s">
        <v>404</v>
      </c>
      <c r="B144" s="42" t="s">
        <v>507</v>
      </c>
      <c r="C144" s="42" t="s">
        <v>508</v>
      </c>
      <c r="D144" s="45" t="s">
        <v>417</v>
      </c>
      <c r="E144" s="34">
        <v>1</v>
      </c>
      <c r="F144" s="53" t="s">
        <v>493</v>
      </c>
      <c r="G144" s="36" t="s">
        <v>512</v>
      </c>
      <c r="H144" s="84">
        <v>401.16</v>
      </c>
      <c r="I144" s="101"/>
      <c r="J144" s="101"/>
      <c r="K144" s="100">
        <f>Tabela312[[#This Row],[VALOR]]</f>
        <v>401.16</v>
      </c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  <c r="AB144" s="7"/>
    </row>
    <row r="145" spans="1:28" ht="12.75" customHeight="1">
      <c r="A145" s="47" t="s">
        <v>418</v>
      </c>
      <c r="B145" s="42" t="s">
        <v>507</v>
      </c>
      <c r="C145" s="42" t="s">
        <v>508</v>
      </c>
      <c r="D145" s="45" t="s">
        <v>417</v>
      </c>
      <c r="E145" s="34">
        <v>1</v>
      </c>
      <c r="F145" s="72" t="s">
        <v>494</v>
      </c>
      <c r="G145" s="36" t="s">
        <v>512</v>
      </c>
      <c r="H145" s="84">
        <v>401.16</v>
      </c>
      <c r="I145" s="101"/>
      <c r="J145" s="101"/>
      <c r="K145" s="100">
        <f>Tabela312[[#This Row],[VALOR]]</f>
        <v>401.16</v>
      </c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7"/>
      <c r="AB145" s="7"/>
    </row>
    <row r="146" spans="1:28" ht="12.75" customHeight="1">
      <c r="A146" s="47" t="s">
        <v>404</v>
      </c>
      <c r="B146" s="42" t="s">
        <v>507</v>
      </c>
      <c r="C146" s="42" t="s">
        <v>508</v>
      </c>
      <c r="D146" s="45" t="s">
        <v>417</v>
      </c>
      <c r="E146" s="34">
        <v>1</v>
      </c>
      <c r="F146" s="53" t="s">
        <v>495</v>
      </c>
      <c r="G146" s="36" t="s">
        <v>513</v>
      </c>
      <c r="H146" s="84">
        <v>401.16</v>
      </c>
      <c r="I146" s="101"/>
      <c r="J146" s="101"/>
      <c r="K146" s="100">
        <f>Tabela312[[#This Row],[VALOR]]</f>
        <v>401.16</v>
      </c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7"/>
      <c r="AB146" s="7"/>
    </row>
    <row r="147" spans="1:28" ht="12.75" customHeight="1">
      <c r="A147" s="47" t="s">
        <v>360</v>
      </c>
      <c r="B147" s="42" t="s">
        <v>361</v>
      </c>
      <c r="C147" s="42" t="s">
        <v>362</v>
      </c>
      <c r="D147" s="45" t="s">
        <v>32</v>
      </c>
      <c r="E147" s="34">
        <v>1</v>
      </c>
      <c r="F147" s="72" t="s">
        <v>496</v>
      </c>
      <c r="G147" s="36" t="s">
        <v>512</v>
      </c>
      <c r="H147" s="84">
        <v>313.94</v>
      </c>
      <c r="I147" s="101"/>
      <c r="J147" s="101"/>
      <c r="K147" s="100">
        <f>Tabela312[[#This Row],[VALOR]]</f>
        <v>313.94</v>
      </c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7"/>
      <c r="AB147" s="7"/>
    </row>
    <row r="148" spans="1:28" ht="12.75" customHeight="1" thickBot="1">
      <c r="A148" s="47" t="s">
        <v>360</v>
      </c>
      <c r="B148" s="42" t="s">
        <v>361</v>
      </c>
      <c r="C148" s="42" t="s">
        <v>362</v>
      </c>
      <c r="D148" s="45" t="s">
        <v>32</v>
      </c>
      <c r="E148" s="34">
        <v>1</v>
      </c>
      <c r="F148" s="53" t="s">
        <v>497</v>
      </c>
      <c r="G148" s="36" t="s">
        <v>513</v>
      </c>
      <c r="H148" s="84">
        <v>313.94</v>
      </c>
      <c r="I148" s="101"/>
      <c r="J148" s="101"/>
      <c r="K148" s="100">
        <f>Tabela312[[#This Row],[VALOR]]</f>
        <v>313.94</v>
      </c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  <c r="AB148" s="7"/>
    </row>
    <row r="149" spans="1:28" ht="12.75" customHeight="1" thickBot="1">
      <c r="A149" s="48"/>
      <c r="B149" s="49"/>
      <c r="C149" s="49"/>
      <c r="D149" s="49"/>
      <c r="E149" s="49">
        <f>SUM(E100:E148)</f>
        <v>49</v>
      </c>
      <c r="F149" s="73"/>
      <c r="G149" s="102"/>
      <c r="H149" s="103">
        <f>SUM(H100:H148)</f>
        <v>40452.860000000015</v>
      </c>
      <c r="I149" s="104"/>
      <c r="J149" s="105"/>
      <c r="K149" s="106">
        <f>SUM(K100:K148)</f>
        <v>40452.860000000015</v>
      </c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  <c r="AB149" s="7"/>
    </row>
    <row r="150" spans="1:28" ht="12.75" customHeight="1">
      <c r="A150" s="33"/>
      <c r="B150" s="34"/>
      <c r="C150" s="34"/>
      <c r="D150" s="34"/>
      <c r="E150" s="34"/>
      <c r="F150" s="33"/>
      <c r="G150" s="34"/>
      <c r="H150" s="35"/>
      <c r="I150" s="95"/>
      <c r="J150" s="95"/>
      <c r="K150" s="98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7"/>
      <c r="AB150" s="7"/>
    </row>
    <row r="151" spans="1:28" ht="12.75" customHeight="1">
      <c r="A151" s="110" t="s">
        <v>33</v>
      </c>
      <c r="B151" s="110"/>
      <c r="C151" s="110"/>
      <c r="D151" s="110"/>
      <c r="E151" s="110"/>
      <c r="F151" s="110"/>
      <c r="G151" s="110"/>
      <c r="H151" s="110"/>
      <c r="I151" s="3"/>
      <c r="J151" s="3"/>
      <c r="K151" s="1"/>
      <c r="L151" s="1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</row>
    <row r="152" spans="1:28" ht="12.75" customHeight="1">
      <c r="A152" s="15" t="s">
        <v>1</v>
      </c>
      <c r="B152" s="15" t="s">
        <v>2</v>
      </c>
      <c r="C152" s="15" t="s">
        <v>3</v>
      </c>
      <c r="D152" s="15" t="s">
        <v>4</v>
      </c>
      <c r="E152" s="15" t="s">
        <v>5</v>
      </c>
      <c r="F152" s="15" t="s">
        <v>6</v>
      </c>
      <c r="G152" s="82" t="s">
        <v>7</v>
      </c>
      <c r="H152" s="86" t="s">
        <v>28</v>
      </c>
      <c r="I152" s="3"/>
      <c r="J152" s="3"/>
      <c r="K152" s="1"/>
      <c r="L152" s="1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</row>
    <row r="153" spans="1:28" ht="12.75" customHeight="1">
      <c r="A153" s="76" t="s">
        <v>34</v>
      </c>
      <c r="B153" s="77" t="s">
        <v>442</v>
      </c>
      <c r="C153" s="77" t="s">
        <v>443</v>
      </c>
      <c r="D153" s="78" t="s">
        <v>14</v>
      </c>
      <c r="E153" s="79">
        <v>1</v>
      </c>
      <c r="F153" s="55" t="s">
        <v>419</v>
      </c>
      <c r="G153" s="83" t="s">
        <v>513</v>
      </c>
      <c r="H153" s="86">
        <v>514.21</v>
      </c>
      <c r="I153" s="3"/>
      <c r="J153" s="3"/>
      <c r="K153" s="1"/>
      <c r="L153" s="1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</row>
    <row r="154" spans="1:28" ht="12.75" customHeight="1">
      <c r="A154" s="51" t="s">
        <v>34</v>
      </c>
      <c r="B154" s="42" t="s">
        <v>442</v>
      </c>
      <c r="C154" s="42" t="s">
        <v>443</v>
      </c>
      <c r="D154" s="16" t="s">
        <v>14</v>
      </c>
      <c r="E154" s="54">
        <v>1</v>
      </c>
      <c r="F154" s="50" t="s">
        <v>420</v>
      </c>
      <c r="G154" s="82" t="s">
        <v>513</v>
      </c>
      <c r="H154" s="86">
        <v>514.21</v>
      </c>
      <c r="I154" s="3"/>
      <c r="J154" s="3"/>
      <c r="K154" s="1"/>
      <c r="L154" s="1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</row>
    <row r="155" spans="1:28" ht="12.75" customHeight="1">
      <c r="A155" s="76" t="s">
        <v>34</v>
      </c>
      <c r="B155" s="77" t="s">
        <v>442</v>
      </c>
      <c r="C155" s="77" t="s">
        <v>461</v>
      </c>
      <c r="D155" s="78" t="s">
        <v>14</v>
      </c>
      <c r="E155" s="79">
        <v>1</v>
      </c>
      <c r="F155" s="55" t="s">
        <v>421</v>
      </c>
      <c r="G155" s="83" t="s">
        <v>512</v>
      </c>
      <c r="H155" s="93">
        <v>514.21</v>
      </c>
      <c r="I155" s="3"/>
      <c r="J155" s="3"/>
      <c r="K155" s="1"/>
      <c r="L155" s="1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</row>
    <row r="156" spans="1:28" ht="12.75" customHeight="1">
      <c r="A156" s="51" t="s">
        <v>34</v>
      </c>
      <c r="B156" s="42" t="s">
        <v>442</v>
      </c>
      <c r="C156" s="42" t="s">
        <v>444</v>
      </c>
      <c r="D156" s="16" t="s">
        <v>14</v>
      </c>
      <c r="E156" s="54">
        <v>1</v>
      </c>
      <c r="F156" s="50" t="s">
        <v>422</v>
      </c>
      <c r="G156" s="82" t="s">
        <v>512</v>
      </c>
      <c r="H156" s="86">
        <v>514.21</v>
      </c>
      <c r="I156" s="3"/>
      <c r="J156" s="3"/>
      <c r="K156" s="1"/>
      <c r="L156" s="1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</row>
    <row r="157" spans="1:28" ht="12.75" customHeight="1">
      <c r="A157" s="80" t="s">
        <v>35</v>
      </c>
      <c r="B157" s="77" t="s">
        <v>446</v>
      </c>
      <c r="C157" s="78" t="s">
        <v>445</v>
      </c>
      <c r="D157" s="78" t="s">
        <v>14</v>
      </c>
      <c r="E157" s="79">
        <v>1</v>
      </c>
      <c r="F157" s="72" t="s">
        <v>351</v>
      </c>
      <c r="G157" s="83" t="s">
        <v>513</v>
      </c>
      <c r="H157" s="86">
        <v>514.21</v>
      </c>
      <c r="I157" s="3"/>
      <c r="J157" s="3"/>
      <c r="K157" s="1"/>
      <c r="L157" s="1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</row>
    <row r="158" spans="1:28" ht="12.75" customHeight="1">
      <c r="A158" s="52" t="s">
        <v>35</v>
      </c>
      <c r="B158" s="42" t="s">
        <v>446</v>
      </c>
      <c r="C158" s="16" t="s">
        <v>445</v>
      </c>
      <c r="D158" s="16" t="s">
        <v>14</v>
      </c>
      <c r="E158" s="54">
        <v>1</v>
      </c>
      <c r="F158" s="53" t="s">
        <v>423</v>
      </c>
      <c r="G158" s="82" t="s">
        <v>513</v>
      </c>
      <c r="H158" s="86">
        <v>514.21</v>
      </c>
      <c r="I158" s="3"/>
      <c r="J158" s="2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</row>
    <row r="159" spans="1:28" ht="12.75" customHeight="1">
      <c r="A159" s="80" t="s">
        <v>35</v>
      </c>
      <c r="B159" s="77" t="s">
        <v>446</v>
      </c>
      <c r="C159" s="78" t="s">
        <v>445</v>
      </c>
      <c r="D159" s="78" t="s">
        <v>14</v>
      </c>
      <c r="E159" s="79">
        <v>1</v>
      </c>
      <c r="F159" s="72" t="s">
        <v>519</v>
      </c>
      <c r="G159" s="83" t="s">
        <v>512</v>
      </c>
      <c r="H159" s="93">
        <v>514.21</v>
      </c>
      <c r="I159" s="3"/>
      <c r="J159" s="2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</row>
    <row r="160" spans="1:28" ht="12.75" customHeight="1">
      <c r="A160" s="2"/>
      <c r="B160" s="2"/>
      <c r="C160" s="2"/>
      <c r="D160" s="9" t="s">
        <v>11</v>
      </c>
      <c r="E160" s="5">
        <f>SUM(E153:E159)</f>
        <v>7</v>
      </c>
      <c r="F160" s="2"/>
      <c r="G160" s="3"/>
      <c r="H160" s="85">
        <f>SUM(H153:H159)</f>
        <v>3599.4700000000003</v>
      </c>
      <c r="I160" s="3"/>
      <c r="J160" s="3"/>
      <c r="K160" s="1"/>
      <c r="L160" s="1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</row>
    <row r="161" spans="1:28" ht="12.75" customHeight="1">
      <c r="A161" s="4"/>
      <c r="B161" s="4"/>
      <c r="C161" s="4"/>
      <c r="D161" s="4"/>
      <c r="E161" s="4"/>
      <c r="F161" s="4"/>
      <c r="G161" s="4"/>
      <c r="H161" s="4"/>
      <c r="I161" s="2"/>
      <c r="J161" s="3"/>
      <c r="K161" s="1"/>
      <c r="L161" s="1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</row>
    <row r="162" spans="1:28" ht="12.75" customHeight="1">
      <c r="A162" s="110" t="s">
        <v>36</v>
      </c>
      <c r="B162" s="110"/>
      <c r="C162" s="110"/>
      <c r="D162" s="110"/>
      <c r="E162" s="110"/>
      <c r="F162" s="110"/>
      <c r="G162" s="110"/>
      <c r="H162" s="110"/>
      <c r="I162" s="3"/>
      <c r="J162" s="3"/>
      <c r="K162" s="1"/>
      <c r="L162" s="1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</row>
    <row r="163" spans="1:28" ht="12.75" customHeight="1">
      <c r="A163" s="13" t="s">
        <v>1</v>
      </c>
      <c r="B163" s="13" t="s">
        <v>2</v>
      </c>
      <c r="C163" s="13" t="s">
        <v>3</v>
      </c>
      <c r="D163" s="13" t="s">
        <v>4</v>
      </c>
      <c r="E163" s="13" t="s">
        <v>5</v>
      </c>
      <c r="F163" s="13" t="s">
        <v>6</v>
      </c>
      <c r="G163" s="13" t="s">
        <v>7</v>
      </c>
      <c r="H163" s="13" t="s">
        <v>28</v>
      </c>
      <c r="I163" s="3"/>
      <c r="J163" s="3"/>
      <c r="K163" s="1"/>
      <c r="L163" s="1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</row>
    <row r="164" spans="1:28" ht="12.75" customHeight="1">
      <c r="A164" s="42" t="s">
        <v>424</v>
      </c>
      <c r="B164" s="42" t="s">
        <v>440</v>
      </c>
      <c r="C164" s="42" t="s">
        <v>280</v>
      </c>
      <c r="D164" s="42" t="s">
        <v>425</v>
      </c>
      <c r="E164" s="14">
        <v>1</v>
      </c>
      <c r="F164" s="70" t="s">
        <v>332</v>
      </c>
      <c r="G164" s="81" t="s">
        <v>512</v>
      </c>
      <c r="H164" s="109">
        <v>3000</v>
      </c>
      <c r="I164" s="3"/>
      <c r="J164" s="3"/>
      <c r="K164" s="1"/>
      <c r="L164" s="1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</row>
    <row r="165" spans="1:28" ht="12.75" customHeight="1">
      <c r="A165" s="56" t="s">
        <v>426</v>
      </c>
      <c r="B165" s="42" t="s">
        <v>408</v>
      </c>
      <c r="C165" s="42" t="s">
        <v>280</v>
      </c>
      <c r="D165" s="42" t="s">
        <v>425</v>
      </c>
      <c r="E165" s="14">
        <v>1</v>
      </c>
      <c r="F165" s="57" t="s">
        <v>428</v>
      </c>
      <c r="G165" s="81" t="s">
        <v>511</v>
      </c>
      <c r="H165" s="109">
        <v>1250</v>
      </c>
      <c r="I165" s="3"/>
      <c r="J165" s="3"/>
      <c r="K165" s="1"/>
      <c r="L165" s="1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</row>
    <row r="166" spans="1:28" ht="12.75" customHeight="1">
      <c r="A166" s="56" t="s">
        <v>426</v>
      </c>
      <c r="B166" s="42" t="s">
        <v>408</v>
      </c>
      <c r="C166" s="42" t="s">
        <v>280</v>
      </c>
      <c r="D166" s="42" t="s">
        <v>425</v>
      </c>
      <c r="E166" s="14">
        <v>1</v>
      </c>
      <c r="F166" s="70" t="s">
        <v>429</v>
      </c>
      <c r="G166" s="81" t="s">
        <v>511</v>
      </c>
      <c r="H166" s="109">
        <v>1250</v>
      </c>
      <c r="I166" s="3"/>
      <c r="J166" s="3"/>
      <c r="K166" s="1"/>
      <c r="L166" s="1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</row>
    <row r="167" spans="1:28" ht="12.75" customHeight="1">
      <c r="A167" s="56" t="s">
        <v>426</v>
      </c>
      <c r="B167" s="42" t="s">
        <v>408</v>
      </c>
      <c r="C167" s="42" t="s">
        <v>459</v>
      </c>
      <c r="D167" s="42" t="s">
        <v>425</v>
      </c>
      <c r="E167" s="14">
        <v>1</v>
      </c>
      <c r="F167" s="57" t="s">
        <v>430</v>
      </c>
      <c r="G167" s="81" t="s">
        <v>512</v>
      </c>
      <c r="H167" s="109">
        <v>1250</v>
      </c>
      <c r="I167" s="3"/>
      <c r="J167" s="3"/>
      <c r="K167" s="1"/>
      <c r="L167" s="1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</row>
    <row r="168" spans="1:28" ht="12.75" customHeight="1">
      <c r="A168" s="56" t="s">
        <v>426</v>
      </c>
      <c r="B168" s="42" t="s">
        <v>408</v>
      </c>
      <c r="C168" s="42" t="s">
        <v>280</v>
      </c>
      <c r="D168" s="42" t="s">
        <v>425</v>
      </c>
      <c r="E168" s="14">
        <v>1</v>
      </c>
      <c r="F168" s="70" t="s">
        <v>347</v>
      </c>
      <c r="G168" s="81" t="s">
        <v>512</v>
      </c>
      <c r="H168" s="109">
        <v>1250</v>
      </c>
      <c r="I168" s="3"/>
      <c r="J168" s="3"/>
      <c r="K168" s="1"/>
      <c r="L168" s="1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</row>
    <row r="169" spans="1:28" ht="12.75" customHeight="1">
      <c r="A169" s="42" t="s">
        <v>424</v>
      </c>
      <c r="B169" s="42" t="s">
        <v>440</v>
      </c>
      <c r="C169" s="42" t="s">
        <v>280</v>
      </c>
      <c r="D169" s="42" t="s">
        <v>427</v>
      </c>
      <c r="E169" s="14">
        <v>1</v>
      </c>
      <c r="F169" s="58" t="s">
        <v>431</v>
      </c>
      <c r="G169" s="81" t="s">
        <v>512</v>
      </c>
      <c r="H169" s="109">
        <v>2400</v>
      </c>
      <c r="I169" s="3"/>
      <c r="J169" s="3"/>
      <c r="K169" s="1"/>
      <c r="L169" s="1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</row>
    <row r="170" spans="1:28" ht="12.75" customHeight="1">
      <c r="A170" s="56" t="s">
        <v>426</v>
      </c>
      <c r="B170" s="42" t="s">
        <v>408</v>
      </c>
      <c r="C170" s="42" t="s">
        <v>280</v>
      </c>
      <c r="D170" s="42" t="s">
        <v>427</v>
      </c>
      <c r="E170" s="14">
        <v>1</v>
      </c>
      <c r="F170" s="70" t="s">
        <v>432</v>
      </c>
      <c r="G170" s="81" t="s">
        <v>512</v>
      </c>
      <c r="H170" s="109">
        <v>1000</v>
      </c>
      <c r="I170" s="3"/>
      <c r="J170" s="3"/>
      <c r="K170" s="1"/>
      <c r="L170" s="1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</row>
    <row r="171" spans="1:28" ht="12.75" customHeight="1">
      <c r="A171" s="56" t="s">
        <v>426</v>
      </c>
      <c r="B171" s="42" t="s">
        <v>408</v>
      </c>
      <c r="C171" s="42" t="s">
        <v>280</v>
      </c>
      <c r="D171" s="42" t="s">
        <v>427</v>
      </c>
      <c r="E171" s="14">
        <v>1</v>
      </c>
      <c r="F171" s="57" t="s">
        <v>433</v>
      </c>
      <c r="G171" s="81" t="s">
        <v>513</v>
      </c>
      <c r="H171" s="109">
        <v>1000</v>
      </c>
      <c r="I171" s="3"/>
      <c r="J171" s="3"/>
      <c r="K171" s="1"/>
      <c r="L171" s="1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</row>
    <row r="172" spans="1:28" ht="12.75" customHeight="1">
      <c r="A172" s="56" t="s">
        <v>426</v>
      </c>
      <c r="B172" s="42" t="s">
        <v>408</v>
      </c>
      <c r="C172" s="42" t="s">
        <v>280</v>
      </c>
      <c r="D172" s="42" t="s">
        <v>427</v>
      </c>
      <c r="E172" s="14">
        <v>1</v>
      </c>
      <c r="F172" s="70" t="s">
        <v>260</v>
      </c>
      <c r="G172" s="81" t="s">
        <v>511</v>
      </c>
      <c r="H172" s="109">
        <v>1000</v>
      </c>
      <c r="I172" s="3"/>
      <c r="J172" s="3"/>
      <c r="K172" s="1"/>
      <c r="L172" s="1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</row>
    <row r="173" spans="1:28" ht="12.75" customHeight="1">
      <c r="A173" s="56" t="s">
        <v>426</v>
      </c>
      <c r="B173" s="42" t="s">
        <v>408</v>
      </c>
      <c r="C173" s="42" t="s">
        <v>280</v>
      </c>
      <c r="D173" s="42" t="s">
        <v>427</v>
      </c>
      <c r="E173" s="14">
        <v>1</v>
      </c>
      <c r="F173" s="57" t="s">
        <v>434</v>
      </c>
      <c r="G173" s="81" t="s">
        <v>512</v>
      </c>
      <c r="H173" s="109">
        <v>1000</v>
      </c>
      <c r="I173" s="3"/>
      <c r="J173" s="3"/>
      <c r="K173" s="1"/>
      <c r="L173" s="1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</row>
    <row r="174" spans="1:28" ht="12.75" customHeight="1">
      <c r="A174" s="42" t="s">
        <v>424</v>
      </c>
      <c r="B174" s="42" t="s">
        <v>440</v>
      </c>
      <c r="C174" s="42" t="s">
        <v>441</v>
      </c>
      <c r="D174" s="42" t="s">
        <v>425</v>
      </c>
      <c r="E174" s="14">
        <v>1</v>
      </c>
      <c r="F174" s="39" t="s">
        <v>435</v>
      </c>
      <c r="G174" s="81" t="s">
        <v>512</v>
      </c>
      <c r="H174" s="109">
        <v>3000</v>
      </c>
      <c r="I174" s="3"/>
      <c r="J174" s="3"/>
      <c r="K174" s="1"/>
      <c r="L174" s="1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</row>
    <row r="175" spans="1:28" ht="12.75" customHeight="1">
      <c r="A175" s="56" t="s">
        <v>426</v>
      </c>
      <c r="B175" s="42" t="s">
        <v>408</v>
      </c>
      <c r="C175" s="42" t="s">
        <v>441</v>
      </c>
      <c r="D175" s="42" t="s">
        <v>425</v>
      </c>
      <c r="E175" s="14">
        <v>1</v>
      </c>
      <c r="F175" s="39" t="s">
        <v>436</v>
      </c>
      <c r="G175" s="81" t="s">
        <v>512</v>
      </c>
      <c r="H175" s="109">
        <v>1250</v>
      </c>
      <c r="I175" s="3"/>
      <c r="J175" s="3"/>
      <c r="K175" s="1"/>
      <c r="L175" s="1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</row>
    <row r="176" spans="1:28" ht="12.75" customHeight="1">
      <c r="A176" s="56" t="s">
        <v>426</v>
      </c>
      <c r="B176" s="42" t="s">
        <v>408</v>
      </c>
      <c r="C176" s="42" t="s">
        <v>441</v>
      </c>
      <c r="D176" s="42" t="s">
        <v>425</v>
      </c>
      <c r="E176" s="14">
        <v>1</v>
      </c>
      <c r="F176" s="39" t="s">
        <v>437</v>
      </c>
      <c r="G176" s="81" t="s">
        <v>512</v>
      </c>
      <c r="H176" s="109">
        <v>1200.5</v>
      </c>
      <c r="I176" s="3"/>
      <c r="J176" s="3"/>
      <c r="K176" s="1"/>
      <c r="L176" s="1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</row>
    <row r="177" spans="1:28" ht="12.75" customHeight="1">
      <c r="A177" s="56" t="s">
        <v>426</v>
      </c>
      <c r="B177" s="42" t="s">
        <v>408</v>
      </c>
      <c r="C177" s="42" t="s">
        <v>441</v>
      </c>
      <c r="D177" s="42" t="s">
        <v>425</v>
      </c>
      <c r="E177" s="14">
        <v>1</v>
      </c>
      <c r="F177" s="39" t="s">
        <v>438</v>
      </c>
      <c r="G177" s="81" t="s">
        <v>512</v>
      </c>
      <c r="H177" s="109">
        <v>1250</v>
      </c>
      <c r="I177" s="3"/>
      <c r="J177" s="3"/>
      <c r="K177" s="1"/>
      <c r="L177" s="1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</row>
    <row r="178" spans="1:28" ht="12.75" customHeight="1">
      <c r="A178" s="56" t="s">
        <v>426</v>
      </c>
      <c r="B178" s="42" t="s">
        <v>408</v>
      </c>
      <c r="C178" s="42" t="s">
        <v>441</v>
      </c>
      <c r="D178" s="42" t="s">
        <v>425</v>
      </c>
      <c r="E178" s="14">
        <v>1</v>
      </c>
      <c r="F178" s="39" t="s">
        <v>439</v>
      </c>
      <c r="G178" s="81" t="s">
        <v>512</v>
      </c>
      <c r="H178" s="109">
        <v>1200.5</v>
      </c>
      <c r="I178" s="3"/>
      <c r="J178" s="3"/>
      <c r="K178" s="1"/>
      <c r="L178" s="1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</row>
    <row r="179" spans="1:28" ht="12.75" customHeight="1">
      <c r="A179" s="2"/>
      <c r="B179" s="2"/>
      <c r="C179" s="2"/>
      <c r="D179" s="9" t="s">
        <v>11</v>
      </c>
      <c r="E179" s="5">
        <f>SUM(E164:E178)</f>
        <v>15</v>
      </c>
      <c r="F179" s="2"/>
      <c r="G179" s="3"/>
      <c r="H179" s="85">
        <f>SUM(H164:H178)</f>
        <v>22301</v>
      </c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</row>
    <row r="180" spans="1:28" ht="12.75" customHeight="1">
      <c r="A180" s="10"/>
      <c r="B180" s="10"/>
      <c r="C180" s="10"/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  <c r="AA180" s="10"/>
      <c r="AB180" s="10"/>
    </row>
    <row r="181" spans="1:28" ht="12.75" customHeight="1">
      <c r="A181" s="59" t="s">
        <v>37</v>
      </c>
      <c r="B181" s="60"/>
      <c r="C181" s="60"/>
      <c r="D181" s="60"/>
      <c r="E181" s="60"/>
      <c r="F181" s="60"/>
      <c r="G181" s="61"/>
      <c r="H181" s="60"/>
      <c r="I181" s="60"/>
      <c r="J181" s="60"/>
      <c r="K181" s="60"/>
      <c r="L181" s="60"/>
      <c r="M181" s="60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</row>
    <row r="182" spans="1:28" ht="12.75" customHeight="1">
      <c r="A182" s="60" t="s">
        <v>38</v>
      </c>
      <c r="B182" s="62" t="s">
        <v>39</v>
      </c>
      <c r="C182" s="60"/>
      <c r="D182" s="60"/>
      <c r="E182" s="60"/>
      <c r="F182" s="63"/>
      <c r="G182" s="61"/>
      <c r="H182" s="60"/>
      <c r="I182" s="60"/>
      <c r="J182" s="60"/>
      <c r="K182" s="60"/>
      <c r="L182" s="60"/>
      <c r="M182" s="60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</row>
    <row r="183" spans="1:28" ht="12.75" customHeight="1">
      <c r="A183" s="60" t="s">
        <v>40</v>
      </c>
      <c r="B183" s="60"/>
      <c r="C183" s="60"/>
      <c r="D183" s="60"/>
      <c r="E183" s="60"/>
      <c r="F183" s="60"/>
      <c r="G183" s="61"/>
      <c r="H183" s="60"/>
      <c r="I183" s="60"/>
      <c r="J183" s="60"/>
      <c r="K183" s="60"/>
      <c r="L183" s="60"/>
      <c r="M183" s="60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</row>
    <row r="184" spans="1:28" ht="12.75" customHeight="1">
      <c r="A184" s="60" t="s">
        <v>41</v>
      </c>
      <c r="B184" s="60"/>
      <c r="C184" s="60"/>
      <c r="D184" s="60"/>
      <c r="E184" s="60"/>
      <c r="F184" s="60"/>
      <c r="G184" s="60"/>
      <c r="H184" s="60"/>
      <c r="I184" s="60"/>
      <c r="J184" s="60"/>
      <c r="K184" s="60"/>
      <c r="L184" s="60"/>
      <c r="M184" s="60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</row>
    <row r="185" spans="1:28" ht="12.75" customHeight="1">
      <c r="A185" s="60" t="s">
        <v>42</v>
      </c>
      <c r="B185" s="60"/>
      <c r="C185" s="60"/>
      <c r="D185" s="60"/>
      <c r="E185" s="60"/>
      <c r="F185" s="60"/>
      <c r="G185" s="60"/>
      <c r="H185" s="60"/>
      <c r="I185" s="60"/>
      <c r="J185" s="60"/>
      <c r="K185" s="60"/>
      <c r="L185" s="60"/>
      <c r="M185" s="60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</row>
    <row r="186" spans="1:28" ht="12.75" customHeight="1">
      <c r="A186" s="111" t="s">
        <v>43</v>
      </c>
      <c r="B186" s="111"/>
      <c r="C186" s="111"/>
      <c r="D186" s="111"/>
      <c r="E186" s="111"/>
      <c r="F186" s="111"/>
      <c r="G186" s="111"/>
      <c r="H186" s="111"/>
      <c r="I186" s="111"/>
      <c r="J186" s="111"/>
      <c r="K186" s="111"/>
      <c r="L186" s="111"/>
      <c r="M186" s="111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</row>
    <row r="187" spans="1:28" ht="12.75" customHeight="1">
      <c r="A187" s="60" t="s">
        <v>44</v>
      </c>
      <c r="B187" s="60"/>
      <c r="C187" s="60"/>
      <c r="D187" s="60"/>
      <c r="E187" s="60"/>
      <c r="F187" s="60"/>
      <c r="G187" s="60"/>
      <c r="H187" s="60"/>
      <c r="I187" s="60"/>
      <c r="J187" s="60"/>
      <c r="K187" s="60"/>
      <c r="L187" s="60"/>
      <c r="M187" s="60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</row>
    <row r="188" spans="1:28" ht="12.75" customHeight="1">
      <c r="A188" s="60" t="s">
        <v>45</v>
      </c>
      <c r="B188" s="60"/>
      <c r="C188" s="60"/>
      <c r="D188" s="60"/>
      <c r="E188" s="60"/>
      <c r="F188" s="64"/>
      <c r="G188" s="60"/>
      <c r="H188" s="60"/>
      <c r="I188" s="60"/>
      <c r="J188" s="60"/>
      <c r="K188" s="60"/>
      <c r="L188" s="60"/>
      <c r="M188" s="60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</row>
    <row r="189" spans="1:28" ht="12.75" customHeight="1">
      <c r="A189" s="65" t="s">
        <v>46</v>
      </c>
      <c r="B189" s="60"/>
      <c r="C189" s="60"/>
      <c r="D189" s="60"/>
      <c r="E189" s="60"/>
      <c r="F189" s="60"/>
      <c r="G189" s="60"/>
      <c r="H189" s="60"/>
      <c r="I189" s="60"/>
      <c r="J189" s="60"/>
      <c r="K189" s="60"/>
      <c r="L189" s="60"/>
      <c r="M189" s="60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</row>
    <row r="190" spans="1:28" ht="12.75" customHeight="1">
      <c r="A190" s="65" t="s">
        <v>47</v>
      </c>
      <c r="B190" s="60"/>
      <c r="C190" s="60"/>
      <c r="D190" s="60"/>
      <c r="E190" s="60"/>
      <c r="F190" s="60"/>
      <c r="G190" s="60"/>
      <c r="H190" s="60"/>
      <c r="I190" s="60"/>
      <c r="J190" s="60"/>
      <c r="K190" s="60"/>
      <c r="L190" s="60"/>
      <c r="M190" s="60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</row>
    <row r="191" spans="1:28" ht="12.75" customHeight="1">
      <c r="A191" s="65" t="s">
        <v>48</v>
      </c>
      <c r="B191" s="60"/>
      <c r="C191" s="60"/>
      <c r="D191" s="60"/>
      <c r="E191" s="60"/>
      <c r="F191" s="60"/>
      <c r="G191" s="60"/>
      <c r="H191" s="60"/>
      <c r="I191" s="60"/>
      <c r="J191" s="60"/>
      <c r="K191" s="60"/>
      <c r="L191" s="60"/>
      <c r="M191" s="60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</row>
    <row r="192" spans="1:28" ht="12.75" customHeight="1">
      <c r="A192" s="65" t="s">
        <v>49</v>
      </c>
      <c r="B192" s="60"/>
      <c r="C192" s="60"/>
      <c r="D192" s="60"/>
      <c r="E192" s="60"/>
      <c r="F192" s="60"/>
      <c r="G192" s="60"/>
      <c r="H192" s="60"/>
      <c r="I192" s="60"/>
      <c r="J192" s="60"/>
      <c r="K192" s="60"/>
      <c r="L192" s="60"/>
      <c r="M192" s="60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</row>
    <row r="193" spans="1:28" ht="12.75" customHeight="1">
      <c r="A193" s="65" t="s">
        <v>50</v>
      </c>
      <c r="B193" s="60"/>
      <c r="C193" s="60"/>
      <c r="D193" s="60"/>
      <c r="E193" s="60"/>
      <c r="F193" s="60"/>
      <c r="G193" s="60"/>
      <c r="H193" s="60"/>
      <c r="I193" s="60"/>
      <c r="J193" s="60"/>
      <c r="K193" s="60"/>
      <c r="L193" s="60"/>
      <c r="M193" s="60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</row>
    <row r="194" spans="1:28" ht="12.75" customHeight="1">
      <c r="A194" s="60" t="s">
        <v>51</v>
      </c>
      <c r="B194" s="60"/>
      <c r="C194" s="60"/>
      <c r="D194" s="60"/>
      <c r="E194" s="60"/>
      <c r="F194" s="60"/>
      <c r="G194" s="60"/>
      <c r="H194" s="60"/>
      <c r="I194" s="60"/>
      <c r="J194" s="60"/>
      <c r="K194" s="60"/>
      <c r="L194" s="60"/>
      <c r="M194" s="60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</row>
    <row r="195" spans="1:28" ht="12.75" customHeight="1">
      <c r="A195" s="60" t="s">
        <v>52</v>
      </c>
      <c r="B195" s="60"/>
      <c r="C195" s="60"/>
      <c r="D195" s="60"/>
      <c r="E195" s="60"/>
      <c r="F195" s="60"/>
      <c r="G195" s="60"/>
      <c r="H195" s="60"/>
      <c r="I195" s="60"/>
      <c r="J195" s="60"/>
      <c r="K195" s="60"/>
      <c r="L195" s="60"/>
      <c r="M195" s="60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</row>
    <row r="196" spans="1:28" ht="12.75" customHeight="1">
      <c r="A196" s="60" t="s">
        <v>53</v>
      </c>
      <c r="B196" s="62"/>
      <c r="C196" s="60"/>
      <c r="D196" s="60"/>
      <c r="E196" s="60"/>
      <c r="F196" s="60"/>
      <c r="G196" s="60"/>
      <c r="H196" s="60"/>
      <c r="I196" s="60"/>
      <c r="J196" s="60"/>
      <c r="K196" s="60"/>
      <c r="L196" s="60"/>
      <c r="M196" s="60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</row>
    <row r="197" spans="1:28" ht="12.75" customHeight="1">
      <c r="A197" s="60" t="s">
        <v>54</v>
      </c>
      <c r="B197" s="62"/>
      <c r="C197" s="60"/>
      <c r="D197" s="60"/>
      <c r="E197" s="60"/>
      <c r="F197" s="60"/>
      <c r="G197" s="60"/>
      <c r="H197" s="60"/>
      <c r="I197" s="60"/>
      <c r="J197" s="60"/>
      <c r="K197" s="60"/>
      <c r="L197" s="60"/>
      <c r="M197" s="60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</row>
    <row r="198" spans="1:28" ht="12.75" customHeight="1">
      <c r="A198" s="66" t="s">
        <v>55</v>
      </c>
      <c r="B198" s="64"/>
      <c r="C198" s="64"/>
      <c r="D198" s="64"/>
      <c r="E198" s="64"/>
      <c r="F198" s="64"/>
      <c r="G198" s="64"/>
      <c r="H198" s="64"/>
      <c r="I198" s="64"/>
      <c r="J198" s="64"/>
      <c r="K198" s="64"/>
      <c r="L198" s="64"/>
      <c r="M198" s="67"/>
      <c r="N198" s="11"/>
      <c r="O198" s="11"/>
      <c r="P198" s="11"/>
      <c r="Q198" s="11"/>
      <c r="R198" s="11"/>
      <c r="S198" s="11"/>
      <c r="T198" s="11"/>
      <c r="U198" s="11"/>
      <c r="V198" s="11"/>
      <c r="W198" s="11"/>
      <c r="X198" s="11"/>
      <c r="Y198" s="11"/>
      <c r="Z198" s="11"/>
      <c r="AA198" s="11"/>
      <c r="AB198" s="11"/>
    </row>
    <row r="199" spans="1:28" ht="12.75" customHeight="1">
      <c r="A199" s="68" t="s">
        <v>56</v>
      </c>
      <c r="B199" s="69"/>
      <c r="C199" s="64"/>
      <c r="D199" s="64"/>
      <c r="E199" s="64"/>
      <c r="F199" s="64"/>
      <c r="G199" s="64"/>
      <c r="H199" s="64"/>
      <c r="I199" s="64"/>
      <c r="J199" s="64"/>
      <c r="K199" s="64"/>
      <c r="L199" s="64"/>
      <c r="M199" s="67"/>
      <c r="N199" s="11"/>
      <c r="O199" s="11"/>
      <c r="P199" s="11"/>
      <c r="Q199" s="11"/>
      <c r="R199" s="11"/>
      <c r="S199" s="11"/>
      <c r="T199" s="11"/>
      <c r="U199" s="11"/>
      <c r="V199" s="11"/>
      <c r="W199" s="11"/>
      <c r="X199" s="11"/>
      <c r="Y199" s="11"/>
      <c r="Z199" s="11"/>
      <c r="AA199" s="11"/>
      <c r="AB199" s="11"/>
    </row>
    <row r="200" spans="1:28" ht="12.75" customHeight="1">
      <c r="A200" s="66" t="s">
        <v>55</v>
      </c>
      <c r="B200" s="64"/>
      <c r="C200" s="64"/>
      <c r="D200" s="64"/>
      <c r="E200" s="64"/>
      <c r="F200" s="64"/>
      <c r="G200" s="64"/>
      <c r="H200" s="64"/>
      <c r="I200" s="64"/>
      <c r="J200" s="64"/>
      <c r="K200" s="67"/>
      <c r="L200" s="67"/>
      <c r="M200" s="67"/>
      <c r="N200" s="11"/>
      <c r="O200" s="11"/>
      <c r="P200" s="11"/>
      <c r="Q200" s="11"/>
      <c r="R200" s="11"/>
      <c r="S200" s="11"/>
      <c r="T200" s="11"/>
      <c r="U200" s="11"/>
      <c r="V200" s="11"/>
      <c r="W200" s="11"/>
      <c r="X200" s="11"/>
      <c r="Y200" s="11"/>
      <c r="Z200" s="11"/>
      <c r="AA200" s="11"/>
      <c r="AB200" s="11"/>
    </row>
    <row r="201" spans="1:28" ht="12.75" customHeight="1">
      <c r="A201" s="68" t="s">
        <v>56</v>
      </c>
      <c r="B201" s="64"/>
      <c r="C201" s="64"/>
      <c r="D201" s="64"/>
      <c r="E201" s="64"/>
      <c r="F201" s="64"/>
      <c r="G201" s="64"/>
      <c r="H201" s="64"/>
      <c r="I201" s="64"/>
      <c r="J201" s="64"/>
      <c r="K201" s="67"/>
      <c r="L201" s="67"/>
      <c r="M201" s="67"/>
      <c r="N201" s="11"/>
      <c r="O201" s="11"/>
      <c r="P201" s="11"/>
      <c r="Q201" s="11"/>
      <c r="R201" s="11"/>
      <c r="S201" s="11"/>
      <c r="T201" s="11"/>
      <c r="U201" s="11"/>
      <c r="V201" s="11"/>
      <c r="W201" s="11"/>
      <c r="X201" s="11"/>
      <c r="Y201" s="11"/>
      <c r="Z201" s="11"/>
      <c r="AA201" s="11"/>
      <c r="AB201" s="11"/>
    </row>
    <row r="221" spans="1:28" ht="12.75" customHeight="1">
      <c r="A221" s="10"/>
      <c r="B221" s="10"/>
      <c r="C221" s="10"/>
      <c r="D221" s="10"/>
      <c r="E221" s="10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  <c r="AA221" s="10"/>
      <c r="AB221" s="10"/>
    </row>
    <row r="222" spans="1:28" ht="12.75" customHeight="1">
      <c r="A222" s="10"/>
      <c r="B222" s="10"/>
      <c r="C222" s="10"/>
      <c r="D222" s="10"/>
      <c r="E222" s="10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  <c r="AA222" s="10"/>
      <c r="AB222" s="10"/>
    </row>
    <row r="223" spans="1:28" ht="12.75" customHeight="1">
      <c r="A223" s="10"/>
      <c r="B223" s="10"/>
      <c r="C223" s="10"/>
      <c r="D223" s="10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  <c r="AA223" s="10"/>
      <c r="AB223" s="10"/>
    </row>
    <row r="224" spans="1:28" ht="12.75" customHeight="1">
      <c r="A224" s="10"/>
      <c r="B224" s="10"/>
      <c r="C224" s="10"/>
      <c r="D224" s="10"/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0"/>
      <c r="AA224" s="10"/>
      <c r="AB224" s="10"/>
    </row>
    <row r="225" spans="1:28" ht="12.75" customHeight="1">
      <c r="A225" s="10"/>
      <c r="B225" s="10"/>
      <c r="C225" s="10"/>
      <c r="D225" s="10"/>
      <c r="E225" s="10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10"/>
      <c r="AA225" s="10"/>
      <c r="AB225" s="10"/>
    </row>
    <row r="226" spans="1:28" ht="12.75" customHeight="1">
      <c r="A226" s="10"/>
      <c r="B226" s="10"/>
      <c r="C226" s="10"/>
      <c r="D226" s="10"/>
      <c r="E226" s="10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  <c r="AA226" s="10"/>
      <c r="AB226" s="10"/>
    </row>
    <row r="227" spans="1:28" ht="12.75" customHeight="1">
      <c r="A227" s="10"/>
      <c r="B227" s="10"/>
      <c r="C227" s="10"/>
      <c r="D227" s="10"/>
      <c r="E227" s="10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0"/>
      <c r="AA227" s="10"/>
      <c r="AB227" s="10"/>
    </row>
    <row r="228" spans="1:28" ht="12.75" customHeight="1">
      <c r="A228" s="10"/>
      <c r="B228" s="10"/>
      <c r="C228" s="10"/>
      <c r="D228" s="10"/>
      <c r="E228" s="10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  <c r="AA228" s="10"/>
      <c r="AB228" s="10"/>
    </row>
    <row r="229" spans="1:28" ht="12.75" customHeight="1">
      <c r="A229" s="10"/>
      <c r="B229" s="10"/>
      <c r="C229" s="10"/>
      <c r="D229" s="10"/>
      <c r="E229" s="10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  <c r="AA229" s="10"/>
      <c r="AB229" s="10"/>
    </row>
    <row r="230" spans="1:28" ht="12.75" customHeight="1">
      <c r="A230" s="10"/>
      <c r="B230" s="10"/>
      <c r="C230" s="10"/>
      <c r="D230" s="10"/>
      <c r="E230" s="10"/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0"/>
      <c r="AA230" s="10"/>
      <c r="AB230" s="10"/>
    </row>
    <row r="231" spans="1:28" ht="12.75" customHeight="1">
      <c r="A231" s="10"/>
      <c r="B231" s="10"/>
      <c r="C231" s="10"/>
      <c r="D231" s="10"/>
      <c r="E231" s="10"/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  <c r="Z231" s="10"/>
      <c r="AA231" s="10"/>
      <c r="AB231" s="10"/>
    </row>
    <row r="232" spans="1:28" ht="12.75" customHeight="1">
      <c r="A232" s="10"/>
      <c r="B232" s="10"/>
      <c r="C232" s="10"/>
      <c r="D232" s="10"/>
      <c r="E232" s="10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0"/>
      <c r="AA232" s="10"/>
      <c r="AB232" s="10"/>
    </row>
    <row r="233" spans="1:28" ht="12.75" customHeight="1">
      <c r="A233" s="10"/>
      <c r="B233" s="10"/>
      <c r="C233" s="10"/>
      <c r="D233" s="10"/>
      <c r="E233" s="10"/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0"/>
      <c r="AA233" s="10"/>
      <c r="AB233" s="10"/>
    </row>
    <row r="234" spans="1:28" ht="12.75" customHeight="1">
      <c r="A234" s="10"/>
      <c r="B234" s="10"/>
      <c r="C234" s="10"/>
      <c r="D234" s="10"/>
      <c r="E234" s="10"/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  <c r="AA234" s="10"/>
      <c r="AB234" s="10"/>
    </row>
    <row r="235" spans="1:28" ht="12.75" customHeight="1">
      <c r="A235" s="10"/>
      <c r="B235" s="10"/>
      <c r="C235" s="10"/>
      <c r="D235" s="10"/>
      <c r="E235" s="10"/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  <c r="AA235" s="10"/>
      <c r="AB235" s="10"/>
    </row>
    <row r="236" spans="1:28" ht="12.75" customHeight="1">
      <c r="A236" s="10"/>
      <c r="B236" s="10"/>
      <c r="C236" s="10"/>
      <c r="D236" s="10"/>
      <c r="E236" s="10"/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  <c r="AA236" s="10"/>
      <c r="AB236" s="10"/>
    </row>
    <row r="237" spans="1:28" ht="12.75" customHeight="1">
      <c r="A237" s="10"/>
      <c r="B237" s="10"/>
      <c r="C237" s="10"/>
      <c r="D237" s="10"/>
      <c r="E237" s="10"/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  <c r="AA237" s="10"/>
      <c r="AB237" s="10"/>
    </row>
    <row r="238" spans="1:28" ht="12.75" customHeight="1">
      <c r="A238" s="10"/>
      <c r="B238" s="10"/>
      <c r="C238" s="10"/>
      <c r="D238" s="10"/>
      <c r="E238" s="10"/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  <c r="AA238" s="10"/>
      <c r="AB238" s="10"/>
    </row>
    <row r="239" spans="1:28" ht="12.75" customHeight="1">
      <c r="A239" s="10"/>
      <c r="B239" s="10"/>
      <c r="C239" s="10"/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/>
      <c r="AA239" s="10"/>
      <c r="AB239" s="10"/>
    </row>
    <row r="240" spans="1:28" ht="12.75" customHeight="1">
      <c r="A240" s="10"/>
      <c r="B240" s="10"/>
      <c r="C240" s="10"/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  <c r="AA240" s="10"/>
      <c r="AB240" s="10"/>
    </row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  <row r="1001" ht="12.75" customHeight="1"/>
    <row r="1002" ht="12.75" customHeight="1"/>
    <row r="1003" ht="12.75" customHeight="1"/>
    <row r="1004" ht="12.75" customHeight="1"/>
    <row r="1005" ht="12.75" customHeight="1"/>
    <row r="1006" ht="12.75" customHeight="1"/>
    <row r="1007" ht="12.75" customHeight="1"/>
    <row r="1008" ht="12.75" customHeight="1"/>
    <row r="1009" ht="12.75" customHeight="1"/>
    <row r="1010" ht="12.75" customHeight="1"/>
    <row r="1011" ht="12.75" customHeight="1"/>
    <row r="1012" ht="12.75" customHeight="1"/>
    <row r="1013" ht="12.75" customHeight="1"/>
    <row r="1014" ht="12.75" customHeight="1"/>
    <row r="1015" ht="12.75" customHeight="1"/>
    <row r="1016" ht="12.75" customHeight="1"/>
    <row r="1017" ht="12.75" customHeight="1"/>
    <row r="1018" ht="12.75" customHeight="1"/>
    <row r="1019" ht="12.75" customHeight="1"/>
    <row r="1020" ht="12.75" customHeight="1"/>
    <row r="1021" ht="12.75" customHeight="1"/>
    <row r="1022" ht="12.75" customHeight="1"/>
    <row r="1023" ht="12.75" customHeight="1"/>
  </sheetData>
  <protectedRanges>
    <protectedRange sqref="F155" name="Intervalo1_3"/>
  </protectedRanges>
  <mergeCells count="6">
    <mergeCell ref="A1:K1"/>
    <mergeCell ref="A70:H70"/>
    <mergeCell ref="A98:H98"/>
    <mergeCell ref="A151:H151"/>
    <mergeCell ref="A162:H162"/>
    <mergeCell ref="A186:M186"/>
  </mergeCells>
  <pageMargins left="0.511811024" right="0.511811024" top="0.78740157499999996" bottom="0.78740157499999996" header="0.31496062000000002" footer="0.31496062000000002"/>
  <tableParts count="4">
    <tablePart r:id="rId1"/>
    <tablePart r:id="rId2"/>
    <tablePart r:id="rId3"/>
    <tablePart r:id="rId4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C5F4E7-E426-43E2-B21C-37F04E445358}">
  <dimension ref="A1:AB1023"/>
  <sheetViews>
    <sheetView workbookViewId="0">
      <selection sqref="A1:XFD1048576"/>
    </sheetView>
  </sheetViews>
  <sheetFormatPr defaultRowHeight="14.25"/>
  <cols>
    <col min="1" max="1" width="78.125" style="12" bestFit="1" customWidth="1"/>
    <col min="2" max="2" width="14.375" style="12" bestFit="1" customWidth="1"/>
    <col min="3" max="3" width="13.875" style="12" bestFit="1" customWidth="1"/>
    <col min="4" max="4" width="8.125" style="12" bestFit="1" customWidth="1"/>
    <col min="5" max="5" width="7.125" style="12" bestFit="1" customWidth="1"/>
    <col min="6" max="6" width="37.5" style="12" bestFit="1" customWidth="1"/>
    <col min="7" max="7" width="9.875" style="12" bestFit="1" customWidth="1"/>
    <col min="8" max="9" width="11.5" style="12" bestFit="1" customWidth="1"/>
    <col min="10" max="10" width="14.125" style="12" bestFit="1" customWidth="1"/>
    <col min="11" max="11" width="11.5" style="12" bestFit="1" customWidth="1"/>
    <col min="12" max="28" width="8.125" style="12" customWidth="1"/>
    <col min="29" max="1024" width="16" style="12" customWidth="1"/>
    <col min="1025" max="16384" width="9" style="12"/>
  </cols>
  <sheetData>
    <row r="1" spans="1:28" s="23" customFormat="1" ht="12.75" customHeight="1">
      <c r="A1" s="112" t="s">
        <v>0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</row>
    <row r="2" spans="1:28" s="23" customFormat="1" ht="12.75" customHeight="1">
      <c r="A2" s="24" t="s">
        <v>1</v>
      </c>
      <c r="B2" s="24" t="s">
        <v>2</v>
      </c>
      <c r="C2" s="24" t="s">
        <v>3</v>
      </c>
      <c r="D2" s="24" t="s">
        <v>4</v>
      </c>
      <c r="E2" s="24" t="s">
        <v>5</v>
      </c>
      <c r="F2" s="24" t="s">
        <v>6</v>
      </c>
      <c r="G2" s="24" t="s">
        <v>7</v>
      </c>
      <c r="H2" s="24" t="s">
        <v>8</v>
      </c>
      <c r="I2" s="25" t="s">
        <v>9</v>
      </c>
      <c r="J2" s="25" t="s">
        <v>10</v>
      </c>
      <c r="K2" s="25" t="s">
        <v>11</v>
      </c>
      <c r="L2" s="1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</row>
    <row r="3" spans="1:28" s="23" customFormat="1" ht="12.75" customHeight="1">
      <c r="A3" s="41" t="s">
        <v>58</v>
      </c>
      <c r="B3" s="42" t="s">
        <v>112</v>
      </c>
      <c r="C3" s="42" t="s">
        <v>12</v>
      </c>
      <c r="D3" s="46" t="s">
        <v>13</v>
      </c>
      <c r="E3" s="34">
        <v>1</v>
      </c>
      <c r="F3" s="40" t="s">
        <v>212</v>
      </c>
      <c r="G3" s="36" t="s">
        <v>8</v>
      </c>
      <c r="H3" s="84">
        <v>10570</v>
      </c>
      <c r="I3" s="84"/>
      <c r="J3" s="84"/>
      <c r="K3" s="84">
        <f>Tabela114[[#This Row],[AGP]]+Tabela114[[#This Row],[VENCIMENTO]]+Tabela114[[#This Row],[REPRESENTAÇÃO]]</f>
        <v>10570</v>
      </c>
      <c r="L3" s="1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</row>
    <row r="4" spans="1:28" s="23" customFormat="1" ht="12.75" customHeight="1">
      <c r="A4" s="38" t="s">
        <v>59</v>
      </c>
      <c r="B4" s="42" t="s">
        <v>113</v>
      </c>
      <c r="C4" s="42" t="s">
        <v>162</v>
      </c>
      <c r="D4" s="45" t="s">
        <v>15</v>
      </c>
      <c r="E4" s="34">
        <v>1</v>
      </c>
      <c r="F4" s="38" t="s">
        <v>213</v>
      </c>
      <c r="G4" s="36" t="s">
        <v>511</v>
      </c>
      <c r="H4" s="84"/>
      <c r="I4" s="84">
        <v>1993.32</v>
      </c>
      <c r="J4" s="84">
        <v>7973.3</v>
      </c>
      <c r="K4" s="84">
        <f>Tabela114[[#This Row],[AGP]]+Tabela114[[#This Row],[VENCIMENTO]]+Tabela114[[#This Row],[REPRESENTAÇÃO]]</f>
        <v>9966.6200000000008</v>
      </c>
      <c r="L4" s="1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</row>
    <row r="5" spans="1:28" s="23" customFormat="1" ht="12.75" customHeight="1">
      <c r="A5" s="40" t="s">
        <v>60</v>
      </c>
      <c r="B5" s="42" t="s">
        <v>114</v>
      </c>
      <c r="C5" s="42" t="s">
        <v>163</v>
      </c>
      <c r="D5" s="45" t="s">
        <v>15</v>
      </c>
      <c r="E5" s="34">
        <v>1</v>
      </c>
      <c r="F5" s="40" t="s">
        <v>214</v>
      </c>
      <c r="G5" s="36" t="s">
        <v>511</v>
      </c>
      <c r="H5" s="84"/>
      <c r="I5" s="84">
        <v>1993.32</v>
      </c>
      <c r="J5" s="84">
        <v>7937.3</v>
      </c>
      <c r="K5" s="84">
        <f>Tabela114[[#This Row],[AGP]]+Tabela114[[#This Row],[VENCIMENTO]]+Tabela114[[#This Row],[REPRESENTAÇÃO]]</f>
        <v>9930.6200000000008</v>
      </c>
      <c r="L5" s="1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</row>
    <row r="6" spans="1:28" s="23" customFormat="1" ht="12.75" customHeight="1">
      <c r="A6" s="39" t="s">
        <v>61</v>
      </c>
      <c r="B6" s="42" t="s">
        <v>115</v>
      </c>
      <c r="C6" s="42" t="s">
        <v>115</v>
      </c>
      <c r="D6" s="45" t="s">
        <v>15</v>
      </c>
      <c r="E6" s="34">
        <v>1</v>
      </c>
      <c r="F6" s="47" t="s">
        <v>215</v>
      </c>
      <c r="G6" s="36" t="s">
        <v>511</v>
      </c>
      <c r="H6" s="84"/>
      <c r="I6" s="84">
        <v>199.32</v>
      </c>
      <c r="J6" s="84">
        <v>7973.3</v>
      </c>
      <c r="K6" s="84">
        <f>Tabela114[[#This Row],[AGP]]+Tabela114[[#This Row],[VENCIMENTO]]+Tabela114[[#This Row],[REPRESENTAÇÃO]]</f>
        <v>8172.62</v>
      </c>
      <c r="L6" s="1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s="23" customFormat="1" ht="12.75" customHeight="1">
      <c r="A7" s="39" t="s">
        <v>62</v>
      </c>
      <c r="B7" s="42" t="s">
        <v>116</v>
      </c>
      <c r="C7" s="42" t="s">
        <v>164</v>
      </c>
      <c r="D7" s="45" t="s">
        <v>206</v>
      </c>
      <c r="E7" s="34">
        <v>1</v>
      </c>
      <c r="F7" s="47" t="s">
        <v>216</v>
      </c>
      <c r="G7" s="36" t="s">
        <v>511</v>
      </c>
      <c r="H7" s="84"/>
      <c r="I7" s="84">
        <v>1461.77</v>
      </c>
      <c r="J7" s="84">
        <v>5847.08</v>
      </c>
      <c r="K7" s="84">
        <f>Tabela114[[#This Row],[AGP]]+Tabela114[[#This Row],[VENCIMENTO]]+Tabela114[[#This Row],[REPRESENTAÇÃO]]</f>
        <v>7308.85</v>
      </c>
      <c r="L7" s="1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</row>
    <row r="8" spans="1:28" s="23" customFormat="1" ht="12.75" customHeight="1">
      <c r="A8" s="39" t="s">
        <v>63</v>
      </c>
      <c r="B8" s="42" t="s">
        <v>117</v>
      </c>
      <c r="C8" s="42" t="s">
        <v>165</v>
      </c>
      <c r="D8" s="45" t="s">
        <v>206</v>
      </c>
      <c r="E8" s="34">
        <v>1</v>
      </c>
      <c r="F8" s="47" t="s">
        <v>217</v>
      </c>
      <c r="G8" s="36" t="s">
        <v>512</v>
      </c>
      <c r="H8" s="84"/>
      <c r="I8" s="84"/>
      <c r="J8" s="84">
        <v>5847.08</v>
      </c>
      <c r="K8" s="84">
        <v>5847.08</v>
      </c>
      <c r="L8" s="1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</row>
    <row r="9" spans="1:28" s="23" customFormat="1" ht="12.75" customHeight="1">
      <c r="A9" s="39" t="s">
        <v>64</v>
      </c>
      <c r="B9" s="42" t="s">
        <v>118</v>
      </c>
      <c r="C9" s="42" t="s">
        <v>166</v>
      </c>
      <c r="D9" s="45" t="s">
        <v>206</v>
      </c>
      <c r="E9" s="34">
        <v>1</v>
      </c>
      <c r="F9" s="47" t="s">
        <v>218</v>
      </c>
      <c r="G9" s="36" t="s">
        <v>511</v>
      </c>
      <c r="H9" s="84"/>
      <c r="I9" s="84">
        <v>1461.77</v>
      </c>
      <c r="J9" s="84">
        <v>5847.08</v>
      </c>
      <c r="K9" s="84">
        <f>Tabela114[[#This Row],[AGP]]+Tabela114[[#This Row],[VENCIMENTO]]+Tabela114[[#This Row],[REPRESENTAÇÃO]]</f>
        <v>7308.85</v>
      </c>
      <c r="L9" s="1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</row>
    <row r="10" spans="1:28" s="23" customFormat="1" ht="12.75" customHeight="1">
      <c r="A10" s="39" t="s">
        <v>65</v>
      </c>
      <c r="B10" s="42" t="s">
        <v>119</v>
      </c>
      <c r="C10" s="43" t="s">
        <v>119</v>
      </c>
      <c r="D10" s="45" t="s">
        <v>207</v>
      </c>
      <c r="E10" s="34">
        <v>1</v>
      </c>
      <c r="F10" s="47" t="s">
        <v>219</v>
      </c>
      <c r="G10" s="36" t="s">
        <v>511</v>
      </c>
      <c r="H10" s="84"/>
      <c r="I10" s="84">
        <v>1461.77</v>
      </c>
      <c r="J10" s="84">
        <v>5847.08</v>
      </c>
      <c r="K10" s="84">
        <f>Tabela114[[#This Row],[AGP]]+Tabela114[[#This Row],[VENCIMENTO]]+Tabela114[[#This Row],[REPRESENTAÇÃO]]</f>
        <v>7308.85</v>
      </c>
      <c r="L10" s="1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</row>
    <row r="11" spans="1:28" s="23" customFormat="1" ht="12.75" customHeight="1">
      <c r="A11" s="39" t="s">
        <v>66</v>
      </c>
      <c r="B11" s="42" t="s">
        <v>17</v>
      </c>
      <c r="C11" s="42" t="s">
        <v>167</v>
      </c>
      <c r="D11" s="45" t="s">
        <v>208</v>
      </c>
      <c r="E11" s="34">
        <v>1</v>
      </c>
      <c r="F11" s="47" t="s">
        <v>220</v>
      </c>
      <c r="G11" s="36" t="s">
        <v>511</v>
      </c>
      <c r="H11" s="84"/>
      <c r="I11" s="84">
        <v>1229.22</v>
      </c>
      <c r="J11" s="84">
        <v>4916.8599999999997</v>
      </c>
      <c r="K11" s="84">
        <f>Tabela114[[#This Row],[AGP]]+Tabela114[[#This Row],[VENCIMENTO]]+Tabela114[[#This Row],[REPRESENTAÇÃO]]</f>
        <v>6146.08</v>
      </c>
      <c r="L11" s="1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</row>
    <row r="12" spans="1:28" s="23" customFormat="1" ht="12.75" customHeight="1">
      <c r="A12" s="39" t="s">
        <v>67</v>
      </c>
      <c r="B12" s="42" t="s">
        <v>120</v>
      </c>
      <c r="C12" s="42" t="s">
        <v>453</v>
      </c>
      <c r="D12" s="45" t="s">
        <v>208</v>
      </c>
      <c r="E12" s="34">
        <v>1</v>
      </c>
      <c r="F12" s="47" t="s">
        <v>221</v>
      </c>
      <c r="G12" s="36" t="s">
        <v>511</v>
      </c>
      <c r="H12" s="84"/>
      <c r="I12" s="84">
        <v>1229.22</v>
      </c>
      <c r="J12" s="84">
        <v>4916.8599999999997</v>
      </c>
      <c r="K12" s="84">
        <f>Tabela114[[#This Row],[AGP]]+Tabela114[[#This Row],[VENCIMENTO]]+Tabela114[[#This Row],[REPRESENTAÇÃO]]</f>
        <v>6146.08</v>
      </c>
      <c r="L12" s="1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</row>
    <row r="13" spans="1:28" s="23" customFormat="1" ht="12.75" customHeight="1">
      <c r="A13" s="39" t="s">
        <v>68</v>
      </c>
      <c r="B13" s="42" t="s">
        <v>121</v>
      </c>
      <c r="C13" s="42" t="s">
        <v>454</v>
      </c>
      <c r="D13" s="45" t="s">
        <v>208</v>
      </c>
      <c r="E13" s="34">
        <v>1</v>
      </c>
      <c r="F13" s="47" t="s">
        <v>222</v>
      </c>
      <c r="G13" s="36" t="s">
        <v>511</v>
      </c>
      <c r="H13" s="84"/>
      <c r="I13" s="84">
        <v>1229.22</v>
      </c>
      <c r="J13" s="84">
        <v>4916.8599999999997</v>
      </c>
      <c r="K13" s="84">
        <f>Tabela114[[#This Row],[AGP]]+Tabela114[[#This Row],[VENCIMENTO]]+Tabela114[[#This Row],[REPRESENTAÇÃO]]</f>
        <v>6146.08</v>
      </c>
      <c r="L13" s="1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</row>
    <row r="14" spans="1:28" s="23" customFormat="1" ht="12.75" customHeight="1">
      <c r="A14" s="39" t="s">
        <v>69</v>
      </c>
      <c r="B14" s="42" t="s">
        <v>122</v>
      </c>
      <c r="C14" s="42" t="s">
        <v>122</v>
      </c>
      <c r="D14" s="45" t="s">
        <v>208</v>
      </c>
      <c r="E14" s="34">
        <v>1</v>
      </c>
      <c r="F14" s="47" t="s">
        <v>223</v>
      </c>
      <c r="G14" s="36" t="s">
        <v>511</v>
      </c>
      <c r="H14" s="84"/>
      <c r="I14" s="84">
        <v>1129.55</v>
      </c>
      <c r="J14" s="84">
        <v>4518.2</v>
      </c>
      <c r="K14" s="84">
        <f>Tabela114[[#This Row],[AGP]]+Tabela114[[#This Row],[VENCIMENTO]]+Tabela114[[#This Row],[REPRESENTAÇÃO]]</f>
        <v>5647.75</v>
      </c>
      <c r="L14" s="1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</row>
    <row r="15" spans="1:28" s="23" customFormat="1" ht="12.75" customHeight="1">
      <c r="A15" s="40" t="s">
        <v>70</v>
      </c>
      <c r="B15" s="42" t="s">
        <v>123</v>
      </c>
      <c r="C15" s="42" t="s">
        <v>168</v>
      </c>
      <c r="D15" s="45" t="s">
        <v>16</v>
      </c>
      <c r="E15" s="34">
        <v>1</v>
      </c>
      <c r="F15" s="40" t="s">
        <v>224</v>
      </c>
      <c r="G15" s="36" t="s">
        <v>511</v>
      </c>
      <c r="H15" s="84"/>
      <c r="I15" s="84">
        <v>1129.55</v>
      </c>
      <c r="J15" s="84">
        <v>4518.2</v>
      </c>
      <c r="K15" s="84">
        <f>Tabela114[[#This Row],[AGP]]+Tabela114[[#This Row],[VENCIMENTO]]+Tabela114[[#This Row],[REPRESENTAÇÃO]]</f>
        <v>5647.75</v>
      </c>
      <c r="L15" s="1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</row>
    <row r="16" spans="1:28" s="23" customFormat="1" ht="12.75" customHeight="1">
      <c r="A16" s="39" t="s">
        <v>71</v>
      </c>
      <c r="B16" s="42" t="s">
        <v>124</v>
      </c>
      <c r="C16" s="42" t="s">
        <v>169</v>
      </c>
      <c r="D16" s="45" t="s">
        <v>16</v>
      </c>
      <c r="E16" s="34">
        <v>1</v>
      </c>
      <c r="F16" s="47" t="s">
        <v>225</v>
      </c>
      <c r="G16" s="36" t="s">
        <v>511</v>
      </c>
      <c r="H16" s="84"/>
      <c r="I16" s="84">
        <v>1129.55</v>
      </c>
      <c r="J16" s="84">
        <v>4518.2</v>
      </c>
      <c r="K16" s="84">
        <f>Tabela114[[#This Row],[AGP]]+Tabela114[[#This Row],[VENCIMENTO]]+Tabela114[[#This Row],[REPRESENTAÇÃO]]</f>
        <v>5647.75</v>
      </c>
      <c r="L16" s="1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</row>
    <row r="17" spans="1:28" s="23" customFormat="1" ht="12.75" customHeight="1">
      <c r="A17" s="39" t="s">
        <v>70</v>
      </c>
      <c r="B17" s="42" t="s">
        <v>123</v>
      </c>
      <c r="C17" s="42" t="s">
        <v>168</v>
      </c>
      <c r="D17" s="45" t="s">
        <v>16</v>
      </c>
      <c r="E17" s="34">
        <v>1</v>
      </c>
      <c r="F17" s="47" t="s">
        <v>226</v>
      </c>
      <c r="G17" s="36" t="s">
        <v>512</v>
      </c>
      <c r="H17" s="84"/>
      <c r="I17" s="84">
        <v>4518.2</v>
      </c>
      <c r="J17" s="84"/>
      <c r="K17" s="84">
        <f>Tabela114[[#This Row],[AGP]]+Tabela114[[#This Row],[VENCIMENTO]]+Tabela114[[#This Row],[REPRESENTAÇÃO]]</f>
        <v>4518.2</v>
      </c>
      <c r="L17" s="1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</row>
    <row r="18" spans="1:28" s="23" customFormat="1" ht="12.75" customHeight="1">
      <c r="A18" s="39" t="s">
        <v>450</v>
      </c>
      <c r="B18" s="42" t="s">
        <v>451</v>
      </c>
      <c r="C18" s="42" t="s">
        <v>452</v>
      </c>
      <c r="D18" s="45" t="s">
        <v>16</v>
      </c>
      <c r="E18" s="34">
        <v>1</v>
      </c>
      <c r="F18" s="47" t="s">
        <v>449</v>
      </c>
      <c r="G18" s="36" t="s">
        <v>511</v>
      </c>
      <c r="H18" s="84"/>
      <c r="I18" s="84">
        <v>1129.55</v>
      </c>
      <c r="J18" s="84">
        <v>4518.2</v>
      </c>
      <c r="K18" s="84">
        <f>Tabela114[[#This Row],[AGP]]+Tabela114[[#This Row],[VENCIMENTO]]+Tabela114[[#This Row],[REPRESENTAÇÃO]]</f>
        <v>5647.75</v>
      </c>
      <c r="L18" s="1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</row>
    <row r="19" spans="1:28" s="23" customFormat="1" ht="12.75" customHeight="1">
      <c r="A19" s="39" t="s">
        <v>75</v>
      </c>
      <c r="B19" s="42" t="s">
        <v>516</v>
      </c>
      <c r="C19" s="42" t="s">
        <v>517</v>
      </c>
      <c r="D19" s="45" t="s">
        <v>209</v>
      </c>
      <c r="E19" s="34">
        <v>1</v>
      </c>
      <c r="F19" s="47" t="s">
        <v>518</v>
      </c>
      <c r="G19" s="36" t="s">
        <v>511</v>
      </c>
      <c r="H19" s="84"/>
      <c r="I19" s="84">
        <v>1129.55</v>
      </c>
      <c r="J19" s="84">
        <v>4518.2</v>
      </c>
      <c r="K19" s="84">
        <f>Tabela114[[#This Row],[AGP]]+Tabela114[[#This Row],[VENCIMENTO]]+Tabela114[[#This Row],[REPRESENTAÇÃO]]</f>
        <v>5647.75</v>
      </c>
      <c r="L19" s="1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</row>
    <row r="20" spans="1:28" s="23" customFormat="1" ht="12.75" customHeight="1">
      <c r="A20" s="39" t="s">
        <v>72</v>
      </c>
      <c r="B20" s="42" t="s">
        <v>125</v>
      </c>
      <c r="C20" s="42" t="s">
        <v>455</v>
      </c>
      <c r="D20" s="45" t="s">
        <v>16</v>
      </c>
      <c r="E20" s="34">
        <v>1</v>
      </c>
      <c r="F20" s="47" t="s">
        <v>227</v>
      </c>
      <c r="G20" s="36" t="s">
        <v>511</v>
      </c>
      <c r="H20" s="84"/>
      <c r="I20" s="84">
        <v>1129.55</v>
      </c>
      <c r="J20" s="84">
        <v>4518.2</v>
      </c>
      <c r="K20" s="84">
        <f>Tabela114[[#This Row],[AGP]]+Tabela114[[#This Row],[VENCIMENTO]]+Tabela114[[#This Row],[REPRESENTAÇÃO]]</f>
        <v>5647.75</v>
      </c>
      <c r="L20" s="1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</row>
    <row r="21" spans="1:28" s="23" customFormat="1" ht="12.75" customHeight="1">
      <c r="A21" s="39" t="s">
        <v>73</v>
      </c>
      <c r="B21" s="42" t="s">
        <v>126</v>
      </c>
      <c r="C21" s="42" t="s">
        <v>170</v>
      </c>
      <c r="D21" s="45" t="s">
        <v>16</v>
      </c>
      <c r="E21" s="34">
        <v>1</v>
      </c>
      <c r="F21" s="47" t="s">
        <v>228</v>
      </c>
      <c r="G21" s="36" t="s">
        <v>511</v>
      </c>
      <c r="H21" s="84"/>
      <c r="I21" s="84">
        <v>1129.55</v>
      </c>
      <c r="J21" s="84">
        <v>4518.2</v>
      </c>
      <c r="K21" s="84">
        <f>Tabela114[[#This Row],[AGP]]+Tabela114[[#This Row],[VENCIMENTO]]+Tabela114[[#This Row],[REPRESENTAÇÃO]]</f>
        <v>5647.75</v>
      </c>
      <c r="L21" s="1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</row>
    <row r="22" spans="1:28" s="23" customFormat="1" ht="12.75" customHeight="1">
      <c r="A22" s="39" t="s">
        <v>74</v>
      </c>
      <c r="B22" s="42" t="s">
        <v>127</v>
      </c>
      <c r="C22" s="42" t="s">
        <v>171</v>
      </c>
      <c r="D22" s="45" t="s">
        <v>16</v>
      </c>
      <c r="E22" s="34">
        <v>1</v>
      </c>
      <c r="F22" s="47" t="s">
        <v>448</v>
      </c>
      <c r="G22" s="36" t="s">
        <v>511</v>
      </c>
      <c r="H22" s="84"/>
      <c r="I22" s="84">
        <v>1129.55</v>
      </c>
      <c r="J22" s="84">
        <v>4518.2</v>
      </c>
      <c r="K22" s="84">
        <f>Tabela114[[#This Row],[AGP]]+Tabela114[[#This Row],[VENCIMENTO]]+Tabela114[[#This Row],[REPRESENTAÇÃO]]</f>
        <v>5647.75</v>
      </c>
      <c r="L22" s="1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</row>
    <row r="23" spans="1:28" s="23" customFormat="1" ht="12.75" customHeight="1">
      <c r="A23" s="39" t="s">
        <v>75</v>
      </c>
      <c r="B23" s="42" t="s">
        <v>128</v>
      </c>
      <c r="C23" s="42" t="s">
        <v>458</v>
      </c>
      <c r="D23" s="45" t="s">
        <v>16</v>
      </c>
      <c r="E23" s="34">
        <v>1</v>
      </c>
      <c r="F23" s="47" t="s">
        <v>229</v>
      </c>
      <c r="G23" s="36" t="s">
        <v>511</v>
      </c>
      <c r="H23" s="84"/>
      <c r="I23" s="84">
        <v>1129.55</v>
      </c>
      <c r="J23" s="84">
        <v>4518.2</v>
      </c>
      <c r="K23" s="84">
        <f>Tabela114[[#This Row],[AGP]]+Tabela114[[#This Row],[VENCIMENTO]]+Tabela114[[#This Row],[REPRESENTAÇÃO]]</f>
        <v>5647.75</v>
      </c>
      <c r="L23" s="1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</row>
    <row r="24" spans="1:28" s="23" customFormat="1" ht="12.75" customHeight="1">
      <c r="A24" s="39" t="s">
        <v>76</v>
      </c>
      <c r="B24" s="42" t="s">
        <v>129</v>
      </c>
      <c r="C24" s="42" t="s">
        <v>172</v>
      </c>
      <c r="D24" s="45" t="s">
        <v>16</v>
      </c>
      <c r="E24" s="34">
        <v>1</v>
      </c>
      <c r="F24" s="47" t="s">
        <v>230</v>
      </c>
      <c r="G24" s="36" t="s">
        <v>511</v>
      </c>
      <c r="H24" s="84"/>
      <c r="I24" s="84">
        <v>1129.55</v>
      </c>
      <c r="J24" s="84">
        <v>4518.2</v>
      </c>
      <c r="K24" s="84">
        <f>Tabela114[[#This Row],[AGP]]+Tabela114[[#This Row],[VENCIMENTO]]+Tabela114[[#This Row],[REPRESENTAÇÃO]]</f>
        <v>5647.75</v>
      </c>
      <c r="L24" s="1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</row>
    <row r="25" spans="1:28" s="23" customFormat="1" ht="12.75" customHeight="1">
      <c r="A25" s="39" t="s">
        <v>77</v>
      </c>
      <c r="B25" s="42" t="s">
        <v>130</v>
      </c>
      <c r="C25" s="42" t="s">
        <v>173</v>
      </c>
      <c r="D25" s="45" t="s">
        <v>209</v>
      </c>
      <c r="E25" s="34">
        <v>1</v>
      </c>
      <c r="F25" s="47" t="s">
        <v>231</v>
      </c>
      <c r="G25" s="36" t="s">
        <v>511</v>
      </c>
      <c r="H25" s="84"/>
      <c r="I25" s="84">
        <v>930.22</v>
      </c>
      <c r="J25" s="84">
        <v>3720.87</v>
      </c>
      <c r="K25" s="84">
        <f>Tabela114[[#This Row],[AGP]]+Tabela114[[#This Row],[VENCIMENTO]]+Tabela114[[#This Row],[REPRESENTAÇÃO]]</f>
        <v>4651.09</v>
      </c>
      <c r="L25" s="1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</row>
    <row r="26" spans="1:28" s="23" customFormat="1" ht="12.75" customHeight="1">
      <c r="A26" s="39" t="s">
        <v>77</v>
      </c>
      <c r="B26" s="42" t="s">
        <v>130</v>
      </c>
      <c r="C26" s="42" t="s">
        <v>173</v>
      </c>
      <c r="D26" s="45" t="s">
        <v>209</v>
      </c>
      <c r="E26" s="34">
        <v>1</v>
      </c>
      <c r="F26" s="47" t="s">
        <v>232</v>
      </c>
      <c r="G26" s="36" t="s">
        <v>511</v>
      </c>
      <c r="H26" s="84"/>
      <c r="I26" s="84">
        <v>930.22</v>
      </c>
      <c r="J26" s="84">
        <v>3720.87</v>
      </c>
      <c r="K26" s="84">
        <f>Tabela114[[#This Row],[AGP]]+Tabela114[[#This Row],[VENCIMENTO]]+Tabela114[[#This Row],[REPRESENTAÇÃO]]</f>
        <v>4651.09</v>
      </c>
      <c r="L26" s="1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</row>
    <row r="27" spans="1:28" s="23" customFormat="1" ht="12.75" customHeight="1">
      <c r="A27" s="39" t="s">
        <v>78</v>
      </c>
      <c r="B27" s="42" t="s">
        <v>131</v>
      </c>
      <c r="C27" s="42" t="s">
        <v>174</v>
      </c>
      <c r="D27" s="45" t="s">
        <v>209</v>
      </c>
      <c r="E27" s="34">
        <v>1</v>
      </c>
      <c r="F27" s="47" t="s">
        <v>233</v>
      </c>
      <c r="G27" s="36" t="s">
        <v>511</v>
      </c>
      <c r="H27" s="84"/>
      <c r="I27" s="84">
        <v>930.22</v>
      </c>
      <c r="J27" s="84">
        <v>3720.87</v>
      </c>
      <c r="K27" s="84">
        <f>Tabela114[[#This Row],[AGP]]+Tabela114[[#This Row],[VENCIMENTO]]+Tabela114[[#This Row],[REPRESENTAÇÃO]]</f>
        <v>4651.09</v>
      </c>
      <c r="L27" s="1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</row>
    <row r="28" spans="1:28" s="23" customFormat="1" ht="12.75" customHeight="1">
      <c r="A28" s="39" t="s">
        <v>79</v>
      </c>
      <c r="B28" s="42" t="s">
        <v>132</v>
      </c>
      <c r="C28" s="42" t="s">
        <v>175</v>
      </c>
      <c r="D28" s="45" t="s">
        <v>209</v>
      </c>
      <c r="E28" s="34">
        <v>1</v>
      </c>
      <c r="F28" s="47" t="s">
        <v>234</v>
      </c>
      <c r="G28" s="36" t="s">
        <v>511</v>
      </c>
      <c r="H28" s="84"/>
      <c r="I28" s="84">
        <v>930.22</v>
      </c>
      <c r="J28" s="84">
        <v>3720.87</v>
      </c>
      <c r="K28" s="84">
        <f>Tabela114[[#This Row],[AGP]]+Tabela114[[#This Row],[VENCIMENTO]]+Tabela114[[#This Row],[REPRESENTAÇÃO]]</f>
        <v>4651.09</v>
      </c>
      <c r="L28" s="1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</row>
    <row r="29" spans="1:28" s="23" customFormat="1" ht="12.75" customHeight="1">
      <c r="A29" s="39" t="s">
        <v>80</v>
      </c>
      <c r="B29" s="42" t="s">
        <v>129</v>
      </c>
      <c r="C29" s="42" t="s">
        <v>176</v>
      </c>
      <c r="D29" s="45" t="s">
        <v>209</v>
      </c>
      <c r="E29" s="34">
        <v>1</v>
      </c>
      <c r="F29" s="47" t="s">
        <v>235</v>
      </c>
      <c r="G29" s="36" t="s">
        <v>511</v>
      </c>
      <c r="H29" s="84"/>
      <c r="I29" s="84">
        <v>930.22</v>
      </c>
      <c r="J29" s="84">
        <v>3720.87</v>
      </c>
      <c r="K29" s="84">
        <f>Tabela114[[#This Row],[AGP]]+Tabela114[[#This Row],[VENCIMENTO]]+Tabela114[[#This Row],[REPRESENTAÇÃO]]</f>
        <v>4651.09</v>
      </c>
      <c r="L29" s="1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</row>
    <row r="30" spans="1:28" s="23" customFormat="1" ht="12.75" customHeight="1">
      <c r="A30" s="39" t="s">
        <v>81</v>
      </c>
      <c r="B30" s="42" t="s">
        <v>133</v>
      </c>
      <c r="C30" s="42" t="s">
        <v>177</v>
      </c>
      <c r="D30" s="45" t="s">
        <v>209</v>
      </c>
      <c r="E30" s="34">
        <v>1</v>
      </c>
      <c r="F30" s="47" t="s">
        <v>236</v>
      </c>
      <c r="G30" s="36" t="s">
        <v>511</v>
      </c>
      <c r="H30" s="84"/>
      <c r="I30" s="84">
        <v>930.22</v>
      </c>
      <c r="J30" s="84">
        <v>3720.87</v>
      </c>
      <c r="K30" s="84">
        <f>Tabela114[[#This Row],[AGP]]+Tabela114[[#This Row],[VENCIMENTO]]+Tabela114[[#This Row],[REPRESENTAÇÃO]]</f>
        <v>4651.09</v>
      </c>
      <c r="L30" s="1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</row>
    <row r="31" spans="1:28" s="23" customFormat="1" ht="12.75" customHeight="1">
      <c r="A31" s="39" t="s">
        <v>81</v>
      </c>
      <c r="B31" s="42" t="s">
        <v>133</v>
      </c>
      <c r="C31" s="42" t="s">
        <v>177</v>
      </c>
      <c r="D31" s="45" t="s">
        <v>209</v>
      </c>
      <c r="E31" s="34">
        <v>1</v>
      </c>
      <c r="F31" s="47" t="s">
        <v>237</v>
      </c>
      <c r="G31" s="36" t="s">
        <v>511</v>
      </c>
      <c r="H31" s="84"/>
      <c r="I31" s="84">
        <v>930.22</v>
      </c>
      <c r="J31" s="84">
        <v>3720.87</v>
      </c>
      <c r="K31" s="84">
        <f>Tabela114[[#This Row],[AGP]]+Tabela114[[#This Row],[VENCIMENTO]]+Tabela114[[#This Row],[REPRESENTAÇÃO]]</f>
        <v>4651.09</v>
      </c>
      <c r="L31" s="1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</row>
    <row r="32" spans="1:28" s="23" customFormat="1" ht="12.75" customHeight="1">
      <c r="A32" s="39" t="s">
        <v>82</v>
      </c>
      <c r="B32" s="42" t="s">
        <v>134</v>
      </c>
      <c r="C32" s="42" t="s">
        <v>178</v>
      </c>
      <c r="D32" s="45" t="s">
        <v>209</v>
      </c>
      <c r="E32" s="34">
        <v>1</v>
      </c>
      <c r="F32" s="47" t="s">
        <v>238</v>
      </c>
      <c r="G32" s="36" t="s">
        <v>511</v>
      </c>
      <c r="H32" s="84"/>
      <c r="I32" s="84">
        <v>930.22</v>
      </c>
      <c r="J32" s="84">
        <v>3720.87</v>
      </c>
      <c r="K32" s="84">
        <f>Tabela114[[#This Row],[AGP]]+Tabela114[[#This Row],[VENCIMENTO]]+Tabela114[[#This Row],[REPRESENTAÇÃO]]</f>
        <v>4651.09</v>
      </c>
      <c r="L32" s="1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</row>
    <row r="33" spans="1:28" s="23" customFormat="1" ht="12.75" customHeight="1">
      <c r="A33" s="39" t="s">
        <v>83</v>
      </c>
      <c r="B33" s="42" t="s">
        <v>135</v>
      </c>
      <c r="C33" s="42" t="s">
        <v>179</v>
      </c>
      <c r="D33" s="45" t="s">
        <v>209</v>
      </c>
      <c r="E33" s="34">
        <v>1</v>
      </c>
      <c r="F33" s="47" t="s">
        <v>239</v>
      </c>
      <c r="G33" s="36" t="s">
        <v>511</v>
      </c>
      <c r="H33" s="84"/>
      <c r="I33" s="84">
        <v>930.22</v>
      </c>
      <c r="J33" s="84">
        <v>3720.87</v>
      </c>
      <c r="K33" s="84">
        <f>Tabela114[[#This Row],[AGP]]+Tabela114[[#This Row],[VENCIMENTO]]+Tabela114[[#This Row],[REPRESENTAÇÃO]]</f>
        <v>4651.09</v>
      </c>
      <c r="L33" s="1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</row>
    <row r="34" spans="1:28" s="23" customFormat="1" ht="12.75" customHeight="1">
      <c r="A34" s="39" t="s">
        <v>84</v>
      </c>
      <c r="B34" s="42" t="s">
        <v>136</v>
      </c>
      <c r="C34" s="42" t="s">
        <v>456</v>
      </c>
      <c r="D34" s="45" t="s">
        <v>209</v>
      </c>
      <c r="E34" s="34">
        <v>1</v>
      </c>
      <c r="F34" s="47" t="s">
        <v>240</v>
      </c>
      <c r="G34" s="36" t="s">
        <v>511</v>
      </c>
      <c r="H34" s="84"/>
      <c r="I34" s="84">
        <v>930.22</v>
      </c>
      <c r="J34" s="84">
        <v>3720.87</v>
      </c>
      <c r="K34" s="84">
        <f>Tabela114[[#This Row],[AGP]]+Tabela114[[#This Row],[VENCIMENTO]]+Tabela114[[#This Row],[REPRESENTAÇÃO]]</f>
        <v>4651.09</v>
      </c>
      <c r="L34" s="1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</row>
    <row r="35" spans="1:28" s="23" customFormat="1" ht="12.75" customHeight="1">
      <c r="A35" s="39" t="s">
        <v>85</v>
      </c>
      <c r="B35" s="42" t="s">
        <v>137</v>
      </c>
      <c r="C35" s="42" t="s">
        <v>457</v>
      </c>
      <c r="D35" s="45" t="s">
        <v>209</v>
      </c>
      <c r="E35" s="34">
        <v>1</v>
      </c>
      <c r="F35" s="47" t="s">
        <v>241</v>
      </c>
      <c r="G35" s="36" t="s">
        <v>511</v>
      </c>
      <c r="H35" s="84"/>
      <c r="I35" s="84">
        <v>930.22</v>
      </c>
      <c r="J35" s="84">
        <v>3720.87</v>
      </c>
      <c r="K35" s="84">
        <f>Tabela114[[#This Row],[AGP]]+Tabela114[[#This Row],[VENCIMENTO]]+Tabela114[[#This Row],[REPRESENTAÇÃO]]</f>
        <v>4651.09</v>
      </c>
      <c r="L35" s="1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</row>
    <row r="36" spans="1:28" s="23" customFormat="1" ht="12.75" customHeight="1">
      <c r="A36" s="39" t="s">
        <v>86</v>
      </c>
      <c r="B36" s="42" t="s">
        <v>138</v>
      </c>
      <c r="C36" s="42" t="s">
        <v>180</v>
      </c>
      <c r="D36" s="45" t="s">
        <v>209</v>
      </c>
      <c r="E36" s="34">
        <v>1</v>
      </c>
      <c r="F36" s="47" t="s">
        <v>242</v>
      </c>
      <c r="G36" s="36" t="s">
        <v>511</v>
      </c>
      <c r="H36" s="84"/>
      <c r="I36" s="84">
        <v>930.22</v>
      </c>
      <c r="J36" s="84">
        <v>3720.87</v>
      </c>
      <c r="K36" s="84">
        <f>Tabela114[[#This Row],[AGP]]+Tabela114[[#This Row],[VENCIMENTO]]+Tabela114[[#This Row],[REPRESENTAÇÃO]]</f>
        <v>4651.09</v>
      </c>
      <c r="L36" s="1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</row>
    <row r="37" spans="1:28" s="23" customFormat="1" ht="12.75" customHeight="1">
      <c r="A37" s="39" t="s">
        <v>87</v>
      </c>
      <c r="B37" s="42" t="s">
        <v>139</v>
      </c>
      <c r="C37" s="42" t="s">
        <v>181</v>
      </c>
      <c r="D37" s="45" t="s">
        <v>209</v>
      </c>
      <c r="E37" s="34">
        <v>1</v>
      </c>
      <c r="F37" s="47" t="s">
        <v>243</v>
      </c>
      <c r="G37" s="36" t="s">
        <v>511</v>
      </c>
      <c r="H37" s="84"/>
      <c r="I37" s="84">
        <v>930.22</v>
      </c>
      <c r="J37" s="84">
        <v>3720.87</v>
      </c>
      <c r="K37" s="84">
        <f>Tabela114[[#This Row],[AGP]]+Tabela114[[#This Row],[VENCIMENTO]]+Tabela114[[#This Row],[REPRESENTAÇÃO]]</f>
        <v>4651.09</v>
      </c>
      <c r="L37" s="1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</row>
    <row r="38" spans="1:28" s="23" customFormat="1" ht="12.75" customHeight="1">
      <c r="A38" s="39" t="s">
        <v>88</v>
      </c>
      <c r="B38" s="42" t="s">
        <v>140</v>
      </c>
      <c r="C38" s="42" t="s">
        <v>182</v>
      </c>
      <c r="D38" s="45" t="s">
        <v>209</v>
      </c>
      <c r="E38" s="34">
        <v>1</v>
      </c>
      <c r="F38" s="47" t="s">
        <v>244</v>
      </c>
      <c r="G38" s="36" t="s">
        <v>511</v>
      </c>
      <c r="H38" s="84"/>
      <c r="I38" s="84">
        <v>930.22</v>
      </c>
      <c r="J38" s="84">
        <v>3720.87</v>
      </c>
      <c r="K38" s="84">
        <f>Tabela114[[#This Row],[AGP]]+Tabela114[[#This Row],[VENCIMENTO]]+Tabela114[[#This Row],[REPRESENTAÇÃO]]</f>
        <v>4651.09</v>
      </c>
      <c r="L38" s="1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</row>
    <row r="39" spans="1:28" s="23" customFormat="1" ht="12.75" customHeight="1">
      <c r="A39" s="39" t="s">
        <v>89</v>
      </c>
      <c r="B39" s="42" t="s">
        <v>141</v>
      </c>
      <c r="C39" s="42" t="s">
        <v>183</v>
      </c>
      <c r="D39" s="45" t="s">
        <v>18</v>
      </c>
      <c r="E39" s="34">
        <v>1</v>
      </c>
      <c r="F39" s="47" t="s">
        <v>515</v>
      </c>
      <c r="G39" s="36" t="s">
        <v>511</v>
      </c>
      <c r="H39" s="84"/>
      <c r="I39" s="84">
        <v>664.44</v>
      </c>
      <c r="J39" s="84">
        <v>2657.77</v>
      </c>
      <c r="K39" s="84">
        <f>Tabela114[[#This Row],[AGP]]+Tabela114[[#This Row],[VENCIMENTO]]+Tabela114[[#This Row],[REPRESENTAÇÃO]]</f>
        <v>3322.21</v>
      </c>
      <c r="L39" s="1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</row>
    <row r="40" spans="1:28" s="23" customFormat="1" ht="12.75" customHeight="1">
      <c r="A40" s="39" t="s">
        <v>90</v>
      </c>
      <c r="B40" s="42" t="s">
        <v>142</v>
      </c>
      <c r="C40" s="42" t="s">
        <v>184</v>
      </c>
      <c r="D40" s="45" t="s">
        <v>18</v>
      </c>
      <c r="E40" s="34">
        <v>1</v>
      </c>
      <c r="F40" s="47" t="s">
        <v>245</v>
      </c>
      <c r="G40" s="36" t="s">
        <v>511</v>
      </c>
      <c r="H40" s="84"/>
      <c r="I40" s="84">
        <v>664.44</v>
      </c>
      <c r="J40" s="84">
        <v>2657.77</v>
      </c>
      <c r="K40" s="84">
        <f>Tabela114[[#This Row],[AGP]]+Tabela114[[#This Row],[VENCIMENTO]]+Tabela114[[#This Row],[REPRESENTAÇÃO]]</f>
        <v>3322.21</v>
      </c>
      <c r="L40" s="1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</row>
    <row r="41" spans="1:28" s="23" customFormat="1" ht="12.75" customHeight="1">
      <c r="A41" s="39" t="s">
        <v>91</v>
      </c>
      <c r="B41" s="42" t="s">
        <v>129</v>
      </c>
      <c r="C41" s="42" t="s">
        <v>185</v>
      </c>
      <c r="D41" s="45" t="s">
        <v>18</v>
      </c>
      <c r="E41" s="34">
        <v>1</v>
      </c>
      <c r="F41" s="47" t="s">
        <v>246</v>
      </c>
      <c r="G41" s="36" t="s">
        <v>511</v>
      </c>
      <c r="H41" s="84"/>
      <c r="I41" s="84">
        <v>664.44</v>
      </c>
      <c r="J41" s="84">
        <v>2657.77</v>
      </c>
      <c r="K41" s="84">
        <f>Tabela114[[#This Row],[AGP]]+Tabela114[[#This Row],[VENCIMENTO]]+Tabela114[[#This Row],[REPRESENTAÇÃO]]</f>
        <v>3322.21</v>
      </c>
      <c r="L41" s="1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</row>
    <row r="42" spans="1:28" s="23" customFormat="1" ht="12.75" customHeight="1">
      <c r="A42" s="39" t="s">
        <v>92</v>
      </c>
      <c r="B42" s="42" t="s">
        <v>143</v>
      </c>
      <c r="C42" s="42" t="s">
        <v>186</v>
      </c>
      <c r="D42" s="45" t="s">
        <v>18</v>
      </c>
      <c r="E42" s="34">
        <v>1</v>
      </c>
      <c r="F42" s="47" t="s">
        <v>247</v>
      </c>
      <c r="G42" s="36" t="s">
        <v>511</v>
      </c>
      <c r="H42" s="84"/>
      <c r="I42" s="84">
        <v>664.44</v>
      </c>
      <c r="J42" s="84">
        <v>2657.77</v>
      </c>
      <c r="K42" s="84">
        <f>Tabela114[[#This Row],[AGP]]+Tabela114[[#This Row],[VENCIMENTO]]+Tabela114[[#This Row],[REPRESENTAÇÃO]]</f>
        <v>3322.21</v>
      </c>
      <c r="L42" s="1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</row>
    <row r="43" spans="1:28" s="23" customFormat="1" ht="12.75" customHeight="1">
      <c r="A43" s="39" t="s">
        <v>93</v>
      </c>
      <c r="B43" s="42" t="s">
        <v>144</v>
      </c>
      <c r="C43" s="42" t="s">
        <v>187</v>
      </c>
      <c r="D43" s="45" t="s">
        <v>18</v>
      </c>
      <c r="E43" s="34">
        <v>1</v>
      </c>
      <c r="F43" s="47" t="s">
        <v>248</v>
      </c>
      <c r="G43" s="36" t="s">
        <v>511</v>
      </c>
      <c r="H43" s="84"/>
      <c r="I43" s="84">
        <v>664.44</v>
      </c>
      <c r="J43" s="84">
        <v>2657.77</v>
      </c>
      <c r="K43" s="84">
        <f>Tabela114[[#This Row],[AGP]]+Tabela114[[#This Row],[VENCIMENTO]]+Tabela114[[#This Row],[REPRESENTAÇÃO]]</f>
        <v>3322.21</v>
      </c>
      <c r="L43" s="1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</row>
    <row r="44" spans="1:28" s="23" customFormat="1" ht="12.75" customHeight="1">
      <c r="A44" s="39" t="s">
        <v>94</v>
      </c>
      <c r="B44" s="42" t="s">
        <v>145</v>
      </c>
      <c r="C44" s="42" t="s">
        <v>188</v>
      </c>
      <c r="D44" s="45" t="s">
        <v>18</v>
      </c>
      <c r="E44" s="34">
        <v>1</v>
      </c>
      <c r="F44" s="47" t="s">
        <v>249</v>
      </c>
      <c r="G44" s="36" t="s">
        <v>511</v>
      </c>
      <c r="H44" s="84"/>
      <c r="I44" s="84">
        <v>664.44</v>
      </c>
      <c r="J44" s="84">
        <v>2657.77</v>
      </c>
      <c r="K44" s="84">
        <f>Tabela114[[#This Row],[AGP]]+Tabela114[[#This Row],[VENCIMENTO]]+Tabela114[[#This Row],[REPRESENTAÇÃO]]</f>
        <v>3322.21</v>
      </c>
      <c r="L44" s="1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</row>
    <row r="45" spans="1:28" s="23" customFormat="1" ht="12.75" customHeight="1">
      <c r="A45" s="39" t="s">
        <v>95</v>
      </c>
      <c r="B45" s="42" t="s">
        <v>146</v>
      </c>
      <c r="C45" s="42" t="s">
        <v>189</v>
      </c>
      <c r="D45" s="45" t="s">
        <v>18</v>
      </c>
      <c r="E45" s="34">
        <v>1</v>
      </c>
      <c r="F45" s="47" t="s">
        <v>250</v>
      </c>
      <c r="G45" s="36" t="s">
        <v>511</v>
      </c>
      <c r="H45" s="84"/>
      <c r="I45" s="84">
        <v>664.44</v>
      </c>
      <c r="J45" s="84">
        <v>2657.77</v>
      </c>
      <c r="K45" s="84">
        <f>Tabela114[[#This Row],[AGP]]+Tabela114[[#This Row],[VENCIMENTO]]+Tabela114[[#This Row],[REPRESENTAÇÃO]]</f>
        <v>3322.21</v>
      </c>
      <c r="L45" s="1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</row>
    <row r="46" spans="1:28" s="23" customFormat="1" ht="12.75" customHeight="1">
      <c r="A46" s="39" t="s">
        <v>96</v>
      </c>
      <c r="B46" s="42" t="s">
        <v>25</v>
      </c>
      <c r="C46" s="42" t="s">
        <v>190</v>
      </c>
      <c r="D46" s="45" t="s">
        <v>18</v>
      </c>
      <c r="E46" s="34">
        <v>1</v>
      </c>
      <c r="F46" s="47" t="s">
        <v>251</v>
      </c>
      <c r="G46" s="36" t="s">
        <v>511</v>
      </c>
      <c r="H46" s="84"/>
      <c r="I46" s="84">
        <v>664.44</v>
      </c>
      <c r="J46" s="84">
        <v>2657.77</v>
      </c>
      <c r="K46" s="84">
        <f>Tabela114[[#This Row],[AGP]]+Tabela114[[#This Row],[VENCIMENTO]]+Tabela114[[#This Row],[REPRESENTAÇÃO]]</f>
        <v>3322.21</v>
      </c>
      <c r="L46" s="1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</row>
    <row r="47" spans="1:28" s="23" customFormat="1" ht="12.75" customHeight="1">
      <c r="A47" s="39" t="s">
        <v>97</v>
      </c>
      <c r="B47" s="42" t="s">
        <v>147</v>
      </c>
      <c r="C47" s="42" t="s">
        <v>191</v>
      </c>
      <c r="D47" s="45" t="s">
        <v>18</v>
      </c>
      <c r="E47" s="34">
        <v>1</v>
      </c>
      <c r="F47" s="47" t="s">
        <v>252</v>
      </c>
      <c r="G47" s="36" t="s">
        <v>511</v>
      </c>
      <c r="H47" s="84"/>
      <c r="I47" s="84">
        <v>664.44</v>
      </c>
      <c r="J47" s="84">
        <v>2657.77</v>
      </c>
      <c r="K47" s="84">
        <f>Tabela114[[#This Row],[AGP]]+Tabela114[[#This Row],[VENCIMENTO]]+Tabela114[[#This Row],[REPRESENTAÇÃO]]</f>
        <v>3322.21</v>
      </c>
      <c r="L47" s="1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</row>
    <row r="48" spans="1:28" s="23" customFormat="1" ht="12.75" customHeight="1">
      <c r="A48" s="39" t="s">
        <v>98</v>
      </c>
      <c r="B48" s="42" t="s">
        <v>148</v>
      </c>
      <c r="C48" s="42" t="s">
        <v>192</v>
      </c>
      <c r="D48" s="45" t="s">
        <v>18</v>
      </c>
      <c r="E48" s="34">
        <v>1</v>
      </c>
      <c r="F48" s="47" t="s">
        <v>253</v>
      </c>
      <c r="G48" s="36" t="s">
        <v>511</v>
      </c>
      <c r="H48" s="84"/>
      <c r="I48" s="84">
        <v>664.44</v>
      </c>
      <c r="J48" s="84">
        <v>2657.77</v>
      </c>
      <c r="K48" s="84">
        <f>Tabela114[[#This Row],[AGP]]+Tabela114[[#This Row],[VENCIMENTO]]+Tabela114[[#This Row],[REPRESENTAÇÃO]]</f>
        <v>3322.21</v>
      </c>
      <c r="L48" s="1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</row>
    <row r="49" spans="1:28" s="23" customFormat="1" ht="12.75" customHeight="1">
      <c r="A49" s="39" t="s">
        <v>99</v>
      </c>
      <c r="B49" s="42" t="s">
        <v>149</v>
      </c>
      <c r="C49" s="42" t="s">
        <v>193</v>
      </c>
      <c r="D49" s="45" t="s">
        <v>18</v>
      </c>
      <c r="E49" s="34">
        <v>1</v>
      </c>
      <c r="F49" s="47" t="s">
        <v>254</v>
      </c>
      <c r="G49" s="36" t="s">
        <v>511</v>
      </c>
      <c r="H49" s="84"/>
      <c r="I49" s="84">
        <v>664.44</v>
      </c>
      <c r="J49" s="84">
        <v>2657.77</v>
      </c>
      <c r="K49" s="84">
        <f>Tabela114[[#This Row],[AGP]]+Tabela114[[#This Row],[VENCIMENTO]]+Tabela114[[#This Row],[REPRESENTAÇÃO]]</f>
        <v>3322.21</v>
      </c>
      <c r="L49" s="1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</row>
    <row r="50" spans="1:28" s="23" customFormat="1" ht="12.75" customHeight="1">
      <c r="A50" s="39" t="s">
        <v>100</v>
      </c>
      <c r="B50" s="42" t="s">
        <v>150</v>
      </c>
      <c r="C50" s="44" t="s">
        <v>194</v>
      </c>
      <c r="D50" s="45" t="s">
        <v>18</v>
      </c>
      <c r="E50" s="34">
        <v>1</v>
      </c>
      <c r="F50" s="47" t="s">
        <v>255</v>
      </c>
      <c r="G50" s="36" t="s">
        <v>511</v>
      </c>
      <c r="H50" s="84"/>
      <c r="I50" s="84">
        <v>664.44</v>
      </c>
      <c r="J50" s="84">
        <v>2657.77</v>
      </c>
      <c r="K50" s="84">
        <f>Tabela114[[#This Row],[AGP]]+Tabela114[[#This Row],[VENCIMENTO]]+Tabela114[[#This Row],[REPRESENTAÇÃO]]</f>
        <v>3322.21</v>
      </c>
      <c r="L50" s="1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</row>
    <row r="51" spans="1:28" s="23" customFormat="1" ht="12.75" customHeight="1">
      <c r="A51" s="39" t="s">
        <v>101</v>
      </c>
      <c r="B51" s="42" t="s">
        <v>151</v>
      </c>
      <c r="C51" s="42" t="s">
        <v>195</v>
      </c>
      <c r="D51" s="45" t="s">
        <v>19</v>
      </c>
      <c r="E51" s="34">
        <v>1</v>
      </c>
      <c r="F51" s="47" t="s">
        <v>256</v>
      </c>
      <c r="G51" s="36" t="s">
        <v>511</v>
      </c>
      <c r="H51" s="84"/>
      <c r="I51" s="84">
        <v>431.89</v>
      </c>
      <c r="J51" s="84">
        <v>1727.55</v>
      </c>
      <c r="K51" s="84">
        <f>Tabela114[[#This Row],[AGP]]+Tabela114[[#This Row],[VENCIMENTO]]+Tabela114[[#This Row],[REPRESENTAÇÃO]]</f>
        <v>2159.44</v>
      </c>
      <c r="L51" s="1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</row>
    <row r="52" spans="1:28" s="23" customFormat="1" ht="12.75" customHeight="1">
      <c r="A52" s="39" t="s">
        <v>102</v>
      </c>
      <c r="B52" s="42" t="s">
        <v>152</v>
      </c>
      <c r="C52" s="42" t="s">
        <v>196</v>
      </c>
      <c r="D52" s="45" t="s">
        <v>19</v>
      </c>
      <c r="E52" s="34">
        <v>1</v>
      </c>
      <c r="F52" s="39" t="s">
        <v>257</v>
      </c>
      <c r="G52" s="36" t="s">
        <v>511</v>
      </c>
      <c r="H52" s="84"/>
      <c r="I52" s="84">
        <v>431.89</v>
      </c>
      <c r="J52" s="84">
        <v>1727.55</v>
      </c>
      <c r="K52" s="84">
        <f>Tabela114[[#This Row],[AGP]]+Tabela114[[#This Row],[VENCIMENTO]]+Tabela114[[#This Row],[REPRESENTAÇÃO]]</f>
        <v>2159.44</v>
      </c>
      <c r="L52" s="1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</row>
    <row r="53" spans="1:28" s="23" customFormat="1" ht="12.75" customHeight="1">
      <c r="A53" s="39" t="s">
        <v>101</v>
      </c>
      <c r="B53" s="42" t="s">
        <v>151</v>
      </c>
      <c r="C53" s="42" t="s">
        <v>195</v>
      </c>
      <c r="D53" s="45" t="s">
        <v>19</v>
      </c>
      <c r="E53" s="34">
        <v>1</v>
      </c>
      <c r="F53" s="47" t="s">
        <v>258</v>
      </c>
      <c r="G53" s="36" t="s">
        <v>511</v>
      </c>
      <c r="H53" s="84"/>
      <c r="I53" s="84">
        <v>431.89</v>
      </c>
      <c r="J53" s="84">
        <v>1727.55</v>
      </c>
      <c r="K53" s="84">
        <f>Tabela114[[#This Row],[AGP]]+Tabela114[[#This Row],[VENCIMENTO]]+Tabela114[[#This Row],[REPRESENTAÇÃO]]</f>
        <v>2159.44</v>
      </c>
      <c r="L53" s="1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</row>
    <row r="54" spans="1:28" s="23" customFormat="1" ht="12.75" customHeight="1">
      <c r="A54" s="39" t="s">
        <v>101</v>
      </c>
      <c r="B54" s="42" t="s">
        <v>151</v>
      </c>
      <c r="C54" s="42" t="s">
        <v>195</v>
      </c>
      <c r="D54" s="45" t="s">
        <v>19</v>
      </c>
      <c r="E54" s="34">
        <v>1</v>
      </c>
      <c r="F54" s="47" t="s">
        <v>259</v>
      </c>
      <c r="G54" s="36" t="s">
        <v>511</v>
      </c>
      <c r="H54" s="84"/>
      <c r="I54" s="84">
        <v>431.89</v>
      </c>
      <c r="J54" s="84">
        <v>1727.55</v>
      </c>
      <c r="K54" s="84">
        <f>Tabela114[[#This Row],[AGP]]+Tabela114[[#This Row],[VENCIMENTO]]+Tabela114[[#This Row],[REPRESENTAÇÃO]]</f>
        <v>2159.44</v>
      </c>
      <c r="L54" s="1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</row>
    <row r="55" spans="1:28" s="23" customFormat="1" ht="12.75" customHeight="1">
      <c r="A55" s="39" t="s">
        <v>103</v>
      </c>
      <c r="B55" s="42" t="s">
        <v>153</v>
      </c>
      <c r="C55" s="42" t="s">
        <v>197</v>
      </c>
      <c r="D55" s="45" t="s">
        <v>19</v>
      </c>
      <c r="E55" s="34">
        <v>1</v>
      </c>
      <c r="F55" s="47" t="s">
        <v>260</v>
      </c>
      <c r="G55" s="36" t="s">
        <v>511</v>
      </c>
      <c r="H55" s="84"/>
      <c r="I55" s="84">
        <v>431.89</v>
      </c>
      <c r="J55" s="84">
        <v>1727.55</v>
      </c>
      <c r="K55" s="84">
        <f>Tabela114[[#This Row],[AGP]]+Tabela114[[#This Row],[VENCIMENTO]]+Tabela114[[#This Row],[REPRESENTAÇÃO]]</f>
        <v>2159.44</v>
      </c>
      <c r="L55" s="1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</row>
    <row r="56" spans="1:28" s="23" customFormat="1" ht="12.75" customHeight="1">
      <c r="A56" s="39" t="s">
        <v>101</v>
      </c>
      <c r="B56" s="42" t="s">
        <v>151</v>
      </c>
      <c r="C56" s="42" t="s">
        <v>195</v>
      </c>
      <c r="D56" s="45" t="s">
        <v>19</v>
      </c>
      <c r="E56" s="34">
        <v>1</v>
      </c>
      <c r="F56" s="47" t="s">
        <v>261</v>
      </c>
      <c r="G56" s="36" t="s">
        <v>511</v>
      </c>
      <c r="H56" s="84"/>
      <c r="I56" s="84">
        <v>431.89</v>
      </c>
      <c r="J56" s="84">
        <v>1727.55</v>
      </c>
      <c r="K56" s="84">
        <f>Tabela114[[#This Row],[AGP]]+Tabela114[[#This Row],[VENCIMENTO]]+Tabela114[[#This Row],[REPRESENTAÇÃO]]</f>
        <v>2159.44</v>
      </c>
      <c r="L56" s="1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</row>
    <row r="57" spans="1:28" s="23" customFormat="1" ht="12.75" customHeight="1">
      <c r="A57" s="39" t="s">
        <v>102</v>
      </c>
      <c r="B57" s="42" t="s">
        <v>152</v>
      </c>
      <c r="C57" s="42" t="s">
        <v>196</v>
      </c>
      <c r="D57" s="45" t="s">
        <v>19</v>
      </c>
      <c r="E57" s="34">
        <v>1</v>
      </c>
      <c r="F57" s="47" t="s">
        <v>262</v>
      </c>
      <c r="G57" s="36" t="s">
        <v>511</v>
      </c>
      <c r="H57" s="84"/>
      <c r="I57" s="84">
        <v>431.89</v>
      </c>
      <c r="J57" s="84">
        <v>1727.55</v>
      </c>
      <c r="K57" s="84">
        <f>Tabela114[[#This Row],[AGP]]+Tabela114[[#This Row],[VENCIMENTO]]+Tabela114[[#This Row],[REPRESENTAÇÃO]]</f>
        <v>2159.44</v>
      </c>
      <c r="L57" s="1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</row>
    <row r="58" spans="1:28" s="23" customFormat="1" ht="12.75" customHeight="1">
      <c r="A58" s="39" t="s">
        <v>104</v>
      </c>
      <c r="B58" s="42" t="s">
        <v>154</v>
      </c>
      <c r="C58" s="42" t="s">
        <v>198</v>
      </c>
      <c r="D58" s="45" t="s">
        <v>19</v>
      </c>
      <c r="E58" s="34">
        <v>1</v>
      </c>
      <c r="F58" s="47" t="s">
        <v>263</v>
      </c>
      <c r="G58" s="36" t="s">
        <v>511</v>
      </c>
      <c r="H58" s="84"/>
      <c r="I58" s="84">
        <v>431.89</v>
      </c>
      <c r="J58" s="84">
        <v>1727.55</v>
      </c>
      <c r="K58" s="84">
        <f>Tabela114[[#This Row],[AGP]]+Tabela114[[#This Row],[VENCIMENTO]]+Tabela114[[#This Row],[REPRESENTAÇÃO]]</f>
        <v>2159.44</v>
      </c>
      <c r="L58" s="1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</row>
    <row r="59" spans="1:28" s="23" customFormat="1" ht="12.75" customHeight="1">
      <c r="A59" s="39" t="s">
        <v>104</v>
      </c>
      <c r="B59" s="42" t="s">
        <v>154</v>
      </c>
      <c r="C59" s="42" t="s">
        <v>198</v>
      </c>
      <c r="D59" s="45" t="s">
        <v>19</v>
      </c>
      <c r="E59" s="34">
        <v>1</v>
      </c>
      <c r="F59" s="47" t="s">
        <v>264</v>
      </c>
      <c r="G59" s="36" t="s">
        <v>511</v>
      </c>
      <c r="H59" s="84"/>
      <c r="I59" s="84">
        <v>431.89</v>
      </c>
      <c r="J59" s="84">
        <v>1727.55</v>
      </c>
      <c r="K59" s="84">
        <f>Tabela114[[#This Row],[AGP]]+Tabela114[[#This Row],[VENCIMENTO]]+Tabela114[[#This Row],[REPRESENTAÇÃO]]</f>
        <v>2159.44</v>
      </c>
      <c r="L59" s="1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</row>
    <row r="60" spans="1:28" s="23" customFormat="1" ht="12.75" customHeight="1">
      <c r="A60" s="39" t="s">
        <v>104</v>
      </c>
      <c r="B60" s="42" t="s">
        <v>154</v>
      </c>
      <c r="C60" s="42" t="s">
        <v>198</v>
      </c>
      <c r="D60" s="45" t="s">
        <v>19</v>
      </c>
      <c r="E60" s="34">
        <v>1</v>
      </c>
      <c r="F60" s="47" t="s">
        <v>265</v>
      </c>
      <c r="G60" s="36" t="s">
        <v>511</v>
      </c>
      <c r="H60" s="84"/>
      <c r="I60" s="84">
        <v>431.89</v>
      </c>
      <c r="J60" s="84">
        <v>1727.55</v>
      </c>
      <c r="K60" s="84">
        <f>Tabela114[[#This Row],[AGP]]+Tabela114[[#This Row],[VENCIMENTO]]+Tabela114[[#This Row],[REPRESENTAÇÃO]]</f>
        <v>2159.44</v>
      </c>
      <c r="L60" s="1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</row>
    <row r="61" spans="1:28" s="23" customFormat="1" ht="12.75" customHeight="1">
      <c r="A61" s="39" t="s">
        <v>105</v>
      </c>
      <c r="B61" s="42" t="s">
        <v>155</v>
      </c>
      <c r="C61" s="42" t="s">
        <v>199</v>
      </c>
      <c r="D61" s="45" t="s">
        <v>19</v>
      </c>
      <c r="E61" s="34">
        <v>1</v>
      </c>
      <c r="F61" s="47" t="s">
        <v>266</v>
      </c>
      <c r="G61" s="36" t="s">
        <v>511</v>
      </c>
      <c r="H61" s="84"/>
      <c r="I61" s="84">
        <v>431.89</v>
      </c>
      <c r="J61" s="84">
        <v>1727.55</v>
      </c>
      <c r="K61" s="84">
        <f>Tabela114[[#This Row],[AGP]]+Tabela114[[#This Row],[VENCIMENTO]]+Tabela114[[#This Row],[REPRESENTAÇÃO]]</f>
        <v>2159.44</v>
      </c>
      <c r="L61" s="1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</row>
    <row r="62" spans="1:28" s="23" customFormat="1" ht="12.75" customHeight="1">
      <c r="A62" s="39" t="s">
        <v>107</v>
      </c>
      <c r="B62" s="42" t="s">
        <v>157</v>
      </c>
      <c r="C62" s="42" t="s">
        <v>201</v>
      </c>
      <c r="D62" s="45" t="s">
        <v>210</v>
      </c>
      <c r="E62" s="34">
        <v>1</v>
      </c>
      <c r="F62" s="47" t="s">
        <v>268</v>
      </c>
      <c r="G62" s="36" t="s">
        <v>511</v>
      </c>
      <c r="H62" s="84"/>
      <c r="I62" s="84">
        <v>265.77999999999997</v>
      </c>
      <c r="J62" s="84">
        <v>1063.1099999999999</v>
      </c>
      <c r="K62" s="84">
        <f>Tabela114[[#This Row],[AGP]]+Tabela114[[#This Row],[VENCIMENTO]]+Tabela114[[#This Row],[REPRESENTAÇÃO]]</f>
        <v>1328.8899999999999</v>
      </c>
      <c r="L62" s="1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</row>
    <row r="63" spans="1:28" s="23" customFormat="1" ht="12.75" customHeight="1">
      <c r="A63" s="39" t="s">
        <v>108</v>
      </c>
      <c r="B63" s="42" t="s">
        <v>158</v>
      </c>
      <c r="C63" s="42" t="s">
        <v>202</v>
      </c>
      <c r="D63" s="45" t="s">
        <v>210</v>
      </c>
      <c r="E63" s="34">
        <v>1</v>
      </c>
      <c r="F63" s="47" t="s">
        <v>269</v>
      </c>
      <c r="G63" s="36" t="s">
        <v>511</v>
      </c>
      <c r="H63" s="84"/>
      <c r="I63" s="84">
        <v>265.77999999999997</v>
      </c>
      <c r="J63" s="84">
        <v>1063.1099999999999</v>
      </c>
      <c r="K63" s="84">
        <f>Tabela114[[#This Row],[AGP]]+Tabela114[[#This Row],[VENCIMENTO]]+Tabela114[[#This Row],[REPRESENTAÇÃO]]</f>
        <v>1328.8899999999999</v>
      </c>
      <c r="L63" s="1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</row>
    <row r="64" spans="1:28" s="23" customFormat="1" ht="12.75" customHeight="1">
      <c r="A64" s="39" t="s">
        <v>108</v>
      </c>
      <c r="B64" s="42" t="s">
        <v>158</v>
      </c>
      <c r="C64" s="42" t="s">
        <v>202</v>
      </c>
      <c r="D64" s="45" t="s">
        <v>210</v>
      </c>
      <c r="E64" s="34">
        <v>1</v>
      </c>
      <c r="F64" s="47" t="s">
        <v>270</v>
      </c>
      <c r="G64" s="36" t="s">
        <v>511</v>
      </c>
      <c r="H64" s="84"/>
      <c r="I64" s="84">
        <v>265.77999999999997</v>
      </c>
      <c r="J64" s="84">
        <v>1063.1099999999999</v>
      </c>
      <c r="K64" s="84">
        <f>Tabela114[[#This Row],[AGP]]+Tabela114[[#This Row],[VENCIMENTO]]+Tabela114[[#This Row],[REPRESENTAÇÃO]]</f>
        <v>1328.8899999999999</v>
      </c>
      <c r="L64" s="1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</row>
    <row r="65" spans="1:28" s="23" customFormat="1" ht="12.75" customHeight="1">
      <c r="A65" s="39" t="s">
        <v>109</v>
      </c>
      <c r="B65" s="42" t="s">
        <v>159</v>
      </c>
      <c r="C65" s="42" t="s">
        <v>203</v>
      </c>
      <c r="D65" s="45" t="s">
        <v>210</v>
      </c>
      <c r="E65" s="34">
        <v>1</v>
      </c>
      <c r="F65" s="47" t="s">
        <v>271</v>
      </c>
      <c r="G65" s="36" t="s">
        <v>511</v>
      </c>
      <c r="H65" s="84"/>
      <c r="I65" s="84">
        <v>265.77999999999997</v>
      </c>
      <c r="J65" s="84">
        <v>1063.1099999999999</v>
      </c>
      <c r="K65" s="84">
        <f>Tabela114[[#This Row],[AGP]]+Tabela114[[#This Row],[VENCIMENTO]]+Tabela114[[#This Row],[REPRESENTAÇÃO]]</f>
        <v>1328.8899999999999</v>
      </c>
      <c r="L65" s="1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</row>
    <row r="66" spans="1:28" s="23" customFormat="1" ht="12.75" customHeight="1">
      <c r="A66" s="39" t="s">
        <v>110</v>
      </c>
      <c r="B66" s="42" t="s">
        <v>160</v>
      </c>
      <c r="C66" s="42" t="s">
        <v>204</v>
      </c>
      <c r="D66" s="45" t="s">
        <v>210</v>
      </c>
      <c r="E66" s="34">
        <v>1</v>
      </c>
      <c r="F66" s="47" t="s">
        <v>272</v>
      </c>
      <c r="G66" s="36" t="s">
        <v>511</v>
      </c>
      <c r="H66" s="84"/>
      <c r="I66" s="84">
        <v>265.77999999999997</v>
      </c>
      <c r="J66" s="84">
        <v>1063.1099999999999</v>
      </c>
      <c r="K66" s="84">
        <f>Tabela114[[#This Row],[AGP]]+Tabela114[[#This Row],[VENCIMENTO]]+Tabela114[[#This Row],[REPRESENTAÇÃO]]</f>
        <v>1328.8899999999999</v>
      </c>
      <c r="L66" s="1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</row>
    <row r="67" spans="1:28" s="23" customFormat="1" ht="12.75" customHeight="1">
      <c r="A67" s="39" t="s">
        <v>111</v>
      </c>
      <c r="B67" s="42" t="s">
        <v>161</v>
      </c>
      <c r="C67" s="42" t="s">
        <v>205</v>
      </c>
      <c r="D67" s="45" t="s">
        <v>211</v>
      </c>
      <c r="E67" s="34">
        <v>1</v>
      </c>
      <c r="F67" s="47" t="s">
        <v>273</v>
      </c>
      <c r="G67" s="36" t="s">
        <v>511</v>
      </c>
      <c r="H67" s="84"/>
      <c r="I67" s="84">
        <v>232.56</v>
      </c>
      <c r="J67" s="84">
        <v>930.22</v>
      </c>
      <c r="K67" s="84">
        <f>Tabela114[[#This Row],[AGP]]+Tabela114[[#This Row],[VENCIMENTO]]+Tabela114[[#This Row],[REPRESENTAÇÃO]]</f>
        <v>1162.78</v>
      </c>
      <c r="L67" s="1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</row>
    <row r="68" spans="1:28" s="22" customFormat="1" ht="12.75" customHeight="1">
      <c r="A68" s="21" t="s">
        <v>57</v>
      </c>
      <c r="B68" s="87"/>
      <c r="C68" s="87"/>
      <c r="D68" s="87"/>
      <c r="E68" s="87">
        <f>SUBTOTAL(102,Tabela114[QUANT.])</f>
        <v>65</v>
      </c>
      <c r="F68" s="88"/>
      <c r="G68" s="87"/>
      <c r="H68" s="108">
        <f>SUM(H3:H67)</f>
        <v>10570</v>
      </c>
      <c r="I68" s="89">
        <f>SUBTOTAL(109,Tabela114[VENCIMENTO])</f>
        <v>55381.24000000002</v>
      </c>
      <c r="J68" s="90">
        <f>SUBTOTAL(109,Tabela114[REPRESENTAÇÃO])</f>
        <v>216439.0399999996</v>
      </c>
      <c r="K68" s="91">
        <f>SUBTOTAL(109,Tabela114[TOTAL])</f>
        <v>282390.27999999997</v>
      </c>
    </row>
    <row r="69" spans="1:28" ht="12.75" customHeight="1">
      <c r="A69" s="18"/>
      <c r="B69" s="19"/>
      <c r="C69" s="19"/>
      <c r="D69" s="19"/>
      <c r="E69" s="19"/>
      <c r="F69" s="20"/>
      <c r="G69" s="19"/>
      <c r="H69" s="19"/>
      <c r="I69" s="19"/>
      <c r="J69" s="19"/>
      <c r="K69" s="17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</row>
    <row r="70" spans="1:28" s="22" customFormat="1" ht="12.75" customHeight="1">
      <c r="A70" s="113" t="s">
        <v>20</v>
      </c>
      <c r="B70" s="113"/>
      <c r="C70" s="113"/>
      <c r="D70" s="113"/>
      <c r="E70" s="113"/>
      <c r="F70" s="113"/>
      <c r="G70" s="113"/>
      <c r="H70" s="113"/>
      <c r="I70" s="26"/>
      <c r="K70" s="27"/>
      <c r="L70" s="27"/>
    </row>
    <row r="71" spans="1:28" s="22" customFormat="1" ht="12.75" customHeight="1">
      <c r="A71" s="24" t="s">
        <v>1</v>
      </c>
      <c r="B71" s="24" t="s">
        <v>2</v>
      </c>
      <c r="C71" s="24" t="s">
        <v>3</v>
      </c>
      <c r="D71" s="24" t="s">
        <v>4</v>
      </c>
      <c r="E71" s="24" t="s">
        <v>5</v>
      </c>
      <c r="F71" s="24" t="s">
        <v>6</v>
      </c>
      <c r="G71" s="24" t="s">
        <v>7</v>
      </c>
      <c r="H71" s="24" t="s">
        <v>11</v>
      </c>
      <c r="I71" s="26"/>
      <c r="J71" s="26"/>
      <c r="K71" s="27"/>
      <c r="L71" s="27"/>
      <c r="M71" s="26"/>
      <c r="N71" s="26"/>
      <c r="O71" s="26"/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</row>
    <row r="72" spans="1:28" s="22" customFormat="1" ht="12.75" customHeight="1">
      <c r="A72" s="39" t="s">
        <v>274</v>
      </c>
      <c r="B72" s="42" t="s">
        <v>275</v>
      </c>
      <c r="C72" s="44" t="s">
        <v>276</v>
      </c>
      <c r="D72" s="45" t="s">
        <v>277</v>
      </c>
      <c r="E72" s="29">
        <v>1</v>
      </c>
      <c r="F72" s="47" t="s">
        <v>331</v>
      </c>
      <c r="G72" s="74" t="s">
        <v>513</v>
      </c>
      <c r="H72" s="107">
        <v>5847.08</v>
      </c>
      <c r="K72" s="28"/>
      <c r="L72" s="28"/>
      <c r="M72" s="28"/>
      <c r="N72" s="28"/>
      <c r="O72" s="28"/>
      <c r="P72" s="28"/>
      <c r="Q72" s="28"/>
      <c r="R72" s="28"/>
      <c r="S72" s="28"/>
      <c r="T72" s="28"/>
      <c r="U72" s="28"/>
      <c r="V72" s="28"/>
      <c r="W72" s="28"/>
      <c r="X72" s="28"/>
      <c r="Y72" s="28"/>
      <c r="Z72" s="28"/>
      <c r="AA72" s="28"/>
      <c r="AB72" s="28"/>
    </row>
    <row r="73" spans="1:28" s="22" customFormat="1" ht="12.75" customHeight="1">
      <c r="A73" s="39" t="s">
        <v>278</v>
      </c>
      <c r="B73" s="42" t="s">
        <v>279</v>
      </c>
      <c r="C73" s="42" t="s">
        <v>280</v>
      </c>
      <c r="D73" s="45" t="s">
        <v>277</v>
      </c>
      <c r="E73" s="29">
        <v>1</v>
      </c>
      <c r="F73" s="47" t="s">
        <v>332</v>
      </c>
      <c r="G73" s="74" t="s">
        <v>512</v>
      </c>
      <c r="H73" s="107">
        <v>5847.08</v>
      </c>
      <c r="K73" s="28"/>
      <c r="L73" s="28"/>
      <c r="M73" s="28"/>
      <c r="N73" s="28"/>
      <c r="O73" s="28"/>
      <c r="P73" s="28"/>
      <c r="Q73" s="28"/>
      <c r="R73" s="28"/>
      <c r="S73" s="28"/>
      <c r="T73" s="28"/>
      <c r="U73" s="28"/>
      <c r="V73" s="28"/>
      <c r="W73" s="28"/>
      <c r="X73" s="28"/>
      <c r="Y73" s="28"/>
      <c r="Z73" s="28"/>
      <c r="AA73" s="28"/>
      <c r="AB73" s="28"/>
    </row>
    <row r="74" spans="1:28" s="22" customFormat="1" ht="12.75" customHeight="1">
      <c r="A74" s="39" t="s">
        <v>75</v>
      </c>
      <c r="B74" s="42" t="s">
        <v>135</v>
      </c>
      <c r="C74" s="42" t="s">
        <v>281</v>
      </c>
      <c r="D74" s="45" t="s">
        <v>21</v>
      </c>
      <c r="E74" s="29">
        <v>1</v>
      </c>
      <c r="F74" s="47" t="s">
        <v>333</v>
      </c>
      <c r="G74" s="74" t="s">
        <v>512</v>
      </c>
      <c r="H74" s="107">
        <v>4916.8599999999997</v>
      </c>
      <c r="K74" s="28"/>
      <c r="L74" s="28"/>
      <c r="M74" s="28"/>
      <c r="N74" s="28"/>
      <c r="O74" s="28"/>
      <c r="P74" s="28"/>
      <c r="Q74" s="28"/>
      <c r="R74" s="28"/>
      <c r="S74" s="28"/>
      <c r="T74" s="28"/>
      <c r="U74" s="28"/>
      <c r="V74" s="28"/>
      <c r="W74" s="28"/>
      <c r="X74" s="28"/>
      <c r="Y74" s="28"/>
      <c r="Z74" s="28"/>
      <c r="AA74" s="28"/>
      <c r="AB74" s="28"/>
    </row>
    <row r="75" spans="1:28" s="22" customFormat="1" ht="12.75" customHeight="1">
      <c r="A75" s="39" t="s">
        <v>282</v>
      </c>
      <c r="B75" s="42" t="s">
        <v>283</v>
      </c>
      <c r="C75" s="42" t="s">
        <v>284</v>
      </c>
      <c r="D75" s="45" t="s">
        <v>21</v>
      </c>
      <c r="E75" s="29">
        <v>1</v>
      </c>
      <c r="F75" s="47" t="s">
        <v>334</v>
      </c>
      <c r="G75" s="74" t="s">
        <v>512</v>
      </c>
      <c r="H75" s="107">
        <v>4916.8599999999997</v>
      </c>
      <c r="K75" s="28"/>
      <c r="L75" s="28"/>
      <c r="M75" s="28"/>
      <c r="N75" s="28"/>
      <c r="O75" s="28"/>
      <c r="P75" s="28"/>
      <c r="Q75" s="28"/>
      <c r="R75" s="28"/>
      <c r="S75" s="28"/>
      <c r="T75" s="28"/>
      <c r="U75" s="28"/>
      <c r="V75" s="28"/>
      <c r="W75" s="28"/>
      <c r="X75" s="28"/>
      <c r="Y75" s="28"/>
      <c r="Z75" s="28"/>
      <c r="AA75" s="28"/>
      <c r="AB75" s="28"/>
    </row>
    <row r="76" spans="1:28" s="22" customFormat="1" ht="12.75" customHeight="1">
      <c r="A76" s="39" t="s">
        <v>285</v>
      </c>
      <c r="B76" s="42" t="s">
        <v>286</v>
      </c>
      <c r="C76" s="42" t="s">
        <v>287</v>
      </c>
      <c r="D76" s="45" t="s">
        <v>22</v>
      </c>
      <c r="E76" s="29">
        <v>1</v>
      </c>
      <c r="F76" s="47" t="s">
        <v>335</v>
      </c>
      <c r="G76" s="74" t="s">
        <v>512</v>
      </c>
      <c r="H76" s="107">
        <v>4518.2</v>
      </c>
      <c r="K76" s="28"/>
      <c r="L76" s="28"/>
      <c r="M76" s="28"/>
      <c r="N76" s="28"/>
      <c r="O76" s="28"/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</row>
    <row r="77" spans="1:28" s="22" customFormat="1" ht="12.75" customHeight="1">
      <c r="A77" s="39" t="s">
        <v>288</v>
      </c>
      <c r="B77" s="42" t="s">
        <v>289</v>
      </c>
      <c r="C77" s="42" t="s">
        <v>290</v>
      </c>
      <c r="D77" s="45" t="s">
        <v>22</v>
      </c>
      <c r="E77" s="29">
        <v>1</v>
      </c>
      <c r="F77" s="47" t="s">
        <v>336</v>
      </c>
      <c r="G77" s="74" t="s">
        <v>512</v>
      </c>
      <c r="H77" s="107">
        <v>4518.2</v>
      </c>
      <c r="K77" s="28"/>
      <c r="L77" s="28"/>
      <c r="M77" s="28"/>
      <c r="N77" s="28"/>
      <c r="O77" s="28"/>
      <c r="P77" s="28"/>
      <c r="Q77" s="28"/>
      <c r="R77" s="28"/>
      <c r="S77" s="28"/>
      <c r="T77" s="28"/>
      <c r="U77" s="28"/>
      <c r="V77" s="28"/>
      <c r="W77" s="28"/>
      <c r="X77" s="28"/>
      <c r="Y77" s="28"/>
      <c r="Z77" s="28"/>
      <c r="AA77" s="28"/>
      <c r="AB77" s="28"/>
    </row>
    <row r="78" spans="1:28" s="22" customFormat="1" ht="12.75" customHeight="1">
      <c r="A78" s="39" t="s">
        <v>291</v>
      </c>
      <c r="B78" s="42" t="s">
        <v>292</v>
      </c>
      <c r="C78" s="42" t="s">
        <v>293</v>
      </c>
      <c r="D78" s="45" t="s">
        <v>22</v>
      </c>
      <c r="E78" s="29">
        <v>1</v>
      </c>
      <c r="F78" s="47" t="s">
        <v>337</v>
      </c>
      <c r="G78" s="74" t="s">
        <v>512</v>
      </c>
      <c r="H78" s="107">
        <v>4518.2</v>
      </c>
      <c r="K78" s="28"/>
      <c r="L78" s="28"/>
      <c r="M78" s="28"/>
      <c r="N78" s="28"/>
      <c r="O78" s="28"/>
      <c r="P78" s="28"/>
      <c r="Q78" s="28"/>
      <c r="R78" s="28"/>
      <c r="S78" s="28"/>
      <c r="T78" s="28"/>
      <c r="U78" s="28"/>
      <c r="V78" s="28"/>
      <c r="W78" s="28"/>
      <c r="X78" s="28"/>
      <c r="Y78" s="28"/>
      <c r="Z78" s="28"/>
      <c r="AA78" s="28"/>
      <c r="AB78" s="28"/>
    </row>
    <row r="79" spans="1:28" s="22" customFormat="1" ht="12.75" customHeight="1">
      <c r="A79" s="39" t="s">
        <v>294</v>
      </c>
      <c r="B79" s="42" t="s">
        <v>295</v>
      </c>
      <c r="C79" s="42" t="s">
        <v>296</v>
      </c>
      <c r="D79" s="45" t="s">
        <v>22</v>
      </c>
      <c r="E79" s="29">
        <v>1</v>
      </c>
      <c r="F79" s="47" t="s">
        <v>338</v>
      </c>
      <c r="G79" s="74" t="s">
        <v>513</v>
      </c>
      <c r="H79" s="107">
        <v>4518.2</v>
      </c>
      <c r="K79" s="28"/>
      <c r="L79" s="28"/>
      <c r="M79" s="28"/>
      <c r="N79" s="28"/>
      <c r="O79" s="28"/>
      <c r="P79" s="28"/>
      <c r="Q79" s="28"/>
      <c r="R79" s="28"/>
      <c r="S79" s="28"/>
      <c r="T79" s="28"/>
      <c r="U79" s="28"/>
      <c r="V79" s="28"/>
      <c r="W79" s="28"/>
      <c r="X79" s="28"/>
      <c r="Y79" s="28"/>
      <c r="Z79" s="28"/>
      <c r="AA79" s="28"/>
      <c r="AB79" s="28"/>
    </row>
    <row r="80" spans="1:28" s="22" customFormat="1" ht="12.75" customHeight="1">
      <c r="A80" s="39" t="s">
        <v>297</v>
      </c>
      <c r="B80" s="42" t="s">
        <v>298</v>
      </c>
      <c r="C80" s="42" t="s">
        <v>299</v>
      </c>
      <c r="D80" s="45" t="s">
        <v>22</v>
      </c>
      <c r="E80" s="29">
        <v>1</v>
      </c>
      <c r="F80" s="47" t="s">
        <v>339</v>
      </c>
      <c r="G80" s="74" t="s">
        <v>512</v>
      </c>
      <c r="H80" s="107">
        <v>4518.2</v>
      </c>
      <c r="K80" s="28"/>
      <c r="L80" s="28"/>
      <c r="M80" s="28"/>
      <c r="N80" s="28"/>
      <c r="O80" s="28"/>
      <c r="P80" s="28"/>
      <c r="Q80" s="28"/>
      <c r="R80" s="28"/>
      <c r="S80" s="28"/>
      <c r="T80" s="28"/>
      <c r="U80" s="28"/>
      <c r="V80" s="28"/>
      <c r="W80" s="28"/>
      <c r="X80" s="28"/>
      <c r="Y80" s="28"/>
      <c r="Z80" s="28"/>
      <c r="AA80" s="28"/>
      <c r="AB80" s="28"/>
    </row>
    <row r="81" spans="1:28" s="22" customFormat="1" ht="12.75" customHeight="1">
      <c r="A81" s="39" t="s">
        <v>74</v>
      </c>
      <c r="B81" s="42" t="s">
        <v>127</v>
      </c>
      <c r="C81" s="42" t="s">
        <v>171</v>
      </c>
      <c r="D81" s="45" t="s">
        <v>22</v>
      </c>
      <c r="E81" s="29">
        <v>1</v>
      </c>
      <c r="F81" s="47" t="s">
        <v>340</v>
      </c>
      <c r="G81" s="74" t="s">
        <v>512</v>
      </c>
      <c r="H81" s="107">
        <v>4518.2</v>
      </c>
      <c r="K81" s="28"/>
      <c r="L81" s="28"/>
      <c r="M81" s="28"/>
      <c r="N81" s="28"/>
      <c r="O81" s="28"/>
      <c r="P81" s="28"/>
      <c r="Q81" s="28"/>
      <c r="R81" s="28"/>
      <c r="S81" s="28"/>
      <c r="T81" s="28"/>
      <c r="U81" s="28"/>
      <c r="V81" s="28"/>
      <c r="W81" s="28"/>
      <c r="X81" s="28"/>
      <c r="Y81" s="28"/>
      <c r="Z81" s="28"/>
      <c r="AA81" s="28"/>
      <c r="AB81" s="28"/>
    </row>
    <row r="82" spans="1:28" s="22" customFormat="1" ht="12.75" customHeight="1">
      <c r="A82" s="39" t="s">
        <v>300</v>
      </c>
      <c r="B82" s="42" t="s">
        <v>301</v>
      </c>
      <c r="C82" s="42" t="s">
        <v>302</v>
      </c>
      <c r="D82" s="45" t="s">
        <v>23</v>
      </c>
      <c r="E82" s="29">
        <v>1</v>
      </c>
      <c r="F82" s="47" t="s">
        <v>341</v>
      </c>
      <c r="G82" s="74" t="s">
        <v>512</v>
      </c>
      <c r="H82" s="107">
        <v>3720.87</v>
      </c>
      <c r="K82" s="28"/>
      <c r="L82" s="28"/>
      <c r="M82" s="28"/>
      <c r="N82" s="28"/>
      <c r="O82" s="28"/>
      <c r="P82" s="28"/>
      <c r="Q82" s="28"/>
      <c r="R82" s="28"/>
      <c r="S82" s="28"/>
      <c r="T82" s="28"/>
      <c r="U82" s="28"/>
      <c r="V82" s="28"/>
      <c r="W82" s="28"/>
      <c r="X82" s="28"/>
      <c r="Y82" s="28"/>
      <c r="Z82" s="28"/>
      <c r="AA82" s="28"/>
      <c r="AB82" s="28"/>
    </row>
    <row r="83" spans="1:28" s="22" customFormat="1" ht="12.75" customHeight="1">
      <c r="A83" s="39" t="s">
        <v>303</v>
      </c>
      <c r="B83" s="42" t="s">
        <v>304</v>
      </c>
      <c r="C83" s="42" t="s">
        <v>305</v>
      </c>
      <c r="D83" s="45" t="s">
        <v>23</v>
      </c>
      <c r="E83" s="29">
        <v>1</v>
      </c>
      <c r="F83" s="47" t="s">
        <v>342</v>
      </c>
      <c r="G83" s="74" t="s">
        <v>512</v>
      </c>
      <c r="H83" s="107">
        <v>3720.87</v>
      </c>
      <c r="K83" s="28"/>
      <c r="L83" s="28"/>
      <c r="M83" s="28"/>
      <c r="N83" s="28"/>
      <c r="O83" s="28"/>
      <c r="P83" s="28"/>
      <c r="Q83" s="28"/>
      <c r="R83" s="28"/>
      <c r="S83" s="28"/>
      <c r="T83" s="28"/>
      <c r="U83" s="28"/>
      <c r="V83" s="28"/>
      <c r="W83" s="28"/>
      <c r="X83" s="28"/>
      <c r="Y83" s="28"/>
      <c r="Z83" s="28"/>
      <c r="AA83" s="28"/>
      <c r="AB83" s="28"/>
    </row>
    <row r="84" spans="1:28" s="22" customFormat="1" ht="12.75" customHeight="1">
      <c r="A84" s="39" t="s">
        <v>306</v>
      </c>
      <c r="B84" s="42" t="s">
        <v>307</v>
      </c>
      <c r="C84" s="42" t="s">
        <v>308</v>
      </c>
      <c r="D84" s="45" t="s">
        <v>23</v>
      </c>
      <c r="E84" s="29">
        <v>1</v>
      </c>
      <c r="F84" s="47" t="s">
        <v>343</v>
      </c>
      <c r="G84" s="74" t="s">
        <v>512</v>
      </c>
      <c r="H84" s="107">
        <v>3720.87</v>
      </c>
      <c r="K84" s="28"/>
      <c r="L84" s="28"/>
      <c r="M84" s="28"/>
      <c r="N84" s="28"/>
      <c r="O84" s="28"/>
      <c r="P84" s="28"/>
      <c r="Q84" s="28"/>
      <c r="R84" s="28"/>
      <c r="S84" s="28"/>
      <c r="T84" s="28"/>
      <c r="U84" s="28"/>
      <c r="V84" s="28"/>
      <c r="W84" s="28"/>
      <c r="X84" s="28"/>
      <c r="Y84" s="28"/>
      <c r="Z84" s="28"/>
      <c r="AA84" s="28"/>
      <c r="AB84" s="28"/>
    </row>
    <row r="85" spans="1:28" s="22" customFormat="1" ht="12.75" customHeight="1">
      <c r="A85" s="39" t="s">
        <v>309</v>
      </c>
      <c r="B85" s="42" t="s">
        <v>310</v>
      </c>
      <c r="C85" s="42" t="s">
        <v>311</v>
      </c>
      <c r="D85" s="45" t="s">
        <v>23</v>
      </c>
      <c r="E85" s="29">
        <v>1</v>
      </c>
      <c r="F85" s="47" t="s">
        <v>344</v>
      </c>
      <c r="G85" s="74" t="s">
        <v>512</v>
      </c>
      <c r="H85" s="107">
        <v>3720.87</v>
      </c>
      <c r="K85" s="28"/>
      <c r="L85" s="28"/>
      <c r="M85" s="28"/>
      <c r="N85" s="28"/>
      <c r="O85" s="28"/>
      <c r="P85" s="28"/>
      <c r="Q85" s="28"/>
      <c r="R85" s="28"/>
      <c r="S85" s="28"/>
      <c r="T85" s="28"/>
      <c r="U85" s="28"/>
      <c r="V85" s="28"/>
      <c r="W85" s="28"/>
      <c r="X85" s="28"/>
      <c r="Y85" s="28"/>
      <c r="Z85" s="28"/>
      <c r="AA85" s="28"/>
      <c r="AB85" s="28"/>
    </row>
    <row r="86" spans="1:28" s="22" customFormat="1" ht="12.75" customHeight="1">
      <c r="A86" s="39" t="s">
        <v>75</v>
      </c>
      <c r="B86" s="42" t="s">
        <v>312</v>
      </c>
      <c r="C86" s="42" t="s">
        <v>313</v>
      </c>
      <c r="D86" s="45" t="s">
        <v>23</v>
      </c>
      <c r="E86" s="29">
        <v>1</v>
      </c>
      <c r="F86" s="47" t="s">
        <v>345</v>
      </c>
      <c r="G86" s="74" t="s">
        <v>512</v>
      </c>
      <c r="H86" s="107">
        <v>3720.87</v>
      </c>
      <c r="K86" s="28"/>
      <c r="L86" s="28"/>
      <c r="M86" s="28"/>
      <c r="N86" s="28"/>
      <c r="O86" s="28"/>
      <c r="P86" s="28"/>
      <c r="Q86" s="28"/>
      <c r="R86" s="28"/>
      <c r="S86" s="28"/>
      <c r="T86" s="28"/>
      <c r="U86" s="28"/>
      <c r="V86" s="28"/>
      <c r="W86" s="28"/>
      <c r="X86" s="28"/>
      <c r="Y86" s="28"/>
      <c r="Z86" s="28"/>
      <c r="AA86" s="28"/>
      <c r="AB86" s="28"/>
    </row>
    <row r="87" spans="1:28" s="22" customFormat="1" ht="12.75" customHeight="1">
      <c r="A87" s="39" t="s">
        <v>314</v>
      </c>
      <c r="B87" s="42" t="s">
        <v>283</v>
      </c>
      <c r="C87" s="42" t="s">
        <v>315</v>
      </c>
      <c r="D87" s="45" t="s">
        <v>23</v>
      </c>
      <c r="E87" s="29">
        <v>1</v>
      </c>
      <c r="F87" s="47" t="s">
        <v>346</v>
      </c>
      <c r="G87" s="74" t="s">
        <v>512</v>
      </c>
      <c r="H87" s="107">
        <v>3720.87</v>
      </c>
      <c r="K87" s="28"/>
      <c r="L87" s="28"/>
      <c r="M87" s="28"/>
      <c r="N87" s="28"/>
      <c r="O87" s="28"/>
      <c r="P87" s="28"/>
      <c r="Q87" s="28"/>
      <c r="R87" s="28"/>
      <c r="S87" s="28"/>
      <c r="T87" s="28"/>
      <c r="U87" s="28"/>
      <c r="V87" s="28"/>
      <c r="W87" s="28"/>
      <c r="X87" s="28"/>
      <c r="Y87" s="28"/>
      <c r="Z87" s="28"/>
      <c r="AA87" s="28"/>
      <c r="AB87" s="28"/>
    </row>
    <row r="88" spans="1:28" s="22" customFormat="1" ht="12.75" customHeight="1">
      <c r="A88" s="39" t="s">
        <v>316</v>
      </c>
      <c r="B88" s="42" t="s">
        <v>317</v>
      </c>
      <c r="C88" s="42" t="s">
        <v>318</v>
      </c>
      <c r="D88" s="45" t="s">
        <v>23</v>
      </c>
      <c r="E88" s="29">
        <v>1</v>
      </c>
      <c r="F88" s="47" t="s">
        <v>347</v>
      </c>
      <c r="G88" s="74" t="s">
        <v>512</v>
      </c>
      <c r="H88" s="107">
        <v>3720.87</v>
      </c>
      <c r="K88" s="28"/>
      <c r="L88" s="28"/>
      <c r="M88" s="28"/>
      <c r="N88" s="28"/>
      <c r="O88" s="28"/>
      <c r="P88" s="28"/>
      <c r="Q88" s="28"/>
      <c r="R88" s="28"/>
      <c r="S88" s="28"/>
      <c r="T88" s="28"/>
      <c r="U88" s="28"/>
      <c r="V88" s="28"/>
      <c r="W88" s="28"/>
      <c r="X88" s="28"/>
      <c r="Y88" s="28"/>
      <c r="Z88" s="28"/>
      <c r="AA88" s="28"/>
      <c r="AB88" s="28"/>
    </row>
    <row r="89" spans="1:28" s="22" customFormat="1" ht="12.75" customHeight="1">
      <c r="A89" s="39" t="s">
        <v>81</v>
      </c>
      <c r="B89" s="42" t="s">
        <v>319</v>
      </c>
      <c r="C89" s="42" t="s">
        <v>460</v>
      </c>
      <c r="D89" s="45" t="s">
        <v>23</v>
      </c>
      <c r="E89" s="29">
        <v>1</v>
      </c>
      <c r="F89" s="47" t="s">
        <v>348</v>
      </c>
      <c r="G89" s="74" t="s">
        <v>512</v>
      </c>
      <c r="H89" s="107">
        <v>3720.87</v>
      </c>
      <c r="K89" s="28"/>
      <c r="L89" s="28"/>
      <c r="M89" s="28"/>
      <c r="N89" s="28"/>
      <c r="O89" s="28"/>
      <c r="P89" s="28"/>
      <c r="Q89" s="28"/>
      <c r="R89" s="28"/>
      <c r="S89" s="28"/>
      <c r="T89" s="28"/>
      <c r="U89" s="28"/>
      <c r="V89" s="28"/>
      <c r="W89" s="28"/>
      <c r="X89" s="28"/>
      <c r="Y89" s="28"/>
      <c r="Z89" s="28"/>
      <c r="AA89" s="28"/>
      <c r="AB89" s="28"/>
    </row>
    <row r="90" spans="1:28" s="22" customFormat="1" ht="12.75" customHeight="1">
      <c r="A90" s="39" t="s">
        <v>320</v>
      </c>
      <c r="B90" s="42" t="s">
        <v>321</v>
      </c>
      <c r="C90" s="42" t="s">
        <v>322</v>
      </c>
      <c r="D90" s="45" t="s">
        <v>24</v>
      </c>
      <c r="E90" s="29">
        <v>1</v>
      </c>
      <c r="F90" s="47" t="s">
        <v>349</v>
      </c>
      <c r="G90" s="74" t="s">
        <v>512</v>
      </c>
      <c r="H90" s="107">
        <v>2657.77</v>
      </c>
      <c r="K90" s="28"/>
      <c r="L90" s="28"/>
      <c r="M90" s="28"/>
      <c r="N90" s="28"/>
      <c r="O90" s="28"/>
      <c r="P90" s="28"/>
      <c r="Q90" s="28"/>
      <c r="R90" s="28"/>
      <c r="S90" s="28"/>
      <c r="T90" s="28"/>
      <c r="U90" s="28"/>
      <c r="V90" s="28"/>
      <c r="W90" s="28"/>
      <c r="X90" s="28"/>
      <c r="Y90" s="28"/>
      <c r="Z90" s="28"/>
      <c r="AA90" s="28"/>
      <c r="AB90" s="28"/>
    </row>
    <row r="91" spans="1:28" s="22" customFormat="1" ht="12.75" customHeight="1">
      <c r="A91" s="39" t="s">
        <v>324</v>
      </c>
      <c r="B91" s="42" t="s">
        <v>144</v>
      </c>
      <c r="C91" s="42" t="s">
        <v>187</v>
      </c>
      <c r="D91" s="45" t="s">
        <v>24</v>
      </c>
      <c r="E91" s="29">
        <v>1</v>
      </c>
      <c r="F91" s="47" t="s">
        <v>350</v>
      </c>
      <c r="G91" s="74" t="s">
        <v>512</v>
      </c>
      <c r="H91" s="107">
        <v>2657.77</v>
      </c>
      <c r="K91" s="28"/>
      <c r="L91" s="28"/>
      <c r="M91" s="28"/>
      <c r="N91" s="28"/>
      <c r="O91" s="28"/>
      <c r="P91" s="28"/>
      <c r="Q91" s="28"/>
      <c r="R91" s="28"/>
      <c r="S91" s="28"/>
      <c r="T91" s="28"/>
      <c r="U91" s="28"/>
      <c r="V91" s="28"/>
      <c r="W91" s="28"/>
      <c r="X91" s="28"/>
      <c r="Y91" s="28"/>
      <c r="Z91" s="28"/>
      <c r="AA91" s="28"/>
      <c r="AB91" s="28"/>
    </row>
    <row r="92" spans="1:28" s="22" customFormat="1" ht="12.75" customHeight="1">
      <c r="A92" s="39" t="s">
        <v>325</v>
      </c>
      <c r="B92" s="42" t="s">
        <v>326</v>
      </c>
      <c r="C92" s="42" t="s">
        <v>327</v>
      </c>
      <c r="D92" s="45" t="s">
        <v>24</v>
      </c>
      <c r="E92" s="29">
        <v>1</v>
      </c>
      <c r="F92" s="47" t="s">
        <v>351</v>
      </c>
      <c r="G92" s="74" t="s">
        <v>513</v>
      </c>
      <c r="H92" s="107">
        <v>2657.77</v>
      </c>
      <c r="K92" s="28"/>
      <c r="L92" s="28"/>
      <c r="M92" s="28"/>
      <c r="N92" s="28"/>
      <c r="O92" s="28"/>
      <c r="P92" s="28"/>
      <c r="Q92" s="28"/>
      <c r="R92" s="28"/>
      <c r="S92" s="28"/>
      <c r="T92" s="28"/>
      <c r="U92" s="28"/>
      <c r="V92" s="28"/>
      <c r="W92" s="28"/>
      <c r="X92" s="28"/>
      <c r="Y92" s="28"/>
      <c r="Z92" s="28"/>
      <c r="AA92" s="28"/>
      <c r="AB92" s="28"/>
    </row>
    <row r="93" spans="1:28" s="22" customFormat="1" ht="12.75" customHeight="1">
      <c r="A93" s="39" t="s">
        <v>90</v>
      </c>
      <c r="B93" s="42" t="s">
        <v>142</v>
      </c>
      <c r="C93" s="42" t="s">
        <v>184</v>
      </c>
      <c r="D93" s="45" t="s">
        <v>24</v>
      </c>
      <c r="E93" s="29">
        <v>1</v>
      </c>
      <c r="F93" s="47" t="s">
        <v>352</v>
      </c>
      <c r="G93" s="74" t="s">
        <v>512</v>
      </c>
      <c r="H93" s="107">
        <v>2657.77</v>
      </c>
      <c r="K93" s="28"/>
      <c r="L93" s="28"/>
      <c r="M93" s="28"/>
      <c r="N93" s="28"/>
      <c r="O93" s="28"/>
      <c r="P93" s="28"/>
      <c r="Q93" s="28"/>
      <c r="R93" s="28"/>
      <c r="S93" s="28"/>
      <c r="T93" s="28"/>
      <c r="U93" s="28"/>
      <c r="V93" s="28"/>
      <c r="W93" s="28"/>
      <c r="X93" s="28"/>
      <c r="Y93" s="28"/>
      <c r="Z93" s="28"/>
      <c r="AA93" s="28"/>
      <c r="AB93" s="28"/>
    </row>
    <row r="94" spans="1:28" s="22" customFormat="1" ht="12.75" customHeight="1">
      <c r="A94" s="39" t="s">
        <v>328</v>
      </c>
      <c r="B94" s="42" t="s">
        <v>26</v>
      </c>
      <c r="C94" s="42" t="s">
        <v>323</v>
      </c>
      <c r="D94" s="45" t="s">
        <v>24</v>
      </c>
      <c r="E94" s="29">
        <v>1</v>
      </c>
      <c r="F94" s="47" t="s">
        <v>353</v>
      </c>
      <c r="G94" s="74" t="s">
        <v>512</v>
      </c>
      <c r="H94" s="107">
        <v>2657.77</v>
      </c>
      <c r="K94" s="28"/>
      <c r="L94" s="28"/>
      <c r="M94" s="28"/>
      <c r="N94" s="28"/>
      <c r="O94" s="28"/>
      <c r="P94" s="28"/>
      <c r="Q94" s="28"/>
      <c r="R94" s="28"/>
      <c r="S94" s="28"/>
      <c r="T94" s="28"/>
      <c r="U94" s="28"/>
      <c r="V94" s="28"/>
      <c r="W94" s="28"/>
      <c r="X94" s="28"/>
      <c r="Y94" s="28"/>
      <c r="Z94" s="28"/>
      <c r="AA94" s="28"/>
      <c r="AB94" s="28"/>
    </row>
    <row r="95" spans="1:28" s="22" customFormat="1" ht="12.75" customHeight="1">
      <c r="A95" s="39" t="s">
        <v>329</v>
      </c>
      <c r="B95" s="42" t="s">
        <v>25</v>
      </c>
      <c r="C95" s="42" t="s">
        <v>330</v>
      </c>
      <c r="D95" s="45" t="s">
        <v>24</v>
      </c>
      <c r="E95" s="29">
        <v>1</v>
      </c>
      <c r="F95" s="47" t="s">
        <v>354</v>
      </c>
      <c r="G95" s="74" t="s">
        <v>512</v>
      </c>
      <c r="H95" s="107">
        <v>2657.77</v>
      </c>
      <c r="K95" s="28"/>
      <c r="L95" s="28"/>
      <c r="M95" s="28"/>
      <c r="N95" s="28"/>
      <c r="O95" s="28"/>
      <c r="P95" s="28"/>
      <c r="Q95" s="28"/>
      <c r="R95" s="28"/>
      <c r="S95" s="28"/>
      <c r="T95" s="28"/>
      <c r="U95" s="28"/>
      <c r="V95" s="28"/>
      <c r="W95" s="28"/>
      <c r="X95" s="28"/>
      <c r="Y95" s="28"/>
      <c r="Z95" s="28"/>
      <c r="AA95" s="28"/>
      <c r="AB95" s="28"/>
    </row>
    <row r="96" spans="1:28" s="22" customFormat="1" ht="12.75" customHeight="1">
      <c r="A96" s="21"/>
      <c r="B96" s="30"/>
      <c r="C96" s="30"/>
      <c r="D96" s="30"/>
      <c r="E96" s="30">
        <f>SUM(E72:E95)</f>
        <v>24</v>
      </c>
      <c r="F96" s="31"/>
      <c r="G96" s="30"/>
      <c r="H96" s="32">
        <f>SUBTOTAL(109,Tabela215[TOTAL])</f>
        <v>94350.660000000018</v>
      </c>
      <c r="K96" s="28"/>
      <c r="L96" s="28"/>
      <c r="M96" s="28"/>
      <c r="N96" s="28"/>
      <c r="O96" s="28"/>
      <c r="P96" s="28"/>
      <c r="Q96" s="28"/>
      <c r="R96" s="28"/>
      <c r="S96" s="28"/>
      <c r="T96" s="28"/>
      <c r="U96" s="28"/>
      <c r="V96" s="28"/>
      <c r="W96" s="28"/>
      <c r="X96" s="28"/>
      <c r="Y96" s="28"/>
      <c r="Z96" s="28"/>
      <c r="AA96" s="28"/>
      <c r="AB96" s="28"/>
    </row>
    <row r="97" spans="1:28" ht="12.75" customHeight="1">
      <c r="A97" s="2"/>
      <c r="B97" s="6"/>
      <c r="C97" s="6"/>
      <c r="D97" s="6"/>
      <c r="E97" s="6"/>
      <c r="F97" s="6"/>
      <c r="G97" s="2"/>
      <c r="H97" s="6"/>
      <c r="I97" s="3"/>
      <c r="J97" s="2"/>
      <c r="K97" s="1"/>
      <c r="L97" s="1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</row>
    <row r="98" spans="1:28" ht="12.75" customHeight="1">
      <c r="A98" s="114" t="s">
        <v>27</v>
      </c>
      <c r="B98" s="114"/>
      <c r="C98" s="114"/>
      <c r="D98" s="114"/>
      <c r="E98" s="114"/>
      <c r="F98" s="114"/>
      <c r="G98" s="114"/>
      <c r="H98" s="114"/>
      <c r="I98" s="3"/>
      <c r="J98" s="2"/>
      <c r="K98" s="1"/>
      <c r="L98" s="1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</row>
    <row r="99" spans="1:28" ht="12.75" customHeight="1">
      <c r="A99" s="37" t="s">
        <v>1</v>
      </c>
      <c r="B99" s="37" t="s">
        <v>2</v>
      </c>
      <c r="C99" s="37" t="s">
        <v>3</v>
      </c>
      <c r="D99" s="37" t="s">
        <v>4</v>
      </c>
      <c r="E99" s="37" t="s">
        <v>5</v>
      </c>
      <c r="F99" s="37" t="s">
        <v>6</v>
      </c>
      <c r="G99" s="37" t="s">
        <v>7</v>
      </c>
      <c r="H99" s="37" t="s">
        <v>28</v>
      </c>
      <c r="I99" s="96" t="s">
        <v>520</v>
      </c>
      <c r="J99" s="96" t="s">
        <v>521</v>
      </c>
      <c r="K99" s="97" t="s">
        <v>522</v>
      </c>
      <c r="L99" s="1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</row>
    <row r="100" spans="1:28" ht="12.75" customHeight="1">
      <c r="A100" s="47" t="s">
        <v>355</v>
      </c>
      <c r="B100" s="42" t="s">
        <v>286</v>
      </c>
      <c r="C100" s="42" t="s">
        <v>356</v>
      </c>
      <c r="D100" s="45" t="s">
        <v>29</v>
      </c>
      <c r="E100" s="34">
        <v>1</v>
      </c>
      <c r="F100" s="72" t="s">
        <v>462</v>
      </c>
      <c r="G100" s="36" t="s">
        <v>512</v>
      </c>
      <c r="H100" s="84">
        <v>1200.69</v>
      </c>
      <c r="I100" s="99"/>
      <c r="J100" s="99"/>
      <c r="K100" s="100">
        <f>Tabela316[[#This Row],[VALOR]]</f>
        <v>1200.69</v>
      </c>
      <c r="L100" s="1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</row>
    <row r="101" spans="1:28" ht="12.75" customHeight="1">
      <c r="A101" s="47" t="s">
        <v>357</v>
      </c>
      <c r="B101" s="42" t="s">
        <v>358</v>
      </c>
      <c r="C101" s="42" t="s">
        <v>359</v>
      </c>
      <c r="D101" s="45" t="s">
        <v>29</v>
      </c>
      <c r="E101" s="34">
        <v>1</v>
      </c>
      <c r="F101" s="71" t="s">
        <v>419</v>
      </c>
      <c r="G101" s="36" t="s">
        <v>513</v>
      </c>
      <c r="H101" s="84">
        <v>1200.69</v>
      </c>
      <c r="I101" s="99"/>
      <c r="J101" s="99"/>
      <c r="K101" s="100">
        <f>Tabela316[[#This Row],[VALOR]]</f>
        <v>1200.69</v>
      </c>
      <c r="L101" s="1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</row>
    <row r="102" spans="1:28" ht="12.75" customHeight="1">
      <c r="A102" s="47" t="s">
        <v>360</v>
      </c>
      <c r="B102" s="42" t="s">
        <v>361</v>
      </c>
      <c r="C102" s="42" t="s">
        <v>362</v>
      </c>
      <c r="D102" s="45" t="s">
        <v>29</v>
      </c>
      <c r="E102" s="34">
        <v>1</v>
      </c>
      <c r="F102" s="72" t="s">
        <v>463</v>
      </c>
      <c r="G102" s="36" t="s">
        <v>512</v>
      </c>
      <c r="H102" s="84">
        <v>1200.69</v>
      </c>
      <c r="I102" s="99"/>
      <c r="J102" s="99"/>
      <c r="K102" s="100">
        <f>Tabela316[[#This Row],[VALOR]]</f>
        <v>1200.69</v>
      </c>
      <c r="L102" s="1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</row>
    <row r="103" spans="1:28" ht="12.75" customHeight="1">
      <c r="A103" s="47" t="s">
        <v>363</v>
      </c>
      <c r="B103" s="42" t="s">
        <v>364</v>
      </c>
      <c r="C103" s="42" t="s">
        <v>165</v>
      </c>
      <c r="D103" s="45" t="s">
        <v>29</v>
      </c>
      <c r="E103" s="34">
        <v>1</v>
      </c>
      <c r="F103" s="53" t="s">
        <v>423</v>
      </c>
      <c r="G103" s="36" t="s">
        <v>513</v>
      </c>
      <c r="H103" s="84">
        <v>1200.69</v>
      </c>
      <c r="I103" s="99"/>
      <c r="J103" s="99"/>
      <c r="K103" s="100">
        <f>Tabela316[[#This Row],[VALOR]]</f>
        <v>1200.69</v>
      </c>
      <c r="L103" s="1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</row>
    <row r="104" spans="1:28" ht="12.75" customHeight="1">
      <c r="A104" s="47" t="s">
        <v>363</v>
      </c>
      <c r="B104" s="42" t="s">
        <v>364</v>
      </c>
      <c r="C104" s="42" t="s">
        <v>165</v>
      </c>
      <c r="D104" s="45" t="s">
        <v>29</v>
      </c>
      <c r="E104" s="34">
        <v>1</v>
      </c>
      <c r="F104" s="72" t="s">
        <v>464</v>
      </c>
      <c r="G104" s="75" t="s">
        <v>512</v>
      </c>
      <c r="H104" s="92">
        <v>1200.69</v>
      </c>
      <c r="I104" s="99"/>
      <c r="J104" s="99"/>
      <c r="K104" s="100">
        <f>Tabela316[[#This Row],[VALOR]]</f>
        <v>1200.69</v>
      </c>
      <c r="L104" s="1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</row>
    <row r="105" spans="1:28" ht="12.75" customHeight="1">
      <c r="A105" s="47" t="s">
        <v>363</v>
      </c>
      <c r="B105" s="42" t="s">
        <v>364</v>
      </c>
      <c r="C105" s="42" t="s">
        <v>165</v>
      </c>
      <c r="D105" s="45" t="s">
        <v>29</v>
      </c>
      <c r="E105" s="34">
        <v>1</v>
      </c>
      <c r="F105" s="53" t="s">
        <v>465</v>
      </c>
      <c r="G105" s="36" t="s">
        <v>512</v>
      </c>
      <c r="H105" s="84">
        <v>1200.69</v>
      </c>
      <c r="I105" s="99"/>
      <c r="J105" s="99"/>
      <c r="K105" s="100">
        <f>Tabela316[[#This Row],[VALOR]]</f>
        <v>1200.69</v>
      </c>
      <c r="L105" s="1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</row>
    <row r="106" spans="1:28" ht="12.75" customHeight="1">
      <c r="A106" s="47" t="s">
        <v>365</v>
      </c>
      <c r="B106" s="42" t="s">
        <v>358</v>
      </c>
      <c r="C106" s="42" t="s">
        <v>327</v>
      </c>
      <c r="D106" s="45" t="s">
        <v>29</v>
      </c>
      <c r="E106" s="34">
        <v>1</v>
      </c>
      <c r="F106" s="72" t="s">
        <v>466</v>
      </c>
      <c r="G106" s="36" t="s">
        <v>512</v>
      </c>
      <c r="H106" s="84">
        <v>1200.69</v>
      </c>
      <c r="I106" s="99"/>
      <c r="J106" s="99"/>
      <c r="K106" s="100">
        <f>Tabela316[[#This Row],[VALOR]]</f>
        <v>1200.69</v>
      </c>
      <c r="L106" s="1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</row>
    <row r="107" spans="1:28" ht="12.75" customHeight="1">
      <c r="A107" s="47" t="s">
        <v>366</v>
      </c>
      <c r="B107" s="42" t="s">
        <v>367</v>
      </c>
      <c r="C107" s="42" t="s">
        <v>368</v>
      </c>
      <c r="D107" s="45" t="s">
        <v>29</v>
      </c>
      <c r="E107" s="34">
        <v>1</v>
      </c>
      <c r="F107" s="53" t="s">
        <v>467</v>
      </c>
      <c r="G107" s="36" t="s">
        <v>512</v>
      </c>
      <c r="H107" s="84">
        <v>1200.69</v>
      </c>
      <c r="I107" s="99"/>
      <c r="J107" s="99"/>
      <c r="K107" s="100">
        <f>Tabela316[[#This Row],[VALOR]]</f>
        <v>1200.69</v>
      </c>
      <c r="L107" s="1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</row>
    <row r="108" spans="1:28" ht="12.75" customHeight="1">
      <c r="A108" s="47" t="s">
        <v>369</v>
      </c>
      <c r="B108" s="42" t="s">
        <v>370</v>
      </c>
      <c r="C108" s="42" t="s">
        <v>371</v>
      </c>
      <c r="D108" s="45" t="s">
        <v>29</v>
      </c>
      <c r="E108" s="34">
        <v>1</v>
      </c>
      <c r="F108" s="72" t="s">
        <v>468</v>
      </c>
      <c r="G108" s="36" t="s">
        <v>512</v>
      </c>
      <c r="H108" s="84">
        <v>1200.69</v>
      </c>
      <c r="I108" s="99"/>
      <c r="J108" s="99"/>
      <c r="K108" s="100">
        <f>Tabela316[[#This Row],[VALOR]]</f>
        <v>1200.69</v>
      </c>
      <c r="L108" s="1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</row>
    <row r="109" spans="1:28" ht="12.75" customHeight="1">
      <c r="A109" s="47" t="s">
        <v>372</v>
      </c>
      <c r="B109" s="42" t="s">
        <v>373</v>
      </c>
      <c r="C109" s="42" t="s">
        <v>374</v>
      </c>
      <c r="D109" s="45" t="s">
        <v>29</v>
      </c>
      <c r="E109" s="34">
        <v>1</v>
      </c>
      <c r="F109" s="53" t="s">
        <v>420</v>
      </c>
      <c r="G109" s="36" t="s">
        <v>512</v>
      </c>
      <c r="H109" s="84">
        <v>1200.69</v>
      </c>
      <c r="I109" s="99"/>
      <c r="J109" s="99"/>
      <c r="K109" s="100">
        <f>Tabela316[[#This Row],[VALOR]]</f>
        <v>1200.69</v>
      </c>
      <c r="L109" s="1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</row>
    <row r="110" spans="1:28" ht="12.75" customHeight="1">
      <c r="A110" s="47" t="s">
        <v>375</v>
      </c>
      <c r="B110" s="42" t="s">
        <v>376</v>
      </c>
      <c r="C110" s="42" t="s">
        <v>377</v>
      </c>
      <c r="D110" s="45" t="s">
        <v>29</v>
      </c>
      <c r="E110" s="34">
        <v>1</v>
      </c>
      <c r="F110" s="72" t="s">
        <v>422</v>
      </c>
      <c r="G110" s="36" t="s">
        <v>512</v>
      </c>
      <c r="H110" s="84">
        <v>1200.69</v>
      </c>
      <c r="I110" s="99"/>
      <c r="J110" s="99"/>
      <c r="K110" s="100">
        <f>Tabela316[[#This Row],[VALOR]]</f>
        <v>1200.69</v>
      </c>
      <c r="L110" s="1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</row>
    <row r="111" spans="1:28" ht="12.75" customHeight="1">
      <c r="A111" s="47" t="s">
        <v>378</v>
      </c>
      <c r="B111" s="42" t="s">
        <v>379</v>
      </c>
      <c r="C111" s="42" t="s">
        <v>380</v>
      </c>
      <c r="D111" s="45" t="s">
        <v>29</v>
      </c>
      <c r="E111" s="34">
        <v>1</v>
      </c>
      <c r="F111" s="53" t="s">
        <v>421</v>
      </c>
      <c r="G111" s="36" t="s">
        <v>512</v>
      </c>
      <c r="H111" s="84">
        <v>1200.69</v>
      </c>
      <c r="I111" s="99"/>
      <c r="J111" s="99"/>
      <c r="K111" s="100">
        <f>Tabela316[[#This Row],[VALOR]]</f>
        <v>1200.69</v>
      </c>
      <c r="L111" s="1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</row>
    <row r="112" spans="1:28" ht="12.75" customHeight="1">
      <c r="A112" s="47" t="s">
        <v>381</v>
      </c>
      <c r="B112" s="42" t="s">
        <v>382</v>
      </c>
      <c r="C112" s="42" t="s">
        <v>383</v>
      </c>
      <c r="D112" s="45" t="s">
        <v>29</v>
      </c>
      <c r="E112" s="34">
        <v>1</v>
      </c>
      <c r="F112" s="72" t="s">
        <v>469</v>
      </c>
      <c r="G112" s="36" t="s">
        <v>512</v>
      </c>
      <c r="H112" s="84">
        <v>1200.69</v>
      </c>
      <c r="I112" s="99"/>
      <c r="J112" s="99"/>
      <c r="K112" s="100">
        <f>Tabela316[[#This Row],[VALOR]]</f>
        <v>1200.69</v>
      </c>
      <c r="L112" s="1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</row>
    <row r="113" spans="1:28" ht="12.75" customHeight="1">
      <c r="A113" s="47" t="s">
        <v>384</v>
      </c>
      <c r="B113" s="42" t="s">
        <v>385</v>
      </c>
      <c r="C113" s="42" t="s">
        <v>386</v>
      </c>
      <c r="D113" s="45" t="s">
        <v>29</v>
      </c>
      <c r="E113" s="34">
        <v>1</v>
      </c>
      <c r="F113" s="53" t="s">
        <v>470</v>
      </c>
      <c r="G113" s="36" t="s">
        <v>512</v>
      </c>
      <c r="H113" s="84">
        <v>1200.69</v>
      </c>
      <c r="I113" s="99"/>
      <c r="J113" s="99"/>
      <c r="K113" s="100">
        <f>Tabela316[[#This Row],[VALOR]]</f>
        <v>1200.69</v>
      </c>
      <c r="L113" s="1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</row>
    <row r="114" spans="1:28" ht="12.75" customHeight="1">
      <c r="A114" s="47" t="s">
        <v>387</v>
      </c>
      <c r="B114" s="42" t="s">
        <v>388</v>
      </c>
      <c r="C114" s="42" t="s">
        <v>389</v>
      </c>
      <c r="D114" s="45" t="s">
        <v>29</v>
      </c>
      <c r="E114" s="34">
        <v>1</v>
      </c>
      <c r="F114" s="72" t="s">
        <v>436</v>
      </c>
      <c r="G114" s="36" t="s">
        <v>512</v>
      </c>
      <c r="H114" s="84">
        <v>1200.69</v>
      </c>
      <c r="I114" s="99"/>
      <c r="J114" s="99"/>
      <c r="K114" s="100">
        <f>Tabela316[[#This Row],[VALOR]]</f>
        <v>1200.69</v>
      </c>
      <c r="L114" s="1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</row>
    <row r="115" spans="1:28" ht="12.75" customHeight="1">
      <c r="A115" s="47" t="s">
        <v>390</v>
      </c>
      <c r="B115" s="42" t="s">
        <v>391</v>
      </c>
      <c r="C115" s="42" t="s">
        <v>392</v>
      </c>
      <c r="D115" s="45" t="s">
        <v>29</v>
      </c>
      <c r="E115" s="34">
        <v>1</v>
      </c>
      <c r="F115" s="53" t="s">
        <v>438</v>
      </c>
      <c r="G115" s="36" t="s">
        <v>512</v>
      </c>
      <c r="H115" s="84">
        <v>1200.69</v>
      </c>
      <c r="I115" s="99"/>
      <c r="J115" s="99"/>
      <c r="K115" s="100">
        <f>Tabela316[[#This Row],[VALOR]]</f>
        <v>1200.69</v>
      </c>
      <c r="L115" s="1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</row>
    <row r="116" spans="1:28" ht="12.75" customHeight="1">
      <c r="A116" s="47" t="s">
        <v>393</v>
      </c>
      <c r="B116" s="42" t="s">
        <v>394</v>
      </c>
      <c r="C116" s="42" t="s">
        <v>395</v>
      </c>
      <c r="D116" s="45" t="s">
        <v>29</v>
      </c>
      <c r="E116" s="34">
        <v>1</v>
      </c>
      <c r="F116" s="72" t="s">
        <v>437</v>
      </c>
      <c r="G116" s="36" t="s">
        <v>512</v>
      </c>
      <c r="H116" s="84">
        <v>1200.69</v>
      </c>
      <c r="I116" s="99"/>
      <c r="J116" s="99"/>
      <c r="K116" s="100">
        <f>Tabela316[[#This Row],[VALOR]]</f>
        <v>1200.69</v>
      </c>
      <c r="L116" s="1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</row>
    <row r="117" spans="1:28" ht="12.75" customHeight="1">
      <c r="A117" s="47" t="s">
        <v>396</v>
      </c>
      <c r="B117" s="42" t="s">
        <v>397</v>
      </c>
      <c r="C117" s="42" t="s">
        <v>398</v>
      </c>
      <c r="D117" s="45" t="s">
        <v>29</v>
      </c>
      <c r="E117" s="34">
        <v>1</v>
      </c>
      <c r="F117" s="53" t="s">
        <v>471</v>
      </c>
      <c r="G117" s="36" t="s">
        <v>512</v>
      </c>
      <c r="H117" s="84">
        <v>1200.69</v>
      </c>
      <c r="I117" s="99"/>
      <c r="J117" s="99"/>
      <c r="K117" s="100">
        <f>Tabela316[[#This Row],[VALOR]]</f>
        <v>1200.69</v>
      </c>
      <c r="L117" s="1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</row>
    <row r="118" spans="1:28" ht="12.75" customHeight="1">
      <c r="A118" s="47" t="s">
        <v>399</v>
      </c>
      <c r="B118" s="42" t="s">
        <v>397</v>
      </c>
      <c r="C118" s="42" t="s">
        <v>400</v>
      </c>
      <c r="D118" s="45" t="s">
        <v>29</v>
      </c>
      <c r="E118" s="34">
        <v>1</v>
      </c>
      <c r="F118" s="72" t="s">
        <v>472</v>
      </c>
      <c r="G118" s="36" t="s">
        <v>512</v>
      </c>
      <c r="H118" s="84">
        <v>1200.69</v>
      </c>
      <c r="I118" s="99"/>
      <c r="J118" s="99"/>
      <c r="K118" s="100">
        <f>Tabela316[[#This Row],[VALOR]]</f>
        <v>1200.69</v>
      </c>
      <c r="L118" s="1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</row>
    <row r="119" spans="1:28" ht="12.75" customHeight="1">
      <c r="A119" s="47" t="s">
        <v>390</v>
      </c>
      <c r="B119" s="42" t="s">
        <v>447</v>
      </c>
      <c r="C119" s="42" t="s">
        <v>392</v>
      </c>
      <c r="D119" s="45" t="s">
        <v>29</v>
      </c>
      <c r="E119" s="34">
        <v>1</v>
      </c>
      <c r="F119" s="53" t="s">
        <v>435</v>
      </c>
      <c r="G119" s="36" t="s">
        <v>512</v>
      </c>
      <c r="H119" s="84">
        <v>1200.69</v>
      </c>
      <c r="I119" s="99"/>
      <c r="J119" s="99"/>
      <c r="K119" s="100">
        <f>Tabela316[[#This Row],[VALOR]]</f>
        <v>1200.69</v>
      </c>
      <c r="L119" s="1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</row>
    <row r="120" spans="1:28" ht="12.75" customHeight="1">
      <c r="A120" s="47" t="s">
        <v>401</v>
      </c>
      <c r="B120" s="42" t="s">
        <v>402</v>
      </c>
      <c r="C120" s="42" t="s">
        <v>403</v>
      </c>
      <c r="D120" s="45" t="s">
        <v>29</v>
      </c>
      <c r="E120" s="34">
        <v>1</v>
      </c>
      <c r="F120" s="72" t="s">
        <v>473</v>
      </c>
      <c r="G120" s="36" t="s">
        <v>513</v>
      </c>
      <c r="H120" s="84">
        <v>1200.69</v>
      </c>
      <c r="I120" s="99"/>
      <c r="J120" s="99"/>
      <c r="K120" s="100">
        <f>Tabela316[[#This Row],[VALOR]]</f>
        <v>1200.69</v>
      </c>
      <c r="L120" s="1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</row>
    <row r="121" spans="1:28" ht="12.75" customHeight="1">
      <c r="A121" s="47" t="s">
        <v>404</v>
      </c>
      <c r="B121" s="42" t="s">
        <v>405</v>
      </c>
      <c r="C121" s="42" t="s">
        <v>406</v>
      </c>
      <c r="D121" s="45" t="s">
        <v>29</v>
      </c>
      <c r="E121" s="34">
        <v>1</v>
      </c>
      <c r="F121" s="53" t="s">
        <v>474</v>
      </c>
      <c r="G121" s="36" t="s">
        <v>512</v>
      </c>
      <c r="H121" s="84">
        <v>1200.69</v>
      </c>
      <c r="I121" s="99"/>
      <c r="J121" s="99"/>
      <c r="K121" s="100">
        <f>Tabela316[[#This Row],[VALOR]]</f>
        <v>1200.69</v>
      </c>
      <c r="L121" s="1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</row>
    <row r="122" spans="1:28" ht="12.75" customHeight="1">
      <c r="A122" s="47" t="s">
        <v>407</v>
      </c>
      <c r="B122" s="42" t="s">
        <v>408</v>
      </c>
      <c r="C122" s="42" t="s">
        <v>409</v>
      </c>
      <c r="D122" s="45" t="s">
        <v>29</v>
      </c>
      <c r="E122" s="34">
        <v>1</v>
      </c>
      <c r="F122" s="72" t="s">
        <v>431</v>
      </c>
      <c r="G122" s="36" t="s">
        <v>512</v>
      </c>
      <c r="H122" s="84">
        <v>1200.69</v>
      </c>
      <c r="I122" s="99"/>
      <c r="J122" s="99"/>
      <c r="K122" s="100">
        <f>Tabela316[[#This Row],[VALOR]]</f>
        <v>1200.69</v>
      </c>
      <c r="L122" s="1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</row>
    <row r="123" spans="1:28" ht="12.75" customHeight="1">
      <c r="A123" s="47" t="s">
        <v>410</v>
      </c>
      <c r="B123" s="42" t="s">
        <v>447</v>
      </c>
      <c r="C123" s="42" t="s">
        <v>499</v>
      </c>
      <c r="D123" s="45" t="s">
        <v>30</v>
      </c>
      <c r="E123" s="34">
        <v>1</v>
      </c>
      <c r="F123" s="53" t="s">
        <v>498</v>
      </c>
      <c r="G123" s="36" t="s">
        <v>512</v>
      </c>
      <c r="H123" s="84">
        <v>732.55</v>
      </c>
      <c r="I123" s="99"/>
      <c r="J123" s="99"/>
      <c r="K123" s="100">
        <f>Tabela316[[#This Row],[VALOR]]</f>
        <v>732.55</v>
      </c>
      <c r="L123" s="1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</row>
    <row r="124" spans="1:28" ht="12.75" customHeight="1">
      <c r="A124" s="47" t="s">
        <v>365</v>
      </c>
      <c r="B124" s="42" t="s">
        <v>500</v>
      </c>
      <c r="C124" s="42" t="s">
        <v>501</v>
      </c>
      <c r="D124" s="45" t="s">
        <v>30</v>
      </c>
      <c r="E124" s="34">
        <v>1</v>
      </c>
      <c r="F124" s="72" t="s">
        <v>475</v>
      </c>
      <c r="G124" s="36" t="s">
        <v>513</v>
      </c>
      <c r="H124" s="84">
        <v>732.55</v>
      </c>
      <c r="I124" s="99"/>
      <c r="J124" s="99"/>
      <c r="K124" s="100">
        <f>Tabela316[[#This Row],[VALOR]]</f>
        <v>732.55</v>
      </c>
      <c r="L124" s="1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</row>
    <row r="125" spans="1:28" ht="12.75" customHeight="1">
      <c r="A125" s="47" t="s">
        <v>411</v>
      </c>
      <c r="B125" s="42" t="s">
        <v>502</v>
      </c>
      <c r="C125" s="42" t="s">
        <v>173</v>
      </c>
      <c r="D125" s="45" t="s">
        <v>30</v>
      </c>
      <c r="E125" s="34">
        <v>1</v>
      </c>
      <c r="F125" s="53" t="s">
        <v>476</v>
      </c>
      <c r="G125" s="36" t="s">
        <v>512</v>
      </c>
      <c r="H125" s="84">
        <v>732.55</v>
      </c>
      <c r="I125" s="99"/>
      <c r="J125" s="99"/>
      <c r="K125" s="100">
        <f>Tabela316[[#This Row],[VALOR]]</f>
        <v>732.55</v>
      </c>
      <c r="L125" s="1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</row>
    <row r="126" spans="1:28" ht="12.75" customHeight="1">
      <c r="A126" s="47" t="s">
        <v>412</v>
      </c>
      <c r="B126" s="42" t="s">
        <v>503</v>
      </c>
      <c r="C126" s="42" t="s">
        <v>504</v>
      </c>
      <c r="D126" s="45" t="s">
        <v>30</v>
      </c>
      <c r="E126" s="34">
        <v>1</v>
      </c>
      <c r="F126" s="72" t="s">
        <v>477</v>
      </c>
      <c r="G126" s="36" t="s">
        <v>512</v>
      </c>
      <c r="H126" s="84">
        <v>732.55</v>
      </c>
      <c r="I126" s="99"/>
      <c r="J126" s="99"/>
      <c r="K126" s="100">
        <f>Tabela316[[#This Row],[VALOR]]</f>
        <v>732.55</v>
      </c>
      <c r="L126" s="1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</row>
    <row r="127" spans="1:28" ht="12.75" customHeight="1">
      <c r="A127" s="47" t="s">
        <v>355</v>
      </c>
      <c r="B127" s="42" t="s">
        <v>286</v>
      </c>
      <c r="C127" s="42" t="s">
        <v>287</v>
      </c>
      <c r="D127" s="45" t="s">
        <v>30</v>
      </c>
      <c r="E127" s="34">
        <v>1</v>
      </c>
      <c r="F127" s="53" t="s">
        <v>478</v>
      </c>
      <c r="G127" s="36" t="s">
        <v>513</v>
      </c>
      <c r="H127" s="84">
        <v>732.55</v>
      </c>
      <c r="I127" s="99"/>
      <c r="J127" s="99"/>
      <c r="K127" s="100">
        <f>Tabela316[[#This Row],[VALOR]]</f>
        <v>732.55</v>
      </c>
      <c r="L127" s="1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</row>
    <row r="128" spans="1:28" ht="12.75" customHeight="1">
      <c r="A128" s="47" t="s">
        <v>413</v>
      </c>
      <c r="B128" s="42" t="s">
        <v>502</v>
      </c>
      <c r="C128" s="42" t="s">
        <v>173</v>
      </c>
      <c r="D128" s="45" t="s">
        <v>414</v>
      </c>
      <c r="E128" s="34">
        <v>1</v>
      </c>
      <c r="F128" s="72" t="s">
        <v>479</v>
      </c>
      <c r="G128" s="36" t="s">
        <v>512</v>
      </c>
      <c r="H128" s="84">
        <v>488.36</v>
      </c>
      <c r="I128" s="99"/>
      <c r="J128" s="99"/>
      <c r="K128" s="100">
        <f>Tabela316[[#This Row],[VALOR]]</f>
        <v>488.36</v>
      </c>
      <c r="L128" s="1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</row>
    <row r="129" spans="1:28" ht="12.75" customHeight="1">
      <c r="A129" s="47" t="s">
        <v>360</v>
      </c>
      <c r="B129" s="42" t="s">
        <v>361</v>
      </c>
      <c r="C129" s="42" t="s">
        <v>362</v>
      </c>
      <c r="D129" s="45" t="s">
        <v>414</v>
      </c>
      <c r="E129" s="34">
        <v>1</v>
      </c>
      <c r="F129" s="53" t="s">
        <v>480</v>
      </c>
      <c r="G129" s="36" t="s">
        <v>513</v>
      </c>
      <c r="H129" s="84">
        <v>488.36</v>
      </c>
      <c r="I129" s="99"/>
      <c r="J129" s="99"/>
      <c r="K129" s="100">
        <f>Tabela316[[#This Row],[VALOR]]</f>
        <v>488.36</v>
      </c>
      <c r="L129" s="1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</row>
    <row r="130" spans="1:28" ht="12.75" customHeight="1">
      <c r="A130" s="47" t="s">
        <v>505</v>
      </c>
      <c r="B130" s="42" t="s">
        <v>500</v>
      </c>
      <c r="C130" s="42" t="s">
        <v>501</v>
      </c>
      <c r="D130" s="45" t="s">
        <v>414</v>
      </c>
      <c r="E130" s="34">
        <v>1</v>
      </c>
      <c r="F130" s="72" t="s">
        <v>481</v>
      </c>
      <c r="G130" s="36" t="s">
        <v>513</v>
      </c>
      <c r="H130" s="84">
        <v>488.36</v>
      </c>
      <c r="I130" s="99"/>
      <c r="J130" s="99"/>
      <c r="K130" s="100">
        <f>Tabela316[[#This Row],[VALOR]]</f>
        <v>488.36</v>
      </c>
      <c r="L130" s="1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</row>
    <row r="131" spans="1:28" ht="12.75" customHeight="1">
      <c r="A131" s="47" t="s">
        <v>360</v>
      </c>
      <c r="B131" s="42" t="s">
        <v>361</v>
      </c>
      <c r="C131" s="42" t="s">
        <v>362</v>
      </c>
      <c r="D131" s="45" t="s">
        <v>414</v>
      </c>
      <c r="E131" s="34">
        <v>1</v>
      </c>
      <c r="F131" s="53" t="s">
        <v>482</v>
      </c>
      <c r="G131" s="36" t="s">
        <v>512</v>
      </c>
      <c r="H131" s="84">
        <v>488.36</v>
      </c>
      <c r="I131" s="101"/>
      <c r="J131" s="101"/>
      <c r="K131" s="100">
        <f>Tabela316[[#This Row],[VALOR]]</f>
        <v>488.36</v>
      </c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  <c r="AB131" s="7"/>
    </row>
    <row r="132" spans="1:28" ht="12.75" customHeight="1">
      <c r="A132" s="47" t="s">
        <v>360</v>
      </c>
      <c r="B132" s="42" t="s">
        <v>361</v>
      </c>
      <c r="C132" s="42" t="s">
        <v>362</v>
      </c>
      <c r="D132" s="45" t="s">
        <v>414</v>
      </c>
      <c r="E132" s="34">
        <v>1</v>
      </c>
      <c r="F132" s="72" t="s">
        <v>483</v>
      </c>
      <c r="G132" s="36" t="s">
        <v>513</v>
      </c>
      <c r="H132" s="84">
        <v>488.36</v>
      </c>
      <c r="I132" s="101"/>
      <c r="J132" s="101"/>
      <c r="K132" s="100">
        <f>Tabela316[[#This Row],[VALOR]]</f>
        <v>488.36</v>
      </c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</row>
    <row r="133" spans="1:28" ht="12.75" customHeight="1">
      <c r="A133" s="47" t="s">
        <v>355</v>
      </c>
      <c r="B133" s="42" t="s">
        <v>286</v>
      </c>
      <c r="C133" s="42" t="s">
        <v>287</v>
      </c>
      <c r="D133" s="45" t="s">
        <v>414</v>
      </c>
      <c r="E133" s="34">
        <v>1</v>
      </c>
      <c r="F133" s="53" t="s">
        <v>484</v>
      </c>
      <c r="G133" s="36" t="s">
        <v>512</v>
      </c>
      <c r="H133" s="84">
        <v>488.36</v>
      </c>
      <c r="I133" s="101"/>
      <c r="J133" s="101"/>
      <c r="K133" s="100">
        <f>Tabela316[[#This Row],[VALOR]]</f>
        <v>488.36</v>
      </c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</row>
    <row r="134" spans="1:28" ht="12.75" customHeight="1">
      <c r="A134" s="47" t="s">
        <v>355</v>
      </c>
      <c r="B134" s="42" t="s">
        <v>286</v>
      </c>
      <c r="C134" s="42" t="s">
        <v>287</v>
      </c>
      <c r="D134" s="45" t="s">
        <v>414</v>
      </c>
      <c r="E134" s="34">
        <v>1</v>
      </c>
      <c r="F134" s="72" t="s">
        <v>485</v>
      </c>
      <c r="G134" s="36" t="s">
        <v>513</v>
      </c>
      <c r="H134" s="84">
        <v>488.36</v>
      </c>
      <c r="I134" s="101"/>
      <c r="J134" s="101"/>
      <c r="K134" s="100">
        <f>Tabela316[[#This Row],[VALOR]]</f>
        <v>488.36</v>
      </c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  <c r="AB134" s="7"/>
    </row>
    <row r="135" spans="1:28" ht="12.75" customHeight="1">
      <c r="A135" s="39" t="s">
        <v>106</v>
      </c>
      <c r="B135" s="42" t="s">
        <v>156</v>
      </c>
      <c r="C135" s="42" t="s">
        <v>200</v>
      </c>
      <c r="D135" s="45" t="s">
        <v>31</v>
      </c>
      <c r="E135" s="34">
        <v>1</v>
      </c>
      <c r="F135" s="47" t="s">
        <v>267</v>
      </c>
      <c r="G135" s="36" t="s">
        <v>512</v>
      </c>
      <c r="H135" s="84">
        <v>436.04</v>
      </c>
      <c r="I135" s="84"/>
      <c r="J135" s="84"/>
      <c r="K135" s="84">
        <f>Tabela316[[#This Row],[VALOR]]</f>
        <v>436.04</v>
      </c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/>
      <c r="AB135" s="7"/>
    </row>
    <row r="136" spans="1:28" ht="12.75" customHeight="1">
      <c r="A136" s="47" t="s">
        <v>104</v>
      </c>
      <c r="B136" s="42" t="s">
        <v>154</v>
      </c>
      <c r="C136" s="42" t="s">
        <v>506</v>
      </c>
      <c r="D136" s="45" t="s">
        <v>31</v>
      </c>
      <c r="E136" s="34">
        <v>1</v>
      </c>
      <c r="F136" s="72" t="s">
        <v>486</v>
      </c>
      <c r="G136" s="36" t="s">
        <v>512</v>
      </c>
      <c r="H136" s="84">
        <v>436.04</v>
      </c>
      <c r="I136" s="101"/>
      <c r="J136" s="101"/>
      <c r="K136" s="100">
        <f>Tabela316[[#This Row],[VALOR]]</f>
        <v>436.04</v>
      </c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/>
      <c r="AB136" s="7"/>
    </row>
    <row r="137" spans="1:28" ht="12.75" customHeight="1">
      <c r="A137" s="47" t="s">
        <v>104</v>
      </c>
      <c r="B137" s="42" t="s">
        <v>154</v>
      </c>
      <c r="C137" s="42" t="s">
        <v>506</v>
      </c>
      <c r="D137" s="45" t="s">
        <v>31</v>
      </c>
      <c r="E137" s="34">
        <v>1</v>
      </c>
      <c r="F137" s="94" t="s">
        <v>487</v>
      </c>
      <c r="G137" s="36" t="s">
        <v>512</v>
      </c>
      <c r="H137" s="84">
        <v>436.04</v>
      </c>
      <c r="I137" s="101"/>
      <c r="J137" s="101"/>
      <c r="K137" s="100">
        <f>Tabela316[[#This Row],[VALOR]]</f>
        <v>436.04</v>
      </c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  <c r="AB137" s="7"/>
    </row>
    <row r="138" spans="1:28" ht="12.75" customHeight="1">
      <c r="A138" s="47" t="s">
        <v>404</v>
      </c>
      <c r="B138" s="42" t="s">
        <v>507</v>
      </c>
      <c r="C138" s="42" t="s">
        <v>508</v>
      </c>
      <c r="D138" s="45" t="s">
        <v>31</v>
      </c>
      <c r="E138" s="34">
        <v>1</v>
      </c>
      <c r="F138" s="53" t="s">
        <v>488</v>
      </c>
      <c r="G138" s="36" t="s">
        <v>513</v>
      </c>
      <c r="H138" s="84">
        <v>436.04</v>
      </c>
      <c r="I138" s="101"/>
      <c r="J138" s="101"/>
      <c r="K138" s="100">
        <f>Tabela316[[#This Row],[VALOR]]</f>
        <v>436.04</v>
      </c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  <c r="AB138" s="7"/>
    </row>
    <row r="139" spans="1:28" ht="12.75" customHeight="1">
      <c r="A139" s="47" t="s">
        <v>415</v>
      </c>
      <c r="B139" s="42" t="s">
        <v>509</v>
      </c>
      <c r="C139" s="42" t="s">
        <v>510</v>
      </c>
      <c r="D139" s="45" t="s">
        <v>31</v>
      </c>
      <c r="E139" s="34">
        <v>1</v>
      </c>
      <c r="F139" s="72" t="s">
        <v>489</v>
      </c>
      <c r="G139" s="36" t="s">
        <v>513</v>
      </c>
      <c r="H139" s="84">
        <v>436.04</v>
      </c>
      <c r="I139" s="101"/>
      <c r="J139" s="101"/>
      <c r="K139" s="100">
        <f>Tabela316[[#This Row],[VALOR]]</f>
        <v>436.04</v>
      </c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  <c r="AB139" s="7"/>
    </row>
    <row r="140" spans="1:28" ht="12.75" customHeight="1">
      <c r="A140" s="47" t="s">
        <v>404</v>
      </c>
      <c r="B140" s="42" t="s">
        <v>507</v>
      </c>
      <c r="C140" s="42" t="s">
        <v>508</v>
      </c>
      <c r="D140" s="45" t="s">
        <v>31</v>
      </c>
      <c r="E140" s="34">
        <v>1</v>
      </c>
      <c r="F140" s="53" t="s">
        <v>490</v>
      </c>
      <c r="G140" s="36" t="s">
        <v>512</v>
      </c>
      <c r="H140" s="84">
        <v>436.04</v>
      </c>
      <c r="I140" s="101"/>
      <c r="J140" s="101"/>
      <c r="K140" s="100">
        <f>Tabela316[[#This Row],[VALOR]]</f>
        <v>436.04</v>
      </c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7"/>
      <c r="AB140" s="7"/>
    </row>
    <row r="141" spans="1:28" ht="12.75" customHeight="1">
      <c r="A141" s="47" t="s">
        <v>404</v>
      </c>
      <c r="B141" s="42" t="s">
        <v>507</v>
      </c>
      <c r="C141" s="42" t="s">
        <v>508</v>
      </c>
      <c r="D141" s="45" t="s">
        <v>31</v>
      </c>
      <c r="E141" s="34">
        <v>1</v>
      </c>
      <c r="F141" s="72" t="s">
        <v>514</v>
      </c>
      <c r="G141" s="36" t="s">
        <v>512</v>
      </c>
      <c r="H141" s="84">
        <v>436.04</v>
      </c>
      <c r="I141" s="101"/>
      <c r="J141" s="101"/>
      <c r="K141" s="100">
        <f>Tabela316[[#This Row],[VALOR]]</f>
        <v>436.04</v>
      </c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7"/>
      <c r="AB141" s="7"/>
    </row>
    <row r="142" spans="1:28" ht="12.75" customHeight="1">
      <c r="A142" s="47" t="s">
        <v>360</v>
      </c>
      <c r="B142" s="42" t="s">
        <v>361</v>
      </c>
      <c r="C142" s="42" t="s">
        <v>362</v>
      </c>
      <c r="D142" s="45" t="s">
        <v>31</v>
      </c>
      <c r="E142" s="34">
        <v>1</v>
      </c>
      <c r="F142" s="53" t="s">
        <v>491</v>
      </c>
      <c r="G142" s="36" t="s">
        <v>513</v>
      </c>
      <c r="H142" s="84">
        <v>436.04</v>
      </c>
      <c r="I142" s="101"/>
      <c r="J142" s="101"/>
      <c r="K142" s="100">
        <f>Tabela316[[#This Row],[VALOR]]</f>
        <v>436.04</v>
      </c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</row>
    <row r="143" spans="1:28" ht="12.75" customHeight="1">
      <c r="A143" s="47" t="s">
        <v>416</v>
      </c>
      <c r="B143" s="42" t="s">
        <v>131</v>
      </c>
      <c r="C143" s="42" t="s">
        <v>174</v>
      </c>
      <c r="D143" s="45" t="s">
        <v>31</v>
      </c>
      <c r="E143" s="34">
        <v>1</v>
      </c>
      <c r="F143" s="72" t="s">
        <v>492</v>
      </c>
      <c r="G143" s="36" t="s">
        <v>512</v>
      </c>
      <c r="H143" s="84">
        <v>436.04</v>
      </c>
      <c r="I143" s="101"/>
      <c r="J143" s="101"/>
      <c r="K143" s="100">
        <f>Tabela316[[#This Row],[VALOR]]</f>
        <v>436.04</v>
      </c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  <c r="AB143" s="7"/>
    </row>
    <row r="144" spans="1:28" ht="12.75" customHeight="1">
      <c r="A144" s="47" t="s">
        <v>404</v>
      </c>
      <c r="B144" s="42" t="s">
        <v>507</v>
      </c>
      <c r="C144" s="42" t="s">
        <v>508</v>
      </c>
      <c r="D144" s="45" t="s">
        <v>417</v>
      </c>
      <c r="E144" s="34">
        <v>1</v>
      </c>
      <c r="F144" s="53" t="s">
        <v>493</v>
      </c>
      <c r="G144" s="36" t="s">
        <v>512</v>
      </c>
      <c r="H144" s="84">
        <v>401.16</v>
      </c>
      <c r="I144" s="101"/>
      <c r="J144" s="101"/>
      <c r="K144" s="100">
        <f>Tabela316[[#This Row],[VALOR]]</f>
        <v>401.16</v>
      </c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  <c r="AB144" s="7"/>
    </row>
    <row r="145" spans="1:28" ht="12.75" customHeight="1">
      <c r="A145" s="47" t="s">
        <v>418</v>
      </c>
      <c r="B145" s="42" t="s">
        <v>507</v>
      </c>
      <c r="C145" s="42" t="s">
        <v>508</v>
      </c>
      <c r="D145" s="45" t="s">
        <v>417</v>
      </c>
      <c r="E145" s="34">
        <v>1</v>
      </c>
      <c r="F145" s="72" t="s">
        <v>494</v>
      </c>
      <c r="G145" s="36" t="s">
        <v>512</v>
      </c>
      <c r="H145" s="84">
        <v>401.16</v>
      </c>
      <c r="I145" s="101"/>
      <c r="J145" s="101"/>
      <c r="K145" s="100">
        <f>Tabela316[[#This Row],[VALOR]]</f>
        <v>401.16</v>
      </c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7"/>
      <c r="AB145" s="7"/>
    </row>
    <row r="146" spans="1:28" ht="12.75" customHeight="1">
      <c r="A146" s="47" t="s">
        <v>404</v>
      </c>
      <c r="B146" s="42" t="s">
        <v>507</v>
      </c>
      <c r="C146" s="42" t="s">
        <v>508</v>
      </c>
      <c r="D146" s="45" t="s">
        <v>417</v>
      </c>
      <c r="E146" s="34">
        <v>1</v>
      </c>
      <c r="F146" s="53" t="s">
        <v>495</v>
      </c>
      <c r="G146" s="36" t="s">
        <v>513</v>
      </c>
      <c r="H146" s="84">
        <v>401.16</v>
      </c>
      <c r="I146" s="101"/>
      <c r="J146" s="101"/>
      <c r="K146" s="100">
        <f>Tabela316[[#This Row],[VALOR]]</f>
        <v>401.16</v>
      </c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7"/>
      <c r="AB146" s="7"/>
    </row>
    <row r="147" spans="1:28" ht="12.75" customHeight="1">
      <c r="A147" s="47" t="s">
        <v>360</v>
      </c>
      <c r="B147" s="42" t="s">
        <v>361</v>
      </c>
      <c r="C147" s="42" t="s">
        <v>362</v>
      </c>
      <c r="D147" s="45" t="s">
        <v>32</v>
      </c>
      <c r="E147" s="34">
        <v>1</v>
      </c>
      <c r="F147" s="72" t="s">
        <v>496</v>
      </c>
      <c r="G147" s="36" t="s">
        <v>512</v>
      </c>
      <c r="H147" s="84">
        <v>313.94</v>
      </c>
      <c r="I147" s="101"/>
      <c r="J147" s="101"/>
      <c r="K147" s="100">
        <f>Tabela316[[#This Row],[VALOR]]</f>
        <v>313.94</v>
      </c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7"/>
      <c r="AB147" s="7"/>
    </row>
    <row r="148" spans="1:28" ht="12.75" customHeight="1" thickBot="1">
      <c r="A148" s="47" t="s">
        <v>360</v>
      </c>
      <c r="B148" s="42" t="s">
        <v>361</v>
      </c>
      <c r="C148" s="42" t="s">
        <v>362</v>
      </c>
      <c r="D148" s="45" t="s">
        <v>32</v>
      </c>
      <c r="E148" s="34">
        <v>1</v>
      </c>
      <c r="F148" s="53" t="s">
        <v>497</v>
      </c>
      <c r="G148" s="36" t="s">
        <v>513</v>
      </c>
      <c r="H148" s="84">
        <v>313.94</v>
      </c>
      <c r="I148" s="101"/>
      <c r="J148" s="101"/>
      <c r="K148" s="100">
        <f>Tabela316[[#This Row],[VALOR]]</f>
        <v>313.94</v>
      </c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  <c r="AB148" s="7"/>
    </row>
    <row r="149" spans="1:28" ht="12.75" customHeight="1" thickBot="1">
      <c r="A149" s="48"/>
      <c r="B149" s="49"/>
      <c r="C149" s="49"/>
      <c r="D149" s="49"/>
      <c r="E149" s="49">
        <f>SUM(E100:E148)</f>
        <v>49</v>
      </c>
      <c r="F149" s="73"/>
      <c r="G149" s="102"/>
      <c r="H149" s="103">
        <f>SUM(H100:H148)</f>
        <v>40452.860000000015</v>
      </c>
      <c r="I149" s="104"/>
      <c r="J149" s="105"/>
      <c r="K149" s="106">
        <f>SUM(K100:K148)</f>
        <v>40452.860000000015</v>
      </c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  <c r="AB149" s="7"/>
    </row>
    <row r="150" spans="1:28" ht="12.75" customHeight="1">
      <c r="A150" s="33"/>
      <c r="B150" s="34"/>
      <c r="C150" s="34"/>
      <c r="D150" s="34"/>
      <c r="E150" s="34"/>
      <c r="F150" s="33"/>
      <c r="G150" s="34"/>
      <c r="H150" s="35"/>
      <c r="I150" s="95"/>
      <c r="J150" s="95"/>
      <c r="K150" s="98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7"/>
      <c r="AB150" s="7"/>
    </row>
    <row r="151" spans="1:28" ht="12.75" customHeight="1">
      <c r="A151" s="110" t="s">
        <v>33</v>
      </c>
      <c r="B151" s="110"/>
      <c r="C151" s="110"/>
      <c r="D151" s="110"/>
      <c r="E151" s="110"/>
      <c r="F151" s="110"/>
      <c r="G151" s="110"/>
      <c r="H151" s="110"/>
      <c r="I151" s="3"/>
      <c r="J151" s="3"/>
      <c r="K151" s="1"/>
      <c r="L151" s="1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</row>
    <row r="152" spans="1:28" ht="12.75" customHeight="1">
      <c r="A152" s="15" t="s">
        <v>1</v>
      </c>
      <c r="B152" s="15" t="s">
        <v>2</v>
      </c>
      <c r="C152" s="15" t="s">
        <v>3</v>
      </c>
      <c r="D152" s="15" t="s">
        <v>4</v>
      </c>
      <c r="E152" s="15" t="s">
        <v>5</v>
      </c>
      <c r="F152" s="15" t="s">
        <v>6</v>
      </c>
      <c r="G152" s="82" t="s">
        <v>7</v>
      </c>
      <c r="H152" s="86" t="s">
        <v>28</v>
      </c>
      <c r="I152" s="3"/>
      <c r="J152" s="3"/>
      <c r="K152" s="1"/>
      <c r="L152" s="1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</row>
    <row r="153" spans="1:28" ht="12.75" customHeight="1">
      <c r="A153" s="76" t="s">
        <v>34</v>
      </c>
      <c r="B153" s="77" t="s">
        <v>442</v>
      </c>
      <c r="C153" s="77" t="s">
        <v>443</v>
      </c>
      <c r="D153" s="78" t="s">
        <v>14</v>
      </c>
      <c r="E153" s="79">
        <v>1</v>
      </c>
      <c r="F153" s="55" t="s">
        <v>419</v>
      </c>
      <c r="G153" s="83" t="s">
        <v>513</v>
      </c>
      <c r="H153" s="86">
        <v>514.21</v>
      </c>
      <c r="I153" s="3"/>
      <c r="J153" s="3"/>
      <c r="K153" s="1"/>
      <c r="L153" s="1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</row>
    <row r="154" spans="1:28" ht="12.75" customHeight="1">
      <c r="A154" s="51" t="s">
        <v>34</v>
      </c>
      <c r="B154" s="42" t="s">
        <v>442</v>
      </c>
      <c r="C154" s="42" t="s">
        <v>443</v>
      </c>
      <c r="D154" s="16" t="s">
        <v>14</v>
      </c>
      <c r="E154" s="54">
        <v>1</v>
      </c>
      <c r="F154" s="50" t="s">
        <v>420</v>
      </c>
      <c r="G154" s="82" t="s">
        <v>513</v>
      </c>
      <c r="H154" s="86">
        <v>514.21</v>
      </c>
      <c r="I154" s="3"/>
      <c r="J154" s="3"/>
      <c r="K154" s="1"/>
      <c r="L154" s="1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</row>
    <row r="155" spans="1:28" ht="12.75" customHeight="1">
      <c r="A155" s="76" t="s">
        <v>34</v>
      </c>
      <c r="B155" s="77" t="s">
        <v>442</v>
      </c>
      <c r="C155" s="77" t="s">
        <v>461</v>
      </c>
      <c r="D155" s="78" t="s">
        <v>14</v>
      </c>
      <c r="E155" s="79">
        <v>1</v>
      </c>
      <c r="F155" s="55" t="s">
        <v>421</v>
      </c>
      <c r="G155" s="83" t="s">
        <v>512</v>
      </c>
      <c r="H155" s="93">
        <v>514.21</v>
      </c>
      <c r="I155" s="3"/>
      <c r="J155" s="3"/>
      <c r="K155" s="1"/>
      <c r="L155" s="1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</row>
    <row r="156" spans="1:28" ht="12.75" customHeight="1">
      <c r="A156" s="51" t="s">
        <v>34</v>
      </c>
      <c r="B156" s="42" t="s">
        <v>442</v>
      </c>
      <c r="C156" s="42" t="s">
        <v>444</v>
      </c>
      <c r="D156" s="16" t="s">
        <v>14</v>
      </c>
      <c r="E156" s="54">
        <v>1</v>
      </c>
      <c r="F156" s="50" t="s">
        <v>422</v>
      </c>
      <c r="G156" s="82" t="s">
        <v>512</v>
      </c>
      <c r="H156" s="86">
        <v>514.21</v>
      </c>
      <c r="I156" s="3"/>
      <c r="J156" s="3"/>
      <c r="K156" s="1"/>
      <c r="L156" s="1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</row>
    <row r="157" spans="1:28" ht="12.75" customHeight="1">
      <c r="A157" s="80" t="s">
        <v>35</v>
      </c>
      <c r="B157" s="77" t="s">
        <v>446</v>
      </c>
      <c r="C157" s="78" t="s">
        <v>445</v>
      </c>
      <c r="D157" s="78" t="s">
        <v>14</v>
      </c>
      <c r="E157" s="79">
        <v>1</v>
      </c>
      <c r="F157" s="72" t="s">
        <v>351</v>
      </c>
      <c r="G157" s="83" t="s">
        <v>513</v>
      </c>
      <c r="H157" s="86">
        <v>514.21</v>
      </c>
      <c r="I157" s="3"/>
      <c r="J157" s="3"/>
      <c r="K157" s="1"/>
      <c r="L157" s="1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</row>
    <row r="158" spans="1:28" ht="12.75" customHeight="1">
      <c r="A158" s="52" t="s">
        <v>35</v>
      </c>
      <c r="B158" s="42" t="s">
        <v>446</v>
      </c>
      <c r="C158" s="16" t="s">
        <v>445</v>
      </c>
      <c r="D158" s="16" t="s">
        <v>14</v>
      </c>
      <c r="E158" s="54">
        <v>1</v>
      </c>
      <c r="F158" s="53" t="s">
        <v>423</v>
      </c>
      <c r="G158" s="82" t="s">
        <v>513</v>
      </c>
      <c r="H158" s="86">
        <v>514.21</v>
      </c>
      <c r="I158" s="3"/>
      <c r="J158" s="2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</row>
    <row r="159" spans="1:28" ht="12.75" customHeight="1">
      <c r="A159" s="80" t="s">
        <v>35</v>
      </c>
      <c r="B159" s="77" t="s">
        <v>446</v>
      </c>
      <c r="C159" s="78" t="s">
        <v>445</v>
      </c>
      <c r="D159" s="78" t="s">
        <v>14</v>
      </c>
      <c r="E159" s="79">
        <v>1</v>
      </c>
      <c r="F159" s="72" t="s">
        <v>519</v>
      </c>
      <c r="G159" s="83" t="s">
        <v>512</v>
      </c>
      <c r="H159" s="93">
        <v>514.21</v>
      </c>
      <c r="I159" s="3"/>
      <c r="J159" s="2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</row>
    <row r="160" spans="1:28" ht="12.75" customHeight="1">
      <c r="A160" s="2"/>
      <c r="B160" s="2"/>
      <c r="C160" s="2"/>
      <c r="D160" s="9" t="s">
        <v>11</v>
      </c>
      <c r="E160" s="5">
        <f>SUM(E153:E159)</f>
        <v>7</v>
      </c>
      <c r="F160" s="2"/>
      <c r="G160" s="3"/>
      <c r="H160" s="85">
        <f>SUM(H153:H159)</f>
        <v>3599.4700000000003</v>
      </c>
      <c r="I160" s="3"/>
      <c r="J160" s="3"/>
      <c r="K160" s="1"/>
      <c r="L160" s="1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</row>
    <row r="161" spans="1:28" ht="12.75" customHeight="1">
      <c r="A161" s="4"/>
      <c r="B161" s="4"/>
      <c r="C161" s="4"/>
      <c r="D161" s="4"/>
      <c r="E161" s="4"/>
      <c r="F161" s="4"/>
      <c r="G161" s="4"/>
      <c r="H161" s="4"/>
      <c r="I161" s="2"/>
      <c r="J161" s="3"/>
      <c r="K161" s="1"/>
      <c r="L161" s="1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</row>
    <row r="162" spans="1:28" ht="12.75" customHeight="1">
      <c r="A162" s="110" t="s">
        <v>36</v>
      </c>
      <c r="B162" s="110"/>
      <c r="C162" s="110"/>
      <c r="D162" s="110"/>
      <c r="E162" s="110"/>
      <c r="F162" s="110"/>
      <c r="G162" s="110"/>
      <c r="H162" s="110"/>
      <c r="I162" s="3"/>
      <c r="J162" s="3"/>
      <c r="K162" s="1"/>
      <c r="L162" s="1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</row>
    <row r="163" spans="1:28" ht="12.75" customHeight="1">
      <c r="A163" s="13" t="s">
        <v>1</v>
      </c>
      <c r="B163" s="13" t="s">
        <v>2</v>
      </c>
      <c r="C163" s="13" t="s">
        <v>3</v>
      </c>
      <c r="D163" s="13" t="s">
        <v>4</v>
      </c>
      <c r="E163" s="13" t="s">
        <v>5</v>
      </c>
      <c r="F163" s="13" t="s">
        <v>6</v>
      </c>
      <c r="G163" s="13" t="s">
        <v>7</v>
      </c>
      <c r="H163" s="13" t="s">
        <v>28</v>
      </c>
      <c r="I163" s="3"/>
      <c r="J163" s="3"/>
      <c r="K163" s="1"/>
      <c r="L163" s="1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</row>
    <row r="164" spans="1:28" ht="12.75" customHeight="1">
      <c r="A164" s="42" t="s">
        <v>424</v>
      </c>
      <c r="B164" s="42" t="s">
        <v>440</v>
      </c>
      <c r="C164" s="42" t="s">
        <v>280</v>
      </c>
      <c r="D164" s="42" t="s">
        <v>425</v>
      </c>
      <c r="E164" s="14">
        <v>1</v>
      </c>
      <c r="F164" s="70" t="s">
        <v>332</v>
      </c>
      <c r="G164" s="81" t="s">
        <v>512</v>
      </c>
      <c r="H164" s="109">
        <v>3000</v>
      </c>
      <c r="I164" s="3"/>
      <c r="J164" s="3"/>
      <c r="K164" s="1"/>
      <c r="L164" s="1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</row>
    <row r="165" spans="1:28" ht="12.75" customHeight="1">
      <c r="A165" s="56" t="s">
        <v>426</v>
      </c>
      <c r="B165" s="42" t="s">
        <v>408</v>
      </c>
      <c r="C165" s="42" t="s">
        <v>280</v>
      </c>
      <c r="D165" s="42" t="s">
        <v>425</v>
      </c>
      <c r="E165" s="14">
        <v>1</v>
      </c>
      <c r="F165" s="57" t="s">
        <v>428</v>
      </c>
      <c r="G165" s="81" t="s">
        <v>511</v>
      </c>
      <c r="H165" s="109">
        <v>1250</v>
      </c>
      <c r="I165" s="3"/>
      <c r="J165" s="3"/>
      <c r="K165" s="1"/>
      <c r="L165" s="1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</row>
    <row r="166" spans="1:28" ht="12.75" customHeight="1">
      <c r="A166" s="56" t="s">
        <v>426</v>
      </c>
      <c r="B166" s="42" t="s">
        <v>408</v>
      </c>
      <c r="C166" s="42" t="s">
        <v>280</v>
      </c>
      <c r="D166" s="42" t="s">
        <v>425</v>
      </c>
      <c r="E166" s="14">
        <v>1</v>
      </c>
      <c r="F166" s="70" t="s">
        <v>429</v>
      </c>
      <c r="G166" s="81" t="s">
        <v>511</v>
      </c>
      <c r="H166" s="109">
        <v>1250</v>
      </c>
      <c r="I166" s="3"/>
      <c r="J166" s="3"/>
      <c r="K166" s="1"/>
      <c r="L166" s="1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</row>
    <row r="167" spans="1:28" ht="12.75" customHeight="1">
      <c r="A167" s="56" t="s">
        <v>426</v>
      </c>
      <c r="B167" s="42" t="s">
        <v>408</v>
      </c>
      <c r="C167" s="42" t="s">
        <v>459</v>
      </c>
      <c r="D167" s="42" t="s">
        <v>425</v>
      </c>
      <c r="E167" s="14">
        <v>1</v>
      </c>
      <c r="F167" s="57" t="s">
        <v>430</v>
      </c>
      <c r="G167" s="81" t="s">
        <v>512</v>
      </c>
      <c r="H167" s="109">
        <v>1250</v>
      </c>
      <c r="I167" s="3"/>
      <c r="J167" s="3"/>
      <c r="K167" s="1"/>
      <c r="L167" s="1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</row>
    <row r="168" spans="1:28" ht="12.75" customHeight="1">
      <c r="A168" s="56" t="s">
        <v>426</v>
      </c>
      <c r="B168" s="42" t="s">
        <v>408</v>
      </c>
      <c r="C168" s="42" t="s">
        <v>280</v>
      </c>
      <c r="D168" s="42" t="s">
        <v>425</v>
      </c>
      <c r="E168" s="14">
        <v>1</v>
      </c>
      <c r="F168" s="70" t="s">
        <v>347</v>
      </c>
      <c r="G168" s="81" t="s">
        <v>512</v>
      </c>
      <c r="H168" s="109">
        <v>1250</v>
      </c>
      <c r="I168" s="3"/>
      <c r="J168" s="3"/>
      <c r="K168" s="1"/>
      <c r="L168" s="1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</row>
    <row r="169" spans="1:28" ht="12.75" customHeight="1">
      <c r="A169" s="42" t="s">
        <v>424</v>
      </c>
      <c r="B169" s="42" t="s">
        <v>440</v>
      </c>
      <c r="C169" s="42" t="s">
        <v>280</v>
      </c>
      <c r="D169" s="42" t="s">
        <v>427</v>
      </c>
      <c r="E169" s="14">
        <v>1</v>
      </c>
      <c r="F169" s="58" t="s">
        <v>431</v>
      </c>
      <c r="G169" s="81" t="s">
        <v>512</v>
      </c>
      <c r="H169" s="109">
        <v>2400</v>
      </c>
      <c r="I169" s="3"/>
      <c r="J169" s="3"/>
      <c r="K169" s="1"/>
      <c r="L169" s="1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</row>
    <row r="170" spans="1:28" ht="12.75" customHeight="1">
      <c r="A170" s="56" t="s">
        <v>426</v>
      </c>
      <c r="B170" s="42" t="s">
        <v>408</v>
      </c>
      <c r="C170" s="42" t="s">
        <v>280</v>
      </c>
      <c r="D170" s="42" t="s">
        <v>427</v>
      </c>
      <c r="E170" s="14">
        <v>1</v>
      </c>
      <c r="F170" s="70" t="s">
        <v>432</v>
      </c>
      <c r="G170" s="81" t="s">
        <v>512</v>
      </c>
      <c r="H170" s="109">
        <v>1000</v>
      </c>
      <c r="I170" s="3"/>
      <c r="J170" s="3"/>
      <c r="K170" s="1"/>
      <c r="L170" s="1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</row>
    <row r="171" spans="1:28" ht="12.75" customHeight="1">
      <c r="A171" s="56" t="s">
        <v>426</v>
      </c>
      <c r="B171" s="42" t="s">
        <v>408</v>
      </c>
      <c r="C171" s="42" t="s">
        <v>280</v>
      </c>
      <c r="D171" s="42" t="s">
        <v>427</v>
      </c>
      <c r="E171" s="14">
        <v>1</v>
      </c>
      <c r="F171" s="57" t="s">
        <v>433</v>
      </c>
      <c r="G171" s="81" t="s">
        <v>513</v>
      </c>
      <c r="H171" s="109">
        <v>1000</v>
      </c>
      <c r="I171" s="3"/>
      <c r="J171" s="3"/>
      <c r="K171" s="1"/>
      <c r="L171" s="1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</row>
    <row r="172" spans="1:28" ht="12.75" customHeight="1">
      <c r="A172" s="56" t="s">
        <v>426</v>
      </c>
      <c r="B172" s="42" t="s">
        <v>408</v>
      </c>
      <c r="C172" s="42" t="s">
        <v>280</v>
      </c>
      <c r="D172" s="42" t="s">
        <v>427</v>
      </c>
      <c r="E172" s="14">
        <v>1</v>
      </c>
      <c r="F172" s="70" t="s">
        <v>260</v>
      </c>
      <c r="G172" s="81" t="s">
        <v>511</v>
      </c>
      <c r="H172" s="109">
        <v>1000</v>
      </c>
      <c r="I172" s="3"/>
      <c r="J172" s="3"/>
      <c r="K172" s="1"/>
      <c r="L172" s="1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</row>
    <row r="173" spans="1:28" ht="12.75" customHeight="1">
      <c r="A173" s="56" t="s">
        <v>426</v>
      </c>
      <c r="B173" s="42" t="s">
        <v>408</v>
      </c>
      <c r="C173" s="42" t="s">
        <v>280</v>
      </c>
      <c r="D173" s="42" t="s">
        <v>427</v>
      </c>
      <c r="E173" s="14">
        <v>1</v>
      </c>
      <c r="F173" s="57" t="s">
        <v>434</v>
      </c>
      <c r="G173" s="81" t="s">
        <v>512</v>
      </c>
      <c r="H173" s="109">
        <v>1000</v>
      </c>
      <c r="I173" s="3"/>
      <c r="J173" s="3"/>
      <c r="K173" s="1"/>
      <c r="L173" s="1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</row>
    <row r="174" spans="1:28" ht="12.75" customHeight="1">
      <c r="A174" s="42" t="s">
        <v>424</v>
      </c>
      <c r="B174" s="42" t="s">
        <v>440</v>
      </c>
      <c r="C174" s="42" t="s">
        <v>441</v>
      </c>
      <c r="D174" s="42" t="s">
        <v>425</v>
      </c>
      <c r="E174" s="14">
        <v>1</v>
      </c>
      <c r="F174" s="39" t="s">
        <v>435</v>
      </c>
      <c r="G174" s="81" t="s">
        <v>512</v>
      </c>
      <c r="H174" s="109">
        <v>3000</v>
      </c>
      <c r="I174" s="3"/>
      <c r="J174" s="3"/>
      <c r="K174" s="1"/>
      <c r="L174" s="1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</row>
    <row r="175" spans="1:28" ht="12.75" customHeight="1">
      <c r="A175" s="56" t="s">
        <v>426</v>
      </c>
      <c r="B175" s="42" t="s">
        <v>408</v>
      </c>
      <c r="C175" s="42" t="s">
        <v>441</v>
      </c>
      <c r="D175" s="42" t="s">
        <v>425</v>
      </c>
      <c r="E175" s="14">
        <v>1</v>
      </c>
      <c r="F175" s="39" t="s">
        <v>436</v>
      </c>
      <c r="G175" s="81" t="s">
        <v>512</v>
      </c>
      <c r="H175" s="109">
        <v>1250</v>
      </c>
      <c r="I175" s="3"/>
      <c r="J175" s="3"/>
      <c r="K175" s="1"/>
      <c r="L175" s="1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</row>
    <row r="176" spans="1:28" ht="12.75" customHeight="1">
      <c r="A176" s="56" t="s">
        <v>426</v>
      </c>
      <c r="B176" s="42" t="s">
        <v>408</v>
      </c>
      <c r="C176" s="42" t="s">
        <v>441</v>
      </c>
      <c r="D176" s="42" t="s">
        <v>425</v>
      </c>
      <c r="E176" s="14">
        <v>1</v>
      </c>
      <c r="F176" s="39" t="s">
        <v>437</v>
      </c>
      <c r="G176" s="81" t="s">
        <v>512</v>
      </c>
      <c r="H176" s="109">
        <v>1200.5</v>
      </c>
      <c r="I176" s="3"/>
      <c r="J176" s="3"/>
      <c r="K176" s="1"/>
      <c r="L176" s="1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</row>
    <row r="177" spans="1:28" ht="12.75" customHeight="1">
      <c r="A177" s="56" t="s">
        <v>426</v>
      </c>
      <c r="B177" s="42" t="s">
        <v>408</v>
      </c>
      <c r="C177" s="42" t="s">
        <v>441</v>
      </c>
      <c r="D177" s="42" t="s">
        <v>425</v>
      </c>
      <c r="E177" s="14">
        <v>1</v>
      </c>
      <c r="F177" s="39" t="s">
        <v>438</v>
      </c>
      <c r="G177" s="81" t="s">
        <v>512</v>
      </c>
      <c r="H177" s="109">
        <v>1250</v>
      </c>
      <c r="I177" s="3"/>
      <c r="J177" s="3"/>
      <c r="K177" s="1"/>
      <c r="L177" s="1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</row>
    <row r="178" spans="1:28" ht="12.75" customHeight="1">
      <c r="A178" s="56" t="s">
        <v>426</v>
      </c>
      <c r="B178" s="42" t="s">
        <v>408</v>
      </c>
      <c r="C178" s="42" t="s">
        <v>441</v>
      </c>
      <c r="D178" s="42" t="s">
        <v>425</v>
      </c>
      <c r="E178" s="14">
        <v>1</v>
      </c>
      <c r="F178" s="39" t="s">
        <v>439</v>
      </c>
      <c r="G178" s="81" t="s">
        <v>512</v>
      </c>
      <c r="H178" s="109">
        <v>1200.5</v>
      </c>
      <c r="I178" s="3"/>
      <c r="J178" s="3"/>
      <c r="K178" s="1"/>
      <c r="L178" s="1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</row>
    <row r="179" spans="1:28" ht="12.75" customHeight="1">
      <c r="A179" s="2"/>
      <c r="B179" s="2"/>
      <c r="C179" s="2"/>
      <c r="D179" s="9" t="s">
        <v>11</v>
      </c>
      <c r="E179" s="5">
        <f>SUM(E164:E178)</f>
        <v>15</v>
      </c>
      <c r="F179" s="2"/>
      <c r="G179" s="3"/>
      <c r="H179" s="85">
        <f>SUM(H164:H178)</f>
        <v>22301</v>
      </c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</row>
    <row r="180" spans="1:28" ht="12.75" customHeight="1">
      <c r="A180" s="10"/>
      <c r="B180" s="10"/>
      <c r="C180" s="10"/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  <c r="AA180" s="10"/>
      <c r="AB180" s="10"/>
    </row>
    <row r="181" spans="1:28" ht="12.75" customHeight="1">
      <c r="A181" s="59" t="s">
        <v>37</v>
      </c>
      <c r="B181" s="60"/>
      <c r="C181" s="60"/>
      <c r="D181" s="60"/>
      <c r="E181" s="60"/>
      <c r="F181" s="60"/>
      <c r="G181" s="61"/>
      <c r="H181" s="60"/>
      <c r="I181" s="60"/>
      <c r="J181" s="60"/>
      <c r="K181" s="60"/>
      <c r="L181" s="60"/>
      <c r="M181" s="60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</row>
    <row r="182" spans="1:28" ht="12.75" customHeight="1">
      <c r="A182" s="60" t="s">
        <v>38</v>
      </c>
      <c r="B182" s="62" t="s">
        <v>39</v>
      </c>
      <c r="C182" s="60"/>
      <c r="D182" s="60"/>
      <c r="E182" s="60"/>
      <c r="F182" s="63"/>
      <c r="G182" s="61"/>
      <c r="H182" s="60"/>
      <c r="I182" s="60"/>
      <c r="J182" s="60"/>
      <c r="K182" s="60"/>
      <c r="L182" s="60"/>
      <c r="M182" s="60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</row>
    <row r="183" spans="1:28" ht="12.75" customHeight="1">
      <c r="A183" s="60" t="s">
        <v>40</v>
      </c>
      <c r="B183" s="60"/>
      <c r="C183" s="60"/>
      <c r="D183" s="60"/>
      <c r="E183" s="60"/>
      <c r="F183" s="60"/>
      <c r="G183" s="61"/>
      <c r="H183" s="60"/>
      <c r="I183" s="60"/>
      <c r="J183" s="60"/>
      <c r="K183" s="60"/>
      <c r="L183" s="60"/>
      <c r="M183" s="60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</row>
    <row r="184" spans="1:28" ht="12.75" customHeight="1">
      <c r="A184" s="60" t="s">
        <v>41</v>
      </c>
      <c r="B184" s="60"/>
      <c r="C184" s="60"/>
      <c r="D184" s="60"/>
      <c r="E184" s="60"/>
      <c r="F184" s="60"/>
      <c r="G184" s="60"/>
      <c r="H184" s="60"/>
      <c r="I184" s="60"/>
      <c r="J184" s="60"/>
      <c r="K184" s="60"/>
      <c r="L184" s="60"/>
      <c r="M184" s="60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</row>
    <row r="185" spans="1:28" ht="12.75" customHeight="1">
      <c r="A185" s="60" t="s">
        <v>42</v>
      </c>
      <c r="B185" s="60"/>
      <c r="C185" s="60"/>
      <c r="D185" s="60"/>
      <c r="E185" s="60"/>
      <c r="F185" s="60"/>
      <c r="G185" s="60"/>
      <c r="H185" s="60"/>
      <c r="I185" s="60"/>
      <c r="J185" s="60"/>
      <c r="K185" s="60"/>
      <c r="L185" s="60"/>
      <c r="M185" s="60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</row>
    <row r="186" spans="1:28" ht="12.75" customHeight="1">
      <c r="A186" s="111" t="s">
        <v>43</v>
      </c>
      <c r="B186" s="111"/>
      <c r="C186" s="111"/>
      <c r="D186" s="111"/>
      <c r="E186" s="111"/>
      <c r="F186" s="111"/>
      <c r="G186" s="111"/>
      <c r="H186" s="111"/>
      <c r="I186" s="111"/>
      <c r="J186" s="111"/>
      <c r="K186" s="111"/>
      <c r="L186" s="111"/>
      <c r="M186" s="111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</row>
    <row r="187" spans="1:28" ht="12.75" customHeight="1">
      <c r="A187" s="60" t="s">
        <v>44</v>
      </c>
      <c r="B187" s="60"/>
      <c r="C187" s="60"/>
      <c r="D187" s="60"/>
      <c r="E187" s="60"/>
      <c r="F187" s="60"/>
      <c r="G187" s="60"/>
      <c r="H187" s="60"/>
      <c r="I187" s="60"/>
      <c r="J187" s="60"/>
      <c r="K187" s="60"/>
      <c r="L187" s="60"/>
      <c r="M187" s="60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</row>
    <row r="188" spans="1:28" ht="12.75" customHeight="1">
      <c r="A188" s="60" t="s">
        <v>45</v>
      </c>
      <c r="B188" s="60"/>
      <c r="C188" s="60"/>
      <c r="D188" s="60"/>
      <c r="E188" s="60"/>
      <c r="F188" s="64"/>
      <c r="G188" s="60"/>
      <c r="H188" s="60"/>
      <c r="I188" s="60"/>
      <c r="J188" s="60"/>
      <c r="K188" s="60"/>
      <c r="L188" s="60"/>
      <c r="M188" s="60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</row>
    <row r="189" spans="1:28" ht="12.75" customHeight="1">
      <c r="A189" s="65" t="s">
        <v>46</v>
      </c>
      <c r="B189" s="60"/>
      <c r="C189" s="60"/>
      <c r="D189" s="60"/>
      <c r="E189" s="60"/>
      <c r="F189" s="60"/>
      <c r="G189" s="60"/>
      <c r="H189" s="60"/>
      <c r="I189" s="60"/>
      <c r="J189" s="60"/>
      <c r="K189" s="60"/>
      <c r="L189" s="60"/>
      <c r="M189" s="60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</row>
    <row r="190" spans="1:28" ht="12.75" customHeight="1">
      <c r="A190" s="65" t="s">
        <v>47</v>
      </c>
      <c r="B190" s="60"/>
      <c r="C190" s="60"/>
      <c r="D190" s="60"/>
      <c r="E190" s="60"/>
      <c r="F190" s="60"/>
      <c r="G190" s="60"/>
      <c r="H190" s="60"/>
      <c r="I190" s="60"/>
      <c r="J190" s="60"/>
      <c r="K190" s="60"/>
      <c r="L190" s="60"/>
      <c r="M190" s="60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</row>
    <row r="191" spans="1:28" ht="12.75" customHeight="1">
      <c r="A191" s="65" t="s">
        <v>48</v>
      </c>
      <c r="B191" s="60"/>
      <c r="C191" s="60"/>
      <c r="D191" s="60"/>
      <c r="E191" s="60"/>
      <c r="F191" s="60"/>
      <c r="G191" s="60"/>
      <c r="H191" s="60"/>
      <c r="I191" s="60"/>
      <c r="J191" s="60"/>
      <c r="K191" s="60"/>
      <c r="L191" s="60"/>
      <c r="M191" s="60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</row>
    <row r="192" spans="1:28" ht="12.75" customHeight="1">
      <c r="A192" s="65" t="s">
        <v>49</v>
      </c>
      <c r="B192" s="60"/>
      <c r="C192" s="60"/>
      <c r="D192" s="60"/>
      <c r="E192" s="60"/>
      <c r="F192" s="60"/>
      <c r="G192" s="60"/>
      <c r="H192" s="60"/>
      <c r="I192" s="60"/>
      <c r="J192" s="60"/>
      <c r="K192" s="60"/>
      <c r="L192" s="60"/>
      <c r="M192" s="60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</row>
    <row r="193" spans="1:28" ht="12.75" customHeight="1">
      <c r="A193" s="65" t="s">
        <v>50</v>
      </c>
      <c r="B193" s="60"/>
      <c r="C193" s="60"/>
      <c r="D193" s="60"/>
      <c r="E193" s="60"/>
      <c r="F193" s="60"/>
      <c r="G193" s="60"/>
      <c r="H193" s="60"/>
      <c r="I193" s="60"/>
      <c r="J193" s="60"/>
      <c r="K193" s="60"/>
      <c r="L193" s="60"/>
      <c r="M193" s="60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</row>
    <row r="194" spans="1:28" ht="12.75" customHeight="1">
      <c r="A194" s="60" t="s">
        <v>51</v>
      </c>
      <c r="B194" s="60"/>
      <c r="C194" s="60"/>
      <c r="D194" s="60"/>
      <c r="E194" s="60"/>
      <c r="F194" s="60"/>
      <c r="G194" s="60"/>
      <c r="H194" s="60"/>
      <c r="I194" s="60"/>
      <c r="J194" s="60"/>
      <c r="K194" s="60"/>
      <c r="L194" s="60"/>
      <c r="M194" s="60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</row>
    <row r="195" spans="1:28" ht="12.75" customHeight="1">
      <c r="A195" s="60" t="s">
        <v>52</v>
      </c>
      <c r="B195" s="60"/>
      <c r="C195" s="60"/>
      <c r="D195" s="60"/>
      <c r="E195" s="60"/>
      <c r="F195" s="60"/>
      <c r="G195" s="60"/>
      <c r="H195" s="60"/>
      <c r="I195" s="60"/>
      <c r="J195" s="60"/>
      <c r="K195" s="60"/>
      <c r="L195" s="60"/>
      <c r="M195" s="60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</row>
    <row r="196" spans="1:28" ht="12.75" customHeight="1">
      <c r="A196" s="60" t="s">
        <v>53</v>
      </c>
      <c r="B196" s="62"/>
      <c r="C196" s="60"/>
      <c r="D196" s="60"/>
      <c r="E196" s="60"/>
      <c r="F196" s="60"/>
      <c r="G196" s="60"/>
      <c r="H196" s="60"/>
      <c r="I196" s="60"/>
      <c r="J196" s="60"/>
      <c r="K196" s="60"/>
      <c r="L196" s="60"/>
      <c r="M196" s="60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</row>
    <row r="197" spans="1:28" ht="12.75" customHeight="1">
      <c r="A197" s="60" t="s">
        <v>54</v>
      </c>
      <c r="B197" s="62"/>
      <c r="C197" s="60"/>
      <c r="D197" s="60"/>
      <c r="E197" s="60"/>
      <c r="F197" s="60"/>
      <c r="G197" s="60"/>
      <c r="H197" s="60"/>
      <c r="I197" s="60"/>
      <c r="J197" s="60"/>
      <c r="K197" s="60"/>
      <c r="L197" s="60"/>
      <c r="M197" s="60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</row>
    <row r="198" spans="1:28" ht="12.75" customHeight="1">
      <c r="A198" s="66" t="s">
        <v>55</v>
      </c>
      <c r="B198" s="64"/>
      <c r="C198" s="64"/>
      <c r="D198" s="64"/>
      <c r="E198" s="64"/>
      <c r="F198" s="64"/>
      <c r="G198" s="64"/>
      <c r="H198" s="64"/>
      <c r="I198" s="64"/>
      <c r="J198" s="64"/>
      <c r="K198" s="64"/>
      <c r="L198" s="64"/>
      <c r="M198" s="67"/>
      <c r="N198" s="11"/>
      <c r="O198" s="11"/>
      <c r="P198" s="11"/>
      <c r="Q198" s="11"/>
      <c r="R198" s="11"/>
      <c r="S198" s="11"/>
      <c r="T198" s="11"/>
      <c r="U198" s="11"/>
      <c r="V198" s="11"/>
      <c r="W198" s="11"/>
      <c r="X198" s="11"/>
      <c r="Y198" s="11"/>
      <c r="Z198" s="11"/>
      <c r="AA198" s="11"/>
      <c r="AB198" s="11"/>
    </row>
    <row r="199" spans="1:28" ht="12.75" customHeight="1">
      <c r="A199" s="68" t="s">
        <v>56</v>
      </c>
      <c r="B199" s="69"/>
      <c r="C199" s="64"/>
      <c r="D199" s="64"/>
      <c r="E199" s="64"/>
      <c r="F199" s="64"/>
      <c r="G199" s="64"/>
      <c r="H199" s="64"/>
      <c r="I199" s="64"/>
      <c r="J199" s="64"/>
      <c r="K199" s="64"/>
      <c r="L199" s="64"/>
      <c r="M199" s="67"/>
      <c r="N199" s="11"/>
      <c r="O199" s="11"/>
      <c r="P199" s="11"/>
      <c r="Q199" s="11"/>
      <c r="R199" s="11"/>
      <c r="S199" s="11"/>
      <c r="T199" s="11"/>
      <c r="U199" s="11"/>
      <c r="V199" s="11"/>
      <c r="W199" s="11"/>
      <c r="X199" s="11"/>
      <c r="Y199" s="11"/>
      <c r="Z199" s="11"/>
      <c r="AA199" s="11"/>
      <c r="AB199" s="11"/>
    </row>
    <row r="200" spans="1:28" ht="12.75" customHeight="1">
      <c r="A200" s="66" t="s">
        <v>55</v>
      </c>
      <c r="B200" s="64"/>
      <c r="C200" s="64"/>
      <c r="D200" s="64"/>
      <c r="E200" s="64"/>
      <c r="F200" s="64"/>
      <c r="G200" s="64"/>
      <c r="H200" s="64"/>
      <c r="I200" s="64"/>
      <c r="J200" s="64"/>
      <c r="K200" s="67"/>
      <c r="L200" s="67"/>
      <c r="M200" s="67"/>
      <c r="N200" s="11"/>
      <c r="O200" s="11"/>
      <c r="P200" s="11"/>
      <c r="Q200" s="11"/>
      <c r="R200" s="11"/>
      <c r="S200" s="11"/>
      <c r="T200" s="11"/>
      <c r="U200" s="11"/>
      <c r="V200" s="11"/>
      <c r="W200" s="11"/>
      <c r="X200" s="11"/>
      <c r="Y200" s="11"/>
      <c r="Z200" s="11"/>
      <c r="AA200" s="11"/>
      <c r="AB200" s="11"/>
    </row>
    <row r="201" spans="1:28" ht="12.75" customHeight="1">
      <c r="A201" s="68" t="s">
        <v>56</v>
      </c>
      <c r="B201" s="64"/>
      <c r="C201" s="64"/>
      <c r="D201" s="64"/>
      <c r="E201" s="64"/>
      <c r="F201" s="64"/>
      <c r="G201" s="64"/>
      <c r="H201" s="64"/>
      <c r="I201" s="64"/>
      <c r="J201" s="64"/>
      <c r="K201" s="67"/>
      <c r="L201" s="67"/>
      <c r="M201" s="67"/>
      <c r="N201" s="11"/>
      <c r="O201" s="11"/>
      <c r="P201" s="11"/>
      <c r="Q201" s="11"/>
      <c r="R201" s="11"/>
      <c r="S201" s="11"/>
      <c r="T201" s="11"/>
      <c r="U201" s="11"/>
      <c r="V201" s="11"/>
      <c r="W201" s="11"/>
      <c r="X201" s="11"/>
      <c r="Y201" s="11"/>
      <c r="Z201" s="11"/>
      <c r="AA201" s="11"/>
      <c r="AB201" s="11"/>
    </row>
    <row r="221" spans="1:28" ht="12.75" customHeight="1">
      <c r="A221" s="10"/>
      <c r="B221" s="10"/>
      <c r="C221" s="10"/>
      <c r="D221" s="10"/>
      <c r="E221" s="10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  <c r="AA221" s="10"/>
      <c r="AB221" s="10"/>
    </row>
    <row r="222" spans="1:28" ht="12.75" customHeight="1">
      <c r="A222" s="10"/>
      <c r="B222" s="10"/>
      <c r="C222" s="10"/>
      <c r="D222" s="10"/>
      <c r="E222" s="10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  <c r="AA222" s="10"/>
      <c r="AB222" s="10"/>
    </row>
    <row r="223" spans="1:28" ht="12.75" customHeight="1">
      <c r="A223" s="10"/>
      <c r="B223" s="10"/>
      <c r="C223" s="10"/>
      <c r="D223" s="10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  <c r="AA223" s="10"/>
      <c r="AB223" s="10"/>
    </row>
    <row r="224" spans="1:28" ht="12.75" customHeight="1">
      <c r="A224" s="10"/>
      <c r="B224" s="10"/>
      <c r="C224" s="10"/>
      <c r="D224" s="10"/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0"/>
      <c r="AA224" s="10"/>
      <c r="AB224" s="10"/>
    </row>
    <row r="225" spans="1:28" ht="12.75" customHeight="1">
      <c r="A225" s="10"/>
      <c r="B225" s="10"/>
      <c r="C225" s="10"/>
      <c r="D225" s="10"/>
      <c r="E225" s="10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10"/>
      <c r="AA225" s="10"/>
      <c r="AB225" s="10"/>
    </row>
    <row r="226" spans="1:28" ht="12.75" customHeight="1">
      <c r="A226" s="10"/>
      <c r="B226" s="10"/>
      <c r="C226" s="10"/>
      <c r="D226" s="10"/>
      <c r="E226" s="10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  <c r="AA226" s="10"/>
      <c r="AB226" s="10"/>
    </row>
    <row r="227" spans="1:28" ht="12.75" customHeight="1">
      <c r="A227" s="10"/>
      <c r="B227" s="10"/>
      <c r="C227" s="10"/>
      <c r="D227" s="10"/>
      <c r="E227" s="10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0"/>
      <c r="AA227" s="10"/>
      <c r="AB227" s="10"/>
    </row>
    <row r="228" spans="1:28" ht="12.75" customHeight="1">
      <c r="A228" s="10"/>
      <c r="B228" s="10"/>
      <c r="C228" s="10"/>
      <c r="D228" s="10"/>
      <c r="E228" s="10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  <c r="AA228" s="10"/>
      <c r="AB228" s="10"/>
    </row>
    <row r="229" spans="1:28" ht="12.75" customHeight="1">
      <c r="A229" s="10"/>
      <c r="B229" s="10"/>
      <c r="C229" s="10"/>
      <c r="D229" s="10"/>
      <c r="E229" s="10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  <c r="AA229" s="10"/>
      <c r="AB229" s="10"/>
    </row>
    <row r="230" spans="1:28" ht="12.75" customHeight="1">
      <c r="A230" s="10"/>
      <c r="B230" s="10"/>
      <c r="C230" s="10"/>
      <c r="D230" s="10"/>
      <c r="E230" s="10"/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0"/>
      <c r="AA230" s="10"/>
      <c r="AB230" s="10"/>
    </row>
    <row r="231" spans="1:28" ht="12.75" customHeight="1">
      <c r="A231" s="10"/>
      <c r="B231" s="10"/>
      <c r="C231" s="10"/>
      <c r="D231" s="10"/>
      <c r="E231" s="10"/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  <c r="Z231" s="10"/>
      <c r="AA231" s="10"/>
      <c r="AB231" s="10"/>
    </row>
    <row r="232" spans="1:28" ht="12.75" customHeight="1">
      <c r="A232" s="10"/>
      <c r="B232" s="10"/>
      <c r="C232" s="10"/>
      <c r="D232" s="10"/>
      <c r="E232" s="10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0"/>
      <c r="AA232" s="10"/>
      <c r="AB232" s="10"/>
    </row>
    <row r="233" spans="1:28" ht="12.75" customHeight="1">
      <c r="A233" s="10"/>
      <c r="B233" s="10"/>
      <c r="C233" s="10"/>
      <c r="D233" s="10"/>
      <c r="E233" s="10"/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0"/>
      <c r="AA233" s="10"/>
      <c r="AB233" s="10"/>
    </row>
    <row r="234" spans="1:28" ht="12.75" customHeight="1">
      <c r="A234" s="10"/>
      <c r="B234" s="10"/>
      <c r="C234" s="10"/>
      <c r="D234" s="10"/>
      <c r="E234" s="10"/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  <c r="AA234" s="10"/>
      <c r="AB234" s="10"/>
    </row>
    <row r="235" spans="1:28" ht="12.75" customHeight="1">
      <c r="A235" s="10"/>
      <c r="B235" s="10"/>
      <c r="C235" s="10"/>
      <c r="D235" s="10"/>
      <c r="E235" s="10"/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  <c r="AA235" s="10"/>
      <c r="AB235" s="10"/>
    </row>
    <row r="236" spans="1:28" ht="12.75" customHeight="1">
      <c r="A236" s="10"/>
      <c r="B236" s="10"/>
      <c r="C236" s="10"/>
      <c r="D236" s="10"/>
      <c r="E236" s="10"/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  <c r="AA236" s="10"/>
      <c r="AB236" s="10"/>
    </row>
    <row r="237" spans="1:28" ht="12.75" customHeight="1">
      <c r="A237" s="10"/>
      <c r="B237" s="10"/>
      <c r="C237" s="10"/>
      <c r="D237" s="10"/>
      <c r="E237" s="10"/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  <c r="AA237" s="10"/>
      <c r="AB237" s="10"/>
    </row>
    <row r="238" spans="1:28" ht="12.75" customHeight="1">
      <c r="A238" s="10"/>
      <c r="B238" s="10"/>
      <c r="C238" s="10"/>
      <c r="D238" s="10"/>
      <c r="E238" s="10"/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  <c r="AA238" s="10"/>
      <c r="AB238" s="10"/>
    </row>
    <row r="239" spans="1:28" ht="12.75" customHeight="1">
      <c r="A239" s="10"/>
      <c r="B239" s="10"/>
      <c r="C239" s="10"/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/>
      <c r="AA239" s="10"/>
      <c r="AB239" s="10"/>
    </row>
    <row r="240" spans="1:28" ht="12.75" customHeight="1">
      <c r="A240" s="10"/>
      <c r="B240" s="10"/>
      <c r="C240" s="10"/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  <c r="AA240" s="10"/>
      <c r="AB240" s="10"/>
    </row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  <row r="1001" ht="12.75" customHeight="1"/>
    <row r="1002" ht="12.75" customHeight="1"/>
    <row r="1003" ht="12.75" customHeight="1"/>
    <row r="1004" ht="12.75" customHeight="1"/>
    <row r="1005" ht="12.75" customHeight="1"/>
    <row r="1006" ht="12.75" customHeight="1"/>
    <row r="1007" ht="12.75" customHeight="1"/>
    <row r="1008" ht="12.75" customHeight="1"/>
    <row r="1009" ht="12.75" customHeight="1"/>
    <row r="1010" ht="12.75" customHeight="1"/>
    <row r="1011" ht="12.75" customHeight="1"/>
    <row r="1012" ht="12.75" customHeight="1"/>
    <row r="1013" ht="12.75" customHeight="1"/>
    <row r="1014" ht="12.75" customHeight="1"/>
    <row r="1015" ht="12.75" customHeight="1"/>
    <row r="1016" ht="12.75" customHeight="1"/>
    <row r="1017" ht="12.75" customHeight="1"/>
    <row r="1018" ht="12.75" customHeight="1"/>
    <row r="1019" ht="12.75" customHeight="1"/>
    <row r="1020" ht="12.75" customHeight="1"/>
    <row r="1021" ht="12.75" customHeight="1"/>
    <row r="1022" ht="12.75" customHeight="1"/>
    <row r="1023" ht="12.75" customHeight="1"/>
  </sheetData>
  <protectedRanges>
    <protectedRange sqref="F155" name="Intervalo1_3"/>
  </protectedRanges>
  <mergeCells count="6">
    <mergeCell ref="A1:K1"/>
    <mergeCell ref="A70:H70"/>
    <mergeCell ref="A98:H98"/>
    <mergeCell ref="A151:H151"/>
    <mergeCell ref="A162:H162"/>
    <mergeCell ref="A186:M186"/>
  </mergeCells>
  <pageMargins left="0.511811024" right="0.511811024" top="0.78740157499999996" bottom="0.78740157499999996" header="0.31496062000000002" footer="0.31496062000000002"/>
  <tableParts count="4">
    <tablePart r:id="rId1"/>
    <tablePart r:id="rId2"/>
    <tablePart r:id="rId3"/>
    <tablePart r:id="rId4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158446-0B55-4BBB-BC4A-8BADAB0459E8}">
  <dimension ref="A1:AB1023"/>
  <sheetViews>
    <sheetView workbookViewId="0">
      <selection sqref="A1:XFD1048576"/>
    </sheetView>
  </sheetViews>
  <sheetFormatPr defaultRowHeight="14.25"/>
  <cols>
    <col min="1" max="1" width="78.125" style="12" bestFit="1" customWidth="1"/>
    <col min="2" max="2" width="14.375" style="12" bestFit="1" customWidth="1"/>
    <col min="3" max="3" width="13.875" style="12" bestFit="1" customWidth="1"/>
    <col min="4" max="4" width="8.125" style="12" bestFit="1" customWidth="1"/>
    <col min="5" max="5" width="7.125" style="12" bestFit="1" customWidth="1"/>
    <col min="6" max="6" width="37.5" style="12" bestFit="1" customWidth="1"/>
    <col min="7" max="7" width="9.875" style="12" bestFit="1" customWidth="1"/>
    <col min="8" max="9" width="11.5" style="12" bestFit="1" customWidth="1"/>
    <col min="10" max="10" width="14.125" style="12" bestFit="1" customWidth="1"/>
    <col min="11" max="11" width="11.5" style="12" bestFit="1" customWidth="1"/>
    <col min="12" max="28" width="8.125" style="12" customWidth="1"/>
    <col min="29" max="1024" width="16" style="12" customWidth="1"/>
    <col min="1025" max="16384" width="9" style="12"/>
  </cols>
  <sheetData>
    <row r="1" spans="1:28" s="23" customFormat="1" ht="12.75" customHeight="1">
      <c r="A1" s="112" t="s">
        <v>0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</row>
    <row r="2" spans="1:28" s="23" customFormat="1" ht="12.75" customHeight="1">
      <c r="A2" s="24" t="s">
        <v>1</v>
      </c>
      <c r="B2" s="24" t="s">
        <v>2</v>
      </c>
      <c r="C2" s="24" t="s">
        <v>3</v>
      </c>
      <c r="D2" s="24" t="s">
        <v>4</v>
      </c>
      <c r="E2" s="24" t="s">
        <v>5</v>
      </c>
      <c r="F2" s="24" t="s">
        <v>6</v>
      </c>
      <c r="G2" s="24" t="s">
        <v>7</v>
      </c>
      <c r="H2" s="24" t="s">
        <v>8</v>
      </c>
      <c r="I2" s="25" t="s">
        <v>9</v>
      </c>
      <c r="J2" s="25" t="s">
        <v>10</v>
      </c>
      <c r="K2" s="25" t="s">
        <v>11</v>
      </c>
      <c r="L2" s="1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</row>
    <row r="3" spans="1:28" s="23" customFormat="1" ht="12.75" customHeight="1">
      <c r="A3" s="41" t="s">
        <v>58</v>
      </c>
      <c r="B3" s="42" t="s">
        <v>112</v>
      </c>
      <c r="C3" s="42" t="s">
        <v>12</v>
      </c>
      <c r="D3" s="46" t="s">
        <v>13</v>
      </c>
      <c r="E3" s="34">
        <v>1</v>
      </c>
      <c r="F3" s="40" t="s">
        <v>212</v>
      </c>
      <c r="G3" s="36" t="s">
        <v>8</v>
      </c>
      <c r="H3" s="84">
        <v>10570</v>
      </c>
      <c r="I3" s="84"/>
      <c r="J3" s="84"/>
      <c r="K3" s="84">
        <f>Tabela118[[#This Row],[AGP]]+Tabela118[[#This Row],[VENCIMENTO]]+Tabela118[[#This Row],[REPRESENTAÇÃO]]</f>
        <v>10570</v>
      </c>
      <c r="L3" s="1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</row>
    <row r="4" spans="1:28" s="23" customFormat="1" ht="12.75" customHeight="1">
      <c r="A4" s="38" t="s">
        <v>59</v>
      </c>
      <c r="B4" s="42" t="s">
        <v>113</v>
      </c>
      <c r="C4" s="42" t="s">
        <v>162</v>
      </c>
      <c r="D4" s="45" t="s">
        <v>15</v>
      </c>
      <c r="E4" s="34">
        <v>1</v>
      </c>
      <c r="F4" s="38" t="s">
        <v>213</v>
      </c>
      <c r="G4" s="36" t="s">
        <v>511</v>
      </c>
      <c r="H4" s="84"/>
      <c r="I4" s="84">
        <v>1993.32</v>
      </c>
      <c r="J4" s="84">
        <v>7973.3</v>
      </c>
      <c r="K4" s="84">
        <f>Tabela118[[#This Row],[AGP]]+Tabela118[[#This Row],[VENCIMENTO]]+Tabela118[[#This Row],[REPRESENTAÇÃO]]</f>
        <v>9966.6200000000008</v>
      </c>
      <c r="L4" s="1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</row>
    <row r="5" spans="1:28" s="23" customFormat="1" ht="12.75" customHeight="1">
      <c r="A5" s="40" t="s">
        <v>60</v>
      </c>
      <c r="B5" s="42" t="s">
        <v>114</v>
      </c>
      <c r="C5" s="42" t="s">
        <v>163</v>
      </c>
      <c r="D5" s="45" t="s">
        <v>15</v>
      </c>
      <c r="E5" s="34">
        <v>1</v>
      </c>
      <c r="F5" s="40" t="s">
        <v>214</v>
      </c>
      <c r="G5" s="36" t="s">
        <v>511</v>
      </c>
      <c r="H5" s="84"/>
      <c r="I5" s="84">
        <v>1993.32</v>
      </c>
      <c r="J5" s="84">
        <v>7937.3</v>
      </c>
      <c r="K5" s="84">
        <f>Tabela118[[#This Row],[AGP]]+Tabela118[[#This Row],[VENCIMENTO]]+Tabela118[[#This Row],[REPRESENTAÇÃO]]</f>
        <v>9930.6200000000008</v>
      </c>
      <c r="L5" s="1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</row>
    <row r="6" spans="1:28" s="23" customFormat="1" ht="12.75" customHeight="1">
      <c r="A6" s="39" t="s">
        <v>61</v>
      </c>
      <c r="B6" s="42" t="s">
        <v>115</v>
      </c>
      <c r="C6" s="42" t="s">
        <v>115</v>
      </c>
      <c r="D6" s="45" t="s">
        <v>15</v>
      </c>
      <c r="E6" s="34">
        <v>1</v>
      </c>
      <c r="F6" s="47" t="s">
        <v>215</v>
      </c>
      <c r="G6" s="36" t="s">
        <v>511</v>
      </c>
      <c r="H6" s="84"/>
      <c r="I6" s="84">
        <v>199.32</v>
      </c>
      <c r="J6" s="84">
        <v>7973.3</v>
      </c>
      <c r="K6" s="84">
        <f>Tabela118[[#This Row],[AGP]]+Tabela118[[#This Row],[VENCIMENTO]]+Tabela118[[#This Row],[REPRESENTAÇÃO]]</f>
        <v>8172.62</v>
      </c>
      <c r="L6" s="1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s="23" customFormat="1" ht="12.75" customHeight="1">
      <c r="A7" s="39" t="s">
        <v>62</v>
      </c>
      <c r="B7" s="42" t="s">
        <v>116</v>
      </c>
      <c r="C7" s="42" t="s">
        <v>164</v>
      </c>
      <c r="D7" s="45" t="s">
        <v>206</v>
      </c>
      <c r="E7" s="34">
        <v>1</v>
      </c>
      <c r="F7" s="47" t="s">
        <v>216</v>
      </c>
      <c r="G7" s="36" t="s">
        <v>511</v>
      </c>
      <c r="H7" s="84"/>
      <c r="I7" s="84">
        <v>1461.77</v>
      </c>
      <c r="J7" s="84">
        <v>5847.08</v>
      </c>
      <c r="K7" s="84">
        <f>Tabela118[[#This Row],[AGP]]+Tabela118[[#This Row],[VENCIMENTO]]+Tabela118[[#This Row],[REPRESENTAÇÃO]]</f>
        <v>7308.85</v>
      </c>
      <c r="L7" s="1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</row>
    <row r="8" spans="1:28" s="23" customFormat="1" ht="12.75" customHeight="1">
      <c r="A8" s="39" t="s">
        <v>63</v>
      </c>
      <c r="B8" s="42" t="s">
        <v>117</v>
      </c>
      <c r="C8" s="42" t="s">
        <v>165</v>
      </c>
      <c r="D8" s="45" t="s">
        <v>206</v>
      </c>
      <c r="E8" s="34">
        <v>1</v>
      </c>
      <c r="F8" s="47" t="s">
        <v>217</v>
      </c>
      <c r="G8" s="36" t="s">
        <v>512</v>
      </c>
      <c r="H8" s="84"/>
      <c r="I8" s="84"/>
      <c r="J8" s="84">
        <v>5847.08</v>
      </c>
      <c r="K8" s="84">
        <v>5847.08</v>
      </c>
      <c r="L8" s="1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</row>
    <row r="9" spans="1:28" s="23" customFormat="1" ht="12.75" customHeight="1">
      <c r="A9" s="39" t="s">
        <v>64</v>
      </c>
      <c r="B9" s="42" t="s">
        <v>118</v>
      </c>
      <c r="C9" s="42" t="s">
        <v>166</v>
      </c>
      <c r="D9" s="45" t="s">
        <v>206</v>
      </c>
      <c r="E9" s="34">
        <v>1</v>
      </c>
      <c r="F9" s="47" t="s">
        <v>218</v>
      </c>
      <c r="G9" s="36" t="s">
        <v>511</v>
      </c>
      <c r="H9" s="84"/>
      <c r="I9" s="84">
        <v>1461.77</v>
      </c>
      <c r="J9" s="84">
        <v>5847.08</v>
      </c>
      <c r="K9" s="84">
        <f>Tabela118[[#This Row],[AGP]]+Tabela118[[#This Row],[VENCIMENTO]]+Tabela118[[#This Row],[REPRESENTAÇÃO]]</f>
        <v>7308.85</v>
      </c>
      <c r="L9" s="1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</row>
    <row r="10" spans="1:28" s="23" customFormat="1" ht="12.75" customHeight="1">
      <c r="A10" s="39" t="s">
        <v>65</v>
      </c>
      <c r="B10" s="42" t="s">
        <v>119</v>
      </c>
      <c r="C10" s="43" t="s">
        <v>119</v>
      </c>
      <c r="D10" s="45" t="s">
        <v>207</v>
      </c>
      <c r="E10" s="34">
        <v>1</v>
      </c>
      <c r="F10" s="47" t="s">
        <v>219</v>
      </c>
      <c r="G10" s="36" t="s">
        <v>511</v>
      </c>
      <c r="H10" s="84"/>
      <c r="I10" s="84">
        <v>1461.77</v>
      </c>
      <c r="J10" s="84">
        <v>5847.08</v>
      </c>
      <c r="K10" s="84">
        <f>Tabela118[[#This Row],[AGP]]+Tabela118[[#This Row],[VENCIMENTO]]+Tabela118[[#This Row],[REPRESENTAÇÃO]]</f>
        <v>7308.85</v>
      </c>
      <c r="L10" s="1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</row>
    <row r="11" spans="1:28" s="23" customFormat="1" ht="12.75" customHeight="1">
      <c r="A11" s="39" t="s">
        <v>66</v>
      </c>
      <c r="B11" s="42" t="s">
        <v>17</v>
      </c>
      <c r="C11" s="42" t="s">
        <v>167</v>
      </c>
      <c r="D11" s="45" t="s">
        <v>208</v>
      </c>
      <c r="E11" s="34">
        <v>1</v>
      </c>
      <c r="F11" s="47" t="s">
        <v>220</v>
      </c>
      <c r="G11" s="36" t="s">
        <v>511</v>
      </c>
      <c r="H11" s="84"/>
      <c r="I11" s="84">
        <v>1229.22</v>
      </c>
      <c r="J11" s="84">
        <v>4916.8599999999997</v>
      </c>
      <c r="K11" s="84">
        <f>Tabela118[[#This Row],[AGP]]+Tabela118[[#This Row],[VENCIMENTO]]+Tabela118[[#This Row],[REPRESENTAÇÃO]]</f>
        <v>6146.08</v>
      </c>
      <c r="L11" s="1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</row>
    <row r="12" spans="1:28" s="23" customFormat="1" ht="12.75" customHeight="1">
      <c r="A12" s="39" t="s">
        <v>67</v>
      </c>
      <c r="B12" s="42" t="s">
        <v>120</v>
      </c>
      <c r="C12" s="42" t="s">
        <v>453</v>
      </c>
      <c r="D12" s="45" t="s">
        <v>208</v>
      </c>
      <c r="E12" s="34">
        <v>1</v>
      </c>
      <c r="F12" s="47" t="s">
        <v>221</v>
      </c>
      <c r="G12" s="36" t="s">
        <v>511</v>
      </c>
      <c r="H12" s="84"/>
      <c r="I12" s="84">
        <v>1229.22</v>
      </c>
      <c r="J12" s="84">
        <v>4916.8599999999997</v>
      </c>
      <c r="K12" s="84">
        <f>Tabela118[[#This Row],[AGP]]+Tabela118[[#This Row],[VENCIMENTO]]+Tabela118[[#This Row],[REPRESENTAÇÃO]]</f>
        <v>6146.08</v>
      </c>
      <c r="L12" s="1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</row>
    <row r="13" spans="1:28" s="23" customFormat="1" ht="12.75" customHeight="1">
      <c r="A13" s="39" t="s">
        <v>68</v>
      </c>
      <c r="B13" s="42" t="s">
        <v>121</v>
      </c>
      <c r="C13" s="42" t="s">
        <v>454</v>
      </c>
      <c r="D13" s="45" t="s">
        <v>208</v>
      </c>
      <c r="E13" s="34">
        <v>1</v>
      </c>
      <c r="F13" s="47" t="s">
        <v>222</v>
      </c>
      <c r="G13" s="36" t="s">
        <v>511</v>
      </c>
      <c r="H13" s="84"/>
      <c r="I13" s="84">
        <v>1229.22</v>
      </c>
      <c r="J13" s="84">
        <v>4916.8599999999997</v>
      </c>
      <c r="K13" s="84">
        <f>Tabela118[[#This Row],[AGP]]+Tabela118[[#This Row],[VENCIMENTO]]+Tabela118[[#This Row],[REPRESENTAÇÃO]]</f>
        <v>6146.08</v>
      </c>
      <c r="L13" s="1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</row>
    <row r="14" spans="1:28" s="23" customFormat="1" ht="12.75" customHeight="1">
      <c r="A14" s="39" t="s">
        <v>69</v>
      </c>
      <c r="B14" s="42" t="s">
        <v>122</v>
      </c>
      <c r="C14" s="42" t="s">
        <v>122</v>
      </c>
      <c r="D14" s="45" t="s">
        <v>208</v>
      </c>
      <c r="E14" s="34">
        <v>1</v>
      </c>
      <c r="F14" s="47" t="s">
        <v>223</v>
      </c>
      <c r="G14" s="36" t="s">
        <v>511</v>
      </c>
      <c r="H14" s="84"/>
      <c r="I14" s="84">
        <v>1129.55</v>
      </c>
      <c r="J14" s="84">
        <v>4518.2</v>
      </c>
      <c r="K14" s="84">
        <f>Tabela118[[#This Row],[AGP]]+Tabela118[[#This Row],[VENCIMENTO]]+Tabela118[[#This Row],[REPRESENTAÇÃO]]</f>
        <v>5647.75</v>
      </c>
      <c r="L14" s="1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</row>
    <row r="15" spans="1:28" s="23" customFormat="1" ht="12.75" customHeight="1">
      <c r="A15" s="40" t="s">
        <v>70</v>
      </c>
      <c r="B15" s="42" t="s">
        <v>123</v>
      </c>
      <c r="C15" s="42" t="s">
        <v>168</v>
      </c>
      <c r="D15" s="45" t="s">
        <v>16</v>
      </c>
      <c r="E15" s="34">
        <v>1</v>
      </c>
      <c r="F15" s="40" t="s">
        <v>224</v>
      </c>
      <c r="G15" s="36" t="s">
        <v>511</v>
      </c>
      <c r="H15" s="84"/>
      <c r="I15" s="84">
        <v>1129.55</v>
      </c>
      <c r="J15" s="84">
        <v>4518.2</v>
      </c>
      <c r="K15" s="84">
        <f>Tabela118[[#This Row],[AGP]]+Tabela118[[#This Row],[VENCIMENTO]]+Tabela118[[#This Row],[REPRESENTAÇÃO]]</f>
        <v>5647.75</v>
      </c>
      <c r="L15" s="1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</row>
    <row r="16" spans="1:28" s="23" customFormat="1" ht="12.75" customHeight="1">
      <c r="A16" s="39" t="s">
        <v>71</v>
      </c>
      <c r="B16" s="42" t="s">
        <v>124</v>
      </c>
      <c r="C16" s="42" t="s">
        <v>169</v>
      </c>
      <c r="D16" s="45" t="s">
        <v>16</v>
      </c>
      <c r="E16" s="34">
        <v>1</v>
      </c>
      <c r="F16" s="47" t="s">
        <v>225</v>
      </c>
      <c r="G16" s="36" t="s">
        <v>511</v>
      </c>
      <c r="H16" s="84"/>
      <c r="I16" s="84">
        <v>1129.55</v>
      </c>
      <c r="J16" s="84">
        <v>4518.2</v>
      </c>
      <c r="K16" s="84">
        <f>Tabela118[[#This Row],[AGP]]+Tabela118[[#This Row],[VENCIMENTO]]+Tabela118[[#This Row],[REPRESENTAÇÃO]]</f>
        <v>5647.75</v>
      </c>
      <c r="L16" s="1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</row>
    <row r="17" spans="1:28" s="23" customFormat="1" ht="12.75" customHeight="1">
      <c r="A17" s="39" t="s">
        <v>70</v>
      </c>
      <c r="B17" s="42" t="s">
        <v>123</v>
      </c>
      <c r="C17" s="42" t="s">
        <v>168</v>
      </c>
      <c r="D17" s="45" t="s">
        <v>16</v>
      </c>
      <c r="E17" s="34">
        <v>1</v>
      </c>
      <c r="F17" s="47" t="s">
        <v>226</v>
      </c>
      <c r="G17" s="36" t="s">
        <v>512</v>
      </c>
      <c r="H17" s="84"/>
      <c r="I17" s="84">
        <v>4518.2</v>
      </c>
      <c r="J17" s="84"/>
      <c r="K17" s="84">
        <f>Tabela118[[#This Row],[AGP]]+Tabela118[[#This Row],[VENCIMENTO]]+Tabela118[[#This Row],[REPRESENTAÇÃO]]</f>
        <v>4518.2</v>
      </c>
      <c r="L17" s="1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</row>
    <row r="18" spans="1:28" s="23" customFormat="1" ht="12.75" customHeight="1">
      <c r="A18" s="39" t="s">
        <v>450</v>
      </c>
      <c r="B18" s="42" t="s">
        <v>451</v>
      </c>
      <c r="C18" s="42" t="s">
        <v>452</v>
      </c>
      <c r="D18" s="45" t="s">
        <v>16</v>
      </c>
      <c r="E18" s="34">
        <v>1</v>
      </c>
      <c r="F18" s="47" t="s">
        <v>449</v>
      </c>
      <c r="G18" s="36" t="s">
        <v>511</v>
      </c>
      <c r="H18" s="84"/>
      <c r="I18" s="84">
        <v>1129.55</v>
      </c>
      <c r="J18" s="84">
        <v>4518.2</v>
      </c>
      <c r="K18" s="84">
        <f>Tabela118[[#This Row],[AGP]]+Tabela118[[#This Row],[VENCIMENTO]]+Tabela118[[#This Row],[REPRESENTAÇÃO]]</f>
        <v>5647.75</v>
      </c>
      <c r="L18" s="1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</row>
    <row r="19" spans="1:28" s="23" customFormat="1" ht="12.75" customHeight="1">
      <c r="A19" s="39" t="s">
        <v>75</v>
      </c>
      <c r="B19" s="42" t="s">
        <v>516</v>
      </c>
      <c r="C19" s="42" t="s">
        <v>517</v>
      </c>
      <c r="D19" s="45" t="s">
        <v>209</v>
      </c>
      <c r="E19" s="34">
        <v>1</v>
      </c>
      <c r="F19" s="47" t="s">
        <v>518</v>
      </c>
      <c r="G19" s="36" t="s">
        <v>511</v>
      </c>
      <c r="H19" s="84"/>
      <c r="I19" s="84">
        <v>1129.55</v>
      </c>
      <c r="J19" s="84">
        <v>4518.2</v>
      </c>
      <c r="K19" s="84">
        <f>Tabela118[[#This Row],[AGP]]+Tabela118[[#This Row],[VENCIMENTO]]+Tabela118[[#This Row],[REPRESENTAÇÃO]]</f>
        <v>5647.75</v>
      </c>
      <c r="L19" s="1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</row>
    <row r="20" spans="1:28" s="23" customFormat="1" ht="12.75" customHeight="1">
      <c r="A20" s="39" t="s">
        <v>72</v>
      </c>
      <c r="B20" s="42" t="s">
        <v>125</v>
      </c>
      <c r="C20" s="42" t="s">
        <v>455</v>
      </c>
      <c r="D20" s="45" t="s">
        <v>16</v>
      </c>
      <c r="E20" s="34">
        <v>1</v>
      </c>
      <c r="F20" s="47" t="s">
        <v>227</v>
      </c>
      <c r="G20" s="36" t="s">
        <v>511</v>
      </c>
      <c r="H20" s="84"/>
      <c r="I20" s="84">
        <v>1129.55</v>
      </c>
      <c r="J20" s="84">
        <v>4518.2</v>
      </c>
      <c r="K20" s="84">
        <f>Tabela118[[#This Row],[AGP]]+Tabela118[[#This Row],[VENCIMENTO]]+Tabela118[[#This Row],[REPRESENTAÇÃO]]</f>
        <v>5647.75</v>
      </c>
      <c r="L20" s="1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</row>
    <row r="21" spans="1:28" s="23" customFormat="1" ht="12.75" customHeight="1">
      <c r="A21" s="39" t="s">
        <v>73</v>
      </c>
      <c r="B21" s="42" t="s">
        <v>126</v>
      </c>
      <c r="C21" s="42" t="s">
        <v>170</v>
      </c>
      <c r="D21" s="45" t="s">
        <v>16</v>
      </c>
      <c r="E21" s="34">
        <v>1</v>
      </c>
      <c r="F21" s="47" t="s">
        <v>228</v>
      </c>
      <c r="G21" s="36" t="s">
        <v>511</v>
      </c>
      <c r="H21" s="84"/>
      <c r="I21" s="84">
        <v>1129.55</v>
      </c>
      <c r="J21" s="84">
        <v>4518.2</v>
      </c>
      <c r="K21" s="84">
        <f>Tabela118[[#This Row],[AGP]]+Tabela118[[#This Row],[VENCIMENTO]]+Tabela118[[#This Row],[REPRESENTAÇÃO]]</f>
        <v>5647.75</v>
      </c>
      <c r="L21" s="1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</row>
    <row r="22" spans="1:28" s="23" customFormat="1" ht="12.75" customHeight="1">
      <c r="A22" s="39" t="s">
        <v>74</v>
      </c>
      <c r="B22" s="42" t="s">
        <v>127</v>
      </c>
      <c r="C22" s="42" t="s">
        <v>171</v>
      </c>
      <c r="D22" s="45" t="s">
        <v>16</v>
      </c>
      <c r="E22" s="34">
        <v>1</v>
      </c>
      <c r="F22" s="47" t="s">
        <v>448</v>
      </c>
      <c r="G22" s="36" t="s">
        <v>511</v>
      </c>
      <c r="H22" s="84"/>
      <c r="I22" s="84">
        <v>1129.55</v>
      </c>
      <c r="J22" s="84">
        <v>4518.2</v>
      </c>
      <c r="K22" s="84">
        <f>Tabela118[[#This Row],[AGP]]+Tabela118[[#This Row],[VENCIMENTO]]+Tabela118[[#This Row],[REPRESENTAÇÃO]]</f>
        <v>5647.75</v>
      </c>
      <c r="L22" s="1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</row>
    <row r="23" spans="1:28" s="23" customFormat="1" ht="12.75" customHeight="1">
      <c r="A23" s="39" t="s">
        <v>75</v>
      </c>
      <c r="B23" s="42" t="s">
        <v>128</v>
      </c>
      <c r="C23" s="42" t="s">
        <v>458</v>
      </c>
      <c r="D23" s="45" t="s">
        <v>16</v>
      </c>
      <c r="E23" s="34">
        <v>1</v>
      </c>
      <c r="F23" s="47" t="s">
        <v>229</v>
      </c>
      <c r="G23" s="36" t="s">
        <v>511</v>
      </c>
      <c r="H23" s="84"/>
      <c r="I23" s="84">
        <v>1129.55</v>
      </c>
      <c r="J23" s="84">
        <v>4518.2</v>
      </c>
      <c r="K23" s="84">
        <f>Tabela118[[#This Row],[AGP]]+Tabela118[[#This Row],[VENCIMENTO]]+Tabela118[[#This Row],[REPRESENTAÇÃO]]</f>
        <v>5647.75</v>
      </c>
      <c r="L23" s="1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</row>
    <row r="24" spans="1:28" s="23" customFormat="1" ht="12.75" customHeight="1">
      <c r="A24" s="39" t="s">
        <v>76</v>
      </c>
      <c r="B24" s="42" t="s">
        <v>129</v>
      </c>
      <c r="C24" s="42" t="s">
        <v>172</v>
      </c>
      <c r="D24" s="45" t="s">
        <v>16</v>
      </c>
      <c r="E24" s="34">
        <v>1</v>
      </c>
      <c r="F24" s="47" t="s">
        <v>230</v>
      </c>
      <c r="G24" s="36" t="s">
        <v>511</v>
      </c>
      <c r="H24" s="84"/>
      <c r="I24" s="84">
        <v>1129.55</v>
      </c>
      <c r="J24" s="84">
        <v>4518.2</v>
      </c>
      <c r="K24" s="84">
        <f>Tabela118[[#This Row],[AGP]]+Tabela118[[#This Row],[VENCIMENTO]]+Tabela118[[#This Row],[REPRESENTAÇÃO]]</f>
        <v>5647.75</v>
      </c>
      <c r="L24" s="1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</row>
    <row r="25" spans="1:28" s="23" customFormat="1" ht="12.75" customHeight="1">
      <c r="A25" s="39" t="s">
        <v>77</v>
      </c>
      <c r="B25" s="42" t="s">
        <v>130</v>
      </c>
      <c r="C25" s="42" t="s">
        <v>173</v>
      </c>
      <c r="D25" s="45" t="s">
        <v>209</v>
      </c>
      <c r="E25" s="34">
        <v>1</v>
      </c>
      <c r="F25" s="47" t="s">
        <v>231</v>
      </c>
      <c r="G25" s="36" t="s">
        <v>511</v>
      </c>
      <c r="H25" s="84"/>
      <c r="I25" s="84">
        <v>930.22</v>
      </c>
      <c r="J25" s="84">
        <v>3720.87</v>
      </c>
      <c r="K25" s="84">
        <f>Tabela118[[#This Row],[AGP]]+Tabela118[[#This Row],[VENCIMENTO]]+Tabela118[[#This Row],[REPRESENTAÇÃO]]</f>
        <v>4651.09</v>
      </c>
      <c r="L25" s="1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</row>
    <row r="26" spans="1:28" s="23" customFormat="1" ht="12.75" customHeight="1">
      <c r="A26" s="39" t="s">
        <v>77</v>
      </c>
      <c r="B26" s="42" t="s">
        <v>130</v>
      </c>
      <c r="C26" s="42" t="s">
        <v>173</v>
      </c>
      <c r="D26" s="45" t="s">
        <v>209</v>
      </c>
      <c r="E26" s="34">
        <v>1</v>
      </c>
      <c r="F26" s="47" t="s">
        <v>232</v>
      </c>
      <c r="G26" s="36" t="s">
        <v>511</v>
      </c>
      <c r="H26" s="84"/>
      <c r="I26" s="84">
        <v>930.22</v>
      </c>
      <c r="J26" s="84">
        <v>3720.87</v>
      </c>
      <c r="K26" s="84">
        <f>Tabela118[[#This Row],[AGP]]+Tabela118[[#This Row],[VENCIMENTO]]+Tabela118[[#This Row],[REPRESENTAÇÃO]]</f>
        <v>4651.09</v>
      </c>
      <c r="L26" s="1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</row>
    <row r="27" spans="1:28" s="23" customFormat="1" ht="12.75" customHeight="1">
      <c r="A27" s="39" t="s">
        <v>78</v>
      </c>
      <c r="B27" s="42" t="s">
        <v>131</v>
      </c>
      <c r="C27" s="42" t="s">
        <v>174</v>
      </c>
      <c r="D27" s="45" t="s">
        <v>209</v>
      </c>
      <c r="E27" s="34">
        <v>1</v>
      </c>
      <c r="F27" s="47" t="s">
        <v>233</v>
      </c>
      <c r="G27" s="36" t="s">
        <v>511</v>
      </c>
      <c r="H27" s="84"/>
      <c r="I27" s="84">
        <v>930.22</v>
      </c>
      <c r="J27" s="84">
        <v>3720.87</v>
      </c>
      <c r="K27" s="84">
        <f>Tabela118[[#This Row],[AGP]]+Tabela118[[#This Row],[VENCIMENTO]]+Tabela118[[#This Row],[REPRESENTAÇÃO]]</f>
        <v>4651.09</v>
      </c>
      <c r="L27" s="1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</row>
    <row r="28" spans="1:28" s="23" customFormat="1" ht="12.75" customHeight="1">
      <c r="A28" s="39" t="s">
        <v>79</v>
      </c>
      <c r="B28" s="42" t="s">
        <v>132</v>
      </c>
      <c r="C28" s="42" t="s">
        <v>175</v>
      </c>
      <c r="D28" s="45" t="s">
        <v>209</v>
      </c>
      <c r="E28" s="34">
        <v>1</v>
      </c>
      <c r="F28" s="47" t="s">
        <v>234</v>
      </c>
      <c r="G28" s="36" t="s">
        <v>511</v>
      </c>
      <c r="H28" s="84"/>
      <c r="I28" s="84">
        <v>930.22</v>
      </c>
      <c r="J28" s="84">
        <v>3720.87</v>
      </c>
      <c r="K28" s="84">
        <f>Tabela118[[#This Row],[AGP]]+Tabela118[[#This Row],[VENCIMENTO]]+Tabela118[[#This Row],[REPRESENTAÇÃO]]</f>
        <v>4651.09</v>
      </c>
      <c r="L28" s="1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</row>
    <row r="29" spans="1:28" s="23" customFormat="1" ht="12.75" customHeight="1">
      <c r="A29" s="39" t="s">
        <v>80</v>
      </c>
      <c r="B29" s="42" t="s">
        <v>129</v>
      </c>
      <c r="C29" s="42" t="s">
        <v>176</v>
      </c>
      <c r="D29" s="45" t="s">
        <v>209</v>
      </c>
      <c r="E29" s="34">
        <v>1</v>
      </c>
      <c r="F29" s="47" t="s">
        <v>235</v>
      </c>
      <c r="G29" s="36" t="s">
        <v>511</v>
      </c>
      <c r="H29" s="84"/>
      <c r="I29" s="84">
        <v>930.22</v>
      </c>
      <c r="J29" s="84">
        <v>3720.87</v>
      </c>
      <c r="K29" s="84">
        <f>Tabela118[[#This Row],[AGP]]+Tabela118[[#This Row],[VENCIMENTO]]+Tabela118[[#This Row],[REPRESENTAÇÃO]]</f>
        <v>4651.09</v>
      </c>
      <c r="L29" s="1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</row>
    <row r="30" spans="1:28" s="23" customFormat="1" ht="12.75" customHeight="1">
      <c r="A30" s="39" t="s">
        <v>81</v>
      </c>
      <c r="B30" s="42" t="s">
        <v>133</v>
      </c>
      <c r="C30" s="42" t="s">
        <v>177</v>
      </c>
      <c r="D30" s="45" t="s">
        <v>209</v>
      </c>
      <c r="E30" s="34">
        <v>1</v>
      </c>
      <c r="F30" s="47" t="s">
        <v>236</v>
      </c>
      <c r="G30" s="36" t="s">
        <v>511</v>
      </c>
      <c r="H30" s="84"/>
      <c r="I30" s="84">
        <v>930.22</v>
      </c>
      <c r="J30" s="84">
        <v>3720.87</v>
      </c>
      <c r="K30" s="84">
        <f>Tabela118[[#This Row],[AGP]]+Tabela118[[#This Row],[VENCIMENTO]]+Tabela118[[#This Row],[REPRESENTAÇÃO]]</f>
        <v>4651.09</v>
      </c>
      <c r="L30" s="1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</row>
    <row r="31" spans="1:28" s="23" customFormat="1" ht="12.75" customHeight="1">
      <c r="A31" s="39" t="s">
        <v>81</v>
      </c>
      <c r="B31" s="42" t="s">
        <v>133</v>
      </c>
      <c r="C31" s="42" t="s">
        <v>177</v>
      </c>
      <c r="D31" s="45" t="s">
        <v>209</v>
      </c>
      <c r="E31" s="34">
        <v>1</v>
      </c>
      <c r="F31" s="47" t="s">
        <v>237</v>
      </c>
      <c r="G31" s="36" t="s">
        <v>511</v>
      </c>
      <c r="H31" s="84"/>
      <c r="I31" s="84">
        <v>930.22</v>
      </c>
      <c r="J31" s="84">
        <v>3720.87</v>
      </c>
      <c r="K31" s="84">
        <f>Tabela118[[#This Row],[AGP]]+Tabela118[[#This Row],[VENCIMENTO]]+Tabela118[[#This Row],[REPRESENTAÇÃO]]</f>
        <v>4651.09</v>
      </c>
      <c r="L31" s="1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</row>
    <row r="32" spans="1:28" s="23" customFormat="1" ht="12.75" customHeight="1">
      <c r="A32" s="39" t="s">
        <v>82</v>
      </c>
      <c r="B32" s="42" t="s">
        <v>134</v>
      </c>
      <c r="C32" s="42" t="s">
        <v>178</v>
      </c>
      <c r="D32" s="45" t="s">
        <v>209</v>
      </c>
      <c r="E32" s="34">
        <v>1</v>
      </c>
      <c r="F32" s="47" t="s">
        <v>238</v>
      </c>
      <c r="G32" s="36" t="s">
        <v>511</v>
      </c>
      <c r="H32" s="84"/>
      <c r="I32" s="84">
        <v>930.22</v>
      </c>
      <c r="J32" s="84">
        <v>3720.87</v>
      </c>
      <c r="K32" s="84">
        <f>Tabela118[[#This Row],[AGP]]+Tabela118[[#This Row],[VENCIMENTO]]+Tabela118[[#This Row],[REPRESENTAÇÃO]]</f>
        <v>4651.09</v>
      </c>
      <c r="L32" s="1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</row>
    <row r="33" spans="1:28" s="23" customFormat="1" ht="12.75" customHeight="1">
      <c r="A33" s="39" t="s">
        <v>83</v>
      </c>
      <c r="B33" s="42" t="s">
        <v>135</v>
      </c>
      <c r="C33" s="42" t="s">
        <v>179</v>
      </c>
      <c r="D33" s="45" t="s">
        <v>209</v>
      </c>
      <c r="E33" s="34">
        <v>1</v>
      </c>
      <c r="F33" s="47" t="s">
        <v>239</v>
      </c>
      <c r="G33" s="36" t="s">
        <v>511</v>
      </c>
      <c r="H33" s="84"/>
      <c r="I33" s="84">
        <v>930.22</v>
      </c>
      <c r="J33" s="84">
        <v>3720.87</v>
      </c>
      <c r="K33" s="84">
        <f>Tabela118[[#This Row],[AGP]]+Tabela118[[#This Row],[VENCIMENTO]]+Tabela118[[#This Row],[REPRESENTAÇÃO]]</f>
        <v>4651.09</v>
      </c>
      <c r="L33" s="1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</row>
    <row r="34" spans="1:28" s="23" customFormat="1" ht="12.75" customHeight="1">
      <c r="A34" s="39" t="s">
        <v>84</v>
      </c>
      <c r="B34" s="42" t="s">
        <v>136</v>
      </c>
      <c r="C34" s="42" t="s">
        <v>456</v>
      </c>
      <c r="D34" s="45" t="s">
        <v>209</v>
      </c>
      <c r="E34" s="34">
        <v>1</v>
      </c>
      <c r="F34" s="47" t="s">
        <v>240</v>
      </c>
      <c r="G34" s="36" t="s">
        <v>511</v>
      </c>
      <c r="H34" s="84"/>
      <c r="I34" s="84">
        <v>930.22</v>
      </c>
      <c r="J34" s="84">
        <v>3720.87</v>
      </c>
      <c r="K34" s="84">
        <f>Tabela118[[#This Row],[AGP]]+Tabela118[[#This Row],[VENCIMENTO]]+Tabela118[[#This Row],[REPRESENTAÇÃO]]</f>
        <v>4651.09</v>
      </c>
      <c r="L34" s="1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</row>
    <row r="35" spans="1:28" s="23" customFormat="1" ht="12.75" customHeight="1">
      <c r="A35" s="39" t="s">
        <v>85</v>
      </c>
      <c r="B35" s="42" t="s">
        <v>137</v>
      </c>
      <c r="C35" s="42" t="s">
        <v>457</v>
      </c>
      <c r="D35" s="45" t="s">
        <v>209</v>
      </c>
      <c r="E35" s="34">
        <v>1</v>
      </c>
      <c r="F35" s="47" t="s">
        <v>241</v>
      </c>
      <c r="G35" s="36" t="s">
        <v>511</v>
      </c>
      <c r="H35" s="84"/>
      <c r="I35" s="84">
        <v>930.22</v>
      </c>
      <c r="J35" s="84">
        <v>3720.87</v>
      </c>
      <c r="K35" s="84">
        <f>Tabela118[[#This Row],[AGP]]+Tabela118[[#This Row],[VENCIMENTO]]+Tabela118[[#This Row],[REPRESENTAÇÃO]]</f>
        <v>4651.09</v>
      </c>
      <c r="L35" s="1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</row>
    <row r="36" spans="1:28" s="23" customFormat="1" ht="12.75" customHeight="1">
      <c r="A36" s="39" t="s">
        <v>86</v>
      </c>
      <c r="B36" s="42" t="s">
        <v>138</v>
      </c>
      <c r="C36" s="42" t="s">
        <v>180</v>
      </c>
      <c r="D36" s="45" t="s">
        <v>209</v>
      </c>
      <c r="E36" s="34">
        <v>1</v>
      </c>
      <c r="F36" s="47" t="s">
        <v>242</v>
      </c>
      <c r="G36" s="36" t="s">
        <v>511</v>
      </c>
      <c r="H36" s="84"/>
      <c r="I36" s="84">
        <v>930.22</v>
      </c>
      <c r="J36" s="84">
        <v>3720.87</v>
      </c>
      <c r="K36" s="84">
        <f>Tabela118[[#This Row],[AGP]]+Tabela118[[#This Row],[VENCIMENTO]]+Tabela118[[#This Row],[REPRESENTAÇÃO]]</f>
        <v>4651.09</v>
      </c>
      <c r="L36" s="1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</row>
    <row r="37" spans="1:28" s="23" customFormat="1" ht="12.75" customHeight="1">
      <c r="A37" s="39" t="s">
        <v>87</v>
      </c>
      <c r="B37" s="42" t="s">
        <v>139</v>
      </c>
      <c r="C37" s="42" t="s">
        <v>181</v>
      </c>
      <c r="D37" s="45" t="s">
        <v>209</v>
      </c>
      <c r="E37" s="34">
        <v>1</v>
      </c>
      <c r="F37" s="47" t="s">
        <v>243</v>
      </c>
      <c r="G37" s="36" t="s">
        <v>511</v>
      </c>
      <c r="H37" s="84"/>
      <c r="I37" s="84">
        <v>930.22</v>
      </c>
      <c r="J37" s="84">
        <v>3720.87</v>
      </c>
      <c r="K37" s="84">
        <f>Tabela118[[#This Row],[AGP]]+Tabela118[[#This Row],[VENCIMENTO]]+Tabela118[[#This Row],[REPRESENTAÇÃO]]</f>
        <v>4651.09</v>
      </c>
      <c r="L37" s="1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</row>
    <row r="38" spans="1:28" s="23" customFormat="1" ht="12.75" customHeight="1">
      <c r="A38" s="39" t="s">
        <v>88</v>
      </c>
      <c r="B38" s="42" t="s">
        <v>140</v>
      </c>
      <c r="C38" s="42" t="s">
        <v>182</v>
      </c>
      <c r="D38" s="45" t="s">
        <v>209</v>
      </c>
      <c r="E38" s="34">
        <v>1</v>
      </c>
      <c r="F38" s="47" t="s">
        <v>244</v>
      </c>
      <c r="G38" s="36" t="s">
        <v>511</v>
      </c>
      <c r="H38" s="84"/>
      <c r="I38" s="84">
        <v>930.22</v>
      </c>
      <c r="J38" s="84">
        <v>3720.87</v>
      </c>
      <c r="K38" s="84">
        <f>Tabela118[[#This Row],[AGP]]+Tabela118[[#This Row],[VENCIMENTO]]+Tabela118[[#This Row],[REPRESENTAÇÃO]]</f>
        <v>4651.09</v>
      </c>
      <c r="L38" s="1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</row>
    <row r="39" spans="1:28" s="23" customFormat="1" ht="12.75" customHeight="1">
      <c r="A39" s="39" t="s">
        <v>89</v>
      </c>
      <c r="B39" s="42" t="s">
        <v>141</v>
      </c>
      <c r="C39" s="42" t="s">
        <v>183</v>
      </c>
      <c r="D39" s="45" t="s">
        <v>18</v>
      </c>
      <c r="E39" s="34">
        <v>1</v>
      </c>
      <c r="F39" s="47" t="s">
        <v>515</v>
      </c>
      <c r="G39" s="36" t="s">
        <v>511</v>
      </c>
      <c r="H39" s="84"/>
      <c r="I39" s="84">
        <v>664.44</v>
      </c>
      <c r="J39" s="84">
        <v>2657.77</v>
      </c>
      <c r="K39" s="84">
        <f>Tabela118[[#This Row],[AGP]]+Tabela118[[#This Row],[VENCIMENTO]]+Tabela118[[#This Row],[REPRESENTAÇÃO]]</f>
        <v>3322.21</v>
      </c>
      <c r="L39" s="1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</row>
    <row r="40" spans="1:28" s="23" customFormat="1" ht="12.75" customHeight="1">
      <c r="A40" s="39" t="s">
        <v>90</v>
      </c>
      <c r="B40" s="42" t="s">
        <v>142</v>
      </c>
      <c r="C40" s="42" t="s">
        <v>184</v>
      </c>
      <c r="D40" s="45" t="s">
        <v>18</v>
      </c>
      <c r="E40" s="34">
        <v>1</v>
      </c>
      <c r="F40" s="47" t="s">
        <v>245</v>
      </c>
      <c r="G40" s="36" t="s">
        <v>511</v>
      </c>
      <c r="H40" s="84"/>
      <c r="I40" s="84">
        <v>664.44</v>
      </c>
      <c r="J40" s="84">
        <v>2657.77</v>
      </c>
      <c r="K40" s="84">
        <f>Tabela118[[#This Row],[AGP]]+Tabela118[[#This Row],[VENCIMENTO]]+Tabela118[[#This Row],[REPRESENTAÇÃO]]</f>
        <v>3322.21</v>
      </c>
      <c r="L40" s="1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</row>
    <row r="41" spans="1:28" s="23" customFormat="1" ht="12.75" customHeight="1">
      <c r="A41" s="39" t="s">
        <v>91</v>
      </c>
      <c r="B41" s="42" t="s">
        <v>129</v>
      </c>
      <c r="C41" s="42" t="s">
        <v>185</v>
      </c>
      <c r="D41" s="45" t="s">
        <v>18</v>
      </c>
      <c r="E41" s="34">
        <v>1</v>
      </c>
      <c r="F41" s="47" t="s">
        <v>246</v>
      </c>
      <c r="G41" s="36" t="s">
        <v>511</v>
      </c>
      <c r="H41" s="84"/>
      <c r="I41" s="84">
        <v>664.44</v>
      </c>
      <c r="J41" s="84">
        <v>2657.77</v>
      </c>
      <c r="K41" s="84">
        <f>Tabela118[[#This Row],[AGP]]+Tabela118[[#This Row],[VENCIMENTO]]+Tabela118[[#This Row],[REPRESENTAÇÃO]]</f>
        <v>3322.21</v>
      </c>
      <c r="L41" s="1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</row>
    <row r="42" spans="1:28" s="23" customFormat="1" ht="12.75" customHeight="1">
      <c r="A42" s="39" t="s">
        <v>92</v>
      </c>
      <c r="B42" s="42" t="s">
        <v>143</v>
      </c>
      <c r="C42" s="42" t="s">
        <v>186</v>
      </c>
      <c r="D42" s="45" t="s">
        <v>18</v>
      </c>
      <c r="E42" s="34">
        <v>1</v>
      </c>
      <c r="F42" s="47" t="s">
        <v>247</v>
      </c>
      <c r="G42" s="36" t="s">
        <v>511</v>
      </c>
      <c r="H42" s="84"/>
      <c r="I42" s="84">
        <v>664.44</v>
      </c>
      <c r="J42" s="84">
        <v>2657.77</v>
      </c>
      <c r="K42" s="84">
        <f>Tabela118[[#This Row],[AGP]]+Tabela118[[#This Row],[VENCIMENTO]]+Tabela118[[#This Row],[REPRESENTAÇÃO]]</f>
        <v>3322.21</v>
      </c>
      <c r="L42" s="1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</row>
    <row r="43" spans="1:28" s="23" customFormat="1" ht="12.75" customHeight="1">
      <c r="A43" s="39" t="s">
        <v>93</v>
      </c>
      <c r="B43" s="42" t="s">
        <v>144</v>
      </c>
      <c r="C43" s="42" t="s">
        <v>187</v>
      </c>
      <c r="D43" s="45" t="s">
        <v>18</v>
      </c>
      <c r="E43" s="34">
        <v>1</v>
      </c>
      <c r="F43" s="47" t="s">
        <v>248</v>
      </c>
      <c r="G43" s="36" t="s">
        <v>511</v>
      </c>
      <c r="H43" s="84"/>
      <c r="I43" s="84">
        <v>664.44</v>
      </c>
      <c r="J43" s="84">
        <v>2657.77</v>
      </c>
      <c r="K43" s="84">
        <f>Tabela118[[#This Row],[AGP]]+Tabela118[[#This Row],[VENCIMENTO]]+Tabela118[[#This Row],[REPRESENTAÇÃO]]</f>
        <v>3322.21</v>
      </c>
      <c r="L43" s="1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</row>
    <row r="44" spans="1:28" s="23" customFormat="1" ht="12.75" customHeight="1">
      <c r="A44" s="39" t="s">
        <v>94</v>
      </c>
      <c r="B44" s="42" t="s">
        <v>145</v>
      </c>
      <c r="C44" s="42" t="s">
        <v>188</v>
      </c>
      <c r="D44" s="45" t="s">
        <v>18</v>
      </c>
      <c r="E44" s="34">
        <v>1</v>
      </c>
      <c r="F44" s="47" t="s">
        <v>249</v>
      </c>
      <c r="G44" s="36" t="s">
        <v>511</v>
      </c>
      <c r="H44" s="84"/>
      <c r="I44" s="84">
        <v>664.44</v>
      </c>
      <c r="J44" s="84">
        <v>2657.77</v>
      </c>
      <c r="K44" s="84">
        <f>Tabela118[[#This Row],[AGP]]+Tabela118[[#This Row],[VENCIMENTO]]+Tabela118[[#This Row],[REPRESENTAÇÃO]]</f>
        <v>3322.21</v>
      </c>
      <c r="L44" s="1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</row>
    <row r="45" spans="1:28" s="23" customFormat="1" ht="12.75" customHeight="1">
      <c r="A45" s="39" t="s">
        <v>95</v>
      </c>
      <c r="B45" s="42" t="s">
        <v>146</v>
      </c>
      <c r="C45" s="42" t="s">
        <v>189</v>
      </c>
      <c r="D45" s="45" t="s">
        <v>18</v>
      </c>
      <c r="E45" s="34">
        <v>1</v>
      </c>
      <c r="F45" s="47" t="s">
        <v>250</v>
      </c>
      <c r="G45" s="36" t="s">
        <v>511</v>
      </c>
      <c r="H45" s="84"/>
      <c r="I45" s="84">
        <v>664.44</v>
      </c>
      <c r="J45" s="84">
        <v>2657.77</v>
      </c>
      <c r="K45" s="84">
        <f>Tabela118[[#This Row],[AGP]]+Tabela118[[#This Row],[VENCIMENTO]]+Tabela118[[#This Row],[REPRESENTAÇÃO]]</f>
        <v>3322.21</v>
      </c>
      <c r="L45" s="1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</row>
    <row r="46" spans="1:28" s="23" customFormat="1" ht="12.75" customHeight="1">
      <c r="A46" s="39" t="s">
        <v>96</v>
      </c>
      <c r="B46" s="42" t="s">
        <v>25</v>
      </c>
      <c r="C46" s="42" t="s">
        <v>190</v>
      </c>
      <c r="D46" s="45" t="s">
        <v>18</v>
      </c>
      <c r="E46" s="34">
        <v>1</v>
      </c>
      <c r="F46" s="47" t="s">
        <v>251</v>
      </c>
      <c r="G46" s="36" t="s">
        <v>511</v>
      </c>
      <c r="H46" s="84"/>
      <c r="I46" s="84">
        <v>664.44</v>
      </c>
      <c r="J46" s="84">
        <v>2657.77</v>
      </c>
      <c r="K46" s="84">
        <f>Tabela118[[#This Row],[AGP]]+Tabela118[[#This Row],[VENCIMENTO]]+Tabela118[[#This Row],[REPRESENTAÇÃO]]</f>
        <v>3322.21</v>
      </c>
      <c r="L46" s="1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</row>
    <row r="47" spans="1:28" s="23" customFormat="1" ht="12.75" customHeight="1">
      <c r="A47" s="39" t="s">
        <v>97</v>
      </c>
      <c r="B47" s="42" t="s">
        <v>147</v>
      </c>
      <c r="C47" s="42" t="s">
        <v>191</v>
      </c>
      <c r="D47" s="45" t="s">
        <v>18</v>
      </c>
      <c r="E47" s="34">
        <v>1</v>
      </c>
      <c r="F47" s="47" t="s">
        <v>252</v>
      </c>
      <c r="G47" s="36" t="s">
        <v>511</v>
      </c>
      <c r="H47" s="84"/>
      <c r="I47" s="84">
        <v>664.44</v>
      </c>
      <c r="J47" s="84">
        <v>2657.77</v>
      </c>
      <c r="K47" s="84">
        <f>Tabela118[[#This Row],[AGP]]+Tabela118[[#This Row],[VENCIMENTO]]+Tabela118[[#This Row],[REPRESENTAÇÃO]]</f>
        <v>3322.21</v>
      </c>
      <c r="L47" s="1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</row>
    <row r="48" spans="1:28" s="23" customFormat="1" ht="12.75" customHeight="1">
      <c r="A48" s="39" t="s">
        <v>98</v>
      </c>
      <c r="B48" s="42" t="s">
        <v>148</v>
      </c>
      <c r="C48" s="42" t="s">
        <v>192</v>
      </c>
      <c r="D48" s="45" t="s">
        <v>18</v>
      </c>
      <c r="E48" s="34">
        <v>1</v>
      </c>
      <c r="F48" s="47" t="s">
        <v>253</v>
      </c>
      <c r="G48" s="36" t="s">
        <v>511</v>
      </c>
      <c r="H48" s="84"/>
      <c r="I48" s="84">
        <v>664.44</v>
      </c>
      <c r="J48" s="84">
        <v>2657.77</v>
      </c>
      <c r="K48" s="84">
        <f>Tabela118[[#This Row],[AGP]]+Tabela118[[#This Row],[VENCIMENTO]]+Tabela118[[#This Row],[REPRESENTAÇÃO]]</f>
        <v>3322.21</v>
      </c>
      <c r="L48" s="1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</row>
    <row r="49" spans="1:28" s="23" customFormat="1" ht="12.75" customHeight="1">
      <c r="A49" s="39" t="s">
        <v>99</v>
      </c>
      <c r="B49" s="42" t="s">
        <v>149</v>
      </c>
      <c r="C49" s="42" t="s">
        <v>193</v>
      </c>
      <c r="D49" s="45" t="s">
        <v>18</v>
      </c>
      <c r="E49" s="34">
        <v>1</v>
      </c>
      <c r="F49" s="47" t="s">
        <v>254</v>
      </c>
      <c r="G49" s="36" t="s">
        <v>511</v>
      </c>
      <c r="H49" s="84"/>
      <c r="I49" s="84">
        <v>664.44</v>
      </c>
      <c r="J49" s="84">
        <v>2657.77</v>
      </c>
      <c r="K49" s="84">
        <f>Tabela118[[#This Row],[AGP]]+Tabela118[[#This Row],[VENCIMENTO]]+Tabela118[[#This Row],[REPRESENTAÇÃO]]</f>
        <v>3322.21</v>
      </c>
      <c r="L49" s="1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</row>
    <row r="50" spans="1:28" s="23" customFormat="1" ht="12.75" customHeight="1">
      <c r="A50" s="39" t="s">
        <v>100</v>
      </c>
      <c r="B50" s="42" t="s">
        <v>150</v>
      </c>
      <c r="C50" s="44" t="s">
        <v>194</v>
      </c>
      <c r="D50" s="45" t="s">
        <v>18</v>
      </c>
      <c r="E50" s="34">
        <v>1</v>
      </c>
      <c r="F50" s="47" t="s">
        <v>255</v>
      </c>
      <c r="G50" s="36" t="s">
        <v>511</v>
      </c>
      <c r="H50" s="84"/>
      <c r="I50" s="84">
        <v>664.44</v>
      </c>
      <c r="J50" s="84">
        <v>2657.77</v>
      </c>
      <c r="K50" s="84">
        <f>Tabela118[[#This Row],[AGP]]+Tabela118[[#This Row],[VENCIMENTO]]+Tabela118[[#This Row],[REPRESENTAÇÃO]]</f>
        <v>3322.21</v>
      </c>
      <c r="L50" s="1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</row>
    <row r="51" spans="1:28" s="23" customFormat="1" ht="12.75" customHeight="1">
      <c r="A51" s="39" t="s">
        <v>101</v>
      </c>
      <c r="B51" s="42" t="s">
        <v>151</v>
      </c>
      <c r="C51" s="42" t="s">
        <v>195</v>
      </c>
      <c r="D51" s="45" t="s">
        <v>19</v>
      </c>
      <c r="E51" s="34">
        <v>1</v>
      </c>
      <c r="F51" s="47" t="s">
        <v>256</v>
      </c>
      <c r="G51" s="36" t="s">
        <v>511</v>
      </c>
      <c r="H51" s="84"/>
      <c r="I51" s="84">
        <v>431.89</v>
      </c>
      <c r="J51" s="84">
        <v>1727.55</v>
      </c>
      <c r="K51" s="84">
        <f>Tabela118[[#This Row],[AGP]]+Tabela118[[#This Row],[VENCIMENTO]]+Tabela118[[#This Row],[REPRESENTAÇÃO]]</f>
        <v>2159.44</v>
      </c>
      <c r="L51" s="1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</row>
    <row r="52" spans="1:28" s="23" customFormat="1" ht="12.75" customHeight="1">
      <c r="A52" s="39" t="s">
        <v>102</v>
      </c>
      <c r="B52" s="42" t="s">
        <v>152</v>
      </c>
      <c r="C52" s="42" t="s">
        <v>196</v>
      </c>
      <c r="D52" s="45" t="s">
        <v>19</v>
      </c>
      <c r="E52" s="34">
        <v>1</v>
      </c>
      <c r="F52" s="39" t="s">
        <v>257</v>
      </c>
      <c r="G52" s="36" t="s">
        <v>511</v>
      </c>
      <c r="H52" s="84"/>
      <c r="I52" s="84">
        <v>431.89</v>
      </c>
      <c r="J52" s="84">
        <v>1727.55</v>
      </c>
      <c r="K52" s="84">
        <f>Tabela118[[#This Row],[AGP]]+Tabela118[[#This Row],[VENCIMENTO]]+Tabela118[[#This Row],[REPRESENTAÇÃO]]</f>
        <v>2159.44</v>
      </c>
      <c r="L52" s="1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</row>
    <row r="53" spans="1:28" s="23" customFormat="1" ht="12.75" customHeight="1">
      <c r="A53" s="39" t="s">
        <v>101</v>
      </c>
      <c r="B53" s="42" t="s">
        <v>151</v>
      </c>
      <c r="C53" s="42" t="s">
        <v>195</v>
      </c>
      <c r="D53" s="45" t="s">
        <v>19</v>
      </c>
      <c r="E53" s="34">
        <v>1</v>
      </c>
      <c r="F53" s="47" t="s">
        <v>258</v>
      </c>
      <c r="G53" s="36" t="s">
        <v>511</v>
      </c>
      <c r="H53" s="84"/>
      <c r="I53" s="84">
        <v>431.89</v>
      </c>
      <c r="J53" s="84">
        <v>1727.55</v>
      </c>
      <c r="K53" s="84">
        <f>Tabela118[[#This Row],[AGP]]+Tabela118[[#This Row],[VENCIMENTO]]+Tabela118[[#This Row],[REPRESENTAÇÃO]]</f>
        <v>2159.44</v>
      </c>
      <c r="L53" s="1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</row>
    <row r="54" spans="1:28" s="23" customFormat="1" ht="12.75" customHeight="1">
      <c r="A54" s="39" t="s">
        <v>101</v>
      </c>
      <c r="B54" s="42" t="s">
        <v>151</v>
      </c>
      <c r="C54" s="42" t="s">
        <v>195</v>
      </c>
      <c r="D54" s="45" t="s">
        <v>19</v>
      </c>
      <c r="E54" s="34">
        <v>1</v>
      </c>
      <c r="F54" s="47" t="s">
        <v>259</v>
      </c>
      <c r="G54" s="36" t="s">
        <v>511</v>
      </c>
      <c r="H54" s="84"/>
      <c r="I54" s="84">
        <v>431.89</v>
      </c>
      <c r="J54" s="84">
        <v>1727.55</v>
      </c>
      <c r="K54" s="84">
        <f>Tabela118[[#This Row],[AGP]]+Tabela118[[#This Row],[VENCIMENTO]]+Tabela118[[#This Row],[REPRESENTAÇÃO]]</f>
        <v>2159.44</v>
      </c>
      <c r="L54" s="1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</row>
    <row r="55" spans="1:28" s="23" customFormat="1" ht="12.75" customHeight="1">
      <c r="A55" s="39" t="s">
        <v>103</v>
      </c>
      <c r="B55" s="42" t="s">
        <v>153</v>
      </c>
      <c r="C55" s="42" t="s">
        <v>197</v>
      </c>
      <c r="D55" s="45" t="s">
        <v>19</v>
      </c>
      <c r="E55" s="34">
        <v>1</v>
      </c>
      <c r="F55" s="47" t="s">
        <v>260</v>
      </c>
      <c r="G55" s="36" t="s">
        <v>511</v>
      </c>
      <c r="H55" s="84"/>
      <c r="I55" s="84">
        <v>431.89</v>
      </c>
      <c r="J55" s="84">
        <v>1727.55</v>
      </c>
      <c r="K55" s="84">
        <f>Tabela118[[#This Row],[AGP]]+Tabela118[[#This Row],[VENCIMENTO]]+Tabela118[[#This Row],[REPRESENTAÇÃO]]</f>
        <v>2159.44</v>
      </c>
      <c r="L55" s="1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</row>
    <row r="56" spans="1:28" s="23" customFormat="1" ht="12.75" customHeight="1">
      <c r="A56" s="39" t="s">
        <v>101</v>
      </c>
      <c r="B56" s="42" t="s">
        <v>151</v>
      </c>
      <c r="C56" s="42" t="s">
        <v>195</v>
      </c>
      <c r="D56" s="45" t="s">
        <v>19</v>
      </c>
      <c r="E56" s="34">
        <v>1</v>
      </c>
      <c r="F56" s="47" t="s">
        <v>261</v>
      </c>
      <c r="G56" s="36" t="s">
        <v>511</v>
      </c>
      <c r="H56" s="84"/>
      <c r="I56" s="84">
        <v>431.89</v>
      </c>
      <c r="J56" s="84">
        <v>1727.55</v>
      </c>
      <c r="K56" s="84">
        <f>Tabela118[[#This Row],[AGP]]+Tabela118[[#This Row],[VENCIMENTO]]+Tabela118[[#This Row],[REPRESENTAÇÃO]]</f>
        <v>2159.44</v>
      </c>
      <c r="L56" s="1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</row>
    <row r="57" spans="1:28" s="23" customFormat="1" ht="12.75" customHeight="1">
      <c r="A57" s="39" t="s">
        <v>102</v>
      </c>
      <c r="B57" s="42" t="s">
        <v>152</v>
      </c>
      <c r="C57" s="42" t="s">
        <v>196</v>
      </c>
      <c r="D57" s="45" t="s">
        <v>19</v>
      </c>
      <c r="E57" s="34">
        <v>1</v>
      </c>
      <c r="F57" s="47" t="s">
        <v>262</v>
      </c>
      <c r="G57" s="36" t="s">
        <v>511</v>
      </c>
      <c r="H57" s="84"/>
      <c r="I57" s="84">
        <v>431.89</v>
      </c>
      <c r="J57" s="84">
        <v>1727.55</v>
      </c>
      <c r="K57" s="84">
        <f>Tabela118[[#This Row],[AGP]]+Tabela118[[#This Row],[VENCIMENTO]]+Tabela118[[#This Row],[REPRESENTAÇÃO]]</f>
        <v>2159.44</v>
      </c>
      <c r="L57" s="1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</row>
    <row r="58" spans="1:28" s="23" customFormat="1" ht="12.75" customHeight="1">
      <c r="A58" s="39" t="s">
        <v>104</v>
      </c>
      <c r="B58" s="42" t="s">
        <v>154</v>
      </c>
      <c r="C58" s="42" t="s">
        <v>198</v>
      </c>
      <c r="D58" s="45" t="s">
        <v>19</v>
      </c>
      <c r="E58" s="34">
        <v>1</v>
      </c>
      <c r="F58" s="47" t="s">
        <v>263</v>
      </c>
      <c r="G58" s="36" t="s">
        <v>511</v>
      </c>
      <c r="H58" s="84"/>
      <c r="I58" s="84">
        <v>431.89</v>
      </c>
      <c r="J58" s="84">
        <v>1727.55</v>
      </c>
      <c r="K58" s="84">
        <f>Tabela118[[#This Row],[AGP]]+Tabela118[[#This Row],[VENCIMENTO]]+Tabela118[[#This Row],[REPRESENTAÇÃO]]</f>
        <v>2159.44</v>
      </c>
      <c r="L58" s="1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</row>
    <row r="59" spans="1:28" s="23" customFormat="1" ht="12.75" customHeight="1">
      <c r="A59" s="39" t="s">
        <v>104</v>
      </c>
      <c r="B59" s="42" t="s">
        <v>154</v>
      </c>
      <c r="C59" s="42" t="s">
        <v>198</v>
      </c>
      <c r="D59" s="45" t="s">
        <v>19</v>
      </c>
      <c r="E59" s="34">
        <v>1</v>
      </c>
      <c r="F59" s="47" t="s">
        <v>264</v>
      </c>
      <c r="G59" s="36" t="s">
        <v>511</v>
      </c>
      <c r="H59" s="84"/>
      <c r="I59" s="84">
        <v>431.89</v>
      </c>
      <c r="J59" s="84">
        <v>1727.55</v>
      </c>
      <c r="K59" s="84">
        <f>Tabela118[[#This Row],[AGP]]+Tabela118[[#This Row],[VENCIMENTO]]+Tabela118[[#This Row],[REPRESENTAÇÃO]]</f>
        <v>2159.44</v>
      </c>
      <c r="L59" s="1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</row>
    <row r="60" spans="1:28" s="23" customFormat="1" ht="12.75" customHeight="1">
      <c r="A60" s="39" t="s">
        <v>104</v>
      </c>
      <c r="B60" s="42" t="s">
        <v>154</v>
      </c>
      <c r="C60" s="42" t="s">
        <v>198</v>
      </c>
      <c r="D60" s="45" t="s">
        <v>19</v>
      </c>
      <c r="E60" s="34">
        <v>1</v>
      </c>
      <c r="F60" s="47" t="s">
        <v>265</v>
      </c>
      <c r="G60" s="36" t="s">
        <v>511</v>
      </c>
      <c r="H60" s="84"/>
      <c r="I60" s="84">
        <v>431.89</v>
      </c>
      <c r="J60" s="84">
        <v>1727.55</v>
      </c>
      <c r="K60" s="84">
        <f>Tabela118[[#This Row],[AGP]]+Tabela118[[#This Row],[VENCIMENTO]]+Tabela118[[#This Row],[REPRESENTAÇÃO]]</f>
        <v>2159.44</v>
      </c>
      <c r="L60" s="1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</row>
    <row r="61" spans="1:28" s="23" customFormat="1" ht="12.75" customHeight="1">
      <c r="A61" s="39" t="s">
        <v>105</v>
      </c>
      <c r="B61" s="42" t="s">
        <v>155</v>
      </c>
      <c r="C61" s="42" t="s">
        <v>199</v>
      </c>
      <c r="D61" s="45" t="s">
        <v>19</v>
      </c>
      <c r="E61" s="34">
        <v>1</v>
      </c>
      <c r="F61" s="47" t="s">
        <v>266</v>
      </c>
      <c r="G61" s="36" t="s">
        <v>511</v>
      </c>
      <c r="H61" s="84"/>
      <c r="I61" s="84">
        <v>431.89</v>
      </c>
      <c r="J61" s="84">
        <v>1727.55</v>
      </c>
      <c r="K61" s="84">
        <f>Tabela118[[#This Row],[AGP]]+Tabela118[[#This Row],[VENCIMENTO]]+Tabela118[[#This Row],[REPRESENTAÇÃO]]</f>
        <v>2159.44</v>
      </c>
      <c r="L61" s="1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</row>
    <row r="62" spans="1:28" s="23" customFormat="1" ht="12.75" customHeight="1">
      <c r="A62" s="39" t="s">
        <v>107</v>
      </c>
      <c r="B62" s="42" t="s">
        <v>157</v>
      </c>
      <c r="C62" s="42" t="s">
        <v>201</v>
      </c>
      <c r="D62" s="45" t="s">
        <v>210</v>
      </c>
      <c r="E62" s="34">
        <v>1</v>
      </c>
      <c r="F62" s="47" t="s">
        <v>268</v>
      </c>
      <c r="G62" s="36" t="s">
        <v>511</v>
      </c>
      <c r="H62" s="84"/>
      <c r="I62" s="84">
        <v>265.77999999999997</v>
      </c>
      <c r="J62" s="84">
        <v>1063.1099999999999</v>
      </c>
      <c r="K62" s="84">
        <f>Tabela118[[#This Row],[AGP]]+Tabela118[[#This Row],[VENCIMENTO]]+Tabela118[[#This Row],[REPRESENTAÇÃO]]</f>
        <v>1328.8899999999999</v>
      </c>
      <c r="L62" s="1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</row>
    <row r="63" spans="1:28" s="23" customFormat="1" ht="12.75" customHeight="1">
      <c r="A63" s="39" t="s">
        <v>108</v>
      </c>
      <c r="B63" s="42" t="s">
        <v>158</v>
      </c>
      <c r="C63" s="42" t="s">
        <v>202</v>
      </c>
      <c r="D63" s="45" t="s">
        <v>210</v>
      </c>
      <c r="E63" s="34">
        <v>1</v>
      </c>
      <c r="F63" s="47" t="s">
        <v>269</v>
      </c>
      <c r="G63" s="36" t="s">
        <v>511</v>
      </c>
      <c r="H63" s="84"/>
      <c r="I63" s="84">
        <v>265.77999999999997</v>
      </c>
      <c r="J63" s="84">
        <v>1063.1099999999999</v>
      </c>
      <c r="K63" s="84">
        <f>Tabela118[[#This Row],[AGP]]+Tabela118[[#This Row],[VENCIMENTO]]+Tabela118[[#This Row],[REPRESENTAÇÃO]]</f>
        <v>1328.8899999999999</v>
      </c>
      <c r="L63" s="1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</row>
    <row r="64" spans="1:28" s="23" customFormat="1" ht="12.75" customHeight="1">
      <c r="A64" s="39" t="s">
        <v>108</v>
      </c>
      <c r="B64" s="42" t="s">
        <v>158</v>
      </c>
      <c r="C64" s="42" t="s">
        <v>202</v>
      </c>
      <c r="D64" s="45" t="s">
        <v>210</v>
      </c>
      <c r="E64" s="34">
        <v>1</v>
      </c>
      <c r="F64" s="47" t="s">
        <v>270</v>
      </c>
      <c r="G64" s="36" t="s">
        <v>511</v>
      </c>
      <c r="H64" s="84"/>
      <c r="I64" s="84">
        <v>265.77999999999997</v>
      </c>
      <c r="J64" s="84">
        <v>1063.1099999999999</v>
      </c>
      <c r="K64" s="84">
        <f>Tabela118[[#This Row],[AGP]]+Tabela118[[#This Row],[VENCIMENTO]]+Tabela118[[#This Row],[REPRESENTAÇÃO]]</f>
        <v>1328.8899999999999</v>
      </c>
      <c r="L64" s="1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</row>
    <row r="65" spans="1:28" s="23" customFormat="1" ht="12.75" customHeight="1">
      <c r="A65" s="39" t="s">
        <v>109</v>
      </c>
      <c r="B65" s="42" t="s">
        <v>159</v>
      </c>
      <c r="C65" s="42" t="s">
        <v>203</v>
      </c>
      <c r="D65" s="45" t="s">
        <v>210</v>
      </c>
      <c r="E65" s="34">
        <v>1</v>
      </c>
      <c r="F65" s="47" t="s">
        <v>271</v>
      </c>
      <c r="G65" s="36" t="s">
        <v>511</v>
      </c>
      <c r="H65" s="84"/>
      <c r="I65" s="84">
        <v>265.77999999999997</v>
      </c>
      <c r="J65" s="84">
        <v>1063.1099999999999</v>
      </c>
      <c r="K65" s="84">
        <f>Tabela118[[#This Row],[AGP]]+Tabela118[[#This Row],[VENCIMENTO]]+Tabela118[[#This Row],[REPRESENTAÇÃO]]</f>
        <v>1328.8899999999999</v>
      </c>
      <c r="L65" s="1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</row>
    <row r="66" spans="1:28" s="23" customFormat="1" ht="12.75" customHeight="1">
      <c r="A66" s="39" t="s">
        <v>110</v>
      </c>
      <c r="B66" s="42" t="s">
        <v>160</v>
      </c>
      <c r="C66" s="42" t="s">
        <v>204</v>
      </c>
      <c r="D66" s="45" t="s">
        <v>210</v>
      </c>
      <c r="E66" s="34">
        <v>1</v>
      </c>
      <c r="F66" s="47" t="s">
        <v>272</v>
      </c>
      <c r="G66" s="36" t="s">
        <v>511</v>
      </c>
      <c r="H66" s="84"/>
      <c r="I66" s="84">
        <v>265.77999999999997</v>
      </c>
      <c r="J66" s="84">
        <v>1063.1099999999999</v>
      </c>
      <c r="K66" s="84">
        <f>Tabela118[[#This Row],[AGP]]+Tabela118[[#This Row],[VENCIMENTO]]+Tabela118[[#This Row],[REPRESENTAÇÃO]]</f>
        <v>1328.8899999999999</v>
      </c>
      <c r="L66" s="1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</row>
    <row r="67" spans="1:28" s="23" customFormat="1" ht="12.75" customHeight="1">
      <c r="A67" s="39" t="s">
        <v>111</v>
      </c>
      <c r="B67" s="42" t="s">
        <v>161</v>
      </c>
      <c r="C67" s="42" t="s">
        <v>205</v>
      </c>
      <c r="D67" s="45" t="s">
        <v>211</v>
      </c>
      <c r="E67" s="34">
        <v>1</v>
      </c>
      <c r="F67" s="47" t="s">
        <v>273</v>
      </c>
      <c r="G67" s="36" t="s">
        <v>511</v>
      </c>
      <c r="H67" s="84"/>
      <c r="I67" s="84">
        <v>232.56</v>
      </c>
      <c r="J67" s="84">
        <v>930.22</v>
      </c>
      <c r="K67" s="84">
        <f>Tabela118[[#This Row],[AGP]]+Tabela118[[#This Row],[VENCIMENTO]]+Tabela118[[#This Row],[REPRESENTAÇÃO]]</f>
        <v>1162.78</v>
      </c>
      <c r="L67" s="1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</row>
    <row r="68" spans="1:28" s="22" customFormat="1" ht="12.75" customHeight="1">
      <c r="A68" s="21" t="s">
        <v>57</v>
      </c>
      <c r="B68" s="87"/>
      <c r="C68" s="87"/>
      <c r="D68" s="87"/>
      <c r="E68" s="87">
        <f>SUBTOTAL(102,Tabela118[QUANT.])</f>
        <v>65</v>
      </c>
      <c r="F68" s="88"/>
      <c r="G68" s="87"/>
      <c r="H68" s="108">
        <f>SUM(H3:H67)</f>
        <v>10570</v>
      </c>
      <c r="I68" s="89">
        <f>SUBTOTAL(109,Tabela118[VENCIMENTO])</f>
        <v>55381.24000000002</v>
      </c>
      <c r="J68" s="90">
        <f>SUBTOTAL(109,Tabela118[REPRESENTAÇÃO])</f>
        <v>216439.0399999996</v>
      </c>
      <c r="K68" s="91">
        <f>SUBTOTAL(109,Tabela118[TOTAL])</f>
        <v>282390.27999999997</v>
      </c>
    </row>
    <row r="69" spans="1:28" ht="12.75" customHeight="1">
      <c r="A69" s="18"/>
      <c r="B69" s="19"/>
      <c r="C69" s="19"/>
      <c r="D69" s="19"/>
      <c r="E69" s="19"/>
      <c r="F69" s="20"/>
      <c r="G69" s="19"/>
      <c r="H69" s="19"/>
      <c r="I69" s="19"/>
      <c r="J69" s="19"/>
      <c r="K69" s="17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</row>
    <row r="70" spans="1:28" s="22" customFormat="1" ht="12.75" customHeight="1">
      <c r="A70" s="113" t="s">
        <v>20</v>
      </c>
      <c r="B70" s="113"/>
      <c r="C70" s="113"/>
      <c r="D70" s="113"/>
      <c r="E70" s="113"/>
      <c r="F70" s="113"/>
      <c r="G70" s="113"/>
      <c r="H70" s="113"/>
      <c r="I70" s="26"/>
      <c r="K70" s="27"/>
      <c r="L70" s="27"/>
    </row>
    <row r="71" spans="1:28" s="22" customFormat="1" ht="12.75" customHeight="1">
      <c r="A71" s="24" t="s">
        <v>1</v>
      </c>
      <c r="B71" s="24" t="s">
        <v>2</v>
      </c>
      <c r="C71" s="24" t="s">
        <v>3</v>
      </c>
      <c r="D71" s="24" t="s">
        <v>4</v>
      </c>
      <c r="E71" s="24" t="s">
        <v>5</v>
      </c>
      <c r="F71" s="24" t="s">
        <v>6</v>
      </c>
      <c r="G71" s="24" t="s">
        <v>7</v>
      </c>
      <c r="H71" s="24" t="s">
        <v>11</v>
      </c>
      <c r="I71" s="26"/>
      <c r="J71" s="26"/>
      <c r="K71" s="27"/>
      <c r="L71" s="27"/>
      <c r="M71" s="26"/>
      <c r="N71" s="26"/>
      <c r="O71" s="26"/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</row>
    <row r="72" spans="1:28" s="22" customFormat="1" ht="12.75" customHeight="1">
      <c r="A72" s="39" t="s">
        <v>274</v>
      </c>
      <c r="B72" s="42" t="s">
        <v>275</v>
      </c>
      <c r="C72" s="44" t="s">
        <v>276</v>
      </c>
      <c r="D72" s="45" t="s">
        <v>277</v>
      </c>
      <c r="E72" s="29">
        <v>1</v>
      </c>
      <c r="F72" s="47" t="s">
        <v>331</v>
      </c>
      <c r="G72" s="74" t="s">
        <v>513</v>
      </c>
      <c r="H72" s="107">
        <v>5847.08</v>
      </c>
      <c r="K72" s="28"/>
      <c r="L72" s="28"/>
      <c r="M72" s="28"/>
      <c r="N72" s="28"/>
      <c r="O72" s="28"/>
      <c r="P72" s="28"/>
      <c r="Q72" s="28"/>
      <c r="R72" s="28"/>
      <c r="S72" s="28"/>
      <c r="T72" s="28"/>
      <c r="U72" s="28"/>
      <c r="V72" s="28"/>
      <c r="W72" s="28"/>
      <c r="X72" s="28"/>
      <c r="Y72" s="28"/>
      <c r="Z72" s="28"/>
      <c r="AA72" s="28"/>
      <c r="AB72" s="28"/>
    </row>
    <row r="73" spans="1:28" s="22" customFormat="1" ht="12.75" customHeight="1">
      <c r="A73" s="39" t="s">
        <v>278</v>
      </c>
      <c r="B73" s="42" t="s">
        <v>279</v>
      </c>
      <c r="C73" s="42" t="s">
        <v>280</v>
      </c>
      <c r="D73" s="45" t="s">
        <v>277</v>
      </c>
      <c r="E73" s="29">
        <v>1</v>
      </c>
      <c r="F73" s="47" t="s">
        <v>332</v>
      </c>
      <c r="G73" s="74" t="s">
        <v>512</v>
      </c>
      <c r="H73" s="107">
        <v>5847.08</v>
      </c>
      <c r="K73" s="28"/>
      <c r="L73" s="28"/>
      <c r="M73" s="28"/>
      <c r="N73" s="28"/>
      <c r="O73" s="28"/>
      <c r="P73" s="28"/>
      <c r="Q73" s="28"/>
      <c r="R73" s="28"/>
      <c r="S73" s="28"/>
      <c r="T73" s="28"/>
      <c r="U73" s="28"/>
      <c r="V73" s="28"/>
      <c r="W73" s="28"/>
      <c r="X73" s="28"/>
      <c r="Y73" s="28"/>
      <c r="Z73" s="28"/>
      <c r="AA73" s="28"/>
      <c r="AB73" s="28"/>
    </row>
    <row r="74" spans="1:28" s="22" customFormat="1" ht="12.75" customHeight="1">
      <c r="A74" s="39" t="s">
        <v>75</v>
      </c>
      <c r="B74" s="42" t="s">
        <v>135</v>
      </c>
      <c r="C74" s="42" t="s">
        <v>281</v>
      </c>
      <c r="D74" s="45" t="s">
        <v>21</v>
      </c>
      <c r="E74" s="29">
        <v>1</v>
      </c>
      <c r="F74" s="47" t="s">
        <v>333</v>
      </c>
      <c r="G74" s="74" t="s">
        <v>512</v>
      </c>
      <c r="H74" s="107">
        <v>4916.8599999999997</v>
      </c>
      <c r="K74" s="28"/>
      <c r="L74" s="28"/>
      <c r="M74" s="28"/>
      <c r="N74" s="28"/>
      <c r="O74" s="28"/>
      <c r="P74" s="28"/>
      <c r="Q74" s="28"/>
      <c r="R74" s="28"/>
      <c r="S74" s="28"/>
      <c r="T74" s="28"/>
      <c r="U74" s="28"/>
      <c r="V74" s="28"/>
      <c r="W74" s="28"/>
      <c r="X74" s="28"/>
      <c r="Y74" s="28"/>
      <c r="Z74" s="28"/>
      <c r="AA74" s="28"/>
      <c r="AB74" s="28"/>
    </row>
    <row r="75" spans="1:28" s="22" customFormat="1" ht="12.75" customHeight="1">
      <c r="A75" s="39" t="s">
        <v>282</v>
      </c>
      <c r="B75" s="42" t="s">
        <v>283</v>
      </c>
      <c r="C75" s="42" t="s">
        <v>284</v>
      </c>
      <c r="D75" s="45" t="s">
        <v>21</v>
      </c>
      <c r="E75" s="29">
        <v>1</v>
      </c>
      <c r="F75" s="47" t="s">
        <v>334</v>
      </c>
      <c r="G75" s="74" t="s">
        <v>512</v>
      </c>
      <c r="H75" s="107">
        <v>4916.8599999999997</v>
      </c>
      <c r="K75" s="28"/>
      <c r="L75" s="28"/>
      <c r="M75" s="28"/>
      <c r="N75" s="28"/>
      <c r="O75" s="28"/>
      <c r="P75" s="28"/>
      <c r="Q75" s="28"/>
      <c r="R75" s="28"/>
      <c r="S75" s="28"/>
      <c r="T75" s="28"/>
      <c r="U75" s="28"/>
      <c r="V75" s="28"/>
      <c r="W75" s="28"/>
      <c r="X75" s="28"/>
      <c r="Y75" s="28"/>
      <c r="Z75" s="28"/>
      <c r="AA75" s="28"/>
      <c r="AB75" s="28"/>
    </row>
    <row r="76" spans="1:28" s="22" customFormat="1" ht="12.75" customHeight="1">
      <c r="A76" s="39" t="s">
        <v>285</v>
      </c>
      <c r="B76" s="42" t="s">
        <v>286</v>
      </c>
      <c r="C76" s="42" t="s">
        <v>287</v>
      </c>
      <c r="D76" s="45" t="s">
        <v>22</v>
      </c>
      <c r="E76" s="29">
        <v>1</v>
      </c>
      <c r="F76" s="47" t="s">
        <v>335</v>
      </c>
      <c r="G76" s="74" t="s">
        <v>512</v>
      </c>
      <c r="H76" s="107">
        <v>4518.2</v>
      </c>
      <c r="K76" s="28"/>
      <c r="L76" s="28"/>
      <c r="M76" s="28"/>
      <c r="N76" s="28"/>
      <c r="O76" s="28"/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</row>
    <row r="77" spans="1:28" s="22" customFormat="1" ht="12.75" customHeight="1">
      <c r="A77" s="39" t="s">
        <v>288</v>
      </c>
      <c r="B77" s="42" t="s">
        <v>289</v>
      </c>
      <c r="C77" s="42" t="s">
        <v>290</v>
      </c>
      <c r="D77" s="45" t="s">
        <v>22</v>
      </c>
      <c r="E77" s="29">
        <v>1</v>
      </c>
      <c r="F77" s="47" t="s">
        <v>336</v>
      </c>
      <c r="G77" s="74" t="s">
        <v>512</v>
      </c>
      <c r="H77" s="107">
        <v>4518.2</v>
      </c>
      <c r="K77" s="28"/>
      <c r="L77" s="28"/>
      <c r="M77" s="28"/>
      <c r="N77" s="28"/>
      <c r="O77" s="28"/>
      <c r="P77" s="28"/>
      <c r="Q77" s="28"/>
      <c r="R77" s="28"/>
      <c r="S77" s="28"/>
      <c r="T77" s="28"/>
      <c r="U77" s="28"/>
      <c r="V77" s="28"/>
      <c r="W77" s="28"/>
      <c r="X77" s="28"/>
      <c r="Y77" s="28"/>
      <c r="Z77" s="28"/>
      <c r="AA77" s="28"/>
      <c r="AB77" s="28"/>
    </row>
    <row r="78" spans="1:28" s="22" customFormat="1" ht="12.75" customHeight="1">
      <c r="A78" s="39" t="s">
        <v>291</v>
      </c>
      <c r="B78" s="42" t="s">
        <v>292</v>
      </c>
      <c r="C78" s="42" t="s">
        <v>293</v>
      </c>
      <c r="D78" s="45" t="s">
        <v>22</v>
      </c>
      <c r="E78" s="29">
        <v>1</v>
      </c>
      <c r="F78" s="47" t="s">
        <v>337</v>
      </c>
      <c r="G78" s="74" t="s">
        <v>512</v>
      </c>
      <c r="H78" s="107">
        <v>4518.2</v>
      </c>
      <c r="K78" s="28"/>
      <c r="L78" s="28"/>
      <c r="M78" s="28"/>
      <c r="N78" s="28"/>
      <c r="O78" s="28"/>
      <c r="P78" s="28"/>
      <c r="Q78" s="28"/>
      <c r="R78" s="28"/>
      <c r="S78" s="28"/>
      <c r="T78" s="28"/>
      <c r="U78" s="28"/>
      <c r="V78" s="28"/>
      <c r="W78" s="28"/>
      <c r="X78" s="28"/>
      <c r="Y78" s="28"/>
      <c r="Z78" s="28"/>
      <c r="AA78" s="28"/>
      <c r="AB78" s="28"/>
    </row>
    <row r="79" spans="1:28" s="22" customFormat="1" ht="12.75" customHeight="1">
      <c r="A79" s="39" t="s">
        <v>294</v>
      </c>
      <c r="B79" s="42" t="s">
        <v>295</v>
      </c>
      <c r="C79" s="42" t="s">
        <v>296</v>
      </c>
      <c r="D79" s="45" t="s">
        <v>22</v>
      </c>
      <c r="E79" s="29">
        <v>1</v>
      </c>
      <c r="F79" s="47" t="s">
        <v>338</v>
      </c>
      <c r="G79" s="74" t="s">
        <v>513</v>
      </c>
      <c r="H79" s="107">
        <v>4518.2</v>
      </c>
      <c r="K79" s="28"/>
      <c r="L79" s="28"/>
      <c r="M79" s="28"/>
      <c r="N79" s="28"/>
      <c r="O79" s="28"/>
      <c r="P79" s="28"/>
      <c r="Q79" s="28"/>
      <c r="R79" s="28"/>
      <c r="S79" s="28"/>
      <c r="T79" s="28"/>
      <c r="U79" s="28"/>
      <c r="V79" s="28"/>
      <c r="W79" s="28"/>
      <c r="X79" s="28"/>
      <c r="Y79" s="28"/>
      <c r="Z79" s="28"/>
      <c r="AA79" s="28"/>
      <c r="AB79" s="28"/>
    </row>
    <row r="80" spans="1:28" s="22" customFormat="1" ht="12.75" customHeight="1">
      <c r="A80" s="39" t="s">
        <v>297</v>
      </c>
      <c r="B80" s="42" t="s">
        <v>298</v>
      </c>
      <c r="C80" s="42" t="s">
        <v>299</v>
      </c>
      <c r="D80" s="45" t="s">
        <v>22</v>
      </c>
      <c r="E80" s="29">
        <v>1</v>
      </c>
      <c r="F80" s="47" t="s">
        <v>339</v>
      </c>
      <c r="G80" s="74" t="s">
        <v>512</v>
      </c>
      <c r="H80" s="107">
        <v>4518.2</v>
      </c>
      <c r="K80" s="28"/>
      <c r="L80" s="28"/>
      <c r="M80" s="28"/>
      <c r="N80" s="28"/>
      <c r="O80" s="28"/>
      <c r="P80" s="28"/>
      <c r="Q80" s="28"/>
      <c r="R80" s="28"/>
      <c r="S80" s="28"/>
      <c r="T80" s="28"/>
      <c r="U80" s="28"/>
      <c r="V80" s="28"/>
      <c r="W80" s="28"/>
      <c r="X80" s="28"/>
      <c r="Y80" s="28"/>
      <c r="Z80" s="28"/>
      <c r="AA80" s="28"/>
      <c r="AB80" s="28"/>
    </row>
    <row r="81" spans="1:28" s="22" customFormat="1" ht="12.75" customHeight="1">
      <c r="A81" s="39" t="s">
        <v>74</v>
      </c>
      <c r="B81" s="42" t="s">
        <v>127</v>
      </c>
      <c r="C81" s="42" t="s">
        <v>171</v>
      </c>
      <c r="D81" s="45" t="s">
        <v>22</v>
      </c>
      <c r="E81" s="29">
        <v>1</v>
      </c>
      <c r="F81" s="47" t="s">
        <v>340</v>
      </c>
      <c r="G81" s="74" t="s">
        <v>512</v>
      </c>
      <c r="H81" s="107">
        <v>4518.2</v>
      </c>
      <c r="K81" s="28"/>
      <c r="L81" s="28"/>
      <c r="M81" s="28"/>
      <c r="N81" s="28"/>
      <c r="O81" s="28"/>
      <c r="P81" s="28"/>
      <c r="Q81" s="28"/>
      <c r="R81" s="28"/>
      <c r="S81" s="28"/>
      <c r="T81" s="28"/>
      <c r="U81" s="28"/>
      <c r="V81" s="28"/>
      <c r="W81" s="28"/>
      <c r="X81" s="28"/>
      <c r="Y81" s="28"/>
      <c r="Z81" s="28"/>
      <c r="AA81" s="28"/>
      <c r="AB81" s="28"/>
    </row>
    <row r="82" spans="1:28" s="22" customFormat="1" ht="12.75" customHeight="1">
      <c r="A82" s="39" t="s">
        <v>300</v>
      </c>
      <c r="B82" s="42" t="s">
        <v>301</v>
      </c>
      <c r="C82" s="42" t="s">
        <v>302</v>
      </c>
      <c r="D82" s="45" t="s">
        <v>23</v>
      </c>
      <c r="E82" s="29">
        <v>1</v>
      </c>
      <c r="F82" s="47" t="s">
        <v>341</v>
      </c>
      <c r="G82" s="74" t="s">
        <v>512</v>
      </c>
      <c r="H82" s="107">
        <v>3720.87</v>
      </c>
      <c r="K82" s="28"/>
      <c r="L82" s="28"/>
      <c r="M82" s="28"/>
      <c r="N82" s="28"/>
      <c r="O82" s="28"/>
      <c r="P82" s="28"/>
      <c r="Q82" s="28"/>
      <c r="R82" s="28"/>
      <c r="S82" s="28"/>
      <c r="T82" s="28"/>
      <c r="U82" s="28"/>
      <c r="V82" s="28"/>
      <c r="W82" s="28"/>
      <c r="X82" s="28"/>
      <c r="Y82" s="28"/>
      <c r="Z82" s="28"/>
      <c r="AA82" s="28"/>
      <c r="AB82" s="28"/>
    </row>
    <row r="83" spans="1:28" s="22" customFormat="1" ht="12.75" customHeight="1">
      <c r="A83" s="39" t="s">
        <v>303</v>
      </c>
      <c r="B83" s="42" t="s">
        <v>304</v>
      </c>
      <c r="C83" s="42" t="s">
        <v>305</v>
      </c>
      <c r="D83" s="45" t="s">
        <v>23</v>
      </c>
      <c r="E83" s="29">
        <v>1</v>
      </c>
      <c r="F83" s="47" t="s">
        <v>342</v>
      </c>
      <c r="G83" s="74" t="s">
        <v>512</v>
      </c>
      <c r="H83" s="107">
        <v>3720.87</v>
      </c>
      <c r="K83" s="28"/>
      <c r="L83" s="28"/>
      <c r="M83" s="28"/>
      <c r="N83" s="28"/>
      <c r="O83" s="28"/>
      <c r="P83" s="28"/>
      <c r="Q83" s="28"/>
      <c r="R83" s="28"/>
      <c r="S83" s="28"/>
      <c r="T83" s="28"/>
      <c r="U83" s="28"/>
      <c r="V83" s="28"/>
      <c r="W83" s="28"/>
      <c r="X83" s="28"/>
      <c r="Y83" s="28"/>
      <c r="Z83" s="28"/>
      <c r="AA83" s="28"/>
      <c r="AB83" s="28"/>
    </row>
    <row r="84" spans="1:28" s="22" customFormat="1" ht="12.75" customHeight="1">
      <c r="A84" s="39" t="s">
        <v>306</v>
      </c>
      <c r="B84" s="42" t="s">
        <v>307</v>
      </c>
      <c r="C84" s="42" t="s">
        <v>308</v>
      </c>
      <c r="D84" s="45" t="s">
        <v>23</v>
      </c>
      <c r="E84" s="29">
        <v>1</v>
      </c>
      <c r="F84" s="47" t="s">
        <v>343</v>
      </c>
      <c r="G84" s="74" t="s">
        <v>512</v>
      </c>
      <c r="H84" s="107">
        <v>3720.87</v>
      </c>
      <c r="K84" s="28"/>
      <c r="L84" s="28"/>
      <c r="M84" s="28"/>
      <c r="N84" s="28"/>
      <c r="O84" s="28"/>
      <c r="P84" s="28"/>
      <c r="Q84" s="28"/>
      <c r="R84" s="28"/>
      <c r="S84" s="28"/>
      <c r="T84" s="28"/>
      <c r="U84" s="28"/>
      <c r="V84" s="28"/>
      <c r="W84" s="28"/>
      <c r="X84" s="28"/>
      <c r="Y84" s="28"/>
      <c r="Z84" s="28"/>
      <c r="AA84" s="28"/>
      <c r="AB84" s="28"/>
    </row>
    <row r="85" spans="1:28" s="22" customFormat="1" ht="12.75" customHeight="1">
      <c r="A85" s="39" t="s">
        <v>309</v>
      </c>
      <c r="B85" s="42" t="s">
        <v>310</v>
      </c>
      <c r="C85" s="42" t="s">
        <v>311</v>
      </c>
      <c r="D85" s="45" t="s">
        <v>23</v>
      </c>
      <c r="E85" s="29">
        <v>1</v>
      </c>
      <c r="F85" s="47" t="s">
        <v>344</v>
      </c>
      <c r="G85" s="74" t="s">
        <v>512</v>
      </c>
      <c r="H85" s="107">
        <v>3720.87</v>
      </c>
      <c r="K85" s="28"/>
      <c r="L85" s="28"/>
      <c r="M85" s="28"/>
      <c r="N85" s="28"/>
      <c r="O85" s="28"/>
      <c r="P85" s="28"/>
      <c r="Q85" s="28"/>
      <c r="R85" s="28"/>
      <c r="S85" s="28"/>
      <c r="T85" s="28"/>
      <c r="U85" s="28"/>
      <c r="V85" s="28"/>
      <c r="W85" s="28"/>
      <c r="X85" s="28"/>
      <c r="Y85" s="28"/>
      <c r="Z85" s="28"/>
      <c r="AA85" s="28"/>
      <c r="AB85" s="28"/>
    </row>
    <row r="86" spans="1:28" s="22" customFormat="1" ht="12.75" customHeight="1">
      <c r="A86" s="39" t="s">
        <v>75</v>
      </c>
      <c r="B86" s="42" t="s">
        <v>312</v>
      </c>
      <c r="C86" s="42" t="s">
        <v>313</v>
      </c>
      <c r="D86" s="45" t="s">
        <v>23</v>
      </c>
      <c r="E86" s="29">
        <v>1</v>
      </c>
      <c r="F86" s="47" t="s">
        <v>345</v>
      </c>
      <c r="G86" s="74" t="s">
        <v>512</v>
      </c>
      <c r="H86" s="107">
        <v>3720.87</v>
      </c>
      <c r="K86" s="28"/>
      <c r="L86" s="28"/>
      <c r="M86" s="28"/>
      <c r="N86" s="28"/>
      <c r="O86" s="28"/>
      <c r="P86" s="28"/>
      <c r="Q86" s="28"/>
      <c r="R86" s="28"/>
      <c r="S86" s="28"/>
      <c r="T86" s="28"/>
      <c r="U86" s="28"/>
      <c r="V86" s="28"/>
      <c r="W86" s="28"/>
      <c r="X86" s="28"/>
      <c r="Y86" s="28"/>
      <c r="Z86" s="28"/>
      <c r="AA86" s="28"/>
      <c r="AB86" s="28"/>
    </row>
    <row r="87" spans="1:28" s="22" customFormat="1" ht="12.75" customHeight="1">
      <c r="A87" s="39" t="s">
        <v>314</v>
      </c>
      <c r="B87" s="42" t="s">
        <v>283</v>
      </c>
      <c r="C87" s="42" t="s">
        <v>315</v>
      </c>
      <c r="D87" s="45" t="s">
        <v>23</v>
      </c>
      <c r="E87" s="29">
        <v>1</v>
      </c>
      <c r="F87" s="47" t="s">
        <v>346</v>
      </c>
      <c r="G87" s="74" t="s">
        <v>512</v>
      </c>
      <c r="H87" s="107">
        <v>3720.87</v>
      </c>
      <c r="K87" s="28"/>
      <c r="L87" s="28"/>
      <c r="M87" s="28"/>
      <c r="N87" s="28"/>
      <c r="O87" s="28"/>
      <c r="P87" s="28"/>
      <c r="Q87" s="28"/>
      <c r="R87" s="28"/>
      <c r="S87" s="28"/>
      <c r="T87" s="28"/>
      <c r="U87" s="28"/>
      <c r="V87" s="28"/>
      <c r="W87" s="28"/>
      <c r="X87" s="28"/>
      <c r="Y87" s="28"/>
      <c r="Z87" s="28"/>
      <c r="AA87" s="28"/>
      <c r="AB87" s="28"/>
    </row>
    <row r="88" spans="1:28" s="22" customFormat="1" ht="12.75" customHeight="1">
      <c r="A88" s="39" t="s">
        <v>316</v>
      </c>
      <c r="B88" s="42" t="s">
        <v>317</v>
      </c>
      <c r="C88" s="42" t="s">
        <v>318</v>
      </c>
      <c r="D88" s="45" t="s">
        <v>23</v>
      </c>
      <c r="E88" s="29">
        <v>1</v>
      </c>
      <c r="F88" s="47" t="s">
        <v>347</v>
      </c>
      <c r="G88" s="74" t="s">
        <v>512</v>
      </c>
      <c r="H88" s="107">
        <v>3720.87</v>
      </c>
      <c r="K88" s="28"/>
      <c r="L88" s="28"/>
      <c r="M88" s="28"/>
      <c r="N88" s="28"/>
      <c r="O88" s="28"/>
      <c r="P88" s="28"/>
      <c r="Q88" s="28"/>
      <c r="R88" s="28"/>
      <c r="S88" s="28"/>
      <c r="T88" s="28"/>
      <c r="U88" s="28"/>
      <c r="V88" s="28"/>
      <c r="W88" s="28"/>
      <c r="X88" s="28"/>
      <c r="Y88" s="28"/>
      <c r="Z88" s="28"/>
      <c r="AA88" s="28"/>
      <c r="AB88" s="28"/>
    </row>
    <row r="89" spans="1:28" s="22" customFormat="1" ht="12.75" customHeight="1">
      <c r="A89" s="39" t="s">
        <v>81</v>
      </c>
      <c r="B89" s="42" t="s">
        <v>319</v>
      </c>
      <c r="C89" s="42" t="s">
        <v>460</v>
      </c>
      <c r="D89" s="45" t="s">
        <v>23</v>
      </c>
      <c r="E89" s="29">
        <v>1</v>
      </c>
      <c r="F89" s="47" t="s">
        <v>348</v>
      </c>
      <c r="G89" s="74" t="s">
        <v>512</v>
      </c>
      <c r="H89" s="107">
        <v>3720.87</v>
      </c>
      <c r="K89" s="28"/>
      <c r="L89" s="28"/>
      <c r="M89" s="28"/>
      <c r="N89" s="28"/>
      <c r="O89" s="28"/>
      <c r="P89" s="28"/>
      <c r="Q89" s="28"/>
      <c r="R89" s="28"/>
      <c r="S89" s="28"/>
      <c r="T89" s="28"/>
      <c r="U89" s="28"/>
      <c r="V89" s="28"/>
      <c r="W89" s="28"/>
      <c r="X89" s="28"/>
      <c r="Y89" s="28"/>
      <c r="Z89" s="28"/>
      <c r="AA89" s="28"/>
      <c r="AB89" s="28"/>
    </row>
    <row r="90" spans="1:28" s="22" customFormat="1" ht="12.75" customHeight="1">
      <c r="A90" s="39" t="s">
        <v>320</v>
      </c>
      <c r="B90" s="42" t="s">
        <v>321</v>
      </c>
      <c r="C90" s="42" t="s">
        <v>322</v>
      </c>
      <c r="D90" s="45" t="s">
        <v>24</v>
      </c>
      <c r="E90" s="29">
        <v>1</v>
      </c>
      <c r="F90" s="47" t="s">
        <v>349</v>
      </c>
      <c r="G90" s="74" t="s">
        <v>512</v>
      </c>
      <c r="H90" s="107">
        <v>2657.77</v>
      </c>
      <c r="K90" s="28"/>
      <c r="L90" s="28"/>
      <c r="M90" s="28"/>
      <c r="N90" s="28"/>
      <c r="O90" s="28"/>
      <c r="P90" s="28"/>
      <c r="Q90" s="28"/>
      <c r="R90" s="28"/>
      <c r="S90" s="28"/>
      <c r="T90" s="28"/>
      <c r="U90" s="28"/>
      <c r="V90" s="28"/>
      <c r="W90" s="28"/>
      <c r="X90" s="28"/>
      <c r="Y90" s="28"/>
      <c r="Z90" s="28"/>
      <c r="AA90" s="28"/>
      <c r="AB90" s="28"/>
    </row>
    <row r="91" spans="1:28" s="22" customFormat="1" ht="12.75" customHeight="1">
      <c r="A91" s="39" t="s">
        <v>324</v>
      </c>
      <c r="B91" s="42" t="s">
        <v>144</v>
      </c>
      <c r="C91" s="42" t="s">
        <v>187</v>
      </c>
      <c r="D91" s="45" t="s">
        <v>24</v>
      </c>
      <c r="E91" s="29">
        <v>1</v>
      </c>
      <c r="F91" s="47" t="s">
        <v>350</v>
      </c>
      <c r="G91" s="74" t="s">
        <v>512</v>
      </c>
      <c r="H91" s="107">
        <v>2657.77</v>
      </c>
      <c r="K91" s="28"/>
      <c r="L91" s="28"/>
      <c r="M91" s="28"/>
      <c r="N91" s="28"/>
      <c r="O91" s="28"/>
      <c r="P91" s="28"/>
      <c r="Q91" s="28"/>
      <c r="R91" s="28"/>
      <c r="S91" s="28"/>
      <c r="T91" s="28"/>
      <c r="U91" s="28"/>
      <c r="V91" s="28"/>
      <c r="W91" s="28"/>
      <c r="X91" s="28"/>
      <c r="Y91" s="28"/>
      <c r="Z91" s="28"/>
      <c r="AA91" s="28"/>
      <c r="AB91" s="28"/>
    </row>
    <row r="92" spans="1:28" s="22" customFormat="1" ht="12.75" customHeight="1">
      <c r="A92" s="39" t="s">
        <v>325</v>
      </c>
      <c r="B92" s="42" t="s">
        <v>326</v>
      </c>
      <c r="C92" s="42" t="s">
        <v>327</v>
      </c>
      <c r="D92" s="45" t="s">
        <v>24</v>
      </c>
      <c r="E92" s="29">
        <v>1</v>
      </c>
      <c r="F92" s="47" t="s">
        <v>351</v>
      </c>
      <c r="G92" s="74" t="s">
        <v>513</v>
      </c>
      <c r="H92" s="107">
        <v>2657.77</v>
      </c>
      <c r="K92" s="28"/>
      <c r="L92" s="28"/>
      <c r="M92" s="28"/>
      <c r="N92" s="28"/>
      <c r="O92" s="28"/>
      <c r="P92" s="28"/>
      <c r="Q92" s="28"/>
      <c r="R92" s="28"/>
      <c r="S92" s="28"/>
      <c r="T92" s="28"/>
      <c r="U92" s="28"/>
      <c r="V92" s="28"/>
      <c r="W92" s="28"/>
      <c r="X92" s="28"/>
      <c r="Y92" s="28"/>
      <c r="Z92" s="28"/>
      <c r="AA92" s="28"/>
      <c r="AB92" s="28"/>
    </row>
    <row r="93" spans="1:28" s="22" customFormat="1" ht="12.75" customHeight="1">
      <c r="A93" s="39" t="s">
        <v>90</v>
      </c>
      <c r="B93" s="42" t="s">
        <v>142</v>
      </c>
      <c r="C93" s="42" t="s">
        <v>184</v>
      </c>
      <c r="D93" s="45" t="s">
        <v>24</v>
      </c>
      <c r="E93" s="29">
        <v>1</v>
      </c>
      <c r="F93" s="47" t="s">
        <v>352</v>
      </c>
      <c r="G93" s="74" t="s">
        <v>512</v>
      </c>
      <c r="H93" s="107">
        <v>2657.77</v>
      </c>
      <c r="K93" s="28"/>
      <c r="L93" s="28"/>
      <c r="M93" s="28"/>
      <c r="N93" s="28"/>
      <c r="O93" s="28"/>
      <c r="P93" s="28"/>
      <c r="Q93" s="28"/>
      <c r="R93" s="28"/>
      <c r="S93" s="28"/>
      <c r="T93" s="28"/>
      <c r="U93" s="28"/>
      <c r="V93" s="28"/>
      <c r="W93" s="28"/>
      <c r="X93" s="28"/>
      <c r="Y93" s="28"/>
      <c r="Z93" s="28"/>
      <c r="AA93" s="28"/>
      <c r="AB93" s="28"/>
    </row>
    <row r="94" spans="1:28" s="22" customFormat="1" ht="12.75" customHeight="1">
      <c r="A94" s="39" t="s">
        <v>328</v>
      </c>
      <c r="B94" s="42" t="s">
        <v>26</v>
      </c>
      <c r="C94" s="42" t="s">
        <v>323</v>
      </c>
      <c r="D94" s="45" t="s">
        <v>24</v>
      </c>
      <c r="E94" s="29">
        <v>1</v>
      </c>
      <c r="F94" s="47" t="s">
        <v>353</v>
      </c>
      <c r="G94" s="74" t="s">
        <v>512</v>
      </c>
      <c r="H94" s="107">
        <v>2657.77</v>
      </c>
      <c r="K94" s="28"/>
      <c r="L94" s="28"/>
      <c r="M94" s="28"/>
      <c r="N94" s="28"/>
      <c r="O94" s="28"/>
      <c r="P94" s="28"/>
      <c r="Q94" s="28"/>
      <c r="R94" s="28"/>
      <c r="S94" s="28"/>
      <c r="T94" s="28"/>
      <c r="U94" s="28"/>
      <c r="V94" s="28"/>
      <c r="W94" s="28"/>
      <c r="X94" s="28"/>
      <c r="Y94" s="28"/>
      <c r="Z94" s="28"/>
      <c r="AA94" s="28"/>
      <c r="AB94" s="28"/>
    </row>
    <row r="95" spans="1:28" s="22" customFormat="1" ht="12.75" customHeight="1">
      <c r="A95" s="39" t="s">
        <v>329</v>
      </c>
      <c r="B95" s="42" t="s">
        <v>25</v>
      </c>
      <c r="C95" s="42" t="s">
        <v>330</v>
      </c>
      <c r="D95" s="45" t="s">
        <v>24</v>
      </c>
      <c r="E95" s="29">
        <v>1</v>
      </c>
      <c r="F95" s="47" t="s">
        <v>354</v>
      </c>
      <c r="G95" s="74" t="s">
        <v>512</v>
      </c>
      <c r="H95" s="107">
        <v>2657.77</v>
      </c>
      <c r="K95" s="28"/>
      <c r="L95" s="28"/>
      <c r="M95" s="28"/>
      <c r="N95" s="28"/>
      <c r="O95" s="28"/>
      <c r="P95" s="28"/>
      <c r="Q95" s="28"/>
      <c r="R95" s="28"/>
      <c r="S95" s="28"/>
      <c r="T95" s="28"/>
      <c r="U95" s="28"/>
      <c r="V95" s="28"/>
      <c r="W95" s="28"/>
      <c r="X95" s="28"/>
      <c r="Y95" s="28"/>
      <c r="Z95" s="28"/>
      <c r="AA95" s="28"/>
      <c r="AB95" s="28"/>
    </row>
    <row r="96" spans="1:28" s="22" customFormat="1" ht="12.75" customHeight="1">
      <c r="A96" s="21"/>
      <c r="B96" s="30"/>
      <c r="C96" s="30"/>
      <c r="D96" s="30"/>
      <c r="E96" s="30">
        <f>SUM(E72:E95)</f>
        <v>24</v>
      </c>
      <c r="F96" s="31"/>
      <c r="G96" s="30"/>
      <c r="H96" s="32">
        <f>SUBTOTAL(109,Tabela219[TOTAL])</f>
        <v>94350.660000000018</v>
      </c>
      <c r="K96" s="28"/>
      <c r="L96" s="28"/>
      <c r="M96" s="28"/>
      <c r="N96" s="28"/>
      <c r="O96" s="28"/>
      <c r="P96" s="28"/>
      <c r="Q96" s="28"/>
      <c r="R96" s="28"/>
      <c r="S96" s="28"/>
      <c r="T96" s="28"/>
      <c r="U96" s="28"/>
      <c r="V96" s="28"/>
      <c r="W96" s="28"/>
      <c r="X96" s="28"/>
      <c r="Y96" s="28"/>
      <c r="Z96" s="28"/>
      <c r="AA96" s="28"/>
      <c r="AB96" s="28"/>
    </row>
    <row r="97" spans="1:28" ht="12.75" customHeight="1">
      <c r="A97" s="2"/>
      <c r="B97" s="6"/>
      <c r="C97" s="6"/>
      <c r="D97" s="6"/>
      <c r="E97" s="6"/>
      <c r="F97" s="6"/>
      <c r="G97" s="2"/>
      <c r="H97" s="6"/>
      <c r="I97" s="3"/>
      <c r="J97" s="2"/>
      <c r="K97" s="1"/>
      <c r="L97" s="1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</row>
    <row r="98" spans="1:28" ht="12.75" customHeight="1">
      <c r="A98" s="114" t="s">
        <v>27</v>
      </c>
      <c r="B98" s="114"/>
      <c r="C98" s="114"/>
      <c r="D98" s="114"/>
      <c r="E98" s="114"/>
      <c r="F98" s="114"/>
      <c r="G98" s="114"/>
      <c r="H98" s="114"/>
      <c r="I98" s="3"/>
      <c r="J98" s="2"/>
      <c r="K98" s="1"/>
      <c r="L98" s="1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</row>
    <row r="99" spans="1:28" ht="12.75" customHeight="1">
      <c r="A99" s="37" t="s">
        <v>1</v>
      </c>
      <c r="B99" s="37" t="s">
        <v>2</v>
      </c>
      <c r="C99" s="37" t="s">
        <v>3</v>
      </c>
      <c r="D99" s="37" t="s">
        <v>4</v>
      </c>
      <c r="E99" s="37" t="s">
        <v>5</v>
      </c>
      <c r="F99" s="37" t="s">
        <v>6</v>
      </c>
      <c r="G99" s="37" t="s">
        <v>7</v>
      </c>
      <c r="H99" s="37" t="s">
        <v>28</v>
      </c>
      <c r="I99" s="96" t="s">
        <v>520</v>
      </c>
      <c r="J99" s="96" t="s">
        <v>521</v>
      </c>
      <c r="K99" s="97" t="s">
        <v>522</v>
      </c>
      <c r="L99" s="1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</row>
    <row r="100" spans="1:28" ht="12.75" customHeight="1">
      <c r="A100" s="47" t="s">
        <v>355</v>
      </c>
      <c r="B100" s="42" t="s">
        <v>286</v>
      </c>
      <c r="C100" s="42" t="s">
        <v>356</v>
      </c>
      <c r="D100" s="45" t="s">
        <v>29</v>
      </c>
      <c r="E100" s="34">
        <v>1</v>
      </c>
      <c r="F100" s="72" t="s">
        <v>462</v>
      </c>
      <c r="G100" s="36" t="s">
        <v>512</v>
      </c>
      <c r="H100" s="84">
        <v>1200.69</v>
      </c>
      <c r="I100" s="99"/>
      <c r="J100" s="99"/>
      <c r="K100" s="100">
        <f>Tabela320[[#This Row],[VALOR]]</f>
        <v>1200.69</v>
      </c>
      <c r="L100" s="1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</row>
    <row r="101" spans="1:28" ht="12.75" customHeight="1">
      <c r="A101" s="47" t="s">
        <v>357</v>
      </c>
      <c r="B101" s="42" t="s">
        <v>358</v>
      </c>
      <c r="C101" s="42" t="s">
        <v>359</v>
      </c>
      <c r="D101" s="45" t="s">
        <v>29</v>
      </c>
      <c r="E101" s="34">
        <v>1</v>
      </c>
      <c r="F101" s="71" t="s">
        <v>419</v>
      </c>
      <c r="G101" s="36" t="s">
        <v>513</v>
      </c>
      <c r="H101" s="84">
        <v>1200.69</v>
      </c>
      <c r="I101" s="99"/>
      <c r="J101" s="99"/>
      <c r="K101" s="100">
        <f>Tabela320[[#This Row],[VALOR]]</f>
        <v>1200.69</v>
      </c>
      <c r="L101" s="1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</row>
    <row r="102" spans="1:28" ht="12.75" customHeight="1">
      <c r="A102" s="47" t="s">
        <v>360</v>
      </c>
      <c r="B102" s="42" t="s">
        <v>361</v>
      </c>
      <c r="C102" s="42" t="s">
        <v>362</v>
      </c>
      <c r="D102" s="45" t="s">
        <v>29</v>
      </c>
      <c r="E102" s="34">
        <v>1</v>
      </c>
      <c r="F102" s="72" t="s">
        <v>463</v>
      </c>
      <c r="G102" s="36" t="s">
        <v>512</v>
      </c>
      <c r="H102" s="84">
        <v>1200.69</v>
      </c>
      <c r="I102" s="99"/>
      <c r="J102" s="99"/>
      <c r="K102" s="100">
        <f>Tabela320[[#This Row],[VALOR]]</f>
        <v>1200.69</v>
      </c>
      <c r="L102" s="1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</row>
    <row r="103" spans="1:28" ht="12.75" customHeight="1">
      <c r="A103" s="47" t="s">
        <v>363</v>
      </c>
      <c r="B103" s="42" t="s">
        <v>364</v>
      </c>
      <c r="C103" s="42" t="s">
        <v>165</v>
      </c>
      <c r="D103" s="45" t="s">
        <v>29</v>
      </c>
      <c r="E103" s="34">
        <v>1</v>
      </c>
      <c r="F103" s="53" t="s">
        <v>423</v>
      </c>
      <c r="G103" s="36" t="s">
        <v>513</v>
      </c>
      <c r="H103" s="84">
        <v>1200.69</v>
      </c>
      <c r="I103" s="99"/>
      <c r="J103" s="99"/>
      <c r="K103" s="100">
        <f>Tabela320[[#This Row],[VALOR]]</f>
        <v>1200.69</v>
      </c>
      <c r="L103" s="1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</row>
    <row r="104" spans="1:28" ht="12.75" customHeight="1">
      <c r="A104" s="47" t="s">
        <v>363</v>
      </c>
      <c r="B104" s="42" t="s">
        <v>364</v>
      </c>
      <c r="C104" s="42" t="s">
        <v>165</v>
      </c>
      <c r="D104" s="45" t="s">
        <v>29</v>
      </c>
      <c r="E104" s="34">
        <v>1</v>
      </c>
      <c r="F104" s="72" t="s">
        <v>464</v>
      </c>
      <c r="G104" s="75" t="s">
        <v>512</v>
      </c>
      <c r="H104" s="92">
        <v>1200.69</v>
      </c>
      <c r="I104" s="99"/>
      <c r="J104" s="99"/>
      <c r="K104" s="100">
        <f>Tabela320[[#This Row],[VALOR]]</f>
        <v>1200.69</v>
      </c>
      <c r="L104" s="1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</row>
    <row r="105" spans="1:28" ht="12.75" customHeight="1">
      <c r="A105" s="47" t="s">
        <v>363</v>
      </c>
      <c r="B105" s="42" t="s">
        <v>364</v>
      </c>
      <c r="C105" s="42" t="s">
        <v>165</v>
      </c>
      <c r="D105" s="45" t="s">
        <v>29</v>
      </c>
      <c r="E105" s="34">
        <v>1</v>
      </c>
      <c r="F105" s="53" t="s">
        <v>465</v>
      </c>
      <c r="G105" s="36" t="s">
        <v>512</v>
      </c>
      <c r="H105" s="84">
        <v>1200.69</v>
      </c>
      <c r="I105" s="99"/>
      <c r="J105" s="99"/>
      <c r="K105" s="100">
        <f>Tabela320[[#This Row],[VALOR]]</f>
        <v>1200.69</v>
      </c>
      <c r="L105" s="1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</row>
    <row r="106" spans="1:28" ht="12.75" customHeight="1">
      <c r="A106" s="47" t="s">
        <v>365</v>
      </c>
      <c r="B106" s="42" t="s">
        <v>358</v>
      </c>
      <c r="C106" s="42" t="s">
        <v>327</v>
      </c>
      <c r="D106" s="45" t="s">
        <v>29</v>
      </c>
      <c r="E106" s="34">
        <v>1</v>
      </c>
      <c r="F106" s="72" t="s">
        <v>466</v>
      </c>
      <c r="G106" s="36" t="s">
        <v>512</v>
      </c>
      <c r="H106" s="84">
        <v>1200.69</v>
      </c>
      <c r="I106" s="99"/>
      <c r="J106" s="99"/>
      <c r="K106" s="100">
        <f>Tabela320[[#This Row],[VALOR]]</f>
        <v>1200.69</v>
      </c>
      <c r="L106" s="1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</row>
    <row r="107" spans="1:28" ht="12.75" customHeight="1">
      <c r="A107" s="47" t="s">
        <v>366</v>
      </c>
      <c r="B107" s="42" t="s">
        <v>367</v>
      </c>
      <c r="C107" s="42" t="s">
        <v>368</v>
      </c>
      <c r="D107" s="45" t="s">
        <v>29</v>
      </c>
      <c r="E107" s="34">
        <v>1</v>
      </c>
      <c r="F107" s="53" t="s">
        <v>467</v>
      </c>
      <c r="G107" s="36" t="s">
        <v>512</v>
      </c>
      <c r="H107" s="84">
        <v>1200.69</v>
      </c>
      <c r="I107" s="99"/>
      <c r="J107" s="99"/>
      <c r="K107" s="100">
        <f>Tabela320[[#This Row],[VALOR]]</f>
        <v>1200.69</v>
      </c>
      <c r="L107" s="1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</row>
    <row r="108" spans="1:28" ht="12.75" customHeight="1">
      <c r="A108" s="47" t="s">
        <v>369</v>
      </c>
      <c r="B108" s="42" t="s">
        <v>370</v>
      </c>
      <c r="C108" s="42" t="s">
        <v>371</v>
      </c>
      <c r="D108" s="45" t="s">
        <v>29</v>
      </c>
      <c r="E108" s="34">
        <v>1</v>
      </c>
      <c r="F108" s="72" t="s">
        <v>468</v>
      </c>
      <c r="G108" s="36" t="s">
        <v>512</v>
      </c>
      <c r="H108" s="84">
        <v>1200.69</v>
      </c>
      <c r="I108" s="99"/>
      <c r="J108" s="99"/>
      <c r="K108" s="100">
        <f>Tabela320[[#This Row],[VALOR]]</f>
        <v>1200.69</v>
      </c>
      <c r="L108" s="1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</row>
    <row r="109" spans="1:28" ht="12.75" customHeight="1">
      <c r="A109" s="47" t="s">
        <v>372</v>
      </c>
      <c r="B109" s="42" t="s">
        <v>373</v>
      </c>
      <c r="C109" s="42" t="s">
        <v>374</v>
      </c>
      <c r="D109" s="45" t="s">
        <v>29</v>
      </c>
      <c r="E109" s="34">
        <v>1</v>
      </c>
      <c r="F109" s="53" t="s">
        <v>420</v>
      </c>
      <c r="G109" s="36" t="s">
        <v>512</v>
      </c>
      <c r="H109" s="84">
        <v>1200.69</v>
      </c>
      <c r="I109" s="99"/>
      <c r="J109" s="99"/>
      <c r="K109" s="100">
        <f>Tabela320[[#This Row],[VALOR]]</f>
        <v>1200.69</v>
      </c>
      <c r="L109" s="1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</row>
    <row r="110" spans="1:28" ht="12.75" customHeight="1">
      <c r="A110" s="47" t="s">
        <v>375</v>
      </c>
      <c r="B110" s="42" t="s">
        <v>376</v>
      </c>
      <c r="C110" s="42" t="s">
        <v>377</v>
      </c>
      <c r="D110" s="45" t="s">
        <v>29</v>
      </c>
      <c r="E110" s="34">
        <v>1</v>
      </c>
      <c r="F110" s="72" t="s">
        <v>422</v>
      </c>
      <c r="G110" s="36" t="s">
        <v>512</v>
      </c>
      <c r="H110" s="84">
        <v>1200.69</v>
      </c>
      <c r="I110" s="99"/>
      <c r="J110" s="99"/>
      <c r="K110" s="100">
        <f>Tabela320[[#This Row],[VALOR]]</f>
        <v>1200.69</v>
      </c>
      <c r="L110" s="1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</row>
    <row r="111" spans="1:28" ht="12.75" customHeight="1">
      <c r="A111" s="47" t="s">
        <v>378</v>
      </c>
      <c r="B111" s="42" t="s">
        <v>379</v>
      </c>
      <c r="C111" s="42" t="s">
        <v>380</v>
      </c>
      <c r="D111" s="45" t="s">
        <v>29</v>
      </c>
      <c r="E111" s="34">
        <v>1</v>
      </c>
      <c r="F111" s="53" t="s">
        <v>421</v>
      </c>
      <c r="G111" s="36" t="s">
        <v>512</v>
      </c>
      <c r="H111" s="84">
        <v>1200.69</v>
      </c>
      <c r="I111" s="99"/>
      <c r="J111" s="99"/>
      <c r="K111" s="100">
        <f>Tabela320[[#This Row],[VALOR]]</f>
        <v>1200.69</v>
      </c>
      <c r="L111" s="1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</row>
    <row r="112" spans="1:28" ht="12.75" customHeight="1">
      <c r="A112" s="47" t="s">
        <v>381</v>
      </c>
      <c r="B112" s="42" t="s">
        <v>382</v>
      </c>
      <c r="C112" s="42" t="s">
        <v>383</v>
      </c>
      <c r="D112" s="45" t="s">
        <v>29</v>
      </c>
      <c r="E112" s="34">
        <v>1</v>
      </c>
      <c r="F112" s="72" t="s">
        <v>469</v>
      </c>
      <c r="G112" s="36" t="s">
        <v>512</v>
      </c>
      <c r="H112" s="84">
        <v>1200.69</v>
      </c>
      <c r="I112" s="99"/>
      <c r="J112" s="99"/>
      <c r="K112" s="100">
        <f>Tabela320[[#This Row],[VALOR]]</f>
        <v>1200.69</v>
      </c>
      <c r="L112" s="1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</row>
    <row r="113" spans="1:28" ht="12.75" customHeight="1">
      <c r="A113" s="47" t="s">
        <v>384</v>
      </c>
      <c r="B113" s="42" t="s">
        <v>385</v>
      </c>
      <c r="C113" s="42" t="s">
        <v>386</v>
      </c>
      <c r="D113" s="45" t="s">
        <v>29</v>
      </c>
      <c r="E113" s="34">
        <v>1</v>
      </c>
      <c r="F113" s="53" t="s">
        <v>470</v>
      </c>
      <c r="G113" s="36" t="s">
        <v>512</v>
      </c>
      <c r="H113" s="84">
        <v>1200.69</v>
      </c>
      <c r="I113" s="99"/>
      <c r="J113" s="99"/>
      <c r="K113" s="100">
        <f>Tabela320[[#This Row],[VALOR]]</f>
        <v>1200.69</v>
      </c>
      <c r="L113" s="1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</row>
    <row r="114" spans="1:28" ht="12.75" customHeight="1">
      <c r="A114" s="47" t="s">
        <v>387</v>
      </c>
      <c r="B114" s="42" t="s">
        <v>388</v>
      </c>
      <c r="C114" s="42" t="s">
        <v>389</v>
      </c>
      <c r="D114" s="45" t="s">
        <v>29</v>
      </c>
      <c r="E114" s="34">
        <v>1</v>
      </c>
      <c r="F114" s="72" t="s">
        <v>436</v>
      </c>
      <c r="G114" s="36" t="s">
        <v>512</v>
      </c>
      <c r="H114" s="84">
        <v>1200.69</v>
      </c>
      <c r="I114" s="99"/>
      <c r="J114" s="99"/>
      <c r="K114" s="100">
        <f>Tabela320[[#This Row],[VALOR]]</f>
        <v>1200.69</v>
      </c>
      <c r="L114" s="1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</row>
    <row r="115" spans="1:28" ht="12.75" customHeight="1">
      <c r="A115" s="47" t="s">
        <v>390</v>
      </c>
      <c r="B115" s="42" t="s">
        <v>391</v>
      </c>
      <c r="C115" s="42" t="s">
        <v>392</v>
      </c>
      <c r="D115" s="45" t="s">
        <v>29</v>
      </c>
      <c r="E115" s="34">
        <v>1</v>
      </c>
      <c r="F115" s="53" t="s">
        <v>438</v>
      </c>
      <c r="G115" s="36" t="s">
        <v>512</v>
      </c>
      <c r="H115" s="84">
        <v>1200.69</v>
      </c>
      <c r="I115" s="99"/>
      <c r="J115" s="99"/>
      <c r="K115" s="100">
        <f>Tabela320[[#This Row],[VALOR]]</f>
        <v>1200.69</v>
      </c>
      <c r="L115" s="1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</row>
    <row r="116" spans="1:28" ht="12.75" customHeight="1">
      <c r="A116" s="47" t="s">
        <v>393</v>
      </c>
      <c r="B116" s="42" t="s">
        <v>394</v>
      </c>
      <c r="C116" s="42" t="s">
        <v>395</v>
      </c>
      <c r="D116" s="45" t="s">
        <v>29</v>
      </c>
      <c r="E116" s="34">
        <v>1</v>
      </c>
      <c r="F116" s="72" t="s">
        <v>437</v>
      </c>
      <c r="G116" s="36" t="s">
        <v>512</v>
      </c>
      <c r="H116" s="84">
        <v>1200.69</v>
      </c>
      <c r="I116" s="99"/>
      <c r="J116" s="99"/>
      <c r="K116" s="100">
        <f>Tabela320[[#This Row],[VALOR]]</f>
        <v>1200.69</v>
      </c>
      <c r="L116" s="1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</row>
    <row r="117" spans="1:28" ht="12.75" customHeight="1">
      <c r="A117" s="47" t="s">
        <v>396</v>
      </c>
      <c r="B117" s="42" t="s">
        <v>397</v>
      </c>
      <c r="C117" s="42" t="s">
        <v>398</v>
      </c>
      <c r="D117" s="45" t="s">
        <v>29</v>
      </c>
      <c r="E117" s="34">
        <v>1</v>
      </c>
      <c r="F117" s="53" t="s">
        <v>471</v>
      </c>
      <c r="G117" s="36" t="s">
        <v>512</v>
      </c>
      <c r="H117" s="84">
        <v>1200.69</v>
      </c>
      <c r="I117" s="99"/>
      <c r="J117" s="99"/>
      <c r="K117" s="100">
        <f>Tabela320[[#This Row],[VALOR]]</f>
        <v>1200.69</v>
      </c>
      <c r="L117" s="1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</row>
    <row r="118" spans="1:28" ht="12.75" customHeight="1">
      <c r="A118" s="47" t="s">
        <v>399</v>
      </c>
      <c r="B118" s="42" t="s">
        <v>397</v>
      </c>
      <c r="C118" s="42" t="s">
        <v>400</v>
      </c>
      <c r="D118" s="45" t="s">
        <v>29</v>
      </c>
      <c r="E118" s="34">
        <v>1</v>
      </c>
      <c r="F118" s="72" t="s">
        <v>472</v>
      </c>
      <c r="G118" s="36" t="s">
        <v>512</v>
      </c>
      <c r="H118" s="84">
        <v>1200.69</v>
      </c>
      <c r="I118" s="99"/>
      <c r="J118" s="99"/>
      <c r="K118" s="100">
        <f>Tabela320[[#This Row],[VALOR]]</f>
        <v>1200.69</v>
      </c>
      <c r="L118" s="1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</row>
    <row r="119" spans="1:28" ht="12.75" customHeight="1">
      <c r="A119" s="47" t="s">
        <v>390</v>
      </c>
      <c r="B119" s="42" t="s">
        <v>447</v>
      </c>
      <c r="C119" s="42" t="s">
        <v>392</v>
      </c>
      <c r="D119" s="45" t="s">
        <v>29</v>
      </c>
      <c r="E119" s="34">
        <v>1</v>
      </c>
      <c r="F119" s="53" t="s">
        <v>435</v>
      </c>
      <c r="G119" s="36" t="s">
        <v>512</v>
      </c>
      <c r="H119" s="84">
        <v>1200.69</v>
      </c>
      <c r="I119" s="99"/>
      <c r="J119" s="99"/>
      <c r="K119" s="100">
        <f>Tabela320[[#This Row],[VALOR]]</f>
        <v>1200.69</v>
      </c>
      <c r="L119" s="1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</row>
    <row r="120" spans="1:28" ht="12.75" customHeight="1">
      <c r="A120" s="47" t="s">
        <v>401</v>
      </c>
      <c r="B120" s="42" t="s">
        <v>402</v>
      </c>
      <c r="C120" s="42" t="s">
        <v>403</v>
      </c>
      <c r="D120" s="45" t="s">
        <v>29</v>
      </c>
      <c r="E120" s="34">
        <v>1</v>
      </c>
      <c r="F120" s="72" t="s">
        <v>473</v>
      </c>
      <c r="G120" s="36" t="s">
        <v>513</v>
      </c>
      <c r="H120" s="84">
        <v>1200.69</v>
      </c>
      <c r="I120" s="99"/>
      <c r="J120" s="99"/>
      <c r="K120" s="100">
        <f>Tabela320[[#This Row],[VALOR]]</f>
        <v>1200.69</v>
      </c>
      <c r="L120" s="1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</row>
    <row r="121" spans="1:28" ht="12.75" customHeight="1">
      <c r="A121" s="47" t="s">
        <v>404</v>
      </c>
      <c r="B121" s="42" t="s">
        <v>405</v>
      </c>
      <c r="C121" s="42" t="s">
        <v>406</v>
      </c>
      <c r="D121" s="45" t="s">
        <v>29</v>
      </c>
      <c r="E121" s="34">
        <v>1</v>
      </c>
      <c r="F121" s="53" t="s">
        <v>474</v>
      </c>
      <c r="G121" s="36" t="s">
        <v>512</v>
      </c>
      <c r="H121" s="84">
        <v>1200.69</v>
      </c>
      <c r="I121" s="99"/>
      <c r="J121" s="99"/>
      <c r="K121" s="100">
        <f>Tabela320[[#This Row],[VALOR]]</f>
        <v>1200.69</v>
      </c>
      <c r="L121" s="1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</row>
    <row r="122" spans="1:28" ht="12.75" customHeight="1">
      <c r="A122" s="47" t="s">
        <v>407</v>
      </c>
      <c r="B122" s="42" t="s">
        <v>408</v>
      </c>
      <c r="C122" s="42" t="s">
        <v>409</v>
      </c>
      <c r="D122" s="45" t="s">
        <v>29</v>
      </c>
      <c r="E122" s="34">
        <v>1</v>
      </c>
      <c r="F122" s="72" t="s">
        <v>431</v>
      </c>
      <c r="G122" s="36" t="s">
        <v>512</v>
      </c>
      <c r="H122" s="84">
        <v>1200.69</v>
      </c>
      <c r="I122" s="99"/>
      <c r="J122" s="99"/>
      <c r="K122" s="100">
        <f>Tabela320[[#This Row],[VALOR]]</f>
        <v>1200.69</v>
      </c>
      <c r="L122" s="1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</row>
    <row r="123" spans="1:28" ht="12.75" customHeight="1">
      <c r="A123" s="47" t="s">
        <v>410</v>
      </c>
      <c r="B123" s="42" t="s">
        <v>447</v>
      </c>
      <c r="C123" s="42" t="s">
        <v>499</v>
      </c>
      <c r="D123" s="45" t="s">
        <v>30</v>
      </c>
      <c r="E123" s="34">
        <v>1</v>
      </c>
      <c r="F123" s="53" t="s">
        <v>498</v>
      </c>
      <c r="G123" s="36" t="s">
        <v>512</v>
      </c>
      <c r="H123" s="84">
        <v>732.55</v>
      </c>
      <c r="I123" s="99"/>
      <c r="J123" s="99"/>
      <c r="K123" s="100">
        <f>Tabela320[[#This Row],[VALOR]]</f>
        <v>732.55</v>
      </c>
      <c r="L123" s="1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</row>
    <row r="124" spans="1:28" ht="12.75" customHeight="1">
      <c r="A124" s="47" t="s">
        <v>365</v>
      </c>
      <c r="B124" s="42" t="s">
        <v>500</v>
      </c>
      <c r="C124" s="42" t="s">
        <v>501</v>
      </c>
      <c r="D124" s="45" t="s">
        <v>30</v>
      </c>
      <c r="E124" s="34">
        <v>1</v>
      </c>
      <c r="F124" s="72" t="s">
        <v>475</v>
      </c>
      <c r="G124" s="36" t="s">
        <v>513</v>
      </c>
      <c r="H124" s="84">
        <v>732.55</v>
      </c>
      <c r="I124" s="99"/>
      <c r="J124" s="99"/>
      <c r="K124" s="100">
        <f>Tabela320[[#This Row],[VALOR]]</f>
        <v>732.55</v>
      </c>
      <c r="L124" s="1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</row>
    <row r="125" spans="1:28" ht="12.75" customHeight="1">
      <c r="A125" s="47" t="s">
        <v>411</v>
      </c>
      <c r="B125" s="42" t="s">
        <v>502</v>
      </c>
      <c r="C125" s="42" t="s">
        <v>173</v>
      </c>
      <c r="D125" s="45" t="s">
        <v>30</v>
      </c>
      <c r="E125" s="34">
        <v>1</v>
      </c>
      <c r="F125" s="53" t="s">
        <v>476</v>
      </c>
      <c r="G125" s="36" t="s">
        <v>512</v>
      </c>
      <c r="H125" s="84">
        <v>732.55</v>
      </c>
      <c r="I125" s="99"/>
      <c r="J125" s="99"/>
      <c r="K125" s="100">
        <f>Tabela320[[#This Row],[VALOR]]</f>
        <v>732.55</v>
      </c>
      <c r="L125" s="1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</row>
    <row r="126" spans="1:28" ht="12.75" customHeight="1">
      <c r="A126" s="47" t="s">
        <v>412</v>
      </c>
      <c r="B126" s="42" t="s">
        <v>503</v>
      </c>
      <c r="C126" s="42" t="s">
        <v>504</v>
      </c>
      <c r="D126" s="45" t="s">
        <v>30</v>
      </c>
      <c r="E126" s="34">
        <v>1</v>
      </c>
      <c r="F126" s="72" t="s">
        <v>477</v>
      </c>
      <c r="G126" s="36" t="s">
        <v>512</v>
      </c>
      <c r="H126" s="84">
        <v>732.55</v>
      </c>
      <c r="I126" s="99"/>
      <c r="J126" s="99"/>
      <c r="K126" s="100">
        <f>Tabela320[[#This Row],[VALOR]]</f>
        <v>732.55</v>
      </c>
      <c r="L126" s="1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</row>
    <row r="127" spans="1:28" ht="12.75" customHeight="1">
      <c r="A127" s="47" t="s">
        <v>355</v>
      </c>
      <c r="B127" s="42" t="s">
        <v>286</v>
      </c>
      <c r="C127" s="42" t="s">
        <v>287</v>
      </c>
      <c r="D127" s="45" t="s">
        <v>30</v>
      </c>
      <c r="E127" s="34">
        <v>1</v>
      </c>
      <c r="F127" s="53" t="s">
        <v>478</v>
      </c>
      <c r="G127" s="36" t="s">
        <v>513</v>
      </c>
      <c r="H127" s="84">
        <v>732.55</v>
      </c>
      <c r="I127" s="99"/>
      <c r="J127" s="99"/>
      <c r="K127" s="100">
        <f>Tabela320[[#This Row],[VALOR]]</f>
        <v>732.55</v>
      </c>
      <c r="L127" s="1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</row>
    <row r="128" spans="1:28" ht="12.75" customHeight="1">
      <c r="A128" s="47" t="s">
        <v>413</v>
      </c>
      <c r="B128" s="42" t="s">
        <v>502</v>
      </c>
      <c r="C128" s="42" t="s">
        <v>173</v>
      </c>
      <c r="D128" s="45" t="s">
        <v>414</v>
      </c>
      <c r="E128" s="34">
        <v>1</v>
      </c>
      <c r="F128" s="72" t="s">
        <v>479</v>
      </c>
      <c r="G128" s="36" t="s">
        <v>512</v>
      </c>
      <c r="H128" s="84">
        <v>488.36</v>
      </c>
      <c r="I128" s="99"/>
      <c r="J128" s="99"/>
      <c r="K128" s="100">
        <f>Tabela320[[#This Row],[VALOR]]</f>
        <v>488.36</v>
      </c>
      <c r="L128" s="1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</row>
    <row r="129" spans="1:28" ht="12.75" customHeight="1">
      <c r="A129" s="47" t="s">
        <v>360</v>
      </c>
      <c r="B129" s="42" t="s">
        <v>361</v>
      </c>
      <c r="C129" s="42" t="s">
        <v>362</v>
      </c>
      <c r="D129" s="45" t="s">
        <v>414</v>
      </c>
      <c r="E129" s="34">
        <v>1</v>
      </c>
      <c r="F129" s="53" t="s">
        <v>480</v>
      </c>
      <c r="G129" s="36" t="s">
        <v>513</v>
      </c>
      <c r="H129" s="84">
        <v>488.36</v>
      </c>
      <c r="I129" s="99"/>
      <c r="J129" s="99"/>
      <c r="K129" s="100">
        <f>Tabela320[[#This Row],[VALOR]]</f>
        <v>488.36</v>
      </c>
      <c r="L129" s="1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</row>
    <row r="130" spans="1:28" ht="12.75" customHeight="1">
      <c r="A130" s="47" t="s">
        <v>505</v>
      </c>
      <c r="B130" s="42" t="s">
        <v>500</v>
      </c>
      <c r="C130" s="42" t="s">
        <v>501</v>
      </c>
      <c r="D130" s="45" t="s">
        <v>414</v>
      </c>
      <c r="E130" s="34">
        <v>1</v>
      </c>
      <c r="F130" s="72" t="s">
        <v>481</v>
      </c>
      <c r="G130" s="36" t="s">
        <v>513</v>
      </c>
      <c r="H130" s="84">
        <v>488.36</v>
      </c>
      <c r="I130" s="99"/>
      <c r="J130" s="99"/>
      <c r="K130" s="100">
        <f>Tabela320[[#This Row],[VALOR]]</f>
        <v>488.36</v>
      </c>
      <c r="L130" s="1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</row>
    <row r="131" spans="1:28" ht="12.75" customHeight="1">
      <c r="A131" s="47" t="s">
        <v>360</v>
      </c>
      <c r="B131" s="42" t="s">
        <v>361</v>
      </c>
      <c r="C131" s="42" t="s">
        <v>362</v>
      </c>
      <c r="D131" s="45" t="s">
        <v>414</v>
      </c>
      <c r="E131" s="34">
        <v>1</v>
      </c>
      <c r="F131" s="53" t="s">
        <v>482</v>
      </c>
      <c r="G131" s="36" t="s">
        <v>512</v>
      </c>
      <c r="H131" s="84">
        <v>488.36</v>
      </c>
      <c r="I131" s="101"/>
      <c r="J131" s="101"/>
      <c r="K131" s="100">
        <f>Tabela320[[#This Row],[VALOR]]</f>
        <v>488.36</v>
      </c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  <c r="AB131" s="7"/>
    </row>
    <row r="132" spans="1:28" ht="12.75" customHeight="1">
      <c r="A132" s="47" t="s">
        <v>360</v>
      </c>
      <c r="B132" s="42" t="s">
        <v>361</v>
      </c>
      <c r="C132" s="42" t="s">
        <v>362</v>
      </c>
      <c r="D132" s="45" t="s">
        <v>414</v>
      </c>
      <c r="E132" s="34">
        <v>1</v>
      </c>
      <c r="F132" s="72" t="s">
        <v>483</v>
      </c>
      <c r="G132" s="36" t="s">
        <v>513</v>
      </c>
      <c r="H132" s="84">
        <v>488.36</v>
      </c>
      <c r="I132" s="101"/>
      <c r="J132" s="101"/>
      <c r="K132" s="100">
        <f>Tabela320[[#This Row],[VALOR]]</f>
        <v>488.36</v>
      </c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</row>
    <row r="133" spans="1:28" ht="12.75" customHeight="1">
      <c r="A133" s="47" t="s">
        <v>355</v>
      </c>
      <c r="B133" s="42" t="s">
        <v>286</v>
      </c>
      <c r="C133" s="42" t="s">
        <v>287</v>
      </c>
      <c r="D133" s="45" t="s">
        <v>414</v>
      </c>
      <c r="E133" s="34">
        <v>1</v>
      </c>
      <c r="F133" s="53" t="s">
        <v>484</v>
      </c>
      <c r="G133" s="36" t="s">
        <v>512</v>
      </c>
      <c r="H133" s="84">
        <v>488.36</v>
      </c>
      <c r="I133" s="101"/>
      <c r="J133" s="101"/>
      <c r="K133" s="100">
        <f>Tabela320[[#This Row],[VALOR]]</f>
        <v>488.36</v>
      </c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</row>
    <row r="134" spans="1:28" ht="12.75" customHeight="1">
      <c r="A134" s="47" t="s">
        <v>355</v>
      </c>
      <c r="B134" s="42" t="s">
        <v>286</v>
      </c>
      <c r="C134" s="42" t="s">
        <v>287</v>
      </c>
      <c r="D134" s="45" t="s">
        <v>414</v>
      </c>
      <c r="E134" s="34">
        <v>1</v>
      </c>
      <c r="F134" s="72" t="s">
        <v>485</v>
      </c>
      <c r="G134" s="36" t="s">
        <v>513</v>
      </c>
      <c r="H134" s="84">
        <v>488.36</v>
      </c>
      <c r="I134" s="101"/>
      <c r="J134" s="101"/>
      <c r="K134" s="100">
        <f>Tabela320[[#This Row],[VALOR]]</f>
        <v>488.36</v>
      </c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  <c r="AB134" s="7"/>
    </row>
    <row r="135" spans="1:28" ht="12.75" customHeight="1">
      <c r="A135" s="39" t="s">
        <v>106</v>
      </c>
      <c r="B135" s="42" t="s">
        <v>156</v>
      </c>
      <c r="C135" s="42" t="s">
        <v>200</v>
      </c>
      <c r="D135" s="45" t="s">
        <v>31</v>
      </c>
      <c r="E135" s="34">
        <v>1</v>
      </c>
      <c r="F135" s="47" t="s">
        <v>267</v>
      </c>
      <c r="G135" s="36" t="s">
        <v>512</v>
      </c>
      <c r="H135" s="84">
        <v>436.04</v>
      </c>
      <c r="I135" s="84"/>
      <c r="J135" s="84"/>
      <c r="K135" s="84">
        <f>Tabela320[[#This Row],[VALOR]]</f>
        <v>436.04</v>
      </c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/>
      <c r="AB135" s="7"/>
    </row>
    <row r="136" spans="1:28" ht="12.75" customHeight="1">
      <c r="A136" s="47" t="s">
        <v>104</v>
      </c>
      <c r="B136" s="42" t="s">
        <v>154</v>
      </c>
      <c r="C136" s="42" t="s">
        <v>506</v>
      </c>
      <c r="D136" s="45" t="s">
        <v>31</v>
      </c>
      <c r="E136" s="34">
        <v>1</v>
      </c>
      <c r="F136" s="72" t="s">
        <v>486</v>
      </c>
      <c r="G136" s="36" t="s">
        <v>512</v>
      </c>
      <c r="H136" s="84">
        <v>436.04</v>
      </c>
      <c r="I136" s="101"/>
      <c r="J136" s="101"/>
      <c r="K136" s="100">
        <f>Tabela320[[#This Row],[VALOR]]</f>
        <v>436.04</v>
      </c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/>
      <c r="AB136" s="7"/>
    </row>
    <row r="137" spans="1:28" ht="12.75" customHeight="1">
      <c r="A137" s="47" t="s">
        <v>104</v>
      </c>
      <c r="B137" s="42" t="s">
        <v>154</v>
      </c>
      <c r="C137" s="42" t="s">
        <v>506</v>
      </c>
      <c r="D137" s="45" t="s">
        <v>31</v>
      </c>
      <c r="E137" s="34">
        <v>1</v>
      </c>
      <c r="F137" s="94" t="s">
        <v>487</v>
      </c>
      <c r="G137" s="36" t="s">
        <v>512</v>
      </c>
      <c r="H137" s="84">
        <v>436.04</v>
      </c>
      <c r="I137" s="101"/>
      <c r="J137" s="101"/>
      <c r="K137" s="100">
        <f>Tabela320[[#This Row],[VALOR]]</f>
        <v>436.04</v>
      </c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  <c r="AB137" s="7"/>
    </row>
    <row r="138" spans="1:28" ht="12.75" customHeight="1">
      <c r="A138" s="47" t="s">
        <v>404</v>
      </c>
      <c r="B138" s="42" t="s">
        <v>507</v>
      </c>
      <c r="C138" s="42" t="s">
        <v>508</v>
      </c>
      <c r="D138" s="45" t="s">
        <v>31</v>
      </c>
      <c r="E138" s="34">
        <v>1</v>
      </c>
      <c r="F138" s="53" t="s">
        <v>488</v>
      </c>
      <c r="G138" s="36" t="s">
        <v>513</v>
      </c>
      <c r="H138" s="84">
        <v>436.04</v>
      </c>
      <c r="I138" s="101"/>
      <c r="J138" s="101"/>
      <c r="K138" s="100">
        <f>Tabela320[[#This Row],[VALOR]]</f>
        <v>436.04</v>
      </c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  <c r="AB138" s="7"/>
    </row>
    <row r="139" spans="1:28" ht="12.75" customHeight="1">
      <c r="A139" s="47" t="s">
        <v>415</v>
      </c>
      <c r="B139" s="42" t="s">
        <v>509</v>
      </c>
      <c r="C139" s="42" t="s">
        <v>510</v>
      </c>
      <c r="D139" s="45" t="s">
        <v>31</v>
      </c>
      <c r="E139" s="34">
        <v>1</v>
      </c>
      <c r="F139" s="72" t="s">
        <v>489</v>
      </c>
      <c r="G139" s="36" t="s">
        <v>513</v>
      </c>
      <c r="H139" s="84">
        <v>436.04</v>
      </c>
      <c r="I139" s="101"/>
      <c r="J139" s="101"/>
      <c r="K139" s="100">
        <f>Tabela320[[#This Row],[VALOR]]</f>
        <v>436.04</v>
      </c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  <c r="AB139" s="7"/>
    </row>
    <row r="140" spans="1:28" ht="12.75" customHeight="1">
      <c r="A140" s="47" t="s">
        <v>404</v>
      </c>
      <c r="B140" s="42" t="s">
        <v>507</v>
      </c>
      <c r="C140" s="42" t="s">
        <v>508</v>
      </c>
      <c r="D140" s="45" t="s">
        <v>31</v>
      </c>
      <c r="E140" s="34">
        <v>1</v>
      </c>
      <c r="F140" s="53" t="s">
        <v>490</v>
      </c>
      <c r="G140" s="36" t="s">
        <v>512</v>
      </c>
      <c r="H140" s="84">
        <v>436.04</v>
      </c>
      <c r="I140" s="101"/>
      <c r="J140" s="101"/>
      <c r="K140" s="100">
        <f>Tabela320[[#This Row],[VALOR]]</f>
        <v>436.04</v>
      </c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7"/>
      <c r="AB140" s="7"/>
    </row>
    <row r="141" spans="1:28" ht="12.75" customHeight="1">
      <c r="A141" s="47" t="s">
        <v>404</v>
      </c>
      <c r="B141" s="42" t="s">
        <v>507</v>
      </c>
      <c r="C141" s="42" t="s">
        <v>508</v>
      </c>
      <c r="D141" s="45" t="s">
        <v>31</v>
      </c>
      <c r="E141" s="34">
        <v>1</v>
      </c>
      <c r="F141" s="72" t="s">
        <v>514</v>
      </c>
      <c r="G141" s="36" t="s">
        <v>512</v>
      </c>
      <c r="H141" s="84">
        <v>436.04</v>
      </c>
      <c r="I141" s="101"/>
      <c r="J141" s="101"/>
      <c r="K141" s="100">
        <f>Tabela320[[#This Row],[VALOR]]</f>
        <v>436.04</v>
      </c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7"/>
      <c r="AB141" s="7"/>
    </row>
    <row r="142" spans="1:28" ht="12.75" customHeight="1">
      <c r="A142" s="47" t="s">
        <v>360</v>
      </c>
      <c r="B142" s="42" t="s">
        <v>361</v>
      </c>
      <c r="C142" s="42" t="s">
        <v>362</v>
      </c>
      <c r="D142" s="45" t="s">
        <v>31</v>
      </c>
      <c r="E142" s="34">
        <v>1</v>
      </c>
      <c r="F142" s="53" t="s">
        <v>491</v>
      </c>
      <c r="G142" s="36" t="s">
        <v>513</v>
      </c>
      <c r="H142" s="84">
        <v>436.04</v>
      </c>
      <c r="I142" s="101"/>
      <c r="J142" s="101"/>
      <c r="K142" s="100">
        <f>Tabela320[[#This Row],[VALOR]]</f>
        <v>436.04</v>
      </c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</row>
    <row r="143" spans="1:28" ht="12.75" customHeight="1">
      <c r="A143" s="47" t="s">
        <v>416</v>
      </c>
      <c r="B143" s="42" t="s">
        <v>131</v>
      </c>
      <c r="C143" s="42" t="s">
        <v>174</v>
      </c>
      <c r="D143" s="45" t="s">
        <v>31</v>
      </c>
      <c r="E143" s="34">
        <v>1</v>
      </c>
      <c r="F143" s="72" t="s">
        <v>492</v>
      </c>
      <c r="G143" s="36" t="s">
        <v>512</v>
      </c>
      <c r="H143" s="84">
        <v>436.04</v>
      </c>
      <c r="I143" s="101"/>
      <c r="J143" s="101"/>
      <c r="K143" s="100">
        <f>Tabela320[[#This Row],[VALOR]]</f>
        <v>436.04</v>
      </c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  <c r="AB143" s="7"/>
    </row>
    <row r="144" spans="1:28" ht="12.75" customHeight="1">
      <c r="A144" s="47" t="s">
        <v>404</v>
      </c>
      <c r="B144" s="42" t="s">
        <v>507</v>
      </c>
      <c r="C144" s="42" t="s">
        <v>508</v>
      </c>
      <c r="D144" s="45" t="s">
        <v>417</v>
      </c>
      <c r="E144" s="34">
        <v>1</v>
      </c>
      <c r="F144" s="53" t="s">
        <v>493</v>
      </c>
      <c r="G144" s="36" t="s">
        <v>512</v>
      </c>
      <c r="H144" s="84">
        <v>401.16</v>
      </c>
      <c r="I144" s="101"/>
      <c r="J144" s="101"/>
      <c r="K144" s="100">
        <f>Tabela320[[#This Row],[VALOR]]</f>
        <v>401.16</v>
      </c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  <c r="AB144" s="7"/>
    </row>
    <row r="145" spans="1:28" ht="12.75" customHeight="1">
      <c r="A145" s="47" t="s">
        <v>418</v>
      </c>
      <c r="B145" s="42" t="s">
        <v>507</v>
      </c>
      <c r="C145" s="42" t="s">
        <v>508</v>
      </c>
      <c r="D145" s="45" t="s">
        <v>417</v>
      </c>
      <c r="E145" s="34">
        <v>1</v>
      </c>
      <c r="F145" s="72" t="s">
        <v>494</v>
      </c>
      <c r="G145" s="36" t="s">
        <v>512</v>
      </c>
      <c r="H145" s="84">
        <v>401.16</v>
      </c>
      <c r="I145" s="101"/>
      <c r="J145" s="101"/>
      <c r="K145" s="100">
        <f>Tabela320[[#This Row],[VALOR]]</f>
        <v>401.16</v>
      </c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7"/>
      <c r="AB145" s="7"/>
    </row>
    <row r="146" spans="1:28" ht="12.75" customHeight="1">
      <c r="A146" s="47" t="s">
        <v>404</v>
      </c>
      <c r="B146" s="42" t="s">
        <v>507</v>
      </c>
      <c r="C146" s="42" t="s">
        <v>508</v>
      </c>
      <c r="D146" s="45" t="s">
        <v>417</v>
      </c>
      <c r="E146" s="34">
        <v>1</v>
      </c>
      <c r="F146" s="53" t="s">
        <v>495</v>
      </c>
      <c r="G146" s="36" t="s">
        <v>513</v>
      </c>
      <c r="H146" s="84">
        <v>401.16</v>
      </c>
      <c r="I146" s="101"/>
      <c r="J146" s="101"/>
      <c r="K146" s="100">
        <f>Tabela320[[#This Row],[VALOR]]</f>
        <v>401.16</v>
      </c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7"/>
      <c r="AB146" s="7"/>
    </row>
    <row r="147" spans="1:28" ht="12.75" customHeight="1">
      <c r="A147" s="47" t="s">
        <v>360</v>
      </c>
      <c r="B147" s="42" t="s">
        <v>361</v>
      </c>
      <c r="C147" s="42" t="s">
        <v>362</v>
      </c>
      <c r="D147" s="45" t="s">
        <v>32</v>
      </c>
      <c r="E147" s="34">
        <v>1</v>
      </c>
      <c r="F147" s="72" t="s">
        <v>496</v>
      </c>
      <c r="G147" s="36" t="s">
        <v>512</v>
      </c>
      <c r="H147" s="84">
        <v>313.94</v>
      </c>
      <c r="I147" s="101"/>
      <c r="J147" s="101"/>
      <c r="K147" s="100">
        <f>Tabela320[[#This Row],[VALOR]]</f>
        <v>313.94</v>
      </c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7"/>
      <c r="AB147" s="7"/>
    </row>
    <row r="148" spans="1:28" ht="12.75" customHeight="1" thickBot="1">
      <c r="A148" s="47" t="s">
        <v>360</v>
      </c>
      <c r="B148" s="42" t="s">
        <v>361</v>
      </c>
      <c r="C148" s="42" t="s">
        <v>362</v>
      </c>
      <c r="D148" s="45" t="s">
        <v>32</v>
      </c>
      <c r="E148" s="34">
        <v>1</v>
      </c>
      <c r="F148" s="53" t="s">
        <v>497</v>
      </c>
      <c r="G148" s="36" t="s">
        <v>513</v>
      </c>
      <c r="H148" s="84">
        <v>313.94</v>
      </c>
      <c r="I148" s="101"/>
      <c r="J148" s="101"/>
      <c r="K148" s="100">
        <f>Tabela320[[#This Row],[VALOR]]</f>
        <v>313.94</v>
      </c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  <c r="AB148" s="7"/>
    </row>
    <row r="149" spans="1:28" ht="12.75" customHeight="1" thickBot="1">
      <c r="A149" s="48"/>
      <c r="B149" s="49"/>
      <c r="C149" s="49"/>
      <c r="D149" s="49"/>
      <c r="E149" s="49">
        <f>SUM(E100:E148)</f>
        <v>49</v>
      </c>
      <c r="F149" s="73"/>
      <c r="G149" s="102"/>
      <c r="H149" s="103">
        <f>SUM(H100:H148)</f>
        <v>40452.860000000015</v>
      </c>
      <c r="I149" s="104"/>
      <c r="J149" s="105"/>
      <c r="K149" s="106">
        <f>SUM(K100:K148)</f>
        <v>40452.860000000015</v>
      </c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  <c r="AB149" s="7"/>
    </row>
    <row r="150" spans="1:28" ht="12.75" customHeight="1">
      <c r="A150" s="33"/>
      <c r="B150" s="34"/>
      <c r="C150" s="34"/>
      <c r="D150" s="34"/>
      <c r="E150" s="34"/>
      <c r="F150" s="33"/>
      <c r="G150" s="34"/>
      <c r="H150" s="35"/>
      <c r="I150" s="95"/>
      <c r="J150" s="95"/>
      <c r="K150" s="98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7"/>
      <c r="AB150" s="7"/>
    </row>
    <row r="151" spans="1:28" ht="12.75" customHeight="1">
      <c r="A151" s="110" t="s">
        <v>33</v>
      </c>
      <c r="B151" s="110"/>
      <c r="C151" s="110"/>
      <c r="D151" s="110"/>
      <c r="E151" s="110"/>
      <c r="F151" s="110"/>
      <c r="G151" s="110"/>
      <c r="H151" s="110"/>
      <c r="I151" s="3"/>
      <c r="J151" s="3"/>
      <c r="K151" s="1"/>
      <c r="L151" s="1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</row>
    <row r="152" spans="1:28" ht="12.75" customHeight="1">
      <c r="A152" s="15" t="s">
        <v>1</v>
      </c>
      <c r="B152" s="15" t="s">
        <v>2</v>
      </c>
      <c r="C152" s="15" t="s">
        <v>3</v>
      </c>
      <c r="D152" s="15" t="s">
        <v>4</v>
      </c>
      <c r="E152" s="15" t="s">
        <v>5</v>
      </c>
      <c r="F152" s="15" t="s">
        <v>6</v>
      </c>
      <c r="G152" s="82" t="s">
        <v>7</v>
      </c>
      <c r="H152" s="86" t="s">
        <v>28</v>
      </c>
      <c r="I152" s="3"/>
      <c r="J152" s="3"/>
      <c r="K152" s="1"/>
      <c r="L152" s="1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</row>
    <row r="153" spans="1:28" ht="12.75" customHeight="1">
      <c r="A153" s="76" t="s">
        <v>34</v>
      </c>
      <c r="B153" s="77" t="s">
        <v>442</v>
      </c>
      <c r="C153" s="77" t="s">
        <v>443</v>
      </c>
      <c r="D153" s="78" t="s">
        <v>14</v>
      </c>
      <c r="E153" s="79">
        <v>1</v>
      </c>
      <c r="F153" s="55" t="s">
        <v>419</v>
      </c>
      <c r="G153" s="83" t="s">
        <v>513</v>
      </c>
      <c r="H153" s="86">
        <v>514.21</v>
      </c>
      <c r="I153" s="3"/>
      <c r="J153" s="3"/>
      <c r="K153" s="1"/>
      <c r="L153" s="1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</row>
    <row r="154" spans="1:28" ht="12.75" customHeight="1">
      <c r="A154" s="51" t="s">
        <v>34</v>
      </c>
      <c r="B154" s="42" t="s">
        <v>442</v>
      </c>
      <c r="C154" s="42" t="s">
        <v>443</v>
      </c>
      <c r="D154" s="16" t="s">
        <v>14</v>
      </c>
      <c r="E154" s="54">
        <v>1</v>
      </c>
      <c r="F154" s="50" t="s">
        <v>420</v>
      </c>
      <c r="G154" s="82" t="s">
        <v>513</v>
      </c>
      <c r="H154" s="86">
        <v>514.21</v>
      </c>
      <c r="I154" s="3"/>
      <c r="J154" s="3"/>
      <c r="K154" s="1"/>
      <c r="L154" s="1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</row>
    <row r="155" spans="1:28" ht="12.75" customHeight="1">
      <c r="A155" s="76" t="s">
        <v>34</v>
      </c>
      <c r="B155" s="77" t="s">
        <v>442</v>
      </c>
      <c r="C155" s="77" t="s">
        <v>461</v>
      </c>
      <c r="D155" s="78" t="s">
        <v>14</v>
      </c>
      <c r="E155" s="79">
        <v>1</v>
      </c>
      <c r="F155" s="55" t="s">
        <v>421</v>
      </c>
      <c r="G155" s="83" t="s">
        <v>512</v>
      </c>
      <c r="H155" s="93">
        <v>514.21</v>
      </c>
      <c r="I155" s="3"/>
      <c r="J155" s="3"/>
      <c r="K155" s="1"/>
      <c r="L155" s="1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</row>
    <row r="156" spans="1:28" ht="12.75" customHeight="1">
      <c r="A156" s="51" t="s">
        <v>34</v>
      </c>
      <c r="B156" s="42" t="s">
        <v>442</v>
      </c>
      <c r="C156" s="42" t="s">
        <v>444</v>
      </c>
      <c r="D156" s="16" t="s">
        <v>14</v>
      </c>
      <c r="E156" s="54">
        <v>1</v>
      </c>
      <c r="F156" s="50" t="s">
        <v>422</v>
      </c>
      <c r="G156" s="82" t="s">
        <v>512</v>
      </c>
      <c r="H156" s="86">
        <v>514.21</v>
      </c>
      <c r="I156" s="3"/>
      <c r="J156" s="3"/>
      <c r="K156" s="1"/>
      <c r="L156" s="1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</row>
    <row r="157" spans="1:28" ht="12.75" customHeight="1">
      <c r="A157" s="80" t="s">
        <v>35</v>
      </c>
      <c r="B157" s="77" t="s">
        <v>446</v>
      </c>
      <c r="C157" s="78" t="s">
        <v>445</v>
      </c>
      <c r="D157" s="78" t="s">
        <v>14</v>
      </c>
      <c r="E157" s="79">
        <v>1</v>
      </c>
      <c r="F157" s="72" t="s">
        <v>351</v>
      </c>
      <c r="G157" s="83" t="s">
        <v>513</v>
      </c>
      <c r="H157" s="86">
        <v>514.21</v>
      </c>
      <c r="I157" s="3"/>
      <c r="J157" s="3"/>
      <c r="K157" s="1"/>
      <c r="L157" s="1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</row>
    <row r="158" spans="1:28" ht="12.75" customHeight="1">
      <c r="A158" s="52" t="s">
        <v>35</v>
      </c>
      <c r="B158" s="42" t="s">
        <v>446</v>
      </c>
      <c r="C158" s="16" t="s">
        <v>445</v>
      </c>
      <c r="D158" s="16" t="s">
        <v>14</v>
      </c>
      <c r="E158" s="54">
        <v>1</v>
      </c>
      <c r="F158" s="53" t="s">
        <v>423</v>
      </c>
      <c r="G158" s="82" t="s">
        <v>513</v>
      </c>
      <c r="H158" s="86">
        <v>514.21</v>
      </c>
      <c r="I158" s="3"/>
      <c r="J158" s="2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</row>
    <row r="159" spans="1:28" ht="12.75" customHeight="1">
      <c r="A159" s="80" t="s">
        <v>35</v>
      </c>
      <c r="B159" s="77" t="s">
        <v>446</v>
      </c>
      <c r="C159" s="78" t="s">
        <v>445</v>
      </c>
      <c r="D159" s="78" t="s">
        <v>14</v>
      </c>
      <c r="E159" s="79">
        <v>1</v>
      </c>
      <c r="F159" s="72" t="s">
        <v>519</v>
      </c>
      <c r="G159" s="83" t="s">
        <v>512</v>
      </c>
      <c r="H159" s="93">
        <v>514.21</v>
      </c>
      <c r="I159" s="3"/>
      <c r="J159" s="2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</row>
    <row r="160" spans="1:28" ht="12.75" customHeight="1">
      <c r="A160" s="2"/>
      <c r="B160" s="2"/>
      <c r="C160" s="2"/>
      <c r="D160" s="9" t="s">
        <v>11</v>
      </c>
      <c r="E160" s="5">
        <f>SUM(E153:E159)</f>
        <v>7</v>
      </c>
      <c r="F160" s="2"/>
      <c r="G160" s="3"/>
      <c r="H160" s="85">
        <f>SUM(H153:H159)</f>
        <v>3599.4700000000003</v>
      </c>
      <c r="I160" s="3"/>
      <c r="J160" s="3"/>
      <c r="K160" s="1"/>
      <c r="L160" s="1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</row>
    <row r="161" spans="1:28" ht="12.75" customHeight="1">
      <c r="A161" s="4"/>
      <c r="B161" s="4"/>
      <c r="C161" s="4"/>
      <c r="D161" s="4"/>
      <c r="E161" s="4"/>
      <c r="F161" s="4"/>
      <c r="G161" s="4"/>
      <c r="H161" s="4"/>
      <c r="I161" s="2"/>
      <c r="J161" s="3"/>
      <c r="K161" s="1"/>
      <c r="L161" s="1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</row>
    <row r="162" spans="1:28" ht="12.75" customHeight="1">
      <c r="A162" s="110" t="s">
        <v>36</v>
      </c>
      <c r="B162" s="110"/>
      <c r="C162" s="110"/>
      <c r="D162" s="110"/>
      <c r="E162" s="110"/>
      <c r="F162" s="110"/>
      <c r="G162" s="110"/>
      <c r="H162" s="110"/>
      <c r="I162" s="3"/>
      <c r="J162" s="3"/>
      <c r="K162" s="1"/>
      <c r="L162" s="1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</row>
    <row r="163" spans="1:28" ht="12.75" customHeight="1">
      <c r="A163" s="13" t="s">
        <v>1</v>
      </c>
      <c r="B163" s="13" t="s">
        <v>2</v>
      </c>
      <c r="C163" s="13" t="s">
        <v>3</v>
      </c>
      <c r="D163" s="13" t="s">
        <v>4</v>
      </c>
      <c r="E163" s="13" t="s">
        <v>5</v>
      </c>
      <c r="F163" s="13" t="s">
        <v>6</v>
      </c>
      <c r="G163" s="13" t="s">
        <v>7</v>
      </c>
      <c r="H163" s="13" t="s">
        <v>28</v>
      </c>
      <c r="I163" s="3"/>
      <c r="J163" s="3"/>
      <c r="K163" s="1"/>
      <c r="L163" s="1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</row>
    <row r="164" spans="1:28" ht="12.75" customHeight="1">
      <c r="A164" s="42" t="s">
        <v>424</v>
      </c>
      <c r="B164" s="42" t="s">
        <v>440</v>
      </c>
      <c r="C164" s="42" t="s">
        <v>280</v>
      </c>
      <c r="D164" s="42" t="s">
        <v>425</v>
      </c>
      <c r="E164" s="14">
        <v>1</v>
      </c>
      <c r="F164" s="70" t="s">
        <v>332</v>
      </c>
      <c r="G164" s="81" t="s">
        <v>512</v>
      </c>
      <c r="H164" s="109">
        <v>3000</v>
      </c>
      <c r="I164" s="3"/>
      <c r="J164" s="3"/>
      <c r="K164" s="1"/>
      <c r="L164" s="1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</row>
    <row r="165" spans="1:28" ht="12.75" customHeight="1">
      <c r="A165" s="56" t="s">
        <v>426</v>
      </c>
      <c r="B165" s="42" t="s">
        <v>408</v>
      </c>
      <c r="C165" s="42" t="s">
        <v>280</v>
      </c>
      <c r="D165" s="42" t="s">
        <v>425</v>
      </c>
      <c r="E165" s="14">
        <v>1</v>
      </c>
      <c r="F165" s="57" t="s">
        <v>428</v>
      </c>
      <c r="G165" s="81" t="s">
        <v>511</v>
      </c>
      <c r="H165" s="109">
        <v>1250</v>
      </c>
      <c r="I165" s="3"/>
      <c r="J165" s="3"/>
      <c r="K165" s="1"/>
      <c r="L165" s="1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</row>
    <row r="166" spans="1:28" ht="12.75" customHeight="1">
      <c r="A166" s="56" t="s">
        <v>426</v>
      </c>
      <c r="B166" s="42" t="s">
        <v>408</v>
      </c>
      <c r="C166" s="42" t="s">
        <v>280</v>
      </c>
      <c r="D166" s="42" t="s">
        <v>425</v>
      </c>
      <c r="E166" s="14">
        <v>1</v>
      </c>
      <c r="F166" s="70" t="s">
        <v>429</v>
      </c>
      <c r="G166" s="81" t="s">
        <v>511</v>
      </c>
      <c r="H166" s="109">
        <v>1250</v>
      </c>
      <c r="I166" s="3"/>
      <c r="J166" s="3"/>
      <c r="K166" s="1"/>
      <c r="L166" s="1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</row>
    <row r="167" spans="1:28" ht="12.75" customHeight="1">
      <c r="A167" s="56" t="s">
        <v>426</v>
      </c>
      <c r="B167" s="42" t="s">
        <v>408</v>
      </c>
      <c r="C167" s="42" t="s">
        <v>459</v>
      </c>
      <c r="D167" s="42" t="s">
        <v>425</v>
      </c>
      <c r="E167" s="14">
        <v>1</v>
      </c>
      <c r="F167" s="57" t="s">
        <v>430</v>
      </c>
      <c r="G167" s="81" t="s">
        <v>512</v>
      </c>
      <c r="H167" s="109">
        <v>1250</v>
      </c>
      <c r="I167" s="3"/>
      <c r="J167" s="3"/>
      <c r="K167" s="1"/>
      <c r="L167" s="1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</row>
    <row r="168" spans="1:28" ht="12.75" customHeight="1">
      <c r="A168" s="56" t="s">
        <v>426</v>
      </c>
      <c r="B168" s="42" t="s">
        <v>408</v>
      </c>
      <c r="C168" s="42" t="s">
        <v>280</v>
      </c>
      <c r="D168" s="42" t="s">
        <v>425</v>
      </c>
      <c r="E168" s="14">
        <v>1</v>
      </c>
      <c r="F168" s="70" t="s">
        <v>347</v>
      </c>
      <c r="G168" s="81" t="s">
        <v>512</v>
      </c>
      <c r="H168" s="109">
        <v>1250</v>
      </c>
      <c r="I168" s="3"/>
      <c r="J168" s="3"/>
      <c r="K168" s="1"/>
      <c r="L168" s="1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</row>
    <row r="169" spans="1:28" ht="12.75" customHeight="1">
      <c r="A169" s="42" t="s">
        <v>424</v>
      </c>
      <c r="B169" s="42" t="s">
        <v>440</v>
      </c>
      <c r="C169" s="42" t="s">
        <v>280</v>
      </c>
      <c r="D169" s="42" t="s">
        <v>427</v>
      </c>
      <c r="E169" s="14">
        <v>1</v>
      </c>
      <c r="F169" s="58" t="s">
        <v>431</v>
      </c>
      <c r="G169" s="81" t="s">
        <v>512</v>
      </c>
      <c r="H169" s="109">
        <v>2400</v>
      </c>
      <c r="I169" s="3"/>
      <c r="J169" s="3"/>
      <c r="K169" s="1"/>
      <c r="L169" s="1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</row>
    <row r="170" spans="1:28" ht="12.75" customHeight="1">
      <c r="A170" s="56" t="s">
        <v>426</v>
      </c>
      <c r="B170" s="42" t="s">
        <v>408</v>
      </c>
      <c r="C170" s="42" t="s">
        <v>280</v>
      </c>
      <c r="D170" s="42" t="s">
        <v>427</v>
      </c>
      <c r="E170" s="14">
        <v>1</v>
      </c>
      <c r="F170" s="70" t="s">
        <v>432</v>
      </c>
      <c r="G170" s="81" t="s">
        <v>512</v>
      </c>
      <c r="H170" s="109">
        <v>1000</v>
      </c>
      <c r="I170" s="3"/>
      <c r="J170" s="3"/>
      <c r="K170" s="1"/>
      <c r="L170" s="1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</row>
    <row r="171" spans="1:28" ht="12.75" customHeight="1">
      <c r="A171" s="56" t="s">
        <v>426</v>
      </c>
      <c r="B171" s="42" t="s">
        <v>408</v>
      </c>
      <c r="C171" s="42" t="s">
        <v>280</v>
      </c>
      <c r="D171" s="42" t="s">
        <v>427</v>
      </c>
      <c r="E171" s="14">
        <v>1</v>
      </c>
      <c r="F171" s="57" t="s">
        <v>433</v>
      </c>
      <c r="G171" s="81" t="s">
        <v>513</v>
      </c>
      <c r="H171" s="109">
        <v>1000</v>
      </c>
      <c r="I171" s="3"/>
      <c r="J171" s="3"/>
      <c r="K171" s="1"/>
      <c r="L171" s="1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</row>
    <row r="172" spans="1:28" ht="12.75" customHeight="1">
      <c r="A172" s="56" t="s">
        <v>426</v>
      </c>
      <c r="B172" s="42" t="s">
        <v>408</v>
      </c>
      <c r="C172" s="42" t="s">
        <v>280</v>
      </c>
      <c r="D172" s="42" t="s">
        <v>427</v>
      </c>
      <c r="E172" s="14">
        <v>1</v>
      </c>
      <c r="F172" s="70" t="s">
        <v>260</v>
      </c>
      <c r="G172" s="81" t="s">
        <v>511</v>
      </c>
      <c r="H172" s="109">
        <v>1000</v>
      </c>
      <c r="I172" s="3"/>
      <c r="J172" s="3"/>
      <c r="K172" s="1"/>
      <c r="L172" s="1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</row>
    <row r="173" spans="1:28" ht="12.75" customHeight="1">
      <c r="A173" s="56" t="s">
        <v>426</v>
      </c>
      <c r="B173" s="42" t="s">
        <v>408</v>
      </c>
      <c r="C173" s="42" t="s">
        <v>280</v>
      </c>
      <c r="D173" s="42" t="s">
        <v>427</v>
      </c>
      <c r="E173" s="14">
        <v>1</v>
      </c>
      <c r="F173" s="57" t="s">
        <v>434</v>
      </c>
      <c r="G173" s="81" t="s">
        <v>512</v>
      </c>
      <c r="H173" s="109">
        <v>1000</v>
      </c>
      <c r="I173" s="3"/>
      <c r="J173" s="3"/>
      <c r="K173" s="1"/>
      <c r="L173" s="1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</row>
    <row r="174" spans="1:28" ht="12.75" customHeight="1">
      <c r="A174" s="42" t="s">
        <v>424</v>
      </c>
      <c r="B174" s="42" t="s">
        <v>440</v>
      </c>
      <c r="C174" s="42" t="s">
        <v>441</v>
      </c>
      <c r="D174" s="42" t="s">
        <v>425</v>
      </c>
      <c r="E174" s="14">
        <v>1</v>
      </c>
      <c r="F174" s="39" t="s">
        <v>435</v>
      </c>
      <c r="G174" s="81" t="s">
        <v>512</v>
      </c>
      <c r="H174" s="109">
        <v>3000</v>
      </c>
      <c r="I174" s="3"/>
      <c r="J174" s="3"/>
      <c r="K174" s="1"/>
      <c r="L174" s="1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</row>
    <row r="175" spans="1:28" ht="12.75" customHeight="1">
      <c r="A175" s="56" t="s">
        <v>426</v>
      </c>
      <c r="B175" s="42" t="s">
        <v>408</v>
      </c>
      <c r="C175" s="42" t="s">
        <v>441</v>
      </c>
      <c r="D175" s="42" t="s">
        <v>425</v>
      </c>
      <c r="E175" s="14">
        <v>1</v>
      </c>
      <c r="F175" s="39" t="s">
        <v>436</v>
      </c>
      <c r="G175" s="81" t="s">
        <v>512</v>
      </c>
      <c r="H175" s="109">
        <v>1250</v>
      </c>
      <c r="I175" s="3"/>
      <c r="J175" s="3"/>
      <c r="K175" s="1"/>
      <c r="L175" s="1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</row>
    <row r="176" spans="1:28" ht="12.75" customHeight="1">
      <c r="A176" s="56" t="s">
        <v>426</v>
      </c>
      <c r="B176" s="42" t="s">
        <v>408</v>
      </c>
      <c r="C176" s="42" t="s">
        <v>441</v>
      </c>
      <c r="D176" s="42" t="s">
        <v>425</v>
      </c>
      <c r="E176" s="14">
        <v>1</v>
      </c>
      <c r="F176" s="39" t="s">
        <v>437</v>
      </c>
      <c r="G176" s="81" t="s">
        <v>512</v>
      </c>
      <c r="H176" s="109">
        <v>1200.5</v>
      </c>
      <c r="I176" s="3"/>
      <c r="J176" s="3"/>
      <c r="K176" s="1"/>
      <c r="L176" s="1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</row>
    <row r="177" spans="1:28" ht="12.75" customHeight="1">
      <c r="A177" s="56" t="s">
        <v>426</v>
      </c>
      <c r="B177" s="42" t="s">
        <v>408</v>
      </c>
      <c r="C177" s="42" t="s">
        <v>441</v>
      </c>
      <c r="D177" s="42" t="s">
        <v>425</v>
      </c>
      <c r="E177" s="14">
        <v>1</v>
      </c>
      <c r="F177" s="39" t="s">
        <v>438</v>
      </c>
      <c r="G177" s="81" t="s">
        <v>512</v>
      </c>
      <c r="H177" s="109">
        <v>1250</v>
      </c>
      <c r="I177" s="3"/>
      <c r="J177" s="3"/>
      <c r="K177" s="1"/>
      <c r="L177" s="1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</row>
    <row r="178" spans="1:28" ht="12.75" customHeight="1">
      <c r="A178" s="56" t="s">
        <v>426</v>
      </c>
      <c r="B178" s="42" t="s">
        <v>408</v>
      </c>
      <c r="C178" s="42" t="s">
        <v>441</v>
      </c>
      <c r="D178" s="42" t="s">
        <v>425</v>
      </c>
      <c r="E178" s="14">
        <v>1</v>
      </c>
      <c r="F178" s="39" t="s">
        <v>439</v>
      </c>
      <c r="G178" s="81" t="s">
        <v>512</v>
      </c>
      <c r="H178" s="109">
        <v>1200.5</v>
      </c>
      <c r="I178" s="3"/>
      <c r="J178" s="3"/>
      <c r="K178" s="1"/>
      <c r="L178" s="1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</row>
    <row r="179" spans="1:28" ht="12.75" customHeight="1">
      <c r="A179" s="2"/>
      <c r="B179" s="2"/>
      <c r="C179" s="2"/>
      <c r="D179" s="9" t="s">
        <v>11</v>
      </c>
      <c r="E179" s="5">
        <f>SUM(E164:E178)</f>
        <v>15</v>
      </c>
      <c r="F179" s="2"/>
      <c r="G179" s="3"/>
      <c r="H179" s="85">
        <f>SUM(H164:H178)</f>
        <v>22301</v>
      </c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</row>
    <row r="180" spans="1:28" ht="12.75" customHeight="1">
      <c r="A180" s="10"/>
      <c r="B180" s="10"/>
      <c r="C180" s="10"/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  <c r="AA180" s="10"/>
      <c r="AB180" s="10"/>
    </row>
    <row r="181" spans="1:28" ht="12.75" customHeight="1">
      <c r="A181" s="59" t="s">
        <v>37</v>
      </c>
      <c r="B181" s="60"/>
      <c r="C181" s="60"/>
      <c r="D181" s="60"/>
      <c r="E181" s="60"/>
      <c r="F181" s="60"/>
      <c r="G181" s="61"/>
      <c r="H181" s="60"/>
      <c r="I181" s="60"/>
      <c r="J181" s="60"/>
      <c r="K181" s="60"/>
      <c r="L181" s="60"/>
      <c r="M181" s="60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</row>
    <row r="182" spans="1:28" ht="12.75" customHeight="1">
      <c r="A182" s="60" t="s">
        <v>38</v>
      </c>
      <c r="B182" s="62" t="s">
        <v>39</v>
      </c>
      <c r="C182" s="60"/>
      <c r="D182" s="60"/>
      <c r="E182" s="60"/>
      <c r="F182" s="63"/>
      <c r="G182" s="61"/>
      <c r="H182" s="60"/>
      <c r="I182" s="60"/>
      <c r="J182" s="60"/>
      <c r="K182" s="60"/>
      <c r="L182" s="60"/>
      <c r="M182" s="60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</row>
    <row r="183" spans="1:28" ht="12.75" customHeight="1">
      <c r="A183" s="60" t="s">
        <v>40</v>
      </c>
      <c r="B183" s="60"/>
      <c r="C183" s="60"/>
      <c r="D183" s="60"/>
      <c r="E183" s="60"/>
      <c r="F183" s="60"/>
      <c r="G183" s="61"/>
      <c r="H183" s="60"/>
      <c r="I183" s="60"/>
      <c r="J183" s="60"/>
      <c r="K183" s="60"/>
      <c r="L183" s="60"/>
      <c r="M183" s="60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</row>
    <row r="184" spans="1:28" ht="12.75" customHeight="1">
      <c r="A184" s="60" t="s">
        <v>41</v>
      </c>
      <c r="B184" s="60"/>
      <c r="C184" s="60"/>
      <c r="D184" s="60"/>
      <c r="E184" s="60"/>
      <c r="F184" s="60"/>
      <c r="G184" s="60"/>
      <c r="H184" s="60"/>
      <c r="I184" s="60"/>
      <c r="J184" s="60"/>
      <c r="K184" s="60"/>
      <c r="L184" s="60"/>
      <c r="M184" s="60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</row>
    <row r="185" spans="1:28" ht="12.75" customHeight="1">
      <c r="A185" s="60" t="s">
        <v>42</v>
      </c>
      <c r="B185" s="60"/>
      <c r="C185" s="60"/>
      <c r="D185" s="60"/>
      <c r="E185" s="60"/>
      <c r="F185" s="60"/>
      <c r="G185" s="60"/>
      <c r="H185" s="60"/>
      <c r="I185" s="60"/>
      <c r="J185" s="60"/>
      <c r="K185" s="60"/>
      <c r="L185" s="60"/>
      <c r="M185" s="60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</row>
    <row r="186" spans="1:28" ht="12.75" customHeight="1">
      <c r="A186" s="111" t="s">
        <v>43</v>
      </c>
      <c r="B186" s="111"/>
      <c r="C186" s="111"/>
      <c r="D186" s="111"/>
      <c r="E186" s="111"/>
      <c r="F186" s="111"/>
      <c r="G186" s="111"/>
      <c r="H186" s="111"/>
      <c r="I186" s="111"/>
      <c r="J186" s="111"/>
      <c r="K186" s="111"/>
      <c r="L186" s="111"/>
      <c r="M186" s="111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</row>
    <row r="187" spans="1:28" ht="12.75" customHeight="1">
      <c r="A187" s="60" t="s">
        <v>44</v>
      </c>
      <c r="B187" s="60"/>
      <c r="C187" s="60"/>
      <c r="D187" s="60"/>
      <c r="E187" s="60"/>
      <c r="F187" s="60"/>
      <c r="G187" s="60"/>
      <c r="H187" s="60"/>
      <c r="I187" s="60"/>
      <c r="J187" s="60"/>
      <c r="K187" s="60"/>
      <c r="L187" s="60"/>
      <c r="M187" s="60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</row>
    <row r="188" spans="1:28" ht="12.75" customHeight="1">
      <c r="A188" s="60" t="s">
        <v>45</v>
      </c>
      <c r="B188" s="60"/>
      <c r="C188" s="60"/>
      <c r="D188" s="60"/>
      <c r="E188" s="60"/>
      <c r="F188" s="64"/>
      <c r="G188" s="60"/>
      <c r="H188" s="60"/>
      <c r="I188" s="60"/>
      <c r="J188" s="60"/>
      <c r="K188" s="60"/>
      <c r="L188" s="60"/>
      <c r="M188" s="60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</row>
    <row r="189" spans="1:28" ht="12.75" customHeight="1">
      <c r="A189" s="65" t="s">
        <v>46</v>
      </c>
      <c r="B189" s="60"/>
      <c r="C189" s="60"/>
      <c r="D189" s="60"/>
      <c r="E189" s="60"/>
      <c r="F189" s="60"/>
      <c r="G189" s="60"/>
      <c r="H189" s="60"/>
      <c r="I189" s="60"/>
      <c r="J189" s="60"/>
      <c r="K189" s="60"/>
      <c r="L189" s="60"/>
      <c r="M189" s="60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</row>
    <row r="190" spans="1:28" ht="12.75" customHeight="1">
      <c r="A190" s="65" t="s">
        <v>47</v>
      </c>
      <c r="B190" s="60"/>
      <c r="C190" s="60"/>
      <c r="D190" s="60"/>
      <c r="E190" s="60"/>
      <c r="F190" s="60"/>
      <c r="G190" s="60"/>
      <c r="H190" s="60"/>
      <c r="I190" s="60"/>
      <c r="J190" s="60"/>
      <c r="K190" s="60"/>
      <c r="L190" s="60"/>
      <c r="M190" s="60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</row>
    <row r="191" spans="1:28" ht="12.75" customHeight="1">
      <c r="A191" s="65" t="s">
        <v>48</v>
      </c>
      <c r="B191" s="60"/>
      <c r="C191" s="60"/>
      <c r="D191" s="60"/>
      <c r="E191" s="60"/>
      <c r="F191" s="60"/>
      <c r="G191" s="60"/>
      <c r="H191" s="60"/>
      <c r="I191" s="60"/>
      <c r="J191" s="60"/>
      <c r="K191" s="60"/>
      <c r="L191" s="60"/>
      <c r="M191" s="60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</row>
    <row r="192" spans="1:28" ht="12.75" customHeight="1">
      <c r="A192" s="65" t="s">
        <v>49</v>
      </c>
      <c r="B192" s="60"/>
      <c r="C192" s="60"/>
      <c r="D192" s="60"/>
      <c r="E192" s="60"/>
      <c r="F192" s="60"/>
      <c r="G192" s="60"/>
      <c r="H192" s="60"/>
      <c r="I192" s="60"/>
      <c r="J192" s="60"/>
      <c r="K192" s="60"/>
      <c r="L192" s="60"/>
      <c r="M192" s="60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</row>
    <row r="193" spans="1:28" ht="12.75" customHeight="1">
      <c r="A193" s="65" t="s">
        <v>50</v>
      </c>
      <c r="B193" s="60"/>
      <c r="C193" s="60"/>
      <c r="D193" s="60"/>
      <c r="E193" s="60"/>
      <c r="F193" s="60"/>
      <c r="G193" s="60"/>
      <c r="H193" s="60"/>
      <c r="I193" s="60"/>
      <c r="J193" s="60"/>
      <c r="K193" s="60"/>
      <c r="L193" s="60"/>
      <c r="M193" s="60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</row>
    <row r="194" spans="1:28" ht="12.75" customHeight="1">
      <c r="A194" s="60" t="s">
        <v>51</v>
      </c>
      <c r="B194" s="60"/>
      <c r="C194" s="60"/>
      <c r="D194" s="60"/>
      <c r="E194" s="60"/>
      <c r="F194" s="60"/>
      <c r="G194" s="60"/>
      <c r="H194" s="60"/>
      <c r="I194" s="60"/>
      <c r="J194" s="60"/>
      <c r="K194" s="60"/>
      <c r="L194" s="60"/>
      <c r="M194" s="60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</row>
    <row r="195" spans="1:28" ht="12.75" customHeight="1">
      <c r="A195" s="60" t="s">
        <v>52</v>
      </c>
      <c r="B195" s="60"/>
      <c r="C195" s="60"/>
      <c r="D195" s="60"/>
      <c r="E195" s="60"/>
      <c r="F195" s="60"/>
      <c r="G195" s="60"/>
      <c r="H195" s="60"/>
      <c r="I195" s="60"/>
      <c r="J195" s="60"/>
      <c r="K195" s="60"/>
      <c r="L195" s="60"/>
      <c r="M195" s="60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</row>
    <row r="196" spans="1:28" ht="12.75" customHeight="1">
      <c r="A196" s="60" t="s">
        <v>53</v>
      </c>
      <c r="B196" s="62"/>
      <c r="C196" s="60"/>
      <c r="D196" s="60"/>
      <c r="E196" s="60"/>
      <c r="F196" s="60"/>
      <c r="G196" s="60"/>
      <c r="H196" s="60"/>
      <c r="I196" s="60"/>
      <c r="J196" s="60"/>
      <c r="K196" s="60"/>
      <c r="L196" s="60"/>
      <c r="M196" s="60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</row>
    <row r="197" spans="1:28" ht="12.75" customHeight="1">
      <c r="A197" s="60" t="s">
        <v>54</v>
      </c>
      <c r="B197" s="62"/>
      <c r="C197" s="60"/>
      <c r="D197" s="60"/>
      <c r="E197" s="60"/>
      <c r="F197" s="60"/>
      <c r="G197" s="60"/>
      <c r="H197" s="60"/>
      <c r="I197" s="60"/>
      <c r="J197" s="60"/>
      <c r="K197" s="60"/>
      <c r="L197" s="60"/>
      <c r="M197" s="60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</row>
    <row r="198" spans="1:28" ht="12.75" customHeight="1">
      <c r="A198" s="66" t="s">
        <v>55</v>
      </c>
      <c r="B198" s="64"/>
      <c r="C198" s="64"/>
      <c r="D198" s="64"/>
      <c r="E198" s="64"/>
      <c r="F198" s="64"/>
      <c r="G198" s="64"/>
      <c r="H198" s="64"/>
      <c r="I198" s="64"/>
      <c r="J198" s="64"/>
      <c r="K198" s="64"/>
      <c r="L198" s="64"/>
      <c r="M198" s="67"/>
      <c r="N198" s="11"/>
      <c r="O198" s="11"/>
      <c r="P198" s="11"/>
      <c r="Q198" s="11"/>
      <c r="R198" s="11"/>
      <c r="S198" s="11"/>
      <c r="T198" s="11"/>
      <c r="U198" s="11"/>
      <c r="V198" s="11"/>
      <c r="W198" s="11"/>
      <c r="X198" s="11"/>
      <c r="Y198" s="11"/>
      <c r="Z198" s="11"/>
      <c r="AA198" s="11"/>
      <c r="AB198" s="11"/>
    </row>
    <row r="199" spans="1:28" ht="12.75" customHeight="1">
      <c r="A199" s="68" t="s">
        <v>56</v>
      </c>
      <c r="B199" s="69"/>
      <c r="C199" s="64"/>
      <c r="D199" s="64"/>
      <c r="E199" s="64"/>
      <c r="F199" s="64"/>
      <c r="G199" s="64"/>
      <c r="H199" s="64"/>
      <c r="I199" s="64"/>
      <c r="J199" s="64"/>
      <c r="K199" s="64"/>
      <c r="L199" s="64"/>
      <c r="M199" s="67"/>
      <c r="N199" s="11"/>
      <c r="O199" s="11"/>
      <c r="P199" s="11"/>
      <c r="Q199" s="11"/>
      <c r="R199" s="11"/>
      <c r="S199" s="11"/>
      <c r="T199" s="11"/>
      <c r="U199" s="11"/>
      <c r="V199" s="11"/>
      <c r="W199" s="11"/>
      <c r="X199" s="11"/>
      <c r="Y199" s="11"/>
      <c r="Z199" s="11"/>
      <c r="AA199" s="11"/>
      <c r="AB199" s="11"/>
    </row>
    <row r="200" spans="1:28" ht="12.75" customHeight="1">
      <c r="A200" s="66" t="s">
        <v>55</v>
      </c>
      <c r="B200" s="64"/>
      <c r="C200" s="64"/>
      <c r="D200" s="64"/>
      <c r="E200" s="64"/>
      <c r="F200" s="64"/>
      <c r="G200" s="64"/>
      <c r="H200" s="64"/>
      <c r="I200" s="64"/>
      <c r="J200" s="64"/>
      <c r="K200" s="67"/>
      <c r="L200" s="67"/>
      <c r="M200" s="67"/>
      <c r="N200" s="11"/>
      <c r="O200" s="11"/>
      <c r="P200" s="11"/>
      <c r="Q200" s="11"/>
      <c r="R200" s="11"/>
      <c r="S200" s="11"/>
      <c r="T200" s="11"/>
      <c r="U200" s="11"/>
      <c r="V200" s="11"/>
      <c r="W200" s="11"/>
      <c r="X200" s="11"/>
      <c r="Y200" s="11"/>
      <c r="Z200" s="11"/>
      <c r="AA200" s="11"/>
      <c r="AB200" s="11"/>
    </row>
    <row r="201" spans="1:28" ht="12.75" customHeight="1">
      <c r="A201" s="68" t="s">
        <v>56</v>
      </c>
      <c r="B201" s="64"/>
      <c r="C201" s="64"/>
      <c r="D201" s="64"/>
      <c r="E201" s="64"/>
      <c r="F201" s="64"/>
      <c r="G201" s="64"/>
      <c r="H201" s="64"/>
      <c r="I201" s="64"/>
      <c r="J201" s="64"/>
      <c r="K201" s="67"/>
      <c r="L201" s="67"/>
      <c r="M201" s="67"/>
      <c r="N201" s="11"/>
      <c r="O201" s="11"/>
      <c r="P201" s="11"/>
      <c r="Q201" s="11"/>
      <c r="R201" s="11"/>
      <c r="S201" s="11"/>
      <c r="T201" s="11"/>
      <c r="U201" s="11"/>
      <c r="V201" s="11"/>
      <c r="W201" s="11"/>
      <c r="X201" s="11"/>
      <c r="Y201" s="11"/>
      <c r="Z201" s="11"/>
      <c r="AA201" s="11"/>
      <c r="AB201" s="11"/>
    </row>
    <row r="221" spans="1:28" ht="12.75" customHeight="1">
      <c r="A221" s="10"/>
      <c r="B221" s="10"/>
      <c r="C221" s="10"/>
      <c r="D221" s="10"/>
      <c r="E221" s="10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  <c r="AA221" s="10"/>
      <c r="AB221" s="10"/>
    </row>
    <row r="222" spans="1:28" ht="12.75" customHeight="1">
      <c r="A222" s="10"/>
      <c r="B222" s="10"/>
      <c r="C222" s="10"/>
      <c r="D222" s="10"/>
      <c r="E222" s="10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  <c r="AA222" s="10"/>
      <c r="AB222" s="10"/>
    </row>
    <row r="223" spans="1:28" ht="12.75" customHeight="1">
      <c r="A223" s="10"/>
      <c r="B223" s="10"/>
      <c r="C223" s="10"/>
      <c r="D223" s="10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  <c r="AA223" s="10"/>
      <c r="AB223" s="10"/>
    </row>
    <row r="224" spans="1:28" ht="12.75" customHeight="1">
      <c r="A224" s="10"/>
      <c r="B224" s="10"/>
      <c r="C224" s="10"/>
      <c r="D224" s="10"/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0"/>
      <c r="AA224" s="10"/>
      <c r="AB224" s="10"/>
    </row>
    <row r="225" spans="1:28" ht="12.75" customHeight="1">
      <c r="A225" s="10"/>
      <c r="B225" s="10"/>
      <c r="C225" s="10"/>
      <c r="D225" s="10"/>
      <c r="E225" s="10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10"/>
      <c r="AA225" s="10"/>
      <c r="AB225" s="10"/>
    </row>
    <row r="226" spans="1:28" ht="12.75" customHeight="1">
      <c r="A226" s="10"/>
      <c r="B226" s="10"/>
      <c r="C226" s="10"/>
      <c r="D226" s="10"/>
      <c r="E226" s="10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  <c r="AA226" s="10"/>
      <c r="AB226" s="10"/>
    </row>
    <row r="227" spans="1:28" ht="12.75" customHeight="1">
      <c r="A227" s="10"/>
      <c r="B227" s="10"/>
      <c r="C227" s="10"/>
      <c r="D227" s="10"/>
      <c r="E227" s="10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0"/>
      <c r="AA227" s="10"/>
      <c r="AB227" s="10"/>
    </row>
    <row r="228" spans="1:28" ht="12.75" customHeight="1">
      <c r="A228" s="10"/>
      <c r="B228" s="10"/>
      <c r="C228" s="10"/>
      <c r="D228" s="10"/>
      <c r="E228" s="10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  <c r="AA228" s="10"/>
      <c r="AB228" s="10"/>
    </row>
    <row r="229" spans="1:28" ht="12.75" customHeight="1">
      <c r="A229" s="10"/>
      <c r="B229" s="10"/>
      <c r="C229" s="10"/>
      <c r="D229" s="10"/>
      <c r="E229" s="10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  <c r="AA229" s="10"/>
      <c r="AB229" s="10"/>
    </row>
    <row r="230" spans="1:28" ht="12.75" customHeight="1">
      <c r="A230" s="10"/>
      <c r="B230" s="10"/>
      <c r="C230" s="10"/>
      <c r="D230" s="10"/>
      <c r="E230" s="10"/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0"/>
      <c r="AA230" s="10"/>
      <c r="AB230" s="10"/>
    </row>
    <row r="231" spans="1:28" ht="12.75" customHeight="1">
      <c r="A231" s="10"/>
      <c r="B231" s="10"/>
      <c r="C231" s="10"/>
      <c r="D231" s="10"/>
      <c r="E231" s="10"/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  <c r="Z231" s="10"/>
      <c r="AA231" s="10"/>
      <c r="AB231" s="10"/>
    </row>
    <row r="232" spans="1:28" ht="12.75" customHeight="1">
      <c r="A232" s="10"/>
      <c r="B232" s="10"/>
      <c r="C232" s="10"/>
      <c r="D232" s="10"/>
      <c r="E232" s="10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0"/>
      <c r="AA232" s="10"/>
      <c r="AB232" s="10"/>
    </row>
    <row r="233" spans="1:28" ht="12.75" customHeight="1">
      <c r="A233" s="10"/>
      <c r="B233" s="10"/>
      <c r="C233" s="10"/>
      <c r="D233" s="10"/>
      <c r="E233" s="10"/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0"/>
      <c r="AA233" s="10"/>
      <c r="AB233" s="10"/>
    </row>
    <row r="234" spans="1:28" ht="12.75" customHeight="1">
      <c r="A234" s="10"/>
      <c r="B234" s="10"/>
      <c r="C234" s="10"/>
      <c r="D234" s="10"/>
      <c r="E234" s="10"/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  <c r="AA234" s="10"/>
      <c r="AB234" s="10"/>
    </row>
    <row r="235" spans="1:28" ht="12.75" customHeight="1">
      <c r="A235" s="10"/>
      <c r="B235" s="10"/>
      <c r="C235" s="10"/>
      <c r="D235" s="10"/>
      <c r="E235" s="10"/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  <c r="AA235" s="10"/>
      <c r="AB235" s="10"/>
    </row>
    <row r="236" spans="1:28" ht="12.75" customHeight="1">
      <c r="A236" s="10"/>
      <c r="B236" s="10"/>
      <c r="C236" s="10"/>
      <c r="D236" s="10"/>
      <c r="E236" s="10"/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  <c r="AA236" s="10"/>
      <c r="AB236" s="10"/>
    </row>
    <row r="237" spans="1:28" ht="12.75" customHeight="1">
      <c r="A237" s="10"/>
      <c r="B237" s="10"/>
      <c r="C237" s="10"/>
      <c r="D237" s="10"/>
      <c r="E237" s="10"/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  <c r="AA237" s="10"/>
      <c r="AB237" s="10"/>
    </row>
    <row r="238" spans="1:28" ht="12.75" customHeight="1">
      <c r="A238" s="10"/>
      <c r="B238" s="10"/>
      <c r="C238" s="10"/>
      <c r="D238" s="10"/>
      <c r="E238" s="10"/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  <c r="AA238" s="10"/>
      <c r="AB238" s="10"/>
    </row>
    <row r="239" spans="1:28" ht="12.75" customHeight="1">
      <c r="A239" s="10"/>
      <c r="B239" s="10"/>
      <c r="C239" s="10"/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/>
      <c r="AA239" s="10"/>
      <c r="AB239" s="10"/>
    </row>
    <row r="240" spans="1:28" ht="12.75" customHeight="1">
      <c r="A240" s="10"/>
      <c r="B240" s="10"/>
      <c r="C240" s="10"/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  <c r="AA240" s="10"/>
      <c r="AB240" s="10"/>
    </row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  <row r="1001" ht="12.75" customHeight="1"/>
    <row r="1002" ht="12.75" customHeight="1"/>
    <row r="1003" ht="12.75" customHeight="1"/>
    <row r="1004" ht="12.75" customHeight="1"/>
    <row r="1005" ht="12.75" customHeight="1"/>
    <row r="1006" ht="12.75" customHeight="1"/>
    <row r="1007" ht="12.75" customHeight="1"/>
    <row r="1008" ht="12.75" customHeight="1"/>
    <row r="1009" ht="12.75" customHeight="1"/>
    <row r="1010" ht="12.75" customHeight="1"/>
    <row r="1011" ht="12.75" customHeight="1"/>
    <row r="1012" ht="12.75" customHeight="1"/>
    <row r="1013" ht="12.75" customHeight="1"/>
    <row r="1014" ht="12.75" customHeight="1"/>
    <row r="1015" ht="12.75" customHeight="1"/>
    <row r="1016" ht="12.75" customHeight="1"/>
    <row r="1017" ht="12.75" customHeight="1"/>
    <row r="1018" ht="12.75" customHeight="1"/>
    <row r="1019" ht="12.75" customHeight="1"/>
    <row r="1020" ht="12.75" customHeight="1"/>
    <row r="1021" ht="12.75" customHeight="1"/>
    <row r="1022" ht="12.75" customHeight="1"/>
    <row r="1023" ht="12.75" customHeight="1"/>
  </sheetData>
  <protectedRanges>
    <protectedRange sqref="F155" name="Intervalo1_3"/>
  </protectedRanges>
  <mergeCells count="6">
    <mergeCell ref="A1:K1"/>
    <mergeCell ref="A70:H70"/>
    <mergeCell ref="A98:H98"/>
    <mergeCell ref="A151:H151"/>
    <mergeCell ref="A162:H162"/>
    <mergeCell ref="A186:M186"/>
  </mergeCells>
  <pageMargins left="0.511811024" right="0.511811024" top="0.78740157499999996" bottom="0.78740157499999996" header="0.31496062000000002" footer="0.31496062000000002"/>
  <tableParts count="4">
    <tablePart r:id="rId1"/>
    <tablePart r:id="rId2"/>
    <tablePart r:id="rId3"/>
    <tablePart r:id="rId4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1C5605-591F-4E6A-9446-028DADF04D99}">
  <dimension ref="A1:AB1023"/>
  <sheetViews>
    <sheetView workbookViewId="0">
      <selection sqref="A1:XFD1048576"/>
    </sheetView>
  </sheetViews>
  <sheetFormatPr defaultRowHeight="14.25"/>
  <cols>
    <col min="1" max="1" width="78.125" style="12" bestFit="1" customWidth="1"/>
    <col min="2" max="2" width="14.375" style="12" bestFit="1" customWidth="1"/>
    <col min="3" max="3" width="13.875" style="12" bestFit="1" customWidth="1"/>
    <col min="4" max="4" width="8.125" style="12" bestFit="1" customWidth="1"/>
    <col min="5" max="5" width="7.125" style="12" bestFit="1" customWidth="1"/>
    <col min="6" max="6" width="37.5" style="12" bestFit="1" customWidth="1"/>
    <col min="7" max="7" width="9.875" style="12" bestFit="1" customWidth="1"/>
    <col min="8" max="9" width="11.5" style="12" bestFit="1" customWidth="1"/>
    <col min="10" max="10" width="14.125" style="12" bestFit="1" customWidth="1"/>
    <col min="11" max="11" width="11.5" style="12" bestFit="1" customWidth="1"/>
    <col min="12" max="28" width="8.125" style="12" customWidth="1"/>
    <col min="29" max="1024" width="16" style="12" customWidth="1"/>
    <col min="1025" max="16384" width="9" style="12"/>
  </cols>
  <sheetData>
    <row r="1" spans="1:28" s="23" customFormat="1" ht="12.75" customHeight="1">
      <c r="A1" s="112" t="s">
        <v>0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</row>
    <row r="2" spans="1:28" s="23" customFormat="1" ht="12.75" customHeight="1">
      <c r="A2" s="24" t="s">
        <v>1</v>
      </c>
      <c r="B2" s="24" t="s">
        <v>2</v>
      </c>
      <c r="C2" s="24" t="s">
        <v>3</v>
      </c>
      <c r="D2" s="24" t="s">
        <v>4</v>
      </c>
      <c r="E2" s="24" t="s">
        <v>5</v>
      </c>
      <c r="F2" s="24" t="s">
        <v>6</v>
      </c>
      <c r="G2" s="24" t="s">
        <v>7</v>
      </c>
      <c r="H2" s="24" t="s">
        <v>8</v>
      </c>
      <c r="I2" s="25" t="s">
        <v>9</v>
      </c>
      <c r="J2" s="25" t="s">
        <v>10</v>
      </c>
      <c r="K2" s="25" t="s">
        <v>11</v>
      </c>
      <c r="L2" s="1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</row>
    <row r="3" spans="1:28" s="23" customFormat="1" ht="12.75" customHeight="1">
      <c r="A3" s="41" t="s">
        <v>58</v>
      </c>
      <c r="B3" s="42" t="s">
        <v>112</v>
      </c>
      <c r="C3" s="42" t="s">
        <v>12</v>
      </c>
      <c r="D3" s="46" t="s">
        <v>13</v>
      </c>
      <c r="E3" s="34">
        <v>1</v>
      </c>
      <c r="F3" s="40" t="s">
        <v>212</v>
      </c>
      <c r="G3" s="36" t="s">
        <v>8</v>
      </c>
      <c r="H3" s="84">
        <v>10570</v>
      </c>
      <c r="I3" s="84"/>
      <c r="J3" s="84"/>
      <c r="K3" s="84">
        <f>Tabela122[[#This Row],[AGP]]+Tabela122[[#This Row],[VENCIMENTO]]+Tabela122[[#This Row],[REPRESENTAÇÃO]]</f>
        <v>10570</v>
      </c>
      <c r="L3" s="1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</row>
    <row r="4" spans="1:28" s="23" customFormat="1" ht="12.75" customHeight="1">
      <c r="A4" s="38" t="s">
        <v>59</v>
      </c>
      <c r="B4" s="42" t="s">
        <v>113</v>
      </c>
      <c r="C4" s="42" t="s">
        <v>162</v>
      </c>
      <c r="D4" s="45" t="s">
        <v>15</v>
      </c>
      <c r="E4" s="34">
        <v>1</v>
      </c>
      <c r="F4" s="38" t="s">
        <v>213</v>
      </c>
      <c r="G4" s="36" t="s">
        <v>511</v>
      </c>
      <c r="H4" s="84"/>
      <c r="I4" s="84">
        <v>1993.32</v>
      </c>
      <c r="J4" s="84">
        <v>7973.3</v>
      </c>
      <c r="K4" s="84">
        <f>Tabela122[[#This Row],[AGP]]+Tabela122[[#This Row],[VENCIMENTO]]+Tabela122[[#This Row],[REPRESENTAÇÃO]]</f>
        <v>9966.6200000000008</v>
      </c>
      <c r="L4" s="1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</row>
    <row r="5" spans="1:28" s="23" customFormat="1" ht="12.75" customHeight="1">
      <c r="A5" s="40" t="s">
        <v>60</v>
      </c>
      <c r="B5" s="42" t="s">
        <v>114</v>
      </c>
      <c r="C5" s="42" t="s">
        <v>163</v>
      </c>
      <c r="D5" s="45" t="s">
        <v>15</v>
      </c>
      <c r="E5" s="34">
        <v>1</v>
      </c>
      <c r="F5" s="40" t="s">
        <v>214</v>
      </c>
      <c r="G5" s="36" t="s">
        <v>511</v>
      </c>
      <c r="H5" s="84"/>
      <c r="I5" s="84">
        <v>1993.32</v>
      </c>
      <c r="J5" s="84">
        <v>7937.3</v>
      </c>
      <c r="K5" s="84">
        <f>Tabela122[[#This Row],[AGP]]+Tabela122[[#This Row],[VENCIMENTO]]+Tabela122[[#This Row],[REPRESENTAÇÃO]]</f>
        <v>9930.6200000000008</v>
      </c>
      <c r="L5" s="1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</row>
    <row r="6" spans="1:28" s="23" customFormat="1" ht="12.75" customHeight="1">
      <c r="A6" s="39" t="s">
        <v>61</v>
      </c>
      <c r="B6" s="42" t="s">
        <v>115</v>
      </c>
      <c r="C6" s="42" t="s">
        <v>115</v>
      </c>
      <c r="D6" s="45" t="s">
        <v>15</v>
      </c>
      <c r="E6" s="34">
        <v>1</v>
      </c>
      <c r="F6" s="47" t="s">
        <v>215</v>
      </c>
      <c r="G6" s="36" t="s">
        <v>511</v>
      </c>
      <c r="H6" s="84"/>
      <c r="I6" s="84">
        <v>199.32</v>
      </c>
      <c r="J6" s="84">
        <v>7973.3</v>
      </c>
      <c r="K6" s="84">
        <f>Tabela122[[#This Row],[AGP]]+Tabela122[[#This Row],[VENCIMENTO]]+Tabela122[[#This Row],[REPRESENTAÇÃO]]</f>
        <v>8172.62</v>
      </c>
      <c r="L6" s="1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s="23" customFormat="1" ht="12.75" customHeight="1">
      <c r="A7" s="39" t="s">
        <v>62</v>
      </c>
      <c r="B7" s="42" t="s">
        <v>116</v>
      </c>
      <c r="C7" s="42" t="s">
        <v>164</v>
      </c>
      <c r="D7" s="45" t="s">
        <v>206</v>
      </c>
      <c r="E7" s="34">
        <v>1</v>
      </c>
      <c r="F7" s="47" t="s">
        <v>216</v>
      </c>
      <c r="G7" s="36" t="s">
        <v>511</v>
      </c>
      <c r="H7" s="84"/>
      <c r="I7" s="84">
        <v>1461.77</v>
      </c>
      <c r="J7" s="84">
        <v>5847.08</v>
      </c>
      <c r="K7" s="84">
        <f>Tabela122[[#This Row],[AGP]]+Tabela122[[#This Row],[VENCIMENTO]]+Tabela122[[#This Row],[REPRESENTAÇÃO]]</f>
        <v>7308.85</v>
      </c>
      <c r="L7" s="1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</row>
    <row r="8" spans="1:28" s="23" customFormat="1" ht="12.75" customHeight="1">
      <c r="A8" s="39" t="s">
        <v>63</v>
      </c>
      <c r="B8" s="42" t="s">
        <v>117</v>
      </c>
      <c r="C8" s="42" t="s">
        <v>165</v>
      </c>
      <c r="D8" s="45" t="s">
        <v>206</v>
      </c>
      <c r="E8" s="34">
        <v>1</v>
      </c>
      <c r="F8" s="47" t="s">
        <v>217</v>
      </c>
      <c r="G8" s="36" t="s">
        <v>512</v>
      </c>
      <c r="H8" s="84"/>
      <c r="I8" s="84"/>
      <c r="J8" s="84">
        <v>5847.08</v>
      </c>
      <c r="K8" s="84">
        <v>5847.08</v>
      </c>
      <c r="L8" s="1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</row>
    <row r="9" spans="1:28" s="23" customFormat="1" ht="12.75" customHeight="1">
      <c r="A9" s="39" t="s">
        <v>64</v>
      </c>
      <c r="B9" s="42" t="s">
        <v>118</v>
      </c>
      <c r="C9" s="42" t="s">
        <v>166</v>
      </c>
      <c r="D9" s="45" t="s">
        <v>206</v>
      </c>
      <c r="E9" s="34">
        <v>1</v>
      </c>
      <c r="F9" s="47" t="s">
        <v>218</v>
      </c>
      <c r="G9" s="36" t="s">
        <v>511</v>
      </c>
      <c r="H9" s="84"/>
      <c r="I9" s="84">
        <v>1461.77</v>
      </c>
      <c r="J9" s="84">
        <v>5847.08</v>
      </c>
      <c r="K9" s="84">
        <f>Tabela122[[#This Row],[AGP]]+Tabela122[[#This Row],[VENCIMENTO]]+Tabela122[[#This Row],[REPRESENTAÇÃO]]</f>
        <v>7308.85</v>
      </c>
      <c r="L9" s="1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</row>
    <row r="10" spans="1:28" s="23" customFormat="1" ht="12.75" customHeight="1">
      <c r="A10" s="39" t="s">
        <v>65</v>
      </c>
      <c r="B10" s="42" t="s">
        <v>119</v>
      </c>
      <c r="C10" s="43" t="s">
        <v>119</v>
      </c>
      <c r="D10" s="45" t="s">
        <v>207</v>
      </c>
      <c r="E10" s="34">
        <v>1</v>
      </c>
      <c r="F10" s="47" t="s">
        <v>219</v>
      </c>
      <c r="G10" s="36" t="s">
        <v>511</v>
      </c>
      <c r="H10" s="84"/>
      <c r="I10" s="84">
        <v>1461.77</v>
      </c>
      <c r="J10" s="84">
        <v>5847.08</v>
      </c>
      <c r="K10" s="84">
        <f>Tabela122[[#This Row],[AGP]]+Tabela122[[#This Row],[VENCIMENTO]]+Tabela122[[#This Row],[REPRESENTAÇÃO]]</f>
        <v>7308.85</v>
      </c>
      <c r="L10" s="1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</row>
    <row r="11" spans="1:28" s="23" customFormat="1" ht="12.75" customHeight="1">
      <c r="A11" s="39" t="s">
        <v>66</v>
      </c>
      <c r="B11" s="42" t="s">
        <v>17</v>
      </c>
      <c r="C11" s="42" t="s">
        <v>167</v>
      </c>
      <c r="D11" s="45" t="s">
        <v>208</v>
      </c>
      <c r="E11" s="34">
        <v>1</v>
      </c>
      <c r="F11" s="47" t="s">
        <v>220</v>
      </c>
      <c r="G11" s="36" t="s">
        <v>511</v>
      </c>
      <c r="H11" s="84"/>
      <c r="I11" s="84">
        <v>1229.22</v>
      </c>
      <c r="J11" s="84">
        <v>4916.8599999999997</v>
      </c>
      <c r="K11" s="84">
        <f>Tabela122[[#This Row],[AGP]]+Tabela122[[#This Row],[VENCIMENTO]]+Tabela122[[#This Row],[REPRESENTAÇÃO]]</f>
        <v>6146.08</v>
      </c>
      <c r="L11" s="1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</row>
    <row r="12" spans="1:28" s="23" customFormat="1" ht="12.75" customHeight="1">
      <c r="A12" s="39" t="s">
        <v>67</v>
      </c>
      <c r="B12" s="42" t="s">
        <v>120</v>
      </c>
      <c r="C12" s="42" t="s">
        <v>453</v>
      </c>
      <c r="D12" s="45" t="s">
        <v>208</v>
      </c>
      <c r="E12" s="34">
        <v>1</v>
      </c>
      <c r="F12" s="47" t="s">
        <v>221</v>
      </c>
      <c r="G12" s="36" t="s">
        <v>511</v>
      </c>
      <c r="H12" s="84"/>
      <c r="I12" s="84">
        <v>1229.22</v>
      </c>
      <c r="J12" s="84">
        <v>4916.8599999999997</v>
      </c>
      <c r="K12" s="84">
        <f>Tabela122[[#This Row],[AGP]]+Tabela122[[#This Row],[VENCIMENTO]]+Tabela122[[#This Row],[REPRESENTAÇÃO]]</f>
        <v>6146.08</v>
      </c>
      <c r="L12" s="1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</row>
    <row r="13" spans="1:28" s="23" customFormat="1" ht="12.75" customHeight="1">
      <c r="A13" s="39" t="s">
        <v>68</v>
      </c>
      <c r="B13" s="42" t="s">
        <v>121</v>
      </c>
      <c r="C13" s="42" t="s">
        <v>454</v>
      </c>
      <c r="D13" s="45" t="s">
        <v>208</v>
      </c>
      <c r="E13" s="34">
        <v>1</v>
      </c>
      <c r="F13" s="47" t="s">
        <v>222</v>
      </c>
      <c r="G13" s="36" t="s">
        <v>511</v>
      </c>
      <c r="H13" s="84"/>
      <c r="I13" s="84">
        <v>1229.22</v>
      </c>
      <c r="J13" s="84">
        <v>4916.8599999999997</v>
      </c>
      <c r="K13" s="84">
        <f>Tabela122[[#This Row],[AGP]]+Tabela122[[#This Row],[VENCIMENTO]]+Tabela122[[#This Row],[REPRESENTAÇÃO]]</f>
        <v>6146.08</v>
      </c>
      <c r="L13" s="1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</row>
    <row r="14" spans="1:28" s="23" customFormat="1" ht="12.75" customHeight="1">
      <c r="A14" s="39" t="s">
        <v>69</v>
      </c>
      <c r="B14" s="42" t="s">
        <v>122</v>
      </c>
      <c r="C14" s="42" t="s">
        <v>122</v>
      </c>
      <c r="D14" s="45" t="s">
        <v>208</v>
      </c>
      <c r="E14" s="34">
        <v>1</v>
      </c>
      <c r="F14" s="47" t="s">
        <v>223</v>
      </c>
      <c r="G14" s="36" t="s">
        <v>511</v>
      </c>
      <c r="H14" s="84"/>
      <c r="I14" s="84">
        <v>1129.55</v>
      </c>
      <c r="J14" s="84">
        <v>4518.2</v>
      </c>
      <c r="K14" s="84">
        <f>Tabela122[[#This Row],[AGP]]+Tabela122[[#This Row],[VENCIMENTO]]+Tabela122[[#This Row],[REPRESENTAÇÃO]]</f>
        <v>5647.75</v>
      </c>
      <c r="L14" s="1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</row>
    <row r="15" spans="1:28" s="23" customFormat="1" ht="12.75" customHeight="1">
      <c r="A15" s="40" t="s">
        <v>70</v>
      </c>
      <c r="B15" s="42" t="s">
        <v>123</v>
      </c>
      <c r="C15" s="42" t="s">
        <v>168</v>
      </c>
      <c r="D15" s="45" t="s">
        <v>16</v>
      </c>
      <c r="E15" s="34">
        <v>1</v>
      </c>
      <c r="F15" s="40" t="s">
        <v>224</v>
      </c>
      <c r="G15" s="36" t="s">
        <v>511</v>
      </c>
      <c r="H15" s="84"/>
      <c r="I15" s="84">
        <v>1129.55</v>
      </c>
      <c r="J15" s="84">
        <v>4518.2</v>
      </c>
      <c r="K15" s="84">
        <f>Tabela122[[#This Row],[AGP]]+Tabela122[[#This Row],[VENCIMENTO]]+Tabela122[[#This Row],[REPRESENTAÇÃO]]</f>
        <v>5647.75</v>
      </c>
      <c r="L15" s="1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</row>
    <row r="16" spans="1:28" s="23" customFormat="1" ht="12.75" customHeight="1">
      <c r="A16" s="39" t="s">
        <v>71</v>
      </c>
      <c r="B16" s="42" t="s">
        <v>124</v>
      </c>
      <c r="C16" s="42" t="s">
        <v>169</v>
      </c>
      <c r="D16" s="45" t="s">
        <v>16</v>
      </c>
      <c r="E16" s="34">
        <v>1</v>
      </c>
      <c r="F16" s="47" t="s">
        <v>225</v>
      </c>
      <c r="G16" s="36" t="s">
        <v>511</v>
      </c>
      <c r="H16" s="84"/>
      <c r="I16" s="84">
        <v>1129.55</v>
      </c>
      <c r="J16" s="84">
        <v>4518.2</v>
      </c>
      <c r="K16" s="84">
        <f>Tabela122[[#This Row],[AGP]]+Tabela122[[#This Row],[VENCIMENTO]]+Tabela122[[#This Row],[REPRESENTAÇÃO]]</f>
        <v>5647.75</v>
      </c>
      <c r="L16" s="1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</row>
    <row r="17" spans="1:28" s="23" customFormat="1" ht="12.75" customHeight="1">
      <c r="A17" s="39" t="s">
        <v>70</v>
      </c>
      <c r="B17" s="42" t="s">
        <v>123</v>
      </c>
      <c r="C17" s="42" t="s">
        <v>168</v>
      </c>
      <c r="D17" s="45" t="s">
        <v>16</v>
      </c>
      <c r="E17" s="34">
        <v>1</v>
      </c>
      <c r="F17" s="47" t="s">
        <v>226</v>
      </c>
      <c r="G17" s="36" t="s">
        <v>512</v>
      </c>
      <c r="H17" s="84"/>
      <c r="I17" s="84">
        <v>4518.2</v>
      </c>
      <c r="J17" s="84"/>
      <c r="K17" s="84">
        <f>Tabela122[[#This Row],[AGP]]+Tabela122[[#This Row],[VENCIMENTO]]+Tabela122[[#This Row],[REPRESENTAÇÃO]]</f>
        <v>4518.2</v>
      </c>
      <c r="L17" s="1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</row>
    <row r="18" spans="1:28" s="23" customFormat="1" ht="12.75" customHeight="1">
      <c r="A18" s="39" t="s">
        <v>450</v>
      </c>
      <c r="B18" s="42" t="s">
        <v>451</v>
      </c>
      <c r="C18" s="42" t="s">
        <v>452</v>
      </c>
      <c r="D18" s="45" t="s">
        <v>16</v>
      </c>
      <c r="E18" s="34">
        <v>1</v>
      </c>
      <c r="F18" s="47" t="s">
        <v>449</v>
      </c>
      <c r="G18" s="36" t="s">
        <v>511</v>
      </c>
      <c r="H18" s="84"/>
      <c r="I18" s="84">
        <v>1129.55</v>
      </c>
      <c r="J18" s="84">
        <v>4518.2</v>
      </c>
      <c r="K18" s="84">
        <f>Tabela122[[#This Row],[AGP]]+Tabela122[[#This Row],[VENCIMENTO]]+Tabela122[[#This Row],[REPRESENTAÇÃO]]</f>
        <v>5647.75</v>
      </c>
      <c r="L18" s="1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</row>
    <row r="19" spans="1:28" s="23" customFormat="1" ht="12.75" customHeight="1">
      <c r="A19" s="39" t="s">
        <v>75</v>
      </c>
      <c r="B19" s="42" t="s">
        <v>516</v>
      </c>
      <c r="C19" s="42" t="s">
        <v>517</v>
      </c>
      <c r="D19" s="45" t="s">
        <v>209</v>
      </c>
      <c r="E19" s="34">
        <v>1</v>
      </c>
      <c r="F19" s="47" t="s">
        <v>518</v>
      </c>
      <c r="G19" s="36" t="s">
        <v>511</v>
      </c>
      <c r="H19" s="84"/>
      <c r="I19" s="84">
        <v>1129.55</v>
      </c>
      <c r="J19" s="84">
        <v>4518.2</v>
      </c>
      <c r="K19" s="84">
        <f>Tabela122[[#This Row],[AGP]]+Tabela122[[#This Row],[VENCIMENTO]]+Tabela122[[#This Row],[REPRESENTAÇÃO]]</f>
        <v>5647.75</v>
      </c>
      <c r="L19" s="1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</row>
    <row r="20" spans="1:28" s="23" customFormat="1" ht="12.75" customHeight="1">
      <c r="A20" s="39" t="s">
        <v>72</v>
      </c>
      <c r="B20" s="42" t="s">
        <v>125</v>
      </c>
      <c r="C20" s="42" t="s">
        <v>455</v>
      </c>
      <c r="D20" s="45" t="s">
        <v>16</v>
      </c>
      <c r="E20" s="34">
        <v>1</v>
      </c>
      <c r="F20" s="47" t="s">
        <v>227</v>
      </c>
      <c r="G20" s="36" t="s">
        <v>511</v>
      </c>
      <c r="H20" s="84"/>
      <c r="I20" s="84">
        <v>1129.55</v>
      </c>
      <c r="J20" s="84">
        <v>4518.2</v>
      </c>
      <c r="K20" s="84">
        <f>Tabela122[[#This Row],[AGP]]+Tabela122[[#This Row],[VENCIMENTO]]+Tabela122[[#This Row],[REPRESENTAÇÃO]]</f>
        <v>5647.75</v>
      </c>
      <c r="L20" s="1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</row>
    <row r="21" spans="1:28" s="23" customFormat="1" ht="12.75" customHeight="1">
      <c r="A21" s="39" t="s">
        <v>73</v>
      </c>
      <c r="B21" s="42" t="s">
        <v>126</v>
      </c>
      <c r="C21" s="42" t="s">
        <v>170</v>
      </c>
      <c r="D21" s="45" t="s">
        <v>16</v>
      </c>
      <c r="E21" s="34">
        <v>1</v>
      </c>
      <c r="F21" s="47" t="s">
        <v>228</v>
      </c>
      <c r="G21" s="36" t="s">
        <v>511</v>
      </c>
      <c r="H21" s="84"/>
      <c r="I21" s="84">
        <v>1129.55</v>
      </c>
      <c r="J21" s="84">
        <v>4518.2</v>
      </c>
      <c r="K21" s="84">
        <f>Tabela122[[#This Row],[AGP]]+Tabela122[[#This Row],[VENCIMENTO]]+Tabela122[[#This Row],[REPRESENTAÇÃO]]</f>
        <v>5647.75</v>
      </c>
      <c r="L21" s="1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</row>
    <row r="22" spans="1:28" s="23" customFormat="1" ht="12.75" customHeight="1">
      <c r="A22" s="39" t="s">
        <v>74</v>
      </c>
      <c r="B22" s="42" t="s">
        <v>127</v>
      </c>
      <c r="C22" s="42" t="s">
        <v>171</v>
      </c>
      <c r="D22" s="45" t="s">
        <v>16</v>
      </c>
      <c r="E22" s="34">
        <v>1</v>
      </c>
      <c r="F22" s="47" t="s">
        <v>448</v>
      </c>
      <c r="G22" s="36" t="s">
        <v>511</v>
      </c>
      <c r="H22" s="84"/>
      <c r="I22" s="84">
        <v>1129.55</v>
      </c>
      <c r="J22" s="84">
        <v>4518.2</v>
      </c>
      <c r="K22" s="84">
        <f>Tabela122[[#This Row],[AGP]]+Tabela122[[#This Row],[VENCIMENTO]]+Tabela122[[#This Row],[REPRESENTAÇÃO]]</f>
        <v>5647.75</v>
      </c>
      <c r="L22" s="1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</row>
    <row r="23" spans="1:28" s="23" customFormat="1" ht="12.75" customHeight="1">
      <c r="A23" s="39" t="s">
        <v>75</v>
      </c>
      <c r="B23" s="42" t="s">
        <v>128</v>
      </c>
      <c r="C23" s="42" t="s">
        <v>458</v>
      </c>
      <c r="D23" s="45" t="s">
        <v>16</v>
      </c>
      <c r="E23" s="34">
        <v>1</v>
      </c>
      <c r="F23" s="47" t="s">
        <v>229</v>
      </c>
      <c r="G23" s="36" t="s">
        <v>511</v>
      </c>
      <c r="H23" s="84"/>
      <c r="I23" s="84">
        <v>1129.55</v>
      </c>
      <c r="J23" s="84">
        <v>4518.2</v>
      </c>
      <c r="K23" s="84">
        <f>Tabela122[[#This Row],[AGP]]+Tabela122[[#This Row],[VENCIMENTO]]+Tabela122[[#This Row],[REPRESENTAÇÃO]]</f>
        <v>5647.75</v>
      </c>
      <c r="L23" s="1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</row>
    <row r="24" spans="1:28" s="23" customFormat="1" ht="12.75" customHeight="1">
      <c r="A24" s="39" t="s">
        <v>76</v>
      </c>
      <c r="B24" s="42" t="s">
        <v>129</v>
      </c>
      <c r="C24" s="42" t="s">
        <v>172</v>
      </c>
      <c r="D24" s="45" t="s">
        <v>16</v>
      </c>
      <c r="E24" s="34">
        <v>1</v>
      </c>
      <c r="F24" s="47" t="s">
        <v>230</v>
      </c>
      <c r="G24" s="36" t="s">
        <v>511</v>
      </c>
      <c r="H24" s="84"/>
      <c r="I24" s="84">
        <v>1129.55</v>
      </c>
      <c r="J24" s="84">
        <v>4518.2</v>
      </c>
      <c r="K24" s="84">
        <f>Tabela122[[#This Row],[AGP]]+Tabela122[[#This Row],[VENCIMENTO]]+Tabela122[[#This Row],[REPRESENTAÇÃO]]</f>
        <v>5647.75</v>
      </c>
      <c r="L24" s="1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</row>
    <row r="25" spans="1:28" s="23" customFormat="1" ht="12.75" customHeight="1">
      <c r="A25" s="39" t="s">
        <v>77</v>
      </c>
      <c r="B25" s="42" t="s">
        <v>130</v>
      </c>
      <c r="C25" s="42" t="s">
        <v>173</v>
      </c>
      <c r="D25" s="45" t="s">
        <v>209</v>
      </c>
      <c r="E25" s="34">
        <v>1</v>
      </c>
      <c r="F25" s="47" t="s">
        <v>231</v>
      </c>
      <c r="G25" s="36" t="s">
        <v>511</v>
      </c>
      <c r="H25" s="84"/>
      <c r="I25" s="84">
        <v>930.22</v>
      </c>
      <c r="J25" s="84">
        <v>3720.87</v>
      </c>
      <c r="K25" s="84">
        <f>Tabela122[[#This Row],[AGP]]+Tabela122[[#This Row],[VENCIMENTO]]+Tabela122[[#This Row],[REPRESENTAÇÃO]]</f>
        <v>4651.09</v>
      </c>
      <c r="L25" s="1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</row>
    <row r="26" spans="1:28" s="23" customFormat="1" ht="12.75" customHeight="1">
      <c r="A26" s="39" t="s">
        <v>77</v>
      </c>
      <c r="B26" s="42" t="s">
        <v>130</v>
      </c>
      <c r="C26" s="42" t="s">
        <v>173</v>
      </c>
      <c r="D26" s="45" t="s">
        <v>209</v>
      </c>
      <c r="E26" s="34">
        <v>1</v>
      </c>
      <c r="F26" s="47" t="s">
        <v>232</v>
      </c>
      <c r="G26" s="36" t="s">
        <v>511</v>
      </c>
      <c r="H26" s="84"/>
      <c r="I26" s="84">
        <v>930.22</v>
      </c>
      <c r="J26" s="84">
        <v>3720.87</v>
      </c>
      <c r="K26" s="84">
        <f>Tabela122[[#This Row],[AGP]]+Tabela122[[#This Row],[VENCIMENTO]]+Tabela122[[#This Row],[REPRESENTAÇÃO]]</f>
        <v>4651.09</v>
      </c>
      <c r="L26" s="1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</row>
    <row r="27" spans="1:28" s="23" customFormat="1" ht="12.75" customHeight="1">
      <c r="A27" s="39" t="s">
        <v>78</v>
      </c>
      <c r="B27" s="42" t="s">
        <v>131</v>
      </c>
      <c r="C27" s="42" t="s">
        <v>174</v>
      </c>
      <c r="D27" s="45" t="s">
        <v>209</v>
      </c>
      <c r="E27" s="34">
        <v>1</v>
      </c>
      <c r="F27" s="47" t="s">
        <v>233</v>
      </c>
      <c r="G27" s="36" t="s">
        <v>511</v>
      </c>
      <c r="H27" s="84"/>
      <c r="I27" s="84">
        <v>930.22</v>
      </c>
      <c r="J27" s="84">
        <v>3720.87</v>
      </c>
      <c r="K27" s="84">
        <f>Tabela122[[#This Row],[AGP]]+Tabela122[[#This Row],[VENCIMENTO]]+Tabela122[[#This Row],[REPRESENTAÇÃO]]</f>
        <v>4651.09</v>
      </c>
      <c r="L27" s="1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</row>
    <row r="28" spans="1:28" s="23" customFormat="1" ht="12.75" customHeight="1">
      <c r="A28" s="39" t="s">
        <v>79</v>
      </c>
      <c r="B28" s="42" t="s">
        <v>132</v>
      </c>
      <c r="C28" s="42" t="s">
        <v>175</v>
      </c>
      <c r="D28" s="45" t="s">
        <v>209</v>
      </c>
      <c r="E28" s="34">
        <v>1</v>
      </c>
      <c r="F28" s="47" t="s">
        <v>234</v>
      </c>
      <c r="G28" s="36" t="s">
        <v>511</v>
      </c>
      <c r="H28" s="84"/>
      <c r="I28" s="84">
        <v>930.22</v>
      </c>
      <c r="J28" s="84">
        <v>3720.87</v>
      </c>
      <c r="K28" s="84">
        <f>Tabela122[[#This Row],[AGP]]+Tabela122[[#This Row],[VENCIMENTO]]+Tabela122[[#This Row],[REPRESENTAÇÃO]]</f>
        <v>4651.09</v>
      </c>
      <c r="L28" s="1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</row>
    <row r="29" spans="1:28" s="23" customFormat="1" ht="12.75" customHeight="1">
      <c r="A29" s="39" t="s">
        <v>80</v>
      </c>
      <c r="B29" s="42" t="s">
        <v>129</v>
      </c>
      <c r="C29" s="42" t="s">
        <v>176</v>
      </c>
      <c r="D29" s="45" t="s">
        <v>209</v>
      </c>
      <c r="E29" s="34">
        <v>1</v>
      </c>
      <c r="F29" s="47" t="s">
        <v>235</v>
      </c>
      <c r="G29" s="36" t="s">
        <v>511</v>
      </c>
      <c r="H29" s="84"/>
      <c r="I29" s="84">
        <v>930.22</v>
      </c>
      <c r="J29" s="84">
        <v>3720.87</v>
      </c>
      <c r="K29" s="84">
        <f>Tabela122[[#This Row],[AGP]]+Tabela122[[#This Row],[VENCIMENTO]]+Tabela122[[#This Row],[REPRESENTAÇÃO]]</f>
        <v>4651.09</v>
      </c>
      <c r="L29" s="1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</row>
    <row r="30" spans="1:28" s="23" customFormat="1" ht="12.75" customHeight="1">
      <c r="A30" s="39" t="s">
        <v>81</v>
      </c>
      <c r="B30" s="42" t="s">
        <v>133</v>
      </c>
      <c r="C30" s="42" t="s">
        <v>177</v>
      </c>
      <c r="D30" s="45" t="s">
        <v>209</v>
      </c>
      <c r="E30" s="34">
        <v>1</v>
      </c>
      <c r="F30" s="47" t="s">
        <v>236</v>
      </c>
      <c r="G30" s="36" t="s">
        <v>511</v>
      </c>
      <c r="H30" s="84"/>
      <c r="I30" s="84">
        <v>930.22</v>
      </c>
      <c r="J30" s="84">
        <v>3720.87</v>
      </c>
      <c r="K30" s="84">
        <f>Tabela122[[#This Row],[AGP]]+Tabela122[[#This Row],[VENCIMENTO]]+Tabela122[[#This Row],[REPRESENTAÇÃO]]</f>
        <v>4651.09</v>
      </c>
      <c r="L30" s="1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</row>
    <row r="31" spans="1:28" s="23" customFormat="1" ht="12.75" customHeight="1">
      <c r="A31" s="39" t="s">
        <v>81</v>
      </c>
      <c r="B31" s="42" t="s">
        <v>133</v>
      </c>
      <c r="C31" s="42" t="s">
        <v>177</v>
      </c>
      <c r="D31" s="45" t="s">
        <v>209</v>
      </c>
      <c r="E31" s="34">
        <v>1</v>
      </c>
      <c r="F31" s="47" t="s">
        <v>237</v>
      </c>
      <c r="G31" s="36" t="s">
        <v>511</v>
      </c>
      <c r="H31" s="84"/>
      <c r="I31" s="84">
        <v>930.22</v>
      </c>
      <c r="J31" s="84">
        <v>3720.87</v>
      </c>
      <c r="K31" s="84">
        <f>Tabela122[[#This Row],[AGP]]+Tabela122[[#This Row],[VENCIMENTO]]+Tabela122[[#This Row],[REPRESENTAÇÃO]]</f>
        <v>4651.09</v>
      </c>
      <c r="L31" s="1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</row>
    <row r="32" spans="1:28" s="23" customFormat="1" ht="12.75" customHeight="1">
      <c r="A32" s="39" t="s">
        <v>82</v>
      </c>
      <c r="B32" s="42" t="s">
        <v>134</v>
      </c>
      <c r="C32" s="42" t="s">
        <v>178</v>
      </c>
      <c r="D32" s="45" t="s">
        <v>209</v>
      </c>
      <c r="E32" s="34">
        <v>1</v>
      </c>
      <c r="F32" s="47" t="s">
        <v>238</v>
      </c>
      <c r="G32" s="36" t="s">
        <v>511</v>
      </c>
      <c r="H32" s="84"/>
      <c r="I32" s="84">
        <v>930.22</v>
      </c>
      <c r="J32" s="84">
        <v>3720.87</v>
      </c>
      <c r="K32" s="84">
        <f>Tabela122[[#This Row],[AGP]]+Tabela122[[#This Row],[VENCIMENTO]]+Tabela122[[#This Row],[REPRESENTAÇÃO]]</f>
        <v>4651.09</v>
      </c>
      <c r="L32" s="1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</row>
    <row r="33" spans="1:28" s="23" customFormat="1" ht="12.75" customHeight="1">
      <c r="A33" s="39" t="s">
        <v>83</v>
      </c>
      <c r="B33" s="42" t="s">
        <v>135</v>
      </c>
      <c r="C33" s="42" t="s">
        <v>179</v>
      </c>
      <c r="D33" s="45" t="s">
        <v>209</v>
      </c>
      <c r="E33" s="34">
        <v>1</v>
      </c>
      <c r="F33" s="47" t="s">
        <v>239</v>
      </c>
      <c r="G33" s="36" t="s">
        <v>511</v>
      </c>
      <c r="H33" s="84"/>
      <c r="I33" s="84">
        <v>930.22</v>
      </c>
      <c r="J33" s="84">
        <v>3720.87</v>
      </c>
      <c r="K33" s="84">
        <f>Tabela122[[#This Row],[AGP]]+Tabela122[[#This Row],[VENCIMENTO]]+Tabela122[[#This Row],[REPRESENTAÇÃO]]</f>
        <v>4651.09</v>
      </c>
      <c r="L33" s="1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</row>
    <row r="34" spans="1:28" s="23" customFormat="1" ht="12.75" customHeight="1">
      <c r="A34" s="39" t="s">
        <v>84</v>
      </c>
      <c r="B34" s="42" t="s">
        <v>136</v>
      </c>
      <c r="C34" s="42" t="s">
        <v>456</v>
      </c>
      <c r="D34" s="45" t="s">
        <v>209</v>
      </c>
      <c r="E34" s="34">
        <v>1</v>
      </c>
      <c r="F34" s="47" t="s">
        <v>240</v>
      </c>
      <c r="G34" s="36" t="s">
        <v>511</v>
      </c>
      <c r="H34" s="84"/>
      <c r="I34" s="84">
        <v>930.22</v>
      </c>
      <c r="J34" s="84">
        <v>3720.87</v>
      </c>
      <c r="K34" s="84">
        <f>Tabela122[[#This Row],[AGP]]+Tabela122[[#This Row],[VENCIMENTO]]+Tabela122[[#This Row],[REPRESENTAÇÃO]]</f>
        <v>4651.09</v>
      </c>
      <c r="L34" s="1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</row>
    <row r="35" spans="1:28" s="23" customFormat="1" ht="12.75" customHeight="1">
      <c r="A35" s="39" t="s">
        <v>85</v>
      </c>
      <c r="B35" s="42" t="s">
        <v>137</v>
      </c>
      <c r="C35" s="42" t="s">
        <v>457</v>
      </c>
      <c r="D35" s="45" t="s">
        <v>209</v>
      </c>
      <c r="E35" s="34">
        <v>1</v>
      </c>
      <c r="F35" s="47" t="s">
        <v>241</v>
      </c>
      <c r="G35" s="36" t="s">
        <v>511</v>
      </c>
      <c r="H35" s="84"/>
      <c r="I35" s="84">
        <v>930.22</v>
      </c>
      <c r="J35" s="84">
        <v>3720.87</v>
      </c>
      <c r="K35" s="84">
        <f>Tabela122[[#This Row],[AGP]]+Tabela122[[#This Row],[VENCIMENTO]]+Tabela122[[#This Row],[REPRESENTAÇÃO]]</f>
        <v>4651.09</v>
      </c>
      <c r="L35" s="1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</row>
    <row r="36" spans="1:28" s="23" customFormat="1" ht="12.75" customHeight="1">
      <c r="A36" s="39" t="s">
        <v>86</v>
      </c>
      <c r="B36" s="42" t="s">
        <v>138</v>
      </c>
      <c r="C36" s="42" t="s">
        <v>180</v>
      </c>
      <c r="D36" s="45" t="s">
        <v>209</v>
      </c>
      <c r="E36" s="34">
        <v>1</v>
      </c>
      <c r="F36" s="47" t="s">
        <v>242</v>
      </c>
      <c r="G36" s="36" t="s">
        <v>511</v>
      </c>
      <c r="H36" s="84"/>
      <c r="I36" s="84">
        <v>930.22</v>
      </c>
      <c r="J36" s="84">
        <v>3720.87</v>
      </c>
      <c r="K36" s="84">
        <f>Tabela122[[#This Row],[AGP]]+Tabela122[[#This Row],[VENCIMENTO]]+Tabela122[[#This Row],[REPRESENTAÇÃO]]</f>
        <v>4651.09</v>
      </c>
      <c r="L36" s="1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</row>
    <row r="37" spans="1:28" s="23" customFormat="1" ht="12.75" customHeight="1">
      <c r="A37" s="39" t="s">
        <v>87</v>
      </c>
      <c r="B37" s="42" t="s">
        <v>139</v>
      </c>
      <c r="C37" s="42" t="s">
        <v>181</v>
      </c>
      <c r="D37" s="45" t="s">
        <v>209</v>
      </c>
      <c r="E37" s="34">
        <v>1</v>
      </c>
      <c r="F37" s="47" t="s">
        <v>243</v>
      </c>
      <c r="G37" s="36" t="s">
        <v>511</v>
      </c>
      <c r="H37" s="84"/>
      <c r="I37" s="84">
        <v>930.22</v>
      </c>
      <c r="J37" s="84">
        <v>3720.87</v>
      </c>
      <c r="K37" s="84">
        <f>Tabela122[[#This Row],[AGP]]+Tabela122[[#This Row],[VENCIMENTO]]+Tabela122[[#This Row],[REPRESENTAÇÃO]]</f>
        <v>4651.09</v>
      </c>
      <c r="L37" s="1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</row>
    <row r="38" spans="1:28" s="23" customFormat="1" ht="12.75" customHeight="1">
      <c r="A38" s="39" t="s">
        <v>88</v>
      </c>
      <c r="B38" s="42" t="s">
        <v>140</v>
      </c>
      <c r="C38" s="42" t="s">
        <v>182</v>
      </c>
      <c r="D38" s="45" t="s">
        <v>209</v>
      </c>
      <c r="E38" s="34">
        <v>1</v>
      </c>
      <c r="F38" s="47" t="s">
        <v>244</v>
      </c>
      <c r="G38" s="36" t="s">
        <v>511</v>
      </c>
      <c r="H38" s="84"/>
      <c r="I38" s="84">
        <v>930.22</v>
      </c>
      <c r="J38" s="84">
        <v>3720.87</v>
      </c>
      <c r="K38" s="84">
        <f>Tabela122[[#This Row],[AGP]]+Tabela122[[#This Row],[VENCIMENTO]]+Tabela122[[#This Row],[REPRESENTAÇÃO]]</f>
        <v>4651.09</v>
      </c>
      <c r="L38" s="1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</row>
    <row r="39" spans="1:28" s="23" customFormat="1" ht="12.75" customHeight="1">
      <c r="A39" s="39" t="s">
        <v>89</v>
      </c>
      <c r="B39" s="42" t="s">
        <v>141</v>
      </c>
      <c r="C39" s="42" t="s">
        <v>183</v>
      </c>
      <c r="D39" s="45" t="s">
        <v>18</v>
      </c>
      <c r="E39" s="34">
        <v>1</v>
      </c>
      <c r="F39" s="47" t="s">
        <v>515</v>
      </c>
      <c r="G39" s="36" t="s">
        <v>511</v>
      </c>
      <c r="H39" s="84"/>
      <c r="I39" s="84">
        <v>664.44</v>
      </c>
      <c r="J39" s="84">
        <v>2657.77</v>
      </c>
      <c r="K39" s="84">
        <f>Tabela122[[#This Row],[AGP]]+Tabela122[[#This Row],[VENCIMENTO]]+Tabela122[[#This Row],[REPRESENTAÇÃO]]</f>
        <v>3322.21</v>
      </c>
      <c r="L39" s="1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</row>
    <row r="40" spans="1:28" s="23" customFormat="1" ht="12.75" customHeight="1">
      <c r="A40" s="39" t="s">
        <v>90</v>
      </c>
      <c r="B40" s="42" t="s">
        <v>142</v>
      </c>
      <c r="C40" s="42" t="s">
        <v>184</v>
      </c>
      <c r="D40" s="45" t="s">
        <v>18</v>
      </c>
      <c r="E40" s="34">
        <v>1</v>
      </c>
      <c r="F40" s="47" t="s">
        <v>245</v>
      </c>
      <c r="G40" s="36" t="s">
        <v>511</v>
      </c>
      <c r="H40" s="84"/>
      <c r="I40" s="84">
        <v>664.44</v>
      </c>
      <c r="J40" s="84">
        <v>2657.77</v>
      </c>
      <c r="K40" s="84">
        <f>Tabela122[[#This Row],[AGP]]+Tabela122[[#This Row],[VENCIMENTO]]+Tabela122[[#This Row],[REPRESENTAÇÃO]]</f>
        <v>3322.21</v>
      </c>
      <c r="L40" s="1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</row>
    <row r="41" spans="1:28" s="23" customFormat="1" ht="12.75" customHeight="1">
      <c r="A41" s="39" t="s">
        <v>91</v>
      </c>
      <c r="B41" s="42" t="s">
        <v>129</v>
      </c>
      <c r="C41" s="42" t="s">
        <v>185</v>
      </c>
      <c r="D41" s="45" t="s">
        <v>18</v>
      </c>
      <c r="E41" s="34">
        <v>1</v>
      </c>
      <c r="F41" s="47" t="s">
        <v>246</v>
      </c>
      <c r="G41" s="36" t="s">
        <v>511</v>
      </c>
      <c r="H41" s="84"/>
      <c r="I41" s="84">
        <v>664.44</v>
      </c>
      <c r="J41" s="84">
        <v>2657.77</v>
      </c>
      <c r="K41" s="84">
        <f>Tabela122[[#This Row],[AGP]]+Tabela122[[#This Row],[VENCIMENTO]]+Tabela122[[#This Row],[REPRESENTAÇÃO]]</f>
        <v>3322.21</v>
      </c>
      <c r="L41" s="1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</row>
    <row r="42" spans="1:28" s="23" customFormat="1" ht="12.75" customHeight="1">
      <c r="A42" s="39" t="s">
        <v>92</v>
      </c>
      <c r="B42" s="42" t="s">
        <v>143</v>
      </c>
      <c r="C42" s="42" t="s">
        <v>186</v>
      </c>
      <c r="D42" s="45" t="s">
        <v>18</v>
      </c>
      <c r="E42" s="34">
        <v>1</v>
      </c>
      <c r="F42" s="47" t="s">
        <v>247</v>
      </c>
      <c r="G42" s="36" t="s">
        <v>511</v>
      </c>
      <c r="H42" s="84"/>
      <c r="I42" s="84">
        <v>664.44</v>
      </c>
      <c r="J42" s="84">
        <v>2657.77</v>
      </c>
      <c r="K42" s="84">
        <f>Tabela122[[#This Row],[AGP]]+Tabela122[[#This Row],[VENCIMENTO]]+Tabela122[[#This Row],[REPRESENTAÇÃO]]</f>
        <v>3322.21</v>
      </c>
      <c r="L42" s="1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</row>
    <row r="43" spans="1:28" s="23" customFormat="1" ht="12.75" customHeight="1">
      <c r="A43" s="39" t="s">
        <v>93</v>
      </c>
      <c r="B43" s="42" t="s">
        <v>144</v>
      </c>
      <c r="C43" s="42" t="s">
        <v>187</v>
      </c>
      <c r="D43" s="45" t="s">
        <v>18</v>
      </c>
      <c r="E43" s="34">
        <v>1</v>
      </c>
      <c r="F43" s="47" t="s">
        <v>248</v>
      </c>
      <c r="G43" s="36" t="s">
        <v>511</v>
      </c>
      <c r="H43" s="84"/>
      <c r="I43" s="84">
        <v>664.44</v>
      </c>
      <c r="J43" s="84">
        <v>2657.77</v>
      </c>
      <c r="K43" s="84">
        <f>Tabela122[[#This Row],[AGP]]+Tabela122[[#This Row],[VENCIMENTO]]+Tabela122[[#This Row],[REPRESENTAÇÃO]]</f>
        <v>3322.21</v>
      </c>
      <c r="L43" s="1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</row>
    <row r="44" spans="1:28" s="23" customFormat="1" ht="12.75" customHeight="1">
      <c r="A44" s="39" t="s">
        <v>94</v>
      </c>
      <c r="B44" s="42" t="s">
        <v>145</v>
      </c>
      <c r="C44" s="42" t="s">
        <v>188</v>
      </c>
      <c r="D44" s="45" t="s">
        <v>18</v>
      </c>
      <c r="E44" s="34">
        <v>1</v>
      </c>
      <c r="F44" s="47" t="s">
        <v>249</v>
      </c>
      <c r="G44" s="36" t="s">
        <v>511</v>
      </c>
      <c r="H44" s="84"/>
      <c r="I44" s="84">
        <v>664.44</v>
      </c>
      <c r="J44" s="84">
        <v>2657.77</v>
      </c>
      <c r="K44" s="84">
        <f>Tabela122[[#This Row],[AGP]]+Tabela122[[#This Row],[VENCIMENTO]]+Tabela122[[#This Row],[REPRESENTAÇÃO]]</f>
        <v>3322.21</v>
      </c>
      <c r="L44" s="1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</row>
    <row r="45" spans="1:28" s="23" customFormat="1" ht="12.75" customHeight="1">
      <c r="A45" s="39" t="s">
        <v>95</v>
      </c>
      <c r="B45" s="42" t="s">
        <v>146</v>
      </c>
      <c r="C45" s="42" t="s">
        <v>189</v>
      </c>
      <c r="D45" s="45" t="s">
        <v>18</v>
      </c>
      <c r="E45" s="34">
        <v>1</v>
      </c>
      <c r="F45" s="47" t="s">
        <v>250</v>
      </c>
      <c r="G45" s="36" t="s">
        <v>511</v>
      </c>
      <c r="H45" s="84"/>
      <c r="I45" s="84">
        <v>664.44</v>
      </c>
      <c r="J45" s="84">
        <v>2657.77</v>
      </c>
      <c r="K45" s="84">
        <f>Tabela122[[#This Row],[AGP]]+Tabela122[[#This Row],[VENCIMENTO]]+Tabela122[[#This Row],[REPRESENTAÇÃO]]</f>
        <v>3322.21</v>
      </c>
      <c r="L45" s="1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</row>
    <row r="46" spans="1:28" s="23" customFormat="1" ht="12.75" customHeight="1">
      <c r="A46" s="39" t="s">
        <v>96</v>
      </c>
      <c r="B46" s="42" t="s">
        <v>25</v>
      </c>
      <c r="C46" s="42" t="s">
        <v>190</v>
      </c>
      <c r="D46" s="45" t="s">
        <v>18</v>
      </c>
      <c r="E46" s="34">
        <v>1</v>
      </c>
      <c r="F46" s="47" t="s">
        <v>251</v>
      </c>
      <c r="G46" s="36" t="s">
        <v>511</v>
      </c>
      <c r="H46" s="84"/>
      <c r="I46" s="84">
        <v>664.44</v>
      </c>
      <c r="J46" s="84">
        <v>2657.77</v>
      </c>
      <c r="K46" s="84">
        <f>Tabela122[[#This Row],[AGP]]+Tabela122[[#This Row],[VENCIMENTO]]+Tabela122[[#This Row],[REPRESENTAÇÃO]]</f>
        <v>3322.21</v>
      </c>
      <c r="L46" s="1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</row>
    <row r="47" spans="1:28" s="23" customFormat="1" ht="12.75" customHeight="1">
      <c r="A47" s="39" t="s">
        <v>97</v>
      </c>
      <c r="B47" s="42" t="s">
        <v>147</v>
      </c>
      <c r="C47" s="42" t="s">
        <v>191</v>
      </c>
      <c r="D47" s="45" t="s">
        <v>18</v>
      </c>
      <c r="E47" s="34">
        <v>1</v>
      </c>
      <c r="F47" s="47" t="s">
        <v>252</v>
      </c>
      <c r="G47" s="36" t="s">
        <v>511</v>
      </c>
      <c r="H47" s="84"/>
      <c r="I47" s="84">
        <v>664.44</v>
      </c>
      <c r="J47" s="84">
        <v>2657.77</v>
      </c>
      <c r="K47" s="84">
        <f>Tabela122[[#This Row],[AGP]]+Tabela122[[#This Row],[VENCIMENTO]]+Tabela122[[#This Row],[REPRESENTAÇÃO]]</f>
        <v>3322.21</v>
      </c>
      <c r="L47" s="1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</row>
    <row r="48" spans="1:28" s="23" customFormat="1" ht="12.75" customHeight="1">
      <c r="A48" s="39" t="s">
        <v>98</v>
      </c>
      <c r="B48" s="42" t="s">
        <v>148</v>
      </c>
      <c r="C48" s="42" t="s">
        <v>192</v>
      </c>
      <c r="D48" s="45" t="s">
        <v>18</v>
      </c>
      <c r="E48" s="34">
        <v>1</v>
      </c>
      <c r="F48" s="47" t="s">
        <v>253</v>
      </c>
      <c r="G48" s="36" t="s">
        <v>511</v>
      </c>
      <c r="H48" s="84"/>
      <c r="I48" s="84">
        <v>664.44</v>
      </c>
      <c r="J48" s="84">
        <v>2657.77</v>
      </c>
      <c r="K48" s="84">
        <f>Tabela122[[#This Row],[AGP]]+Tabela122[[#This Row],[VENCIMENTO]]+Tabela122[[#This Row],[REPRESENTAÇÃO]]</f>
        <v>3322.21</v>
      </c>
      <c r="L48" s="1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</row>
    <row r="49" spans="1:28" s="23" customFormat="1" ht="12.75" customHeight="1">
      <c r="A49" s="39" t="s">
        <v>99</v>
      </c>
      <c r="B49" s="42" t="s">
        <v>149</v>
      </c>
      <c r="C49" s="42" t="s">
        <v>193</v>
      </c>
      <c r="D49" s="45" t="s">
        <v>18</v>
      </c>
      <c r="E49" s="34">
        <v>1</v>
      </c>
      <c r="F49" s="47" t="s">
        <v>254</v>
      </c>
      <c r="G49" s="36" t="s">
        <v>511</v>
      </c>
      <c r="H49" s="84"/>
      <c r="I49" s="84">
        <v>664.44</v>
      </c>
      <c r="J49" s="84">
        <v>2657.77</v>
      </c>
      <c r="K49" s="84">
        <f>Tabela122[[#This Row],[AGP]]+Tabela122[[#This Row],[VENCIMENTO]]+Tabela122[[#This Row],[REPRESENTAÇÃO]]</f>
        <v>3322.21</v>
      </c>
      <c r="L49" s="1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</row>
    <row r="50" spans="1:28" s="23" customFormat="1" ht="12.75" customHeight="1">
      <c r="A50" s="39" t="s">
        <v>100</v>
      </c>
      <c r="B50" s="42" t="s">
        <v>150</v>
      </c>
      <c r="C50" s="44" t="s">
        <v>194</v>
      </c>
      <c r="D50" s="45" t="s">
        <v>18</v>
      </c>
      <c r="E50" s="34">
        <v>1</v>
      </c>
      <c r="F50" s="47" t="s">
        <v>255</v>
      </c>
      <c r="G50" s="36" t="s">
        <v>511</v>
      </c>
      <c r="H50" s="84"/>
      <c r="I50" s="84">
        <v>664.44</v>
      </c>
      <c r="J50" s="84">
        <v>2657.77</v>
      </c>
      <c r="K50" s="84">
        <f>Tabela122[[#This Row],[AGP]]+Tabela122[[#This Row],[VENCIMENTO]]+Tabela122[[#This Row],[REPRESENTAÇÃO]]</f>
        <v>3322.21</v>
      </c>
      <c r="L50" s="1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</row>
    <row r="51" spans="1:28" s="23" customFormat="1" ht="12.75" customHeight="1">
      <c r="A51" s="39" t="s">
        <v>101</v>
      </c>
      <c r="B51" s="42" t="s">
        <v>151</v>
      </c>
      <c r="C51" s="42" t="s">
        <v>195</v>
      </c>
      <c r="D51" s="45" t="s">
        <v>19</v>
      </c>
      <c r="E51" s="34">
        <v>1</v>
      </c>
      <c r="F51" s="47" t="s">
        <v>256</v>
      </c>
      <c r="G51" s="36" t="s">
        <v>511</v>
      </c>
      <c r="H51" s="84"/>
      <c r="I51" s="84">
        <v>431.89</v>
      </c>
      <c r="J51" s="84">
        <v>1727.55</v>
      </c>
      <c r="K51" s="84">
        <f>Tabela122[[#This Row],[AGP]]+Tabela122[[#This Row],[VENCIMENTO]]+Tabela122[[#This Row],[REPRESENTAÇÃO]]</f>
        <v>2159.44</v>
      </c>
      <c r="L51" s="1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</row>
    <row r="52" spans="1:28" s="23" customFormat="1" ht="12.75" customHeight="1">
      <c r="A52" s="39" t="s">
        <v>102</v>
      </c>
      <c r="B52" s="42" t="s">
        <v>152</v>
      </c>
      <c r="C52" s="42" t="s">
        <v>196</v>
      </c>
      <c r="D52" s="45" t="s">
        <v>19</v>
      </c>
      <c r="E52" s="34">
        <v>1</v>
      </c>
      <c r="F52" s="39" t="s">
        <v>257</v>
      </c>
      <c r="G52" s="36" t="s">
        <v>511</v>
      </c>
      <c r="H52" s="84"/>
      <c r="I52" s="84">
        <v>431.89</v>
      </c>
      <c r="J52" s="84">
        <v>1727.55</v>
      </c>
      <c r="K52" s="84">
        <f>Tabela122[[#This Row],[AGP]]+Tabela122[[#This Row],[VENCIMENTO]]+Tabela122[[#This Row],[REPRESENTAÇÃO]]</f>
        <v>2159.44</v>
      </c>
      <c r="L52" s="1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</row>
    <row r="53" spans="1:28" s="23" customFormat="1" ht="12.75" customHeight="1">
      <c r="A53" s="39" t="s">
        <v>101</v>
      </c>
      <c r="B53" s="42" t="s">
        <v>151</v>
      </c>
      <c r="C53" s="42" t="s">
        <v>195</v>
      </c>
      <c r="D53" s="45" t="s">
        <v>19</v>
      </c>
      <c r="E53" s="34">
        <v>1</v>
      </c>
      <c r="F53" s="47" t="s">
        <v>258</v>
      </c>
      <c r="G53" s="36" t="s">
        <v>511</v>
      </c>
      <c r="H53" s="84"/>
      <c r="I53" s="84">
        <v>431.89</v>
      </c>
      <c r="J53" s="84">
        <v>1727.55</v>
      </c>
      <c r="K53" s="84">
        <f>Tabela122[[#This Row],[AGP]]+Tabela122[[#This Row],[VENCIMENTO]]+Tabela122[[#This Row],[REPRESENTAÇÃO]]</f>
        <v>2159.44</v>
      </c>
      <c r="L53" s="1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</row>
    <row r="54" spans="1:28" s="23" customFormat="1" ht="12.75" customHeight="1">
      <c r="A54" s="39" t="s">
        <v>101</v>
      </c>
      <c r="B54" s="42" t="s">
        <v>151</v>
      </c>
      <c r="C54" s="42" t="s">
        <v>195</v>
      </c>
      <c r="D54" s="45" t="s">
        <v>19</v>
      </c>
      <c r="E54" s="34">
        <v>1</v>
      </c>
      <c r="F54" s="47" t="s">
        <v>259</v>
      </c>
      <c r="G54" s="36" t="s">
        <v>511</v>
      </c>
      <c r="H54" s="84"/>
      <c r="I54" s="84">
        <v>431.89</v>
      </c>
      <c r="J54" s="84">
        <v>1727.55</v>
      </c>
      <c r="K54" s="84">
        <f>Tabela122[[#This Row],[AGP]]+Tabela122[[#This Row],[VENCIMENTO]]+Tabela122[[#This Row],[REPRESENTAÇÃO]]</f>
        <v>2159.44</v>
      </c>
      <c r="L54" s="1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</row>
    <row r="55" spans="1:28" s="23" customFormat="1" ht="12.75" customHeight="1">
      <c r="A55" s="39" t="s">
        <v>103</v>
      </c>
      <c r="B55" s="42" t="s">
        <v>153</v>
      </c>
      <c r="C55" s="42" t="s">
        <v>197</v>
      </c>
      <c r="D55" s="45" t="s">
        <v>19</v>
      </c>
      <c r="E55" s="34">
        <v>1</v>
      </c>
      <c r="F55" s="47" t="s">
        <v>260</v>
      </c>
      <c r="G55" s="36" t="s">
        <v>511</v>
      </c>
      <c r="H55" s="84"/>
      <c r="I55" s="84">
        <v>431.89</v>
      </c>
      <c r="J55" s="84">
        <v>1727.55</v>
      </c>
      <c r="K55" s="84">
        <f>Tabela122[[#This Row],[AGP]]+Tabela122[[#This Row],[VENCIMENTO]]+Tabela122[[#This Row],[REPRESENTAÇÃO]]</f>
        <v>2159.44</v>
      </c>
      <c r="L55" s="1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</row>
    <row r="56" spans="1:28" s="23" customFormat="1" ht="12.75" customHeight="1">
      <c r="A56" s="39" t="s">
        <v>101</v>
      </c>
      <c r="B56" s="42" t="s">
        <v>151</v>
      </c>
      <c r="C56" s="42" t="s">
        <v>195</v>
      </c>
      <c r="D56" s="45" t="s">
        <v>19</v>
      </c>
      <c r="E56" s="34">
        <v>1</v>
      </c>
      <c r="F56" s="47" t="s">
        <v>261</v>
      </c>
      <c r="G56" s="36" t="s">
        <v>511</v>
      </c>
      <c r="H56" s="84"/>
      <c r="I56" s="84">
        <v>431.89</v>
      </c>
      <c r="J56" s="84">
        <v>1727.55</v>
      </c>
      <c r="K56" s="84">
        <f>Tabela122[[#This Row],[AGP]]+Tabela122[[#This Row],[VENCIMENTO]]+Tabela122[[#This Row],[REPRESENTAÇÃO]]</f>
        <v>2159.44</v>
      </c>
      <c r="L56" s="1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</row>
    <row r="57" spans="1:28" s="23" customFormat="1" ht="12.75" customHeight="1">
      <c r="A57" s="39" t="s">
        <v>102</v>
      </c>
      <c r="B57" s="42" t="s">
        <v>152</v>
      </c>
      <c r="C57" s="42" t="s">
        <v>196</v>
      </c>
      <c r="D57" s="45" t="s">
        <v>19</v>
      </c>
      <c r="E57" s="34">
        <v>1</v>
      </c>
      <c r="F57" s="47" t="s">
        <v>262</v>
      </c>
      <c r="G57" s="36" t="s">
        <v>511</v>
      </c>
      <c r="H57" s="84"/>
      <c r="I57" s="84">
        <v>431.89</v>
      </c>
      <c r="J57" s="84">
        <v>1727.55</v>
      </c>
      <c r="K57" s="84">
        <f>Tabela122[[#This Row],[AGP]]+Tabela122[[#This Row],[VENCIMENTO]]+Tabela122[[#This Row],[REPRESENTAÇÃO]]</f>
        <v>2159.44</v>
      </c>
      <c r="L57" s="1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</row>
    <row r="58" spans="1:28" s="23" customFormat="1" ht="12.75" customHeight="1">
      <c r="A58" s="39" t="s">
        <v>104</v>
      </c>
      <c r="B58" s="42" t="s">
        <v>154</v>
      </c>
      <c r="C58" s="42" t="s">
        <v>198</v>
      </c>
      <c r="D58" s="45" t="s">
        <v>19</v>
      </c>
      <c r="E58" s="34">
        <v>1</v>
      </c>
      <c r="F58" s="47" t="s">
        <v>263</v>
      </c>
      <c r="G58" s="36" t="s">
        <v>511</v>
      </c>
      <c r="H58" s="84"/>
      <c r="I58" s="84">
        <v>431.89</v>
      </c>
      <c r="J58" s="84">
        <v>1727.55</v>
      </c>
      <c r="K58" s="84">
        <f>Tabela122[[#This Row],[AGP]]+Tabela122[[#This Row],[VENCIMENTO]]+Tabela122[[#This Row],[REPRESENTAÇÃO]]</f>
        <v>2159.44</v>
      </c>
      <c r="L58" s="1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</row>
    <row r="59" spans="1:28" s="23" customFormat="1" ht="12.75" customHeight="1">
      <c r="A59" s="39" t="s">
        <v>104</v>
      </c>
      <c r="B59" s="42" t="s">
        <v>154</v>
      </c>
      <c r="C59" s="42" t="s">
        <v>198</v>
      </c>
      <c r="D59" s="45" t="s">
        <v>19</v>
      </c>
      <c r="E59" s="34">
        <v>1</v>
      </c>
      <c r="F59" s="47" t="s">
        <v>264</v>
      </c>
      <c r="G59" s="36" t="s">
        <v>511</v>
      </c>
      <c r="H59" s="84"/>
      <c r="I59" s="84">
        <v>431.89</v>
      </c>
      <c r="J59" s="84">
        <v>1727.55</v>
      </c>
      <c r="K59" s="84">
        <f>Tabela122[[#This Row],[AGP]]+Tabela122[[#This Row],[VENCIMENTO]]+Tabela122[[#This Row],[REPRESENTAÇÃO]]</f>
        <v>2159.44</v>
      </c>
      <c r="L59" s="1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</row>
    <row r="60" spans="1:28" s="23" customFormat="1" ht="12.75" customHeight="1">
      <c r="A60" s="39" t="s">
        <v>104</v>
      </c>
      <c r="B60" s="42" t="s">
        <v>154</v>
      </c>
      <c r="C60" s="42" t="s">
        <v>198</v>
      </c>
      <c r="D60" s="45" t="s">
        <v>19</v>
      </c>
      <c r="E60" s="34">
        <v>1</v>
      </c>
      <c r="F60" s="47" t="s">
        <v>265</v>
      </c>
      <c r="G60" s="36" t="s">
        <v>511</v>
      </c>
      <c r="H60" s="84"/>
      <c r="I60" s="84">
        <v>431.89</v>
      </c>
      <c r="J60" s="84">
        <v>1727.55</v>
      </c>
      <c r="K60" s="84">
        <f>Tabela122[[#This Row],[AGP]]+Tabela122[[#This Row],[VENCIMENTO]]+Tabela122[[#This Row],[REPRESENTAÇÃO]]</f>
        <v>2159.44</v>
      </c>
      <c r="L60" s="1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</row>
    <row r="61" spans="1:28" s="23" customFormat="1" ht="12.75" customHeight="1">
      <c r="A61" s="39" t="s">
        <v>105</v>
      </c>
      <c r="B61" s="42" t="s">
        <v>155</v>
      </c>
      <c r="C61" s="42" t="s">
        <v>199</v>
      </c>
      <c r="D61" s="45" t="s">
        <v>19</v>
      </c>
      <c r="E61" s="34">
        <v>1</v>
      </c>
      <c r="F61" s="47" t="s">
        <v>266</v>
      </c>
      <c r="G61" s="36" t="s">
        <v>511</v>
      </c>
      <c r="H61" s="84"/>
      <c r="I61" s="84">
        <v>431.89</v>
      </c>
      <c r="J61" s="84">
        <v>1727.55</v>
      </c>
      <c r="K61" s="84">
        <f>Tabela122[[#This Row],[AGP]]+Tabela122[[#This Row],[VENCIMENTO]]+Tabela122[[#This Row],[REPRESENTAÇÃO]]</f>
        <v>2159.44</v>
      </c>
      <c r="L61" s="1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</row>
    <row r="62" spans="1:28" s="23" customFormat="1" ht="12.75" customHeight="1">
      <c r="A62" s="39" t="s">
        <v>107</v>
      </c>
      <c r="B62" s="42" t="s">
        <v>157</v>
      </c>
      <c r="C62" s="42" t="s">
        <v>201</v>
      </c>
      <c r="D62" s="45" t="s">
        <v>210</v>
      </c>
      <c r="E62" s="34">
        <v>1</v>
      </c>
      <c r="F62" s="47" t="s">
        <v>268</v>
      </c>
      <c r="G62" s="36" t="s">
        <v>511</v>
      </c>
      <c r="H62" s="84"/>
      <c r="I62" s="84">
        <v>265.77999999999997</v>
      </c>
      <c r="J62" s="84">
        <v>1063.1099999999999</v>
      </c>
      <c r="K62" s="84">
        <f>Tabela122[[#This Row],[AGP]]+Tabela122[[#This Row],[VENCIMENTO]]+Tabela122[[#This Row],[REPRESENTAÇÃO]]</f>
        <v>1328.8899999999999</v>
      </c>
      <c r="L62" s="1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</row>
    <row r="63" spans="1:28" s="23" customFormat="1" ht="12.75" customHeight="1">
      <c r="A63" s="39" t="s">
        <v>108</v>
      </c>
      <c r="B63" s="42" t="s">
        <v>158</v>
      </c>
      <c r="C63" s="42" t="s">
        <v>202</v>
      </c>
      <c r="D63" s="45" t="s">
        <v>210</v>
      </c>
      <c r="E63" s="34">
        <v>1</v>
      </c>
      <c r="F63" s="47" t="s">
        <v>269</v>
      </c>
      <c r="G63" s="36" t="s">
        <v>511</v>
      </c>
      <c r="H63" s="84"/>
      <c r="I63" s="84">
        <v>265.77999999999997</v>
      </c>
      <c r="J63" s="84">
        <v>1063.1099999999999</v>
      </c>
      <c r="K63" s="84">
        <f>Tabela122[[#This Row],[AGP]]+Tabela122[[#This Row],[VENCIMENTO]]+Tabela122[[#This Row],[REPRESENTAÇÃO]]</f>
        <v>1328.8899999999999</v>
      </c>
      <c r="L63" s="1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</row>
    <row r="64" spans="1:28" s="23" customFormat="1" ht="12.75" customHeight="1">
      <c r="A64" s="39" t="s">
        <v>108</v>
      </c>
      <c r="B64" s="42" t="s">
        <v>158</v>
      </c>
      <c r="C64" s="42" t="s">
        <v>202</v>
      </c>
      <c r="D64" s="45" t="s">
        <v>210</v>
      </c>
      <c r="E64" s="34">
        <v>1</v>
      </c>
      <c r="F64" s="47" t="s">
        <v>270</v>
      </c>
      <c r="G64" s="36" t="s">
        <v>511</v>
      </c>
      <c r="H64" s="84"/>
      <c r="I64" s="84">
        <v>265.77999999999997</v>
      </c>
      <c r="J64" s="84">
        <v>1063.1099999999999</v>
      </c>
      <c r="K64" s="84">
        <f>Tabela122[[#This Row],[AGP]]+Tabela122[[#This Row],[VENCIMENTO]]+Tabela122[[#This Row],[REPRESENTAÇÃO]]</f>
        <v>1328.8899999999999</v>
      </c>
      <c r="L64" s="1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</row>
    <row r="65" spans="1:28" s="23" customFormat="1" ht="12.75" customHeight="1">
      <c r="A65" s="39" t="s">
        <v>109</v>
      </c>
      <c r="B65" s="42" t="s">
        <v>159</v>
      </c>
      <c r="C65" s="42" t="s">
        <v>203</v>
      </c>
      <c r="D65" s="45" t="s">
        <v>210</v>
      </c>
      <c r="E65" s="34">
        <v>1</v>
      </c>
      <c r="F65" s="47" t="s">
        <v>271</v>
      </c>
      <c r="G65" s="36" t="s">
        <v>511</v>
      </c>
      <c r="H65" s="84"/>
      <c r="I65" s="84">
        <v>265.77999999999997</v>
      </c>
      <c r="J65" s="84">
        <v>1063.1099999999999</v>
      </c>
      <c r="K65" s="84">
        <f>Tabela122[[#This Row],[AGP]]+Tabela122[[#This Row],[VENCIMENTO]]+Tabela122[[#This Row],[REPRESENTAÇÃO]]</f>
        <v>1328.8899999999999</v>
      </c>
      <c r="L65" s="1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</row>
    <row r="66" spans="1:28" s="23" customFormat="1" ht="12.75" customHeight="1">
      <c r="A66" s="39" t="s">
        <v>110</v>
      </c>
      <c r="B66" s="42" t="s">
        <v>160</v>
      </c>
      <c r="C66" s="42" t="s">
        <v>204</v>
      </c>
      <c r="D66" s="45" t="s">
        <v>210</v>
      </c>
      <c r="E66" s="34">
        <v>1</v>
      </c>
      <c r="F66" s="47" t="s">
        <v>272</v>
      </c>
      <c r="G66" s="36" t="s">
        <v>511</v>
      </c>
      <c r="H66" s="84"/>
      <c r="I66" s="84">
        <v>265.77999999999997</v>
      </c>
      <c r="J66" s="84">
        <v>1063.1099999999999</v>
      </c>
      <c r="K66" s="84">
        <f>Tabela122[[#This Row],[AGP]]+Tabela122[[#This Row],[VENCIMENTO]]+Tabela122[[#This Row],[REPRESENTAÇÃO]]</f>
        <v>1328.8899999999999</v>
      </c>
      <c r="L66" s="1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</row>
    <row r="67" spans="1:28" s="23" customFormat="1" ht="12.75" customHeight="1">
      <c r="A67" s="39" t="s">
        <v>111</v>
      </c>
      <c r="B67" s="42" t="s">
        <v>161</v>
      </c>
      <c r="C67" s="42" t="s">
        <v>205</v>
      </c>
      <c r="D67" s="45" t="s">
        <v>211</v>
      </c>
      <c r="E67" s="34">
        <v>1</v>
      </c>
      <c r="F67" s="47" t="s">
        <v>273</v>
      </c>
      <c r="G67" s="36" t="s">
        <v>511</v>
      </c>
      <c r="H67" s="84"/>
      <c r="I67" s="84">
        <v>232.56</v>
      </c>
      <c r="J67" s="84">
        <v>930.22</v>
      </c>
      <c r="K67" s="84">
        <f>Tabela122[[#This Row],[AGP]]+Tabela122[[#This Row],[VENCIMENTO]]+Tabela122[[#This Row],[REPRESENTAÇÃO]]</f>
        <v>1162.78</v>
      </c>
      <c r="L67" s="1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</row>
    <row r="68" spans="1:28" s="22" customFormat="1" ht="12.75" customHeight="1">
      <c r="A68" s="21" t="s">
        <v>57</v>
      </c>
      <c r="B68" s="87"/>
      <c r="C68" s="87"/>
      <c r="D68" s="87"/>
      <c r="E68" s="87">
        <f>SUBTOTAL(102,Tabela122[QUANT.])</f>
        <v>65</v>
      </c>
      <c r="F68" s="88"/>
      <c r="G68" s="87"/>
      <c r="H68" s="108">
        <f>SUM(H3:H67)</f>
        <v>10570</v>
      </c>
      <c r="I68" s="89">
        <f>SUBTOTAL(109,Tabela122[VENCIMENTO])</f>
        <v>55381.24000000002</v>
      </c>
      <c r="J68" s="90">
        <f>SUBTOTAL(109,Tabela122[REPRESENTAÇÃO])</f>
        <v>216439.0399999996</v>
      </c>
      <c r="K68" s="91">
        <f>SUBTOTAL(109,Tabela122[TOTAL])</f>
        <v>282390.27999999997</v>
      </c>
    </row>
    <row r="69" spans="1:28" ht="12.75" customHeight="1">
      <c r="A69" s="18"/>
      <c r="B69" s="19"/>
      <c r="C69" s="19"/>
      <c r="D69" s="19"/>
      <c r="E69" s="19"/>
      <c r="F69" s="20"/>
      <c r="G69" s="19"/>
      <c r="H69" s="19"/>
      <c r="I69" s="19"/>
      <c r="J69" s="19"/>
      <c r="K69" s="17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</row>
    <row r="70" spans="1:28" s="22" customFormat="1" ht="12.75" customHeight="1">
      <c r="A70" s="113" t="s">
        <v>20</v>
      </c>
      <c r="B70" s="113"/>
      <c r="C70" s="113"/>
      <c r="D70" s="113"/>
      <c r="E70" s="113"/>
      <c r="F70" s="113"/>
      <c r="G70" s="113"/>
      <c r="H70" s="113"/>
      <c r="I70" s="26"/>
      <c r="K70" s="27"/>
      <c r="L70" s="27"/>
    </row>
    <row r="71" spans="1:28" s="22" customFormat="1" ht="12.75" customHeight="1">
      <c r="A71" s="24" t="s">
        <v>1</v>
      </c>
      <c r="B71" s="24" t="s">
        <v>2</v>
      </c>
      <c r="C71" s="24" t="s">
        <v>3</v>
      </c>
      <c r="D71" s="24" t="s">
        <v>4</v>
      </c>
      <c r="E71" s="24" t="s">
        <v>5</v>
      </c>
      <c r="F71" s="24" t="s">
        <v>6</v>
      </c>
      <c r="G71" s="24" t="s">
        <v>7</v>
      </c>
      <c r="H71" s="24" t="s">
        <v>11</v>
      </c>
      <c r="I71" s="26"/>
      <c r="J71" s="26"/>
      <c r="K71" s="27"/>
      <c r="L71" s="27"/>
      <c r="M71" s="26"/>
      <c r="N71" s="26"/>
      <c r="O71" s="26"/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</row>
    <row r="72" spans="1:28" s="22" customFormat="1" ht="12.75" customHeight="1">
      <c r="A72" s="39" t="s">
        <v>274</v>
      </c>
      <c r="B72" s="42" t="s">
        <v>275</v>
      </c>
      <c r="C72" s="44" t="s">
        <v>276</v>
      </c>
      <c r="D72" s="45" t="s">
        <v>277</v>
      </c>
      <c r="E72" s="29">
        <v>1</v>
      </c>
      <c r="F72" s="47" t="s">
        <v>331</v>
      </c>
      <c r="G72" s="74" t="s">
        <v>513</v>
      </c>
      <c r="H72" s="107">
        <v>5847.08</v>
      </c>
      <c r="K72" s="28"/>
      <c r="L72" s="28"/>
      <c r="M72" s="28"/>
      <c r="N72" s="28"/>
      <c r="O72" s="28"/>
      <c r="P72" s="28"/>
      <c r="Q72" s="28"/>
      <c r="R72" s="28"/>
      <c r="S72" s="28"/>
      <c r="T72" s="28"/>
      <c r="U72" s="28"/>
      <c r="V72" s="28"/>
      <c r="W72" s="28"/>
      <c r="X72" s="28"/>
      <c r="Y72" s="28"/>
      <c r="Z72" s="28"/>
      <c r="AA72" s="28"/>
      <c r="AB72" s="28"/>
    </row>
    <row r="73" spans="1:28" s="22" customFormat="1" ht="12.75" customHeight="1">
      <c r="A73" s="39" t="s">
        <v>278</v>
      </c>
      <c r="B73" s="42" t="s">
        <v>279</v>
      </c>
      <c r="C73" s="42" t="s">
        <v>280</v>
      </c>
      <c r="D73" s="45" t="s">
        <v>277</v>
      </c>
      <c r="E73" s="29">
        <v>1</v>
      </c>
      <c r="F73" s="47" t="s">
        <v>332</v>
      </c>
      <c r="G73" s="74" t="s">
        <v>512</v>
      </c>
      <c r="H73" s="107">
        <v>5847.08</v>
      </c>
      <c r="K73" s="28"/>
      <c r="L73" s="28"/>
      <c r="M73" s="28"/>
      <c r="N73" s="28"/>
      <c r="O73" s="28"/>
      <c r="P73" s="28"/>
      <c r="Q73" s="28"/>
      <c r="R73" s="28"/>
      <c r="S73" s="28"/>
      <c r="T73" s="28"/>
      <c r="U73" s="28"/>
      <c r="V73" s="28"/>
      <c r="W73" s="28"/>
      <c r="X73" s="28"/>
      <c r="Y73" s="28"/>
      <c r="Z73" s="28"/>
      <c r="AA73" s="28"/>
      <c r="AB73" s="28"/>
    </row>
    <row r="74" spans="1:28" s="22" customFormat="1" ht="12.75" customHeight="1">
      <c r="A74" s="39" t="s">
        <v>75</v>
      </c>
      <c r="B74" s="42" t="s">
        <v>135</v>
      </c>
      <c r="C74" s="42" t="s">
        <v>281</v>
      </c>
      <c r="D74" s="45" t="s">
        <v>21</v>
      </c>
      <c r="E74" s="29">
        <v>1</v>
      </c>
      <c r="F74" s="47" t="s">
        <v>333</v>
      </c>
      <c r="G74" s="74" t="s">
        <v>512</v>
      </c>
      <c r="H74" s="107">
        <v>4916.8599999999997</v>
      </c>
      <c r="K74" s="28"/>
      <c r="L74" s="28"/>
      <c r="M74" s="28"/>
      <c r="N74" s="28"/>
      <c r="O74" s="28"/>
      <c r="P74" s="28"/>
      <c r="Q74" s="28"/>
      <c r="R74" s="28"/>
      <c r="S74" s="28"/>
      <c r="T74" s="28"/>
      <c r="U74" s="28"/>
      <c r="V74" s="28"/>
      <c r="W74" s="28"/>
      <c r="X74" s="28"/>
      <c r="Y74" s="28"/>
      <c r="Z74" s="28"/>
      <c r="AA74" s="28"/>
      <c r="AB74" s="28"/>
    </row>
    <row r="75" spans="1:28" s="22" customFormat="1" ht="12.75" customHeight="1">
      <c r="A75" s="39" t="s">
        <v>282</v>
      </c>
      <c r="B75" s="42" t="s">
        <v>283</v>
      </c>
      <c r="C75" s="42" t="s">
        <v>284</v>
      </c>
      <c r="D75" s="45" t="s">
        <v>21</v>
      </c>
      <c r="E75" s="29">
        <v>1</v>
      </c>
      <c r="F75" s="47" t="s">
        <v>334</v>
      </c>
      <c r="G75" s="74" t="s">
        <v>512</v>
      </c>
      <c r="H75" s="107">
        <v>4916.8599999999997</v>
      </c>
      <c r="K75" s="28"/>
      <c r="L75" s="28"/>
      <c r="M75" s="28"/>
      <c r="N75" s="28"/>
      <c r="O75" s="28"/>
      <c r="P75" s="28"/>
      <c r="Q75" s="28"/>
      <c r="R75" s="28"/>
      <c r="S75" s="28"/>
      <c r="T75" s="28"/>
      <c r="U75" s="28"/>
      <c r="V75" s="28"/>
      <c r="W75" s="28"/>
      <c r="X75" s="28"/>
      <c r="Y75" s="28"/>
      <c r="Z75" s="28"/>
      <c r="AA75" s="28"/>
      <c r="AB75" s="28"/>
    </row>
    <row r="76" spans="1:28" s="22" customFormat="1" ht="12.75" customHeight="1">
      <c r="A76" s="39" t="s">
        <v>285</v>
      </c>
      <c r="B76" s="42" t="s">
        <v>286</v>
      </c>
      <c r="C76" s="42" t="s">
        <v>287</v>
      </c>
      <c r="D76" s="45" t="s">
        <v>22</v>
      </c>
      <c r="E76" s="29">
        <v>1</v>
      </c>
      <c r="F76" s="47" t="s">
        <v>335</v>
      </c>
      <c r="G76" s="74" t="s">
        <v>512</v>
      </c>
      <c r="H76" s="107">
        <v>4518.2</v>
      </c>
      <c r="K76" s="28"/>
      <c r="L76" s="28"/>
      <c r="M76" s="28"/>
      <c r="N76" s="28"/>
      <c r="O76" s="28"/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</row>
    <row r="77" spans="1:28" s="22" customFormat="1" ht="12.75" customHeight="1">
      <c r="A77" s="39" t="s">
        <v>288</v>
      </c>
      <c r="B77" s="42" t="s">
        <v>289</v>
      </c>
      <c r="C77" s="42" t="s">
        <v>290</v>
      </c>
      <c r="D77" s="45" t="s">
        <v>22</v>
      </c>
      <c r="E77" s="29">
        <v>1</v>
      </c>
      <c r="F77" s="47" t="s">
        <v>336</v>
      </c>
      <c r="G77" s="74" t="s">
        <v>512</v>
      </c>
      <c r="H77" s="107">
        <v>4518.2</v>
      </c>
      <c r="K77" s="28"/>
      <c r="L77" s="28"/>
      <c r="M77" s="28"/>
      <c r="N77" s="28"/>
      <c r="O77" s="28"/>
      <c r="P77" s="28"/>
      <c r="Q77" s="28"/>
      <c r="R77" s="28"/>
      <c r="S77" s="28"/>
      <c r="T77" s="28"/>
      <c r="U77" s="28"/>
      <c r="V77" s="28"/>
      <c r="W77" s="28"/>
      <c r="X77" s="28"/>
      <c r="Y77" s="28"/>
      <c r="Z77" s="28"/>
      <c r="AA77" s="28"/>
      <c r="AB77" s="28"/>
    </row>
    <row r="78" spans="1:28" s="22" customFormat="1" ht="12.75" customHeight="1">
      <c r="A78" s="39" t="s">
        <v>291</v>
      </c>
      <c r="B78" s="42" t="s">
        <v>292</v>
      </c>
      <c r="C78" s="42" t="s">
        <v>293</v>
      </c>
      <c r="D78" s="45" t="s">
        <v>22</v>
      </c>
      <c r="E78" s="29">
        <v>1</v>
      </c>
      <c r="F78" s="47" t="s">
        <v>337</v>
      </c>
      <c r="G78" s="74" t="s">
        <v>512</v>
      </c>
      <c r="H78" s="107">
        <v>4518.2</v>
      </c>
      <c r="K78" s="28"/>
      <c r="L78" s="28"/>
      <c r="M78" s="28"/>
      <c r="N78" s="28"/>
      <c r="O78" s="28"/>
      <c r="P78" s="28"/>
      <c r="Q78" s="28"/>
      <c r="R78" s="28"/>
      <c r="S78" s="28"/>
      <c r="T78" s="28"/>
      <c r="U78" s="28"/>
      <c r="V78" s="28"/>
      <c r="W78" s="28"/>
      <c r="X78" s="28"/>
      <c r="Y78" s="28"/>
      <c r="Z78" s="28"/>
      <c r="AA78" s="28"/>
      <c r="AB78" s="28"/>
    </row>
    <row r="79" spans="1:28" s="22" customFormat="1" ht="12.75" customHeight="1">
      <c r="A79" s="39" t="s">
        <v>294</v>
      </c>
      <c r="B79" s="42" t="s">
        <v>295</v>
      </c>
      <c r="C79" s="42" t="s">
        <v>296</v>
      </c>
      <c r="D79" s="45" t="s">
        <v>22</v>
      </c>
      <c r="E79" s="29">
        <v>1</v>
      </c>
      <c r="F79" s="47" t="s">
        <v>338</v>
      </c>
      <c r="G79" s="74" t="s">
        <v>513</v>
      </c>
      <c r="H79" s="107">
        <v>4518.2</v>
      </c>
      <c r="K79" s="28"/>
      <c r="L79" s="28"/>
      <c r="M79" s="28"/>
      <c r="N79" s="28"/>
      <c r="O79" s="28"/>
      <c r="P79" s="28"/>
      <c r="Q79" s="28"/>
      <c r="R79" s="28"/>
      <c r="S79" s="28"/>
      <c r="T79" s="28"/>
      <c r="U79" s="28"/>
      <c r="V79" s="28"/>
      <c r="W79" s="28"/>
      <c r="X79" s="28"/>
      <c r="Y79" s="28"/>
      <c r="Z79" s="28"/>
      <c r="AA79" s="28"/>
      <c r="AB79" s="28"/>
    </row>
    <row r="80" spans="1:28" s="22" customFormat="1" ht="12.75" customHeight="1">
      <c r="A80" s="39" t="s">
        <v>297</v>
      </c>
      <c r="B80" s="42" t="s">
        <v>298</v>
      </c>
      <c r="C80" s="42" t="s">
        <v>299</v>
      </c>
      <c r="D80" s="45" t="s">
        <v>22</v>
      </c>
      <c r="E80" s="29">
        <v>1</v>
      </c>
      <c r="F80" s="47" t="s">
        <v>339</v>
      </c>
      <c r="G80" s="74" t="s">
        <v>512</v>
      </c>
      <c r="H80" s="107">
        <v>4518.2</v>
      </c>
      <c r="K80" s="28"/>
      <c r="L80" s="28"/>
      <c r="M80" s="28"/>
      <c r="N80" s="28"/>
      <c r="O80" s="28"/>
      <c r="P80" s="28"/>
      <c r="Q80" s="28"/>
      <c r="R80" s="28"/>
      <c r="S80" s="28"/>
      <c r="T80" s="28"/>
      <c r="U80" s="28"/>
      <c r="V80" s="28"/>
      <c r="W80" s="28"/>
      <c r="X80" s="28"/>
      <c r="Y80" s="28"/>
      <c r="Z80" s="28"/>
      <c r="AA80" s="28"/>
      <c r="AB80" s="28"/>
    </row>
    <row r="81" spans="1:28" s="22" customFormat="1" ht="12.75" customHeight="1">
      <c r="A81" s="39" t="s">
        <v>74</v>
      </c>
      <c r="B81" s="42" t="s">
        <v>127</v>
      </c>
      <c r="C81" s="42" t="s">
        <v>171</v>
      </c>
      <c r="D81" s="45" t="s">
        <v>22</v>
      </c>
      <c r="E81" s="29">
        <v>1</v>
      </c>
      <c r="F81" s="47" t="s">
        <v>340</v>
      </c>
      <c r="G81" s="74" t="s">
        <v>512</v>
      </c>
      <c r="H81" s="107">
        <v>4518.2</v>
      </c>
      <c r="K81" s="28"/>
      <c r="L81" s="28"/>
      <c r="M81" s="28"/>
      <c r="N81" s="28"/>
      <c r="O81" s="28"/>
      <c r="P81" s="28"/>
      <c r="Q81" s="28"/>
      <c r="R81" s="28"/>
      <c r="S81" s="28"/>
      <c r="T81" s="28"/>
      <c r="U81" s="28"/>
      <c r="V81" s="28"/>
      <c r="W81" s="28"/>
      <c r="X81" s="28"/>
      <c r="Y81" s="28"/>
      <c r="Z81" s="28"/>
      <c r="AA81" s="28"/>
      <c r="AB81" s="28"/>
    </row>
    <row r="82" spans="1:28" s="22" customFormat="1" ht="12.75" customHeight="1">
      <c r="A82" s="39" t="s">
        <v>300</v>
      </c>
      <c r="B82" s="42" t="s">
        <v>301</v>
      </c>
      <c r="C82" s="42" t="s">
        <v>302</v>
      </c>
      <c r="D82" s="45" t="s">
        <v>23</v>
      </c>
      <c r="E82" s="29">
        <v>1</v>
      </c>
      <c r="F82" s="47" t="s">
        <v>341</v>
      </c>
      <c r="G82" s="74" t="s">
        <v>512</v>
      </c>
      <c r="H82" s="107">
        <v>3720.87</v>
      </c>
      <c r="K82" s="28"/>
      <c r="L82" s="28"/>
      <c r="M82" s="28"/>
      <c r="N82" s="28"/>
      <c r="O82" s="28"/>
      <c r="P82" s="28"/>
      <c r="Q82" s="28"/>
      <c r="R82" s="28"/>
      <c r="S82" s="28"/>
      <c r="T82" s="28"/>
      <c r="U82" s="28"/>
      <c r="V82" s="28"/>
      <c r="W82" s="28"/>
      <c r="X82" s="28"/>
      <c r="Y82" s="28"/>
      <c r="Z82" s="28"/>
      <c r="AA82" s="28"/>
      <c r="AB82" s="28"/>
    </row>
    <row r="83" spans="1:28" s="22" customFormat="1" ht="12.75" customHeight="1">
      <c r="A83" s="39" t="s">
        <v>303</v>
      </c>
      <c r="B83" s="42" t="s">
        <v>304</v>
      </c>
      <c r="C83" s="42" t="s">
        <v>305</v>
      </c>
      <c r="D83" s="45" t="s">
        <v>23</v>
      </c>
      <c r="E83" s="29">
        <v>1</v>
      </c>
      <c r="F83" s="47" t="s">
        <v>342</v>
      </c>
      <c r="G83" s="74" t="s">
        <v>512</v>
      </c>
      <c r="H83" s="107">
        <v>3720.87</v>
      </c>
      <c r="K83" s="28"/>
      <c r="L83" s="28"/>
      <c r="M83" s="28"/>
      <c r="N83" s="28"/>
      <c r="O83" s="28"/>
      <c r="P83" s="28"/>
      <c r="Q83" s="28"/>
      <c r="R83" s="28"/>
      <c r="S83" s="28"/>
      <c r="T83" s="28"/>
      <c r="U83" s="28"/>
      <c r="V83" s="28"/>
      <c r="W83" s="28"/>
      <c r="X83" s="28"/>
      <c r="Y83" s="28"/>
      <c r="Z83" s="28"/>
      <c r="AA83" s="28"/>
      <c r="AB83" s="28"/>
    </row>
    <row r="84" spans="1:28" s="22" customFormat="1" ht="12.75" customHeight="1">
      <c r="A84" s="39" t="s">
        <v>306</v>
      </c>
      <c r="B84" s="42" t="s">
        <v>307</v>
      </c>
      <c r="C84" s="42" t="s">
        <v>308</v>
      </c>
      <c r="D84" s="45" t="s">
        <v>23</v>
      </c>
      <c r="E84" s="29">
        <v>1</v>
      </c>
      <c r="F84" s="47" t="s">
        <v>343</v>
      </c>
      <c r="G84" s="74" t="s">
        <v>512</v>
      </c>
      <c r="H84" s="107">
        <v>3720.87</v>
      </c>
      <c r="K84" s="28"/>
      <c r="L84" s="28"/>
      <c r="M84" s="28"/>
      <c r="N84" s="28"/>
      <c r="O84" s="28"/>
      <c r="P84" s="28"/>
      <c r="Q84" s="28"/>
      <c r="R84" s="28"/>
      <c r="S84" s="28"/>
      <c r="T84" s="28"/>
      <c r="U84" s="28"/>
      <c r="V84" s="28"/>
      <c r="W84" s="28"/>
      <c r="X84" s="28"/>
      <c r="Y84" s="28"/>
      <c r="Z84" s="28"/>
      <c r="AA84" s="28"/>
      <c r="AB84" s="28"/>
    </row>
    <row r="85" spans="1:28" s="22" customFormat="1" ht="12.75" customHeight="1">
      <c r="A85" s="39" t="s">
        <v>309</v>
      </c>
      <c r="B85" s="42" t="s">
        <v>310</v>
      </c>
      <c r="C85" s="42" t="s">
        <v>311</v>
      </c>
      <c r="D85" s="45" t="s">
        <v>23</v>
      </c>
      <c r="E85" s="29">
        <v>1</v>
      </c>
      <c r="F85" s="47" t="s">
        <v>344</v>
      </c>
      <c r="G85" s="74" t="s">
        <v>512</v>
      </c>
      <c r="H85" s="107">
        <v>3720.87</v>
      </c>
      <c r="K85" s="28"/>
      <c r="L85" s="28"/>
      <c r="M85" s="28"/>
      <c r="N85" s="28"/>
      <c r="O85" s="28"/>
      <c r="P85" s="28"/>
      <c r="Q85" s="28"/>
      <c r="R85" s="28"/>
      <c r="S85" s="28"/>
      <c r="T85" s="28"/>
      <c r="U85" s="28"/>
      <c r="V85" s="28"/>
      <c r="W85" s="28"/>
      <c r="X85" s="28"/>
      <c r="Y85" s="28"/>
      <c r="Z85" s="28"/>
      <c r="AA85" s="28"/>
      <c r="AB85" s="28"/>
    </row>
    <row r="86" spans="1:28" s="22" customFormat="1" ht="12.75" customHeight="1">
      <c r="A86" s="39" t="s">
        <v>75</v>
      </c>
      <c r="B86" s="42" t="s">
        <v>312</v>
      </c>
      <c r="C86" s="42" t="s">
        <v>313</v>
      </c>
      <c r="D86" s="45" t="s">
        <v>23</v>
      </c>
      <c r="E86" s="29">
        <v>1</v>
      </c>
      <c r="F86" s="47" t="s">
        <v>345</v>
      </c>
      <c r="G86" s="74" t="s">
        <v>512</v>
      </c>
      <c r="H86" s="107">
        <v>3720.87</v>
      </c>
      <c r="K86" s="28"/>
      <c r="L86" s="28"/>
      <c r="M86" s="28"/>
      <c r="N86" s="28"/>
      <c r="O86" s="28"/>
      <c r="P86" s="28"/>
      <c r="Q86" s="28"/>
      <c r="R86" s="28"/>
      <c r="S86" s="28"/>
      <c r="T86" s="28"/>
      <c r="U86" s="28"/>
      <c r="V86" s="28"/>
      <c r="W86" s="28"/>
      <c r="X86" s="28"/>
      <c r="Y86" s="28"/>
      <c r="Z86" s="28"/>
      <c r="AA86" s="28"/>
      <c r="AB86" s="28"/>
    </row>
    <row r="87" spans="1:28" s="22" customFormat="1" ht="12.75" customHeight="1">
      <c r="A87" s="39" t="s">
        <v>314</v>
      </c>
      <c r="B87" s="42" t="s">
        <v>283</v>
      </c>
      <c r="C87" s="42" t="s">
        <v>315</v>
      </c>
      <c r="D87" s="45" t="s">
        <v>23</v>
      </c>
      <c r="E87" s="29">
        <v>1</v>
      </c>
      <c r="F87" s="47" t="s">
        <v>346</v>
      </c>
      <c r="G87" s="74" t="s">
        <v>512</v>
      </c>
      <c r="H87" s="107">
        <v>3720.87</v>
      </c>
      <c r="K87" s="28"/>
      <c r="L87" s="28"/>
      <c r="M87" s="28"/>
      <c r="N87" s="28"/>
      <c r="O87" s="28"/>
      <c r="P87" s="28"/>
      <c r="Q87" s="28"/>
      <c r="R87" s="28"/>
      <c r="S87" s="28"/>
      <c r="T87" s="28"/>
      <c r="U87" s="28"/>
      <c r="V87" s="28"/>
      <c r="W87" s="28"/>
      <c r="X87" s="28"/>
      <c r="Y87" s="28"/>
      <c r="Z87" s="28"/>
      <c r="AA87" s="28"/>
      <c r="AB87" s="28"/>
    </row>
    <row r="88" spans="1:28" s="22" customFormat="1" ht="12.75" customHeight="1">
      <c r="A88" s="39" t="s">
        <v>316</v>
      </c>
      <c r="B88" s="42" t="s">
        <v>317</v>
      </c>
      <c r="C88" s="42" t="s">
        <v>318</v>
      </c>
      <c r="D88" s="45" t="s">
        <v>23</v>
      </c>
      <c r="E88" s="29">
        <v>1</v>
      </c>
      <c r="F88" s="47" t="s">
        <v>347</v>
      </c>
      <c r="G88" s="74" t="s">
        <v>512</v>
      </c>
      <c r="H88" s="107">
        <v>3720.87</v>
      </c>
      <c r="K88" s="28"/>
      <c r="L88" s="28"/>
      <c r="M88" s="28"/>
      <c r="N88" s="28"/>
      <c r="O88" s="28"/>
      <c r="P88" s="28"/>
      <c r="Q88" s="28"/>
      <c r="R88" s="28"/>
      <c r="S88" s="28"/>
      <c r="T88" s="28"/>
      <c r="U88" s="28"/>
      <c r="V88" s="28"/>
      <c r="W88" s="28"/>
      <c r="X88" s="28"/>
      <c r="Y88" s="28"/>
      <c r="Z88" s="28"/>
      <c r="AA88" s="28"/>
      <c r="AB88" s="28"/>
    </row>
    <row r="89" spans="1:28" s="22" customFormat="1" ht="12.75" customHeight="1">
      <c r="A89" s="39" t="s">
        <v>81</v>
      </c>
      <c r="B89" s="42" t="s">
        <v>319</v>
      </c>
      <c r="C89" s="42" t="s">
        <v>460</v>
      </c>
      <c r="D89" s="45" t="s">
        <v>23</v>
      </c>
      <c r="E89" s="29">
        <v>1</v>
      </c>
      <c r="F89" s="47" t="s">
        <v>348</v>
      </c>
      <c r="G89" s="74" t="s">
        <v>512</v>
      </c>
      <c r="H89" s="107">
        <v>3720.87</v>
      </c>
      <c r="K89" s="28"/>
      <c r="L89" s="28"/>
      <c r="M89" s="28"/>
      <c r="N89" s="28"/>
      <c r="O89" s="28"/>
      <c r="P89" s="28"/>
      <c r="Q89" s="28"/>
      <c r="R89" s="28"/>
      <c r="S89" s="28"/>
      <c r="T89" s="28"/>
      <c r="U89" s="28"/>
      <c r="V89" s="28"/>
      <c r="W89" s="28"/>
      <c r="X89" s="28"/>
      <c r="Y89" s="28"/>
      <c r="Z89" s="28"/>
      <c r="AA89" s="28"/>
      <c r="AB89" s="28"/>
    </row>
    <row r="90" spans="1:28" s="22" customFormat="1" ht="12.75" customHeight="1">
      <c r="A90" s="39" t="s">
        <v>320</v>
      </c>
      <c r="B90" s="42" t="s">
        <v>321</v>
      </c>
      <c r="C90" s="42" t="s">
        <v>322</v>
      </c>
      <c r="D90" s="45" t="s">
        <v>24</v>
      </c>
      <c r="E90" s="29">
        <v>1</v>
      </c>
      <c r="F90" s="47" t="s">
        <v>349</v>
      </c>
      <c r="G90" s="74" t="s">
        <v>512</v>
      </c>
      <c r="H90" s="107">
        <v>2657.77</v>
      </c>
      <c r="K90" s="28"/>
      <c r="L90" s="28"/>
      <c r="M90" s="28"/>
      <c r="N90" s="28"/>
      <c r="O90" s="28"/>
      <c r="P90" s="28"/>
      <c r="Q90" s="28"/>
      <c r="R90" s="28"/>
      <c r="S90" s="28"/>
      <c r="T90" s="28"/>
      <c r="U90" s="28"/>
      <c r="V90" s="28"/>
      <c r="W90" s="28"/>
      <c r="X90" s="28"/>
      <c r="Y90" s="28"/>
      <c r="Z90" s="28"/>
      <c r="AA90" s="28"/>
      <c r="AB90" s="28"/>
    </row>
    <row r="91" spans="1:28" s="22" customFormat="1" ht="12.75" customHeight="1">
      <c r="A91" s="39" t="s">
        <v>324</v>
      </c>
      <c r="B91" s="42" t="s">
        <v>144</v>
      </c>
      <c r="C91" s="42" t="s">
        <v>187</v>
      </c>
      <c r="D91" s="45" t="s">
        <v>24</v>
      </c>
      <c r="E91" s="29">
        <v>1</v>
      </c>
      <c r="F91" s="47" t="s">
        <v>350</v>
      </c>
      <c r="G91" s="74" t="s">
        <v>512</v>
      </c>
      <c r="H91" s="107">
        <v>2657.77</v>
      </c>
      <c r="K91" s="28"/>
      <c r="L91" s="28"/>
      <c r="M91" s="28"/>
      <c r="N91" s="28"/>
      <c r="O91" s="28"/>
      <c r="P91" s="28"/>
      <c r="Q91" s="28"/>
      <c r="R91" s="28"/>
      <c r="S91" s="28"/>
      <c r="T91" s="28"/>
      <c r="U91" s="28"/>
      <c r="V91" s="28"/>
      <c r="W91" s="28"/>
      <c r="X91" s="28"/>
      <c r="Y91" s="28"/>
      <c r="Z91" s="28"/>
      <c r="AA91" s="28"/>
      <c r="AB91" s="28"/>
    </row>
    <row r="92" spans="1:28" s="22" customFormat="1" ht="12.75" customHeight="1">
      <c r="A92" s="39" t="s">
        <v>325</v>
      </c>
      <c r="B92" s="42" t="s">
        <v>326</v>
      </c>
      <c r="C92" s="42" t="s">
        <v>327</v>
      </c>
      <c r="D92" s="45" t="s">
        <v>24</v>
      </c>
      <c r="E92" s="29">
        <v>1</v>
      </c>
      <c r="F92" s="47" t="s">
        <v>351</v>
      </c>
      <c r="G92" s="74" t="s">
        <v>513</v>
      </c>
      <c r="H92" s="107">
        <v>2657.77</v>
      </c>
      <c r="K92" s="28"/>
      <c r="L92" s="28"/>
      <c r="M92" s="28"/>
      <c r="N92" s="28"/>
      <c r="O92" s="28"/>
      <c r="P92" s="28"/>
      <c r="Q92" s="28"/>
      <c r="R92" s="28"/>
      <c r="S92" s="28"/>
      <c r="T92" s="28"/>
      <c r="U92" s="28"/>
      <c r="V92" s="28"/>
      <c r="W92" s="28"/>
      <c r="X92" s="28"/>
      <c r="Y92" s="28"/>
      <c r="Z92" s="28"/>
      <c r="AA92" s="28"/>
      <c r="AB92" s="28"/>
    </row>
    <row r="93" spans="1:28" s="22" customFormat="1" ht="12.75" customHeight="1">
      <c r="A93" s="39" t="s">
        <v>90</v>
      </c>
      <c r="B93" s="42" t="s">
        <v>142</v>
      </c>
      <c r="C93" s="42" t="s">
        <v>184</v>
      </c>
      <c r="D93" s="45" t="s">
        <v>24</v>
      </c>
      <c r="E93" s="29">
        <v>1</v>
      </c>
      <c r="F93" s="47" t="s">
        <v>352</v>
      </c>
      <c r="G93" s="74" t="s">
        <v>512</v>
      </c>
      <c r="H93" s="107">
        <v>2657.77</v>
      </c>
      <c r="K93" s="28"/>
      <c r="L93" s="28"/>
      <c r="M93" s="28"/>
      <c r="N93" s="28"/>
      <c r="O93" s="28"/>
      <c r="P93" s="28"/>
      <c r="Q93" s="28"/>
      <c r="R93" s="28"/>
      <c r="S93" s="28"/>
      <c r="T93" s="28"/>
      <c r="U93" s="28"/>
      <c r="V93" s="28"/>
      <c r="W93" s="28"/>
      <c r="X93" s="28"/>
      <c r="Y93" s="28"/>
      <c r="Z93" s="28"/>
      <c r="AA93" s="28"/>
      <c r="AB93" s="28"/>
    </row>
    <row r="94" spans="1:28" s="22" customFormat="1" ht="12.75" customHeight="1">
      <c r="A94" s="39" t="s">
        <v>328</v>
      </c>
      <c r="B94" s="42" t="s">
        <v>26</v>
      </c>
      <c r="C94" s="42" t="s">
        <v>323</v>
      </c>
      <c r="D94" s="45" t="s">
        <v>24</v>
      </c>
      <c r="E94" s="29">
        <v>1</v>
      </c>
      <c r="F94" s="47" t="s">
        <v>353</v>
      </c>
      <c r="G94" s="74" t="s">
        <v>512</v>
      </c>
      <c r="H94" s="107">
        <v>2657.77</v>
      </c>
      <c r="K94" s="28"/>
      <c r="L94" s="28"/>
      <c r="M94" s="28"/>
      <c r="N94" s="28"/>
      <c r="O94" s="28"/>
      <c r="P94" s="28"/>
      <c r="Q94" s="28"/>
      <c r="R94" s="28"/>
      <c r="S94" s="28"/>
      <c r="T94" s="28"/>
      <c r="U94" s="28"/>
      <c r="V94" s="28"/>
      <c r="W94" s="28"/>
      <c r="X94" s="28"/>
      <c r="Y94" s="28"/>
      <c r="Z94" s="28"/>
      <c r="AA94" s="28"/>
      <c r="AB94" s="28"/>
    </row>
    <row r="95" spans="1:28" s="22" customFormat="1" ht="12.75" customHeight="1">
      <c r="A95" s="39" t="s">
        <v>329</v>
      </c>
      <c r="B95" s="42" t="s">
        <v>25</v>
      </c>
      <c r="C95" s="42" t="s">
        <v>330</v>
      </c>
      <c r="D95" s="45" t="s">
        <v>24</v>
      </c>
      <c r="E95" s="29">
        <v>1</v>
      </c>
      <c r="F95" s="47" t="s">
        <v>354</v>
      </c>
      <c r="G95" s="74" t="s">
        <v>512</v>
      </c>
      <c r="H95" s="107">
        <v>2657.77</v>
      </c>
      <c r="K95" s="28"/>
      <c r="L95" s="28"/>
      <c r="M95" s="28"/>
      <c r="N95" s="28"/>
      <c r="O95" s="28"/>
      <c r="P95" s="28"/>
      <c r="Q95" s="28"/>
      <c r="R95" s="28"/>
      <c r="S95" s="28"/>
      <c r="T95" s="28"/>
      <c r="U95" s="28"/>
      <c r="V95" s="28"/>
      <c r="W95" s="28"/>
      <c r="X95" s="28"/>
      <c r="Y95" s="28"/>
      <c r="Z95" s="28"/>
      <c r="AA95" s="28"/>
      <c r="AB95" s="28"/>
    </row>
    <row r="96" spans="1:28" s="22" customFormat="1" ht="12.75" customHeight="1">
      <c r="A96" s="21"/>
      <c r="B96" s="30"/>
      <c r="C96" s="30"/>
      <c r="D96" s="30"/>
      <c r="E96" s="30">
        <f>SUM(E72:E95)</f>
        <v>24</v>
      </c>
      <c r="F96" s="31"/>
      <c r="G96" s="30"/>
      <c r="H96" s="32">
        <f>SUBTOTAL(109,Tabela223[TOTAL])</f>
        <v>94350.660000000018</v>
      </c>
      <c r="K96" s="28"/>
      <c r="L96" s="28"/>
      <c r="M96" s="28"/>
      <c r="N96" s="28"/>
      <c r="O96" s="28"/>
      <c r="P96" s="28"/>
      <c r="Q96" s="28"/>
      <c r="R96" s="28"/>
      <c r="S96" s="28"/>
      <c r="T96" s="28"/>
      <c r="U96" s="28"/>
      <c r="V96" s="28"/>
      <c r="W96" s="28"/>
      <c r="X96" s="28"/>
      <c r="Y96" s="28"/>
      <c r="Z96" s="28"/>
      <c r="AA96" s="28"/>
      <c r="AB96" s="28"/>
    </row>
    <row r="97" spans="1:28" ht="12.75" customHeight="1">
      <c r="A97" s="2"/>
      <c r="B97" s="6"/>
      <c r="C97" s="6"/>
      <c r="D97" s="6"/>
      <c r="E97" s="6"/>
      <c r="F97" s="6"/>
      <c r="G97" s="2"/>
      <c r="H97" s="6"/>
      <c r="I97" s="3"/>
      <c r="J97" s="2"/>
      <c r="K97" s="1"/>
      <c r="L97" s="1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</row>
    <row r="98" spans="1:28" ht="12.75" customHeight="1">
      <c r="A98" s="114" t="s">
        <v>27</v>
      </c>
      <c r="B98" s="114"/>
      <c r="C98" s="114"/>
      <c r="D98" s="114"/>
      <c r="E98" s="114"/>
      <c r="F98" s="114"/>
      <c r="G98" s="114"/>
      <c r="H98" s="114"/>
      <c r="I98" s="3"/>
      <c r="J98" s="2"/>
      <c r="K98" s="1"/>
      <c r="L98" s="1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</row>
    <row r="99" spans="1:28" ht="12.75" customHeight="1">
      <c r="A99" s="37" t="s">
        <v>1</v>
      </c>
      <c r="B99" s="37" t="s">
        <v>2</v>
      </c>
      <c r="C99" s="37" t="s">
        <v>3</v>
      </c>
      <c r="D99" s="37" t="s">
        <v>4</v>
      </c>
      <c r="E99" s="37" t="s">
        <v>5</v>
      </c>
      <c r="F99" s="37" t="s">
        <v>6</v>
      </c>
      <c r="G99" s="37" t="s">
        <v>7</v>
      </c>
      <c r="H99" s="37" t="s">
        <v>28</v>
      </c>
      <c r="I99" s="96" t="s">
        <v>520</v>
      </c>
      <c r="J99" s="96" t="s">
        <v>521</v>
      </c>
      <c r="K99" s="97" t="s">
        <v>522</v>
      </c>
      <c r="L99" s="1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</row>
    <row r="100" spans="1:28" ht="12.75" customHeight="1">
      <c r="A100" s="47" t="s">
        <v>355</v>
      </c>
      <c r="B100" s="42" t="s">
        <v>286</v>
      </c>
      <c r="C100" s="42" t="s">
        <v>356</v>
      </c>
      <c r="D100" s="45" t="s">
        <v>29</v>
      </c>
      <c r="E100" s="34">
        <v>1</v>
      </c>
      <c r="F100" s="72" t="s">
        <v>462</v>
      </c>
      <c r="G100" s="36" t="s">
        <v>512</v>
      </c>
      <c r="H100" s="84">
        <v>1200.69</v>
      </c>
      <c r="I100" s="99"/>
      <c r="J100" s="99"/>
      <c r="K100" s="100">
        <f>Tabela324[[#This Row],[VALOR]]</f>
        <v>1200.69</v>
      </c>
      <c r="L100" s="1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</row>
    <row r="101" spans="1:28" ht="12.75" customHeight="1">
      <c r="A101" s="47" t="s">
        <v>357</v>
      </c>
      <c r="B101" s="42" t="s">
        <v>358</v>
      </c>
      <c r="C101" s="42" t="s">
        <v>359</v>
      </c>
      <c r="D101" s="45" t="s">
        <v>29</v>
      </c>
      <c r="E101" s="34">
        <v>1</v>
      </c>
      <c r="F101" s="71" t="s">
        <v>419</v>
      </c>
      <c r="G101" s="36" t="s">
        <v>513</v>
      </c>
      <c r="H101" s="84">
        <v>1200.69</v>
      </c>
      <c r="I101" s="99"/>
      <c r="J101" s="99"/>
      <c r="K101" s="100">
        <f>Tabela324[[#This Row],[VALOR]]</f>
        <v>1200.69</v>
      </c>
      <c r="L101" s="1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</row>
    <row r="102" spans="1:28" ht="12.75" customHeight="1">
      <c r="A102" s="47" t="s">
        <v>360</v>
      </c>
      <c r="B102" s="42" t="s">
        <v>361</v>
      </c>
      <c r="C102" s="42" t="s">
        <v>362</v>
      </c>
      <c r="D102" s="45" t="s">
        <v>29</v>
      </c>
      <c r="E102" s="34">
        <v>1</v>
      </c>
      <c r="F102" s="72" t="s">
        <v>463</v>
      </c>
      <c r="G102" s="36" t="s">
        <v>512</v>
      </c>
      <c r="H102" s="84">
        <v>1200.69</v>
      </c>
      <c r="I102" s="99"/>
      <c r="J102" s="99"/>
      <c r="K102" s="100">
        <f>Tabela324[[#This Row],[VALOR]]</f>
        <v>1200.69</v>
      </c>
      <c r="L102" s="1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</row>
    <row r="103" spans="1:28" ht="12.75" customHeight="1">
      <c r="A103" s="47" t="s">
        <v>363</v>
      </c>
      <c r="B103" s="42" t="s">
        <v>364</v>
      </c>
      <c r="C103" s="42" t="s">
        <v>165</v>
      </c>
      <c r="D103" s="45" t="s">
        <v>29</v>
      </c>
      <c r="E103" s="34">
        <v>1</v>
      </c>
      <c r="F103" s="53" t="s">
        <v>423</v>
      </c>
      <c r="G103" s="36" t="s">
        <v>513</v>
      </c>
      <c r="H103" s="84">
        <v>1200.69</v>
      </c>
      <c r="I103" s="99"/>
      <c r="J103" s="99"/>
      <c r="K103" s="100">
        <f>Tabela324[[#This Row],[VALOR]]</f>
        <v>1200.69</v>
      </c>
      <c r="L103" s="1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</row>
    <row r="104" spans="1:28" ht="12.75" customHeight="1">
      <c r="A104" s="47" t="s">
        <v>363</v>
      </c>
      <c r="B104" s="42" t="s">
        <v>364</v>
      </c>
      <c r="C104" s="42" t="s">
        <v>165</v>
      </c>
      <c r="D104" s="45" t="s">
        <v>29</v>
      </c>
      <c r="E104" s="34">
        <v>1</v>
      </c>
      <c r="F104" s="72" t="s">
        <v>464</v>
      </c>
      <c r="G104" s="75" t="s">
        <v>512</v>
      </c>
      <c r="H104" s="92">
        <v>1200.69</v>
      </c>
      <c r="I104" s="99"/>
      <c r="J104" s="99"/>
      <c r="K104" s="100">
        <f>Tabela324[[#This Row],[VALOR]]</f>
        <v>1200.69</v>
      </c>
      <c r="L104" s="1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</row>
    <row r="105" spans="1:28" ht="12.75" customHeight="1">
      <c r="A105" s="47" t="s">
        <v>363</v>
      </c>
      <c r="B105" s="42" t="s">
        <v>364</v>
      </c>
      <c r="C105" s="42" t="s">
        <v>165</v>
      </c>
      <c r="D105" s="45" t="s">
        <v>29</v>
      </c>
      <c r="E105" s="34">
        <v>1</v>
      </c>
      <c r="F105" s="53" t="s">
        <v>465</v>
      </c>
      <c r="G105" s="36" t="s">
        <v>512</v>
      </c>
      <c r="H105" s="84">
        <v>1200.69</v>
      </c>
      <c r="I105" s="99"/>
      <c r="J105" s="99"/>
      <c r="K105" s="100">
        <f>Tabela324[[#This Row],[VALOR]]</f>
        <v>1200.69</v>
      </c>
      <c r="L105" s="1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</row>
    <row r="106" spans="1:28" ht="12.75" customHeight="1">
      <c r="A106" s="47" t="s">
        <v>365</v>
      </c>
      <c r="B106" s="42" t="s">
        <v>358</v>
      </c>
      <c r="C106" s="42" t="s">
        <v>327</v>
      </c>
      <c r="D106" s="45" t="s">
        <v>29</v>
      </c>
      <c r="E106" s="34">
        <v>1</v>
      </c>
      <c r="F106" s="72" t="s">
        <v>466</v>
      </c>
      <c r="G106" s="36" t="s">
        <v>512</v>
      </c>
      <c r="H106" s="84">
        <v>1200.69</v>
      </c>
      <c r="I106" s="99"/>
      <c r="J106" s="99"/>
      <c r="K106" s="100">
        <f>Tabela324[[#This Row],[VALOR]]</f>
        <v>1200.69</v>
      </c>
      <c r="L106" s="1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</row>
    <row r="107" spans="1:28" ht="12.75" customHeight="1">
      <c r="A107" s="47" t="s">
        <v>366</v>
      </c>
      <c r="B107" s="42" t="s">
        <v>367</v>
      </c>
      <c r="C107" s="42" t="s">
        <v>368</v>
      </c>
      <c r="D107" s="45" t="s">
        <v>29</v>
      </c>
      <c r="E107" s="34">
        <v>1</v>
      </c>
      <c r="F107" s="53" t="s">
        <v>467</v>
      </c>
      <c r="G107" s="36" t="s">
        <v>512</v>
      </c>
      <c r="H107" s="84">
        <v>1200.69</v>
      </c>
      <c r="I107" s="99"/>
      <c r="J107" s="99"/>
      <c r="K107" s="100">
        <f>Tabela324[[#This Row],[VALOR]]</f>
        <v>1200.69</v>
      </c>
      <c r="L107" s="1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</row>
    <row r="108" spans="1:28" ht="12.75" customHeight="1">
      <c r="A108" s="47" t="s">
        <v>369</v>
      </c>
      <c r="B108" s="42" t="s">
        <v>370</v>
      </c>
      <c r="C108" s="42" t="s">
        <v>371</v>
      </c>
      <c r="D108" s="45" t="s">
        <v>29</v>
      </c>
      <c r="E108" s="34">
        <v>1</v>
      </c>
      <c r="F108" s="72" t="s">
        <v>468</v>
      </c>
      <c r="G108" s="36" t="s">
        <v>512</v>
      </c>
      <c r="H108" s="84">
        <v>1200.69</v>
      </c>
      <c r="I108" s="99"/>
      <c r="J108" s="99"/>
      <c r="K108" s="100">
        <f>Tabela324[[#This Row],[VALOR]]</f>
        <v>1200.69</v>
      </c>
      <c r="L108" s="1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</row>
    <row r="109" spans="1:28" ht="12.75" customHeight="1">
      <c r="A109" s="47" t="s">
        <v>372</v>
      </c>
      <c r="B109" s="42" t="s">
        <v>373</v>
      </c>
      <c r="C109" s="42" t="s">
        <v>374</v>
      </c>
      <c r="D109" s="45" t="s">
        <v>29</v>
      </c>
      <c r="E109" s="34">
        <v>1</v>
      </c>
      <c r="F109" s="53" t="s">
        <v>420</v>
      </c>
      <c r="G109" s="36" t="s">
        <v>512</v>
      </c>
      <c r="H109" s="84">
        <v>1200.69</v>
      </c>
      <c r="I109" s="99"/>
      <c r="J109" s="99"/>
      <c r="K109" s="100">
        <f>Tabela324[[#This Row],[VALOR]]</f>
        <v>1200.69</v>
      </c>
      <c r="L109" s="1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</row>
    <row r="110" spans="1:28" ht="12.75" customHeight="1">
      <c r="A110" s="47" t="s">
        <v>375</v>
      </c>
      <c r="B110" s="42" t="s">
        <v>376</v>
      </c>
      <c r="C110" s="42" t="s">
        <v>377</v>
      </c>
      <c r="D110" s="45" t="s">
        <v>29</v>
      </c>
      <c r="E110" s="34">
        <v>1</v>
      </c>
      <c r="F110" s="72" t="s">
        <v>422</v>
      </c>
      <c r="G110" s="36" t="s">
        <v>512</v>
      </c>
      <c r="H110" s="84">
        <v>1200.69</v>
      </c>
      <c r="I110" s="99"/>
      <c r="J110" s="99"/>
      <c r="K110" s="100">
        <f>Tabela324[[#This Row],[VALOR]]</f>
        <v>1200.69</v>
      </c>
      <c r="L110" s="1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</row>
    <row r="111" spans="1:28" ht="12.75" customHeight="1">
      <c r="A111" s="47" t="s">
        <v>378</v>
      </c>
      <c r="B111" s="42" t="s">
        <v>379</v>
      </c>
      <c r="C111" s="42" t="s">
        <v>380</v>
      </c>
      <c r="D111" s="45" t="s">
        <v>29</v>
      </c>
      <c r="E111" s="34">
        <v>1</v>
      </c>
      <c r="F111" s="53" t="s">
        <v>421</v>
      </c>
      <c r="G111" s="36" t="s">
        <v>512</v>
      </c>
      <c r="H111" s="84">
        <v>1200.69</v>
      </c>
      <c r="I111" s="99"/>
      <c r="J111" s="99"/>
      <c r="K111" s="100">
        <f>Tabela324[[#This Row],[VALOR]]</f>
        <v>1200.69</v>
      </c>
      <c r="L111" s="1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</row>
    <row r="112" spans="1:28" ht="12.75" customHeight="1">
      <c r="A112" s="47" t="s">
        <v>381</v>
      </c>
      <c r="B112" s="42" t="s">
        <v>382</v>
      </c>
      <c r="C112" s="42" t="s">
        <v>383</v>
      </c>
      <c r="D112" s="45" t="s">
        <v>29</v>
      </c>
      <c r="E112" s="34">
        <v>1</v>
      </c>
      <c r="F112" s="72" t="s">
        <v>469</v>
      </c>
      <c r="G112" s="36" t="s">
        <v>512</v>
      </c>
      <c r="H112" s="84">
        <v>1200.69</v>
      </c>
      <c r="I112" s="99"/>
      <c r="J112" s="99"/>
      <c r="K112" s="100">
        <f>Tabela324[[#This Row],[VALOR]]</f>
        <v>1200.69</v>
      </c>
      <c r="L112" s="1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</row>
    <row r="113" spans="1:28" ht="12.75" customHeight="1">
      <c r="A113" s="47" t="s">
        <v>384</v>
      </c>
      <c r="B113" s="42" t="s">
        <v>385</v>
      </c>
      <c r="C113" s="42" t="s">
        <v>386</v>
      </c>
      <c r="D113" s="45" t="s">
        <v>29</v>
      </c>
      <c r="E113" s="34">
        <v>1</v>
      </c>
      <c r="F113" s="53" t="s">
        <v>470</v>
      </c>
      <c r="G113" s="36" t="s">
        <v>512</v>
      </c>
      <c r="H113" s="84">
        <v>1200.69</v>
      </c>
      <c r="I113" s="99"/>
      <c r="J113" s="99"/>
      <c r="K113" s="100">
        <f>Tabela324[[#This Row],[VALOR]]</f>
        <v>1200.69</v>
      </c>
      <c r="L113" s="1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</row>
    <row r="114" spans="1:28" ht="12.75" customHeight="1">
      <c r="A114" s="47" t="s">
        <v>387</v>
      </c>
      <c r="B114" s="42" t="s">
        <v>388</v>
      </c>
      <c r="C114" s="42" t="s">
        <v>389</v>
      </c>
      <c r="D114" s="45" t="s">
        <v>29</v>
      </c>
      <c r="E114" s="34">
        <v>1</v>
      </c>
      <c r="F114" s="72" t="s">
        <v>436</v>
      </c>
      <c r="G114" s="36" t="s">
        <v>512</v>
      </c>
      <c r="H114" s="84">
        <v>1200.69</v>
      </c>
      <c r="I114" s="99"/>
      <c r="J114" s="99"/>
      <c r="K114" s="100">
        <f>Tabela324[[#This Row],[VALOR]]</f>
        <v>1200.69</v>
      </c>
      <c r="L114" s="1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</row>
    <row r="115" spans="1:28" ht="12.75" customHeight="1">
      <c r="A115" s="47" t="s">
        <v>390</v>
      </c>
      <c r="B115" s="42" t="s">
        <v>391</v>
      </c>
      <c r="C115" s="42" t="s">
        <v>392</v>
      </c>
      <c r="D115" s="45" t="s">
        <v>29</v>
      </c>
      <c r="E115" s="34">
        <v>1</v>
      </c>
      <c r="F115" s="53" t="s">
        <v>438</v>
      </c>
      <c r="G115" s="36" t="s">
        <v>512</v>
      </c>
      <c r="H115" s="84">
        <v>1200.69</v>
      </c>
      <c r="I115" s="99"/>
      <c r="J115" s="99"/>
      <c r="K115" s="100">
        <f>Tabela324[[#This Row],[VALOR]]</f>
        <v>1200.69</v>
      </c>
      <c r="L115" s="1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</row>
    <row r="116" spans="1:28" ht="12.75" customHeight="1">
      <c r="A116" s="47" t="s">
        <v>393</v>
      </c>
      <c r="B116" s="42" t="s">
        <v>394</v>
      </c>
      <c r="C116" s="42" t="s">
        <v>395</v>
      </c>
      <c r="D116" s="45" t="s">
        <v>29</v>
      </c>
      <c r="E116" s="34">
        <v>1</v>
      </c>
      <c r="F116" s="72" t="s">
        <v>437</v>
      </c>
      <c r="G116" s="36" t="s">
        <v>512</v>
      </c>
      <c r="H116" s="84">
        <v>1200.69</v>
      </c>
      <c r="I116" s="99"/>
      <c r="J116" s="99"/>
      <c r="K116" s="100">
        <f>Tabela324[[#This Row],[VALOR]]</f>
        <v>1200.69</v>
      </c>
      <c r="L116" s="1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</row>
    <row r="117" spans="1:28" ht="12.75" customHeight="1">
      <c r="A117" s="47" t="s">
        <v>396</v>
      </c>
      <c r="B117" s="42" t="s">
        <v>397</v>
      </c>
      <c r="C117" s="42" t="s">
        <v>398</v>
      </c>
      <c r="D117" s="45" t="s">
        <v>29</v>
      </c>
      <c r="E117" s="34">
        <v>1</v>
      </c>
      <c r="F117" s="53" t="s">
        <v>471</v>
      </c>
      <c r="G117" s="36" t="s">
        <v>512</v>
      </c>
      <c r="H117" s="84">
        <v>1200.69</v>
      </c>
      <c r="I117" s="99"/>
      <c r="J117" s="99"/>
      <c r="K117" s="100">
        <f>Tabela324[[#This Row],[VALOR]]</f>
        <v>1200.69</v>
      </c>
      <c r="L117" s="1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</row>
    <row r="118" spans="1:28" ht="12.75" customHeight="1">
      <c r="A118" s="47" t="s">
        <v>399</v>
      </c>
      <c r="B118" s="42" t="s">
        <v>397</v>
      </c>
      <c r="C118" s="42" t="s">
        <v>400</v>
      </c>
      <c r="D118" s="45" t="s">
        <v>29</v>
      </c>
      <c r="E118" s="34">
        <v>1</v>
      </c>
      <c r="F118" s="72" t="s">
        <v>472</v>
      </c>
      <c r="G118" s="36" t="s">
        <v>512</v>
      </c>
      <c r="H118" s="84">
        <v>1200.69</v>
      </c>
      <c r="I118" s="99"/>
      <c r="J118" s="99"/>
      <c r="K118" s="100">
        <f>Tabela324[[#This Row],[VALOR]]</f>
        <v>1200.69</v>
      </c>
      <c r="L118" s="1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</row>
    <row r="119" spans="1:28" ht="12.75" customHeight="1">
      <c r="A119" s="47" t="s">
        <v>390</v>
      </c>
      <c r="B119" s="42" t="s">
        <v>447</v>
      </c>
      <c r="C119" s="42" t="s">
        <v>392</v>
      </c>
      <c r="D119" s="45" t="s">
        <v>29</v>
      </c>
      <c r="E119" s="34">
        <v>1</v>
      </c>
      <c r="F119" s="53" t="s">
        <v>435</v>
      </c>
      <c r="G119" s="36" t="s">
        <v>512</v>
      </c>
      <c r="H119" s="84">
        <v>1200.69</v>
      </c>
      <c r="I119" s="99"/>
      <c r="J119" s="99"/>
      <c r="K119" s="100">
        <f>Tabela324[[#This Row],[VALOR]]</f>
        <v>1200.69</v>
      </c>
      <c r="L119" s="1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</row>
    <row r="120" spans="1:28" ht="12.75" customHeight="1">
      <c r="A120" s="47" t="s">
        <v>401</v>
      </c>
      <c r="B120" s="42" t="s">
        <v>402</v>
      </c>
      <c r="C120" s="42" t="s">
        <v>403</v>
      </c>
      <c r="D120" s="45" t="s">
        <v>29</v>
      </c>
      <c r="E120" s="34">
        <v>1</v>
      </c>
      <c r="F120" s="72" t="s">
        <v>473</v>
      </c>
      <c r="G120" s="36" t="s">
        <v>513</v>
      </c>
      <c r="H120" s="84">
        <v>1200.69</v>
      </c>
      <c r="I120" s="99"/>
      <c r="J120" s="99"/>
      <c r="K120" s="100">
        <f>Tabela324[[#This Row],[VALOR]]</f>
        <v>1200.69</v>
      </c>
      <c r="L120" s="1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</row>
    <row r="121" spans="1:28" ht="12.75" customHeight="1">
      <c r="A121" s="47" t="s">
        <v>404</v>
      </c>
      <c r="B121" s="42" t="s">
        <v>405</v>
      </c>
      <c r="C121" s="42" t="s">
        <v>406</v>
      </c>
      <c r="D121" s="45" t="s">
        <v>29</v>
      </c>
      <c r="E121" s="34">
        <v>1</v>
      </c>
      <c r="F121" s="53" t="s">
        <v>474</v>
      </c>
      <c r="G121" s="36" t="s">
        <v>512</v>
      </c>
      <c r="H121" s="84">
        <v>1200.69</v>
      </c>
      <c r="I121" s="99"/>
      <c r="J121" s="99"/>
      <c r="K121" s="100">
        <f>Tabela324[[#This Row],[VALOR]]</f>
        <v>1200.69</v>
      </c>
      <c r="L121" s="1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</row>
    <row r="122" spans="1:28" ht="12.75" customHeight="1">
      <c r="A122" s="47" t="s">
        <v>407</v>
      </c>
      <c r="B122" s="42" t="s">
        <v>408</v>
      </c>
      <c r="C122" s="42" t="s">
        <v>409</v>
      </c>
      <c r="D122" s="45" t="s">
        <v>29</v>
      </c>
      <c r="E122" s="34">
        <v>1</v>
      </c>
      <c r="F122" s="72" t="s">
        <v>431</v>
      </c>
      <c r="G122" s="36" t="s">
        <v>512</v>
      </c>
      <c r="H122" s="84">
        <v>1200.69</v>
      </c>
      <c r="I122" s="99"/>
      <c r="J122" s="99"/>
      <c r="K122" s="100">
        <f>Tabela324[[#This Row],[VALOR]]</f>
        <v>1200.69</v>
      </c>
      <c r="L122" s="1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</row>
    <row r="123" spans="1:28" ht="12.75" customHeight="1">
      <c r="A123" s="47" t="s">
        <v>410</v>
      </c>
      <c r="B123" s="42" t="s">
        <v>447</v>
      </c>
      <c r="C123" s="42" t="s">
        <v>499</v>
      </c>
      <c r="D123" s="45" t="s">
        <v>30</v>
      </c>
      <c r="E123" s="34">
        <v>1</v>
      </c>
      <c r="F123" s="53" t="s">
        <v>498</v>
      </c>
      <c r="G123" s="36" t="s">
        <v>512</v>
      </c>
      <c r="H123" s="84">
        <v>732.55</v>
      </c>
      <c r="I123" s="99"/>
      <c r="J123" s="99"/>
      <c r="K123" s="100">
        <f>Tabela324[[#This Row],[VALOR]]</f>
        <v>732.55</v>
      </c>
      <c r="L123" s="1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</row>
    <row r="124" spans="1:28" ht="12.75" customHeight="1">
      <c r="A124" s="47" t="s">
        <v>365</v>
      </c>
      <c r="B124" s="42" t="s">
        <v>500</v>
      </c>
      <c r="C124" s="42" t="s">
        <v>501</v>
      </c>
      <c r="D124" s="45" t="s">
        <v>30</v>
      </c>
      <c r="E124" s="34">
        <v>1</v>
      </c>
      <c r="F124" s="72" t="s">
        <v>475</v>
      </c>
      <c r="G124" s="36" t="s">
        <v>513</v>
      </c>
      <c r="H124" s="84">
        <v>732.55</v>
      </c>
      <c r="I124" s="99"/>
      <c r="J124" s="99"/>
      <c r="K124" s="100">
        <f>Tabela324[[#This Row],[VALOR]]</f>
        <v>732.55</v>
      </c>
      <c r="L124" s="1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</row>
    <row r="125" spans="1:28" ht="12.75" customHeight="1">
      <c r="A125" s="47" t="s">
        <v>411</v>
      </c>
      <c r="B125" s="42" t="s">
        <v>502</v>
      </c>
      <c r="C125" s="42" t="s">
        <v>173</v>
      </c>
      <c r="D125" s="45" t="s">
        <v>30</v>
      </c>
      <c r="E125" s="34">
        <v>1</v>
      </c>
      <c r="F125" s="53" t="s">
        <v>476</v>
      </c>
      <c r="G125" s="36" t="s">
        <v>512</v>
      </c>
      <c r="H125" s="84">
        <v>732.55</v>
      </c>
      <c r="I125" s="99"/>
      <c r="J125" s="99"/>
      <c r="K125" s="100">
        <f>Tabela324[[#This Row],[VALOR]]</f>
        <v>732.55</v>
      </c>
      <c r="L125" s="1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</row>
    <row r="126" spans="1:28" ht="12.75" customHeight="1">
      <c r="A126" s="47" t="s">
        <v>412</v>
      </c>
      <c r="B126" s="42" t="s">
        <v>503</v>
      </c>
      <c r="C126" s="42" t="s">
        <v>504</v>
      </c>
      <c r="D126" s="45" t="s">
        <v>30</v>
      </c>
      <c r="E126" s="34">
        <v>1</v>
      </c>
      <c r="F126" s="72" t="s">
        <v>477</v>
      </c>
      <c r="G126" s="36" t="s">
        <v>512</v>
      </c>
      <c r="H126" s="84">
        <v>732.55</v>
      </c>
      <c r="I126" s="99"/>
      <c r="J126" s="99"/>
      <c r="K126" s="100">
        <f>Tabela324[[#This Row],[VALOR]]</f>
        <v>732.55</v>
      </c>
      <c r="L126" s="1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</row>
    <row r="127" spans="1:28" ht="12.75" customHeight="1">
      <c r="A127" s="47" t="s">
        <v>355</v>
      </c>
      <c r="B127" s="42" t="s">
        <v>286</v>
      </c>
      <c r="C127" s="42" t="s">
        <v>287</v>
      </c>
      <c r="D127" s="45" t="s">
        <v>30</v>
      </c>
      <c r="E127" s="34">
        <v>1</v>
      </c>
      <c r="F127" s="53" t="s">
        <v>478</v>
      </c>
      <c r="G127" s="36" t="s">
        <v>513</v>
      </c>
      <c r="H127" s="84">
        <v>732.55</v>
      </c>
      <c r="I127" s="99"/>
      <c r="J127" s="99"/>
      <c r="K127" s="100">
        <f>Tabela324[[#This Row],[VALOR]]</f>
        <v>732.55</v>
      </c>
      <c r="L127" s="1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</row>
    <row r="128" spans="1:28" ht="12.75" customHeight="1">
      <c r="A128" s="47" t="s">
        <v>413</v>
      </c>
      <c r="B128" s="42" t="s">
        <v>502</v>
      </c>
      <c r="C128" s="42" t="s">
        <v>173</v>
      </c>
      <c r="D128" s="45" t="s">
        <v>414</v>
      </c>
      <c r="E128" s="34">
        <v>1</v>
      </c>
      <c r="F128" s="72" t="s">
        <v>479</v>
      </c>
      <c r="G128" s="36" t="s">
        <v>512</v>
      </c>
      <c r="H128" s="84">
        <v>488.36</v>
      </c>
      <c r="I128" s="99"/>
      <c r="J128" s="99"/>
      <c r="K128" s="100">
        <f>Tabela324[[#This Row],[VALOR]]</f>
        <v>488.36</v>
      </c>
      <c r="L128" s="1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</row>
    <row r="129" spans="1:28" ht="12.75" customHeight="1">
      <c r="A129" s="47" t="s">
        <v>360</v>
      </c>
      <c r="B129" s="42" t="s">
        <v>361</v>
      </c>
      <c r="C129" s="42" t="s">
        <v>362</v>
      </c>
      <c r="D129" s="45" t="s">
        <v>414</v>
      </c>
      <c r="E129" s="34">
        <v>1</v>
      </c>
      <c r="F129" s="53" t="s">
        <v>480</v>
      </c>
      <c r="G129" s="36" t="s">
        <v>513</v>
      </c>
      <c r="H129" s="84">
        <v>488.36</v>
      </c>
      <c r="I129" s="99"/>
      <c r="J129" s="99"/>
      <c r="K129" s="100">
        <f>Tabela324[[#This Row],[VALOR]]</f>
        <v>488.36</v>
      </c>
      <c r="L129" s="1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</row>
    <row r="130" spans="1:28" ht="12.75" customHeight="1">
      <c r="A130" s="47" t="s">
        <v>505</v>
      </c>
      <c r="B130" s="42" t="s">
        <v>500</v>
      </c>
      <c r="C130" s="42" t="s">
        <v>501</v>
      </c>
      <c r="D130" s="45" t="s">
        <v>414</v>
      </c>
      <c r="E130" s="34">
        <v>1</v>
      </c>
      <c r="F130" s="72" t="s">
        <v>481</v>
      </c>
      <c r="G130" s="36" t="s">
        <v>513</v>
      </c>
      <c r="H130" s="84">
        <v>488.36</v>
      </c>
      <c r="I130" s="99"/>
      <c r="J130" s="99"/>
      <c r="K130" s="100">
        <f>Tabela324[[#This Row],[VALOR]]</f>
        <v>488.36</v>
      </c>
      <c r="L130" s="1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</row>
    <row r="131" spans="1:28" ht="12.75" customHeight="1">
      <c r="A131" s="47" t="s">
        <v>360</v>
      </c>
      <c r="B131" s="42" t="s">
        <v>361</v>
      </c>
      <c r="C131" s="42" t="s">
        <v>362</v>
      </c>
      <c r="D131" s="45" t="s">
        <v>414</v>
      </c>
      <c r="E131" s="34">
        <v>1</v>
      </c>
      <c r="F131" s="53" t="s">
        <v>482</v>
      </c>
      <c r="G131" s="36" t="s">
        <v>512</v>
      </c>
      <c r="H131" s="84">
        <v>488.36</v>
      </c>
      <c r="I131" s="101"/>
      <c r="J131" s="101"/>
      <c r="K131" s="100">
        <f>Tabela324[[#This Row],[VALOR]]</f>
        <v>488.36</v>
      </c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  <c r="AB131" s="7"/>
    </row>
    <row r="132" spans="1:28" ht="12.75" customHeight="1">
      <c r="A132" s="47" t="s">
        <v>360</v>
      </c>
      <c r="B132" s="42" t="s">
        <v>361</v>
      </c>
      <c r="C132" s="42" t="s">
        <v>362</v>
      </c>
      <c r="D132" s="45" t="s">
        <v>414</v>
      </c>
      <c r="E132" s="34">
        <v>1</v>
      </c>
      <c r="F132" s="72" t="s">
        <v>483</v>
      </c>
      <c r="G132" s="36" t="s">
        <v>513</v>
      </c>
      <c r="H132" s="84">
        <v>488.36</v>
      </c>
      <c r="I132" s="101"/>
      <c r="J132" s="101"/>
      <c r="K132" s="100">
        <f>Tabela324[[#This Row],[VALOR]]</f>
        <v>488.36</v>
      </c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</row>
    <row r="133" spans="1:28" ht="12.75" customHeight="1">
      <c r="A133" s="47" t="s">
        <v>355</v>
      </c>
      <c r="B133" s="42" t="s">
        <v>286</v>
      </c>
      <c r="C133" s="42" t="s">
        <v>287</v>
      </c>
      <c r="D133" s="45" t="s">
        <v>414</v>
      </c>
      <c r="E133" s="34">
        <v>1</v>
      </c>
      <c r="F133" s="53" t="s">
        <v>484</v>
      </c>
      <c r="G133" s="36" t="s">
        <v>512</v>
      </c>
      <c r="H133" s="84">
        <v>488.36</v>
      </c>
      <c r="I133" s="101"/>
      <c r="J133" s="101"/>
      <c r="K133" s="100">
        <f>Tabela324[[#This Row],[VALOR]]</f>
        <v>488.36</v>
      </c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</row>
    <row r="134" spans="1:28" ht="12.75" customHeight="1">
      <c r="A134" s="47" t="s">
        <v>355</v>
      </c>
      <c r="B134" s="42" t="s">
        <v>286</v>
      </c>
      <c r="C134" s="42" t="s">
        <v>287</v>
      </c>
      <c r="D134" s="45" t="s">
        <v>414</v>
      </c>
      <c r="E134" s="34">
        <v>1</v>
      </c>
      <c r="F134" s="72" t="s">
        <v>485</v>
      </c>
      <c r="G134" s="36" t="s">
        <v>513</v>
      </c>
      <c r="H134" s="84">
        <v>488.36</v>
      </c>
      <c r="I134" s="101"/>
      <c r="J134" s="101"/>
      <c r="K134" s="100">
        <f>Tabela324[[#This Row],[VALOR]]</f>
        <v>488.36</v>
      </c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  <c r="AB134" s="7"/>
    </row>
    <row r="135" spans="1:28" ht="12.75" customHeight="1">
      <c r="A135" s="39" t="s">
        <v>106</v>
      </c>
      <c r="B135" s="42" t="s">
        <v>156</v>
      </c>
      <c r="C135" s="42" t="s">
        <v>200</v>
      </c>
      <c r="D135" s="45" t="s">
        <v>31</v>
      </c>
      <c r="E135" s="34">
        <v>1</v>
      </c>
      <c r="F135" s="47" t="s">
        <v>267</v>
      </c>
      <c r="G135" s="36" t="s">
        <v>512</v>
      </c>
      <c r="H135" s="84">
        <v>436.04</v>
      </c>
      <c r="I135" s="84"/>
      <c r="J135" s="84"/>
      <c r="K135" s="84">
        <f>Tabela324[[#This Row],[VALOR]]</f>
        <v>436.04</v>
      </c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/>
      <c r="AB135" s="7"/>
    </row>
    <row r="136" spans="1:28" ht="12.75" customHeight="1">
      <c r="A136" s="47" t="s">
        <v>104</v>
      </c>
      <c r="B136" s="42" t="s">
        <v>154</v>
      </c>
      <c r="C136" s="42" t="s">
        <v>506</v>
      </c>
      <c r="D136" s="45" t="s">
        <v>31</v>
      </c>
      <c r="E136" s="34">
        <v>1</v>
      </c>
      <c r="F136" s="72" t="s">
        <v>486</v>
      </c>
      <c r="G136" s="36" t="s">
        <v>512</v>
      </c>
      <c r="H136" s="84">
        <v>436.04</v>
      </c>
      <c r="I136" s="101"/>
      <c r="J136" s="101"/>
      <c r="K136" s="100">
        <f>Tabela324[[#This Row],[VALOR]]</f>
        <v>436.04</v>
      </c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/>
      <c r="AB136" s="7"/>
    </row>
    <row r="137" spans="1:28" ht="12.75" customHeight="1">
      <c r="A137" s="47" t="s">
        <v>104</v>
      </c>
      <c r="B137" s="42" t="s">
        <v>154</v>
      </c>
      <c r="C137" s="42" t="s">
        <v>506</v>
      </c>
      <c r="D137" s="45" t="s">
        <v>31</v>
      </c>
      <c r="E137" s="34">
        <v>1</v>
      </c>
      <c r="F137" s="94" t="s">
        <v>487</v>
      </c>
      <c r="G137" s="36" t="s">
        <v>512</v>
      </c>
      <c r="H137" s="84">
        <v>436.04</v>
      </c>
      <c r="I137" s="101"/>
      <c r="J137" s="101"/>
      <c r="K137" s="100">
        <f>Tabela324[[#This Row],[VALOR]]</f>
        <v>436.04</v>
      </c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  <c r="AB137" s="7"/>
    </row>
    <row r="138" spans="1:28" ht="12.75" customHeight="1">
      <c r="A138" s="47" t="s">
        <v>404</v>
      </c>
      <c r="B138" s="42" t="s">
        <v>507</v>
      </c>
      <c r="C138" s="42" t="s">
        <v>508</v>
      </c>
      <c r="D138" s="45" t="s">
        <v>31</v>
      </c>
      <c r="E138" s="34">
        <v>1</v>
      </c>
      <c r="F138" s="53" t="s">
        <v>488</v>
      </c>
      <c r="G138" s="36" t="s">
        <v>513</v>
      </c>
      <c r="H138" s="84">
        <v>436.04</v>
      </c>
      <c r="I138" s="101"/>
      <c r="J138" s="101"/>
      <c r="K138" s="100">
        <f>Tabela324[[#This Row],[VALOR]]</f>
        <v>436.04</v>
      </c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  <c r="AB138" s="7"/>
    </row>
    <row r="139" spans="1:28" ht="12.75" customHeight="1">
      <c r="A139" s="47" t="s">
        <v>415</v>
      </c>
      <c r="B139" s="42" t="s">
        <v>509</v>
      </c>
      <c r="C139" s="42" t="s">
        <v>510</v>
      </c>
      <c r="D139" s="45" t="s">
        <v>31</v>
      </c>
      <c r="E139" s="34">
        <v>1</v>
      </c>
      <c r="F139" s="72" t="s">
        <v>489</v>
      </c>
      <c r="G139" s="36" t="s">
        <v>513</v>
      </c>
      <c r="H139" s="84">
        <v>436.04</v>
      </c>
      <c r="I139" s="101"/>
      <c r="J139" s="101"/>
      <c r="K139" s="100">
        <f>Tabela324[[#This Row],[VALOR]]</f>
        <v>436.04</v>
      </c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  <c r="AB139" s="7"/>
    </row>
    <row r="140" spans="1:28" ht="12.75" customHeight="1">
      <c r="A140" s="47" t="s">
        <v>404</v>
      </c>
      <c r="B140" s="42" t="s">
        <v>507</v>
      </c>
      <c r="C140" s="42" t="s">
        <v>508</v>
      </c>
      <c r="D140" s="45" t="s">
        <v>31</v>
      </c>
      <c r="E140" s="34">
        <v>1</v>
      </c>
      <c r="F140" s="53" t="s">
        <v>490</v>
      </c>
      <c r="G140" s="36" t="s">
        <v>512</v>
      </c>
      <c r="H140" s="84">
        <v>436.04</v>
      </c>
      <c r="I140" s="101"/>
      <c r="J140" s="101"/>
      <c r="K140" s="100">
        <f>Tabela324[[#This Row],[VALOR]]</f>
        <v>436.04</v>
      </c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7"/>
      <c r="AB140" s="7"/>
    </row>
    <row r="141" spans="1:28" ht="12.75" customHeight="1">
      <c r="A141" s="47" t="s">
        <v>404</v>
      </c>
      <c r="B141" s="42" t="s">
        <v>507</v>
      </c>
      <c r="C141" s="42" t="s">
        <v>508</v>
      </c>
      <c r="D141" s="45" t="s">
        <v>31</v>
      </c>
      <c r="E141" s="34">
        <v>1</v>
      </c>
      <c r="F141" s="72" t="s">
        <v>514</v>
      </c>
      <c r="G141" s="36" t="s">
        <v>512</v>
      </c>
      <c r="H141" s="84">
        <v>436.04</v>
      </c>
      <c r="I141" s="101"/>
      <c r="J141" s="101"/>
      <c r="K141" s="100">
        <f>Tabela324[[#This Row],[VALOR]]</f>
        <v>436.04</v>
      </c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7"/>
      <c r="AB141" s="7"/>
    </row>
    <row r="142" spans="1:28" ht="12.75" customHeight="1">
      <c r="A142" s="47" t="s">
        <v>360</v>
      </c>
      <c r="B142" s="42" t="s">
        <v>361</v>
      </c>
      <c r="C142" s="42" t="s">
        <v>362</v>
      </c>
      <c r="D142" s="45" t="s">
        <v>31</v>
      </c>
      <c r="E142" s="34">
        <v>1</v>
      </c>
      <c r="F142" s="53" t="s">
        <v>491</v>
      </c>
      <c r="G142" s="36" t="s">
        <v>513</v>
      </c>
      <c r="H142" s="84">
        <v>436.04</v>
      </c>
      <c r="I142" s="101"/>
      <c r="J142" s="101"/>
      <c r="K142" s="100">
        <f>Tabela324[[#This Row],[VALOR]]</f>
        <v>436.04</v>
      </c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</row>
    <row r="143" spans="1:28" ht="12.75" customHeight="1">
      <c r="A143" s="47" t="s">
        <v>416</v>
      </c>
      <c r="B143" s="42" t="s">
        <v>131</v>
      </c>
      <c r="C143" s="42" t="s">
        <v>174</v>
      </c>
      <c r="D143" s="45" t="s">
        <v>31</v>
      </c>
      <c r="E143" s="34">
        <v>1</v>
      </c>
      <c r="F143" s="72" t="s">
        <v>492</v>
      </c>
      <c r="G143" s="36" t="s">
        <v>512</v>
      </c>
      <c r="H143" s="84">
        <v>436.04</v>
      </c>
      <c r="I143" s="101"/>
      <c r="J143" s="101"/>
      <c r="K143" s="100">
        <f>Tabela324[[#This Row],[VALOR]]</f>
        <v>436.04</v>
      </c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  <c r="AB143" s="7"/>
    </row>
    <row r="144" spans="1:28" ht="12.75" customHeight="1">
      <c r="A144" s="47" t="s">
        <v>404</v>
      </c>
      <c r="B144" s="42" t="s">
        <v>507</v>
      </c>
      <c r="C144" s="42" t="s">
        <v>508</v>
      </c>
      <c r="D144" s="45" t="s">
        <v>417</v>
      </c>
      <c r="E144" s="34">
        <v>1</v>
      </c>
      <c r="F144" s="53" t="s">
        <v>493</v>
      </c>
      <c r="G144" s="36" t="s">
        <v>512</v>
      </c>
      <c r="H144" s="84">
        <v>401.16</v>
      </c>
      <c r="I144" s="101"/>
      <c r="J144" s="101"/>
      <c r="K144" s="100">
        <f>Tabela324[[#This Row],[VALOR]]</f>
        <v>401.16</v>
      </c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  <c r="AB144" s="7"/>
    </row>
    <row r="145" spans="1:28" ht="12.75" customHeight="1">
      <c r="A145" s="47" t="s">
        <v>418</v>
      </c>
      <c r="B145" s="42" t="s">
        <v>507</v>
      </c>
      <c r="C145" s="42" t="s">
        <v>508</v>
      </c>
      <c r="D145" s="45" t="s">
        <v>417</v>
      </c>
      <c r="E145" s="34">
        <v>1</v>
      </c>
      <c r="F145" s="72" t="s">
        <v>494</v>
      </c>
      <c r="G145" s="36" t="s">
        <v>512</v>
      </c>
      <c r="H145" s="84">
        <v>401.16</v>
      </c>
      <c r="I145" s="101"/>
      <c r="J145" s="101"/>
      <c r="K145" s="100">
        <f>Tabela324[[#This Row],[VALOR]]</f>
        <v>401.16</v>
      </c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7"/>
      <c r="AB145" s="7"/>
    </row>
    <row r="146" spans="1:28" ht="12.75" customHeight="1">
      <c r="A146" s="47" t="s">
        <v>404</v>
      </c>
      <c r="B146" s="42" t="s">
        <v>507</v>
      </c>
      <c r="C146" s="42" t="s">
        <v>508</v>
      </c>
      <c r="D146" s="45" t="s">
        <v>417</v>
      </c>
      <c r="E146" s="34">
        <v>1</v>
      </c>
      <c r="F146" s="53" t="s">
        <v>495</v>
      </c>
      <c r="G146" s="36" t="s">
        <v>513</v>
      </c>
      <c r="H146" s="84">
        <v>401.16</v>
      </c>
      <c r="I146" s="101"/>
      <c r="J146" s="101"/>
      <c r="K146" s="100">
        <f>Tabela324[[#This Row],[VALOR]]</f>
        <v>401.16</v>
      </c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7"/>
      <c r="AB146" s="7"/>
    </row>
    <row r="147" spans="1:28" ht="12.75" customHeight="1">
      <c r="A147" s="47" t="s">
        <v>360</v>
      </c>
      <c r="B147" s="42" t="s">
        <v>361</v>
      </c>
      <c r="C147" s="42" t="s">
        <v>362</v>
      </c>
      <c r="D147" s="45" t="s">
        <v>32</v>
      </c>
      <c r="E147" s="34">
        <v>1</v>
      </c>
      <c r="F147" s="72" t="s">
        <v>496</v>
      </c>
      <c r="G147" s="36" t="s">
        <v>512</v>
      </c>
      <c r="H147" s="84">
        <v>313.94</v>
      </c>
      <c r="I147" s="101"/>
      <c r="J147" s="101"/>
      <c r="K147" s="100">
        <f>Tabela324[[#This Row],[VALOR]]</f>
        <v>313.94</v>
      </c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7"/>
      <c r="AB147" s="7"/>
    </row>
    <row r="148" spans="1:28" ht="12.75" customHeight="1" thickBot="1">
      <c r="A148" s="47" t="s">
        <v>360</v>
      </c>
      <c r="B148" s="42" t="s">
        <v>361</v>
      </c>
      <c r="C148" s="42" t="s">
        <v>362</v>
      </c>
      <c r="D148" s="45" t="s">
        <v>32</v>
      </c>
      <c r="E148" s="34">
        <v>1</v>
      </c>
      <c r="F148" s="53" t="s">
        <v>497</v>
      </c>
      <c r="G148" s="36" t="s">
        <v>513</v>
      </c>
      <c r="H148" s="84">
        <v>313.94</v>
      </c>
      <c r="I148" s="101"/>
      <c r="J148" s="101"/>
      <c r="K148" s="100">
        <f>Tabela324[[#This Row],[VALOR]]</f>
        <v>313.94</v>
      </c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  <c r="AB148" s="7"/>
    </row>
    <row r="149" spans="1:28" ht="12.75" customHeight="1" thickBot="1">
      <c r="A149" s="48"/>
      <c r="B149" s="49"/>
      <c r="C149" s="49"/>
      <c r="D149" s="49"/>
      <c r="E149" s="49">
        <f>SUM(E100:E148)</f>
        <v>49</v>
      </c>
      <c r="F149" s="73"/>
      <c r="G149" s="102"/>
      <c r="H149" s="103">
        <f>SUM(H100:H148)</f>
        <v>40452.860000000015</v>
      </c>
      <c r="I149" s="104"/>
      <c r="J149" s="105"/>
      <c r="K149" s="106">
        <f>SUM(K100:K148)</f>
        <v>40452.860000000015</v>
      </c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  <c r="AB149" s="7"/>
    </row>
    <row r="150" spans="1:28" ht="12.75" customHeight="1">
      <c r="A150" s="33"/>
      <c r="B150" s="34"/>
      <c r="C150" s="34"/>
      <c r="D150" s="34"/>
      <c r="E150" s="34"/>
      <c r="F150" s="33"/>
      <c r="G150" s="34"/>
      <c r="H150" s="35"/>
      <c r="I150" s="95"/>
      <c r="J150" s="95"/>
      <c r="K150" s="98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7"/>
      <c r="AB150" s="7"/>
    </row>
    <row r="151" spans="1:28" ht="12.75" customHeight="1">
      <c r="A151" s="110" t="s">
        <v>33</v>
      </c>
      <c r="B151" s="110"/>
      <c r="C151" s="110"/>
      <c r="D151" s="110"/>
      <c r="E151" s="110"/>
      <c r="F151" s="110"/>
      <c r="G151" s="110"/>
      <c r="H151" s="110"/>
      <c r="I151" s="3"/>
      <c r="J151" s="3"/>
      <c r="K151" s="1"/>
      <c r="L151" s="1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</row>
    <row r="152" spans="1:28" ht="12.75" customHeight="1">
      <c r="A152" s="15" t="s">
        <v>1</v>
      </c>
      <c r="B152" s="15" t="s">
        <v>2</v>
      </c>
      <c r="C152" s="15" t="s">
        <v>3</v>
      </c>
      <c r="D152" s="15" t="s">
        <v>4</v>
      </c>
      <c r="E152" s="15" t="s">
        <v>5</v>
      </c>
      <c r="F152" s="15" t="s">
        <v>6</v>
      </c>
      <c r="G152" s="82" t="s">
        <v>7</v>
      </c>
      <c r="H152" s="86" t="s">
        <v>28</v>
      </c>
      <c r="I152" s="3"/>
      <c r="J152" s="3"/>
      <c r="K152" s="1"/>
      <c r="L152" s="1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</row>
    <row r="153" spans="1:28" ht="12.75" customHeight="1">
      <c r="A153" s="76" t="s">
        <v>34</v>
      </c>
      <c r="B153" s="77" t="s">
        <v>442</v>
      </c>
      <c r="C153" s="77" t="s">
        <v>443</v>
      </c>
      <c r="D153" s="78" t="s">
        <v>14</v>
      </c>
      <c r="E153" s="79">
        <v>1</v>
      </c>
      <c r="F153" s="55" t="s">
        <v>419</v>
      </c>
      <c r="G153" s="83" t="s">
        <v>513</v>
      </c>
      <c r="H153" s="86">
        <v>514.21</v>
      </c>
      <c r="I153" s="3"/>
      <c r="J153" s="3"/>
      <c r="K153" s="1"/>
      <c r="L153" s="1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</row>
    <row r="154" spans="1:28" ht="12.75" customHeight="1">
      <c r="A154" s="51" t="s">
        <v>34</v>
      </c>
      <c r="B154" s="42" t="s">
        <v>442</v>
      </c>
      <c r="C154" s="42" t="s">
        <v>443</v>
      </c>
      <c r="D154" s="16" t="s">
        <v>14</v>
      </c>
      <c r="E154" s="54">
        <v>1</v>
      </c>
      <c r="F154" s="50" t="s">
        <v>420</v>
      </c>
      <c r="G154" s="82" t="s">
        <v>513</v>
      </c>
      <c r="H154" s="86">
        <v>514.21</v>
      </c>
      <c r="I154" s="3"/>
      <c r="J154" s="3"/>
      <c r="K154" s="1"/>
      <c r="L154" s="1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</row>
    <row r="155" spans="1:28" ht="12.75" customHeight="1">
      <c r="A155" s="76" t="s">
        <v>34</v>
      </c>
      <c r="B155" s="77" t="s">
        <v>442</v>
      </c>
      <c r="C155" s="77" t="s">
        <v>461</v>
      </c>
      <c r="D155" s="78" t="s">
        <v>14</v>
      </c>
      <c r="E155" s="79">
        <v>1</v>
      </c>
      <c r="F155" s="55" t="s">
        <v>421</v>
      </c>
      <c r="G155" s="83" t="s">
        <v>512</v>
      </c>
      <c r="H155" s="93">
        <v>514.21</v>
      </c>
      <c r="I155" s="3"/>
      <c r="J155" s="3"/>
      <c r="K155" s="1"/>
      <c r="L155" s="1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</row>
    <row r="156" spans="1:28" ht="12.75" customHeight="1">
      <c r="A156" s="51" t="s">
        <v>34</v>
      </c>
      <c r="B156" s="42" t="s">
        <v>442</v>
      </c>
      <c r="C156" s="42" t="s">
        <v>444</v>
      </c>
      <c r="D156" s="16" t="s">
        <v>14</v>
      </c>
      <c r="E156" s="54">
        <v>1</v>
      </c>
      <c r="F156" s="50" t="s">
        <v>422</v>
      </c>
      <c r="G156" s="82" t="s">
        <v>512</v>
      </c>
      <c r="H156" s="86">
        <v>514.21</v>
      </c>
      <c r="I156" s="3"/>
      <c r="J156" s="3"/>
      <c r="K156" s="1"/>
      <c r="L156" s="1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</row>
    <row r="157" spans="1:28" ht="12.75" customHeight="1">
      <c r="A157" s="80" t="s">
        <v>35</v>
      </c>
      <c r="B157" s="77" t="s">
        <v>446</v>
      </c>
      <c r="C157" s="78" t="s">
        <v>445</v>
      </c>
      <c r="D157" s="78" t="s">
        <v>14</v>
      </c>
      <c r="E157" s="79">
        <v>1</v>
      </c>
      <c r="F157" s="72" t="s">
        <v>351</v>
      </c>
      <c r="G157" s="83" t="s">
        <v>513</v>
      </c>
      <c r="H157" s="86">
        <v>514.21</v>
      </c>
      <c r="I157" s="3"/>
      <c r="J157" s="3"/>
      <c r="K157" s="1"/>
      <c r="L157" s="1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</row>
    <row r="158" spans="1:28" ht="12.75" customHeight="1">
      <c r="A158" s="52" t="s">
        <v>35</v>
      </c>
      <c r="B158" s="42" t="s">
        <v>446</v>
      </c>
      <c r="C158" s="16" t="s">
        <v>445</v>
      </c>
      <c r="D158" s="16" t="s">
        <v>14</v>
      </c>
      <c r="E158" s="54">
        <v>1</v>
      </c>
      <c r="F158" s="53" t="s">
        <v>423</v>
      </c>
      <c r="G158" s="82" t="s">
        <v>513</v>
      </c>
      <c r="H158" s="86">
        <v>514.21</v>
      </c>
      <c r="I158" s="3"/>
      <c r="J158" s="2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</row>
    <row r="159" spans="1:28" ht="12.75" customHeight="1">
      <c r="A159" s="80" t="s">
        <v>35</v>
      </c>
      <c r="B159" s="77" t="s">
        <v>446</v>
      </c>
      <c r="C159" s="78" t="s">
        <v>445</v>
      </c>
      <c r="D159" s="78" t="s">
        <v>14</v>
      </c>
      <c r="E159" s="79">
        <v>1</v>
      </c>
      <c r="F159" s="72" t="s">
        <v>519</v>
      </c>
      <c r="G159" s="83" t="s">
        <v>512</v>
      </c>
      <c r="H159" s="93">
        <v>514.21</v>
      </c>
      <c r="I159" s="3"/>
      <c r="J159" s="2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</row>
    <row r="160" spans="1:28" ht="12.75" customHeight="1">
      <c r="A160" s="2"/>
      <c r="B160" s="2"/>
      <c r="C160" s="2"/>
      <c r="D160" s="9" t="s">
        <v>11</v>
      </c>
      <c r="E160" s="5">
        <f>SUM(E153:E159)</f>
        <v>7</v>
      </c>
      <c r="F160" s="2"/>
      <c r="G160" s="3"/>
      <c r="H160" s="85">
        <f>SUM(H153:H159)</f>
        <v>3599.4700000000003</v>
      </c>
      <c r="I160" s="3"/>
      <c r="J160" s="3"/>
      <c r="K160" s="1"/>
      <c r="L160" s="1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</row>
    <row r="161" spans="1:28" ht="12.75" customHeight="1">
      <c r="A161" s="4"/>
      <c r="B161" s="4"/>
      <c r="C161" s="4"/>
      <c r="D161" s="4"/>
      <c r="E161" s="4"/>
      <c r="F161" s="4"/>
      <c r="G161" s="4"/>
      <c r="H161" s="4"/>
      <c r="I161" s="2"/>
      <c r="J161" s="3"/>
      <c r="K161" s="1"/>
      <c r="L161" s="1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</row>
    <row r="162" spans="1:28" ht="12.75" customHeight="1">
      <c r="A162" s="110" t="s">
        <v>36</v>
      </c>
      <c r="B162" s="110"/>
      <c r="C162" s="110"/>
      <c r="D162" s="110"/>
      <c r="E162" s="110"/>
      <c r="F162" s="110"/>
      <c r="G162" s="110"/>
      <c r="H162" s="110"/>
      <c r="I162" s="3"/>
      <c r="J162" s="3"/>
      <c r="K162" s="1"/>
      <c r="L162" s="1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</row>
    <row r="163" spans="1:28" ht="12.75" customHeight="1">
      <c r="A163" s="13" t="s">
        <v>1</v>
      </c>
      <c r="B163" s="13" t="s">
        <v>2</v>
      </c>
      <c r="C163" s="13" t="s">
        <v>3</v>
      </c>
      <c r="D163" s="13" t="s">
        <v>4</v>
      </c>
      <c r="E163" s="13" t="s">
        <v>5</v>
      </c>
      <c r="F163" s="13" t="s">
        <v>6</v>
      </c>
      <c r="G163" s="13" t="s">
        <v>7</v>
      </c>
      <c r="H163" s="13" t="s">
        <v>28</v>
      </c>
      <c r="I163" s="3"/>
      <c r="J163" s="3"/>
      <c r="K163" s="1"/>
      <c r="L163" s="1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</row>
    <row r="164" spans="1:28" ht="12.75" customHeight="1">
      <c r="A164" s="42" t="s">
        <v>424</v>
      </c>
      <c r="B164" s="42" t="s">
        <v>440</v>
      </c>
      <c r="C164" s="42" t="s">
        <v>280</v>
      </c>
      <c r="D164" s="42" t="s">
        <v>425</v>
      </c>
      <c r="E164" s="14">
        <v>1</v>
      </c>
      <c r="F164" s="70" t="s">
        <v>332</v>
      </c>
      <c r="G164" s="81" t="s">
        <v>512</v>
      </c>
      <c r="H164" s="109">
        <v>3000</v>
      </c>
      <c r="I164" s="3"/>
      <c r="J164" s="3"/>
      <c r="K164" s="1"/>
      <c r="L164" s="1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</row>
    <row r="165" spans="1:28" ht="12.75" customHeight="1">
      <c r="A165" s="56" t="s">
        <v>426</v>
      </c>
      <c r="B165" s="42" t="s">
        <v>408</v>
      </c>
      <c r="C165" s="42" t="s">
        <v>280</v>
      </c>
      <c r="D165" s="42" t="s">
        <v>425</v>
      </c>
      <c r="E165" s="14">
        <v>1</v>
      </c>
      <c r="F165" s="57" t="s">
        <v>428</v>
      </c>
      <c r="G165" s="81" t="s">
        <v>511</v>
      </c>
      <c r="H165" s="109">
        <v>1250</v>
      </c>
      <c r="I165" s="3"/>
      <c r="J165" s="3"/>
      <c r="K165" s="1"/>
      <c r="L165" s="1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</row>
    <row r="166" spans="1:28" ht="12.75" customHeight="1">
      <c r="A166" s="56" t="s">
        <v>426</v>
      </c>
      <c r="B166" s="42" t="s">
        <v>408</v>
      </c>
      <c r="C166" s="42" t="s">
        <v>280</v>
      </c>
      <c r="D166" s="42" t="s">
        <v>425</v>
      </c>
      <c r="E166" s="14">
        <v>1</v>
      </c>
      <c r="F166" s="70" t="s">
        <v>429</v>
      </c>
      <c r="G166" s="81" t="s">
        <v>511</v>
      </c>
      <c r="H166" s="109">
        <v>1250</v>
      </c>
      <c r="I166" s="3"/>
      <c r="J166" s="3"/>
      <c r="K166" s="1"/>
      <c r="L166" s="1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</row>
    <row r="167" spans="1:28" ht="12.75" customHeight="1">
      <c r="A167" s="56" t="s">
        <v>426</v>
      </c>
      <c r="B167" s="42" t="s">
        <v>408</v>
      </c>
      <c r="C167" s="42" t="s">
        <v>459</v>
      </c>
      <c r="D167" s="42" t="s">
        <v>425</v>
      </c>
      <c r="E167" s="14">
        <v>1</v>
      </c>
      <c r="F167" s="57" t="s">
        <v>430</v>
      </c>
      <c r="G167" s="81" t="s">
        <v>512</v>
      </c>
      <c r="H167" s="109">
        <v>1250</v>
      </c>
      <c r="I167" s="3"/>
      <c r="J167" s="3"/>
      <c r="K167" s="1"/>
      <c r="L167" s="1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</row>
    <row r="168" spans="1:28" ht="12.75" customHeight="1">
      <c r="A168" s="56" t="s">
        <v>426</v>
      </c>
      <c r="B168" s="42" t="s">
        <v>408</v>
      </c>
      <c r="C168" s="42" t="s">
        <v>280</v>
      </c>
      <c r="D168" s="42" t="s">
        <v>425</v>
      </c>
      <c r="E168" s="14">
        <v>1</v>
      </c>
      <c r="F168" s="70" t="s">
        <v>347</v>
      </c>
      <c r="G168" s="81" t="s">
        <v>512</v>
      </c>
      <c r="H168" s="109">
        <v>1250</v>
      </c>
      <c r="I168" s="3"/>
      <c r="J168" s="3"/>
      <c r="K168" s="1"/>
      <c r="L168" s="1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</row>
    <row r="169" spans="1:28" ht="12.75" customHeight="1">
      <c r="A169" s="42" t="s">
        <v>424</v>
      </c>
      <c r="B169" s="42" t="s">
        <v>440</v>
      </c>
      <c r="C169" s="42" t="s">
        <v>280</v>
      </c>
      <c r="D169" s="42" t="s">
        <v>427</v>
      </c>
      <c r="E169" s="14">
        <v>1</v>
      </c>
      <c r="F169" s="58" t="s">
        <v>431</v>
      </c>
      <c r="G169" s="81" t="s">
        <v>512</v>
      </c>
      <c r="H169" s="109">
        <v>2400</v>
      </c>
      <c r="I169" s="3"/>
      <c r="J169" s="3"/>
      <c r="K169" s="1"/>
      <c r="L169" s="1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</row>
    <row r="170" spans="1:28" ht="12.75" customHeight="1">
      <c r="A170" s="56" t="s">
        <v>426</v>
      </c>
      <c r="B170" s="42" t="s">
        <v>408</v>
      </c>
      <c r="C170" s="42" t="s">
        <v>280</v>
      </c>
      <c r="D170" s="42" t="s">
        <v>427</v>
      </c>
      <c r="E170" s="14">
        <v>1</v>
      </c>
      <c r="F170" s="70" t="s">
        <v>432</v>
      </c>
      <c r="G170" s="81" t="s">
        <v>512</v>
      </c>
      <c r="H170" s="109">
        <v>1000</v>
      </c>
      <c r="I170" s="3"/>
      <c r="J170" s="3"/>
      <c r="K170" s="1"/>
      <c r="L170" s="1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</row>
    <row r="171" spans="1:28" ht="12.75" customHeight="1">
      <c r="A171" s="56" t="s">
        <v>426</v>
      </c>
      <c r="B171" s="42" t="s">
        <v>408</v>
      </c>
      <c r="C171" s="42" t="s">
        <v>280</v>
      </c>
      <c r="D171" s="42" t="s">
        <v>427</v>
      </c>
      <c r="E171" s="14">
        <v>1</v>
      </c>
      <c r="F171" s="57" t="s">
        <v>433</v>
      </c>
      <c r="G171" s="81" t="s">
        <v>513</v>
      </c>
      <c r="H171" s="109">
        <v>1000</v>
      </c>
      <c r="I171" s="3"/>
      <c r="J171" s="3"/>
      <c r="K171" s="1"/>
      <c r="L171" s="1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</row>
    <row r="172" spans="1:28" ht="12.75" customHeight="1">
      <c r="A172" s="56" t="s">
        <v>426</v>
      </c>
      <c r="B172" s="42" t="s">
        <v>408</v>
      </c>
      <c r="C172" s="42" t="s">
        <v>280</v>
      </c>
      <c r="D172" s="42" t="s">
        <v>427</v>
      </c>
      <c r="E172" s="14">
        <v>1</v>
      </c>
      <c r="F172" s="70" t="s">
        <v>260</v>
      </c>
      <c r="G172" s="81" t="s">
        <v>511</v>
      </c>
      <c r="H172" s="109">
        <v>1000</v>
      </c>
      <c r="I172" s="3"/>
      <c r="J172" s="3"/>
      <c r="K172" s="1"/>
      <c r="L172" s="1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</row>
    <row r="173" spans="1:28" ht="12.75" customHeight="1">
      <c r="A173" s="56" t="s">
        <v>426</v>
      </c>
      <c r="B173" s="42" t="s">
        <v>408</v>
      </c>
      <c r="C173" s="42" t="s">
        <v>280</v>
      </c>
      <c r="D173" s="42" t="s">
        <v>427</v>
      </c>
      <c r="E173" s="14">
        <v>1</v>
      </c>
      <c r="F173" s="57" t="s">
        <v>434</v>
      </c>
      <c r="G173" s="81" t="s">
        <v>512</v>
      </c>
      <c r="H173" s="109">
        <v>1000</v>
      </c>
      <c r="I173" s="3"/>
      <c r="J173" s="3"/>
      <c r="K173" s="1"/>
      <c r="L173" s="1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</row>
    <row r="174" spans="1:28" ht="12.75" customHeight="1">
      <c r="A174" s="42" t="s">
        <v>424</v>
      </c>
      <c r="B174" s="42" t="s">
        <v>440</v>
      </c>
      <c r="C174" s="42" t="s">
        <v>441</v>
      </c>
      <c r="D174" s="42" t="s">
        <v>425</v>
      </c>
      <c r="E174" s="14">
        <v>1</v>
      </c>
      <c r="F174" s="39" t="s">
        <v>435</v>
      </c>
      <c r="G174" s="81" t="s">
        <v>512</v>
      </c>
      <c r="H174" s="109">
        <v>3000</v>
      </c>
      <c r="I174" s="3"/>
      <c r="J174" s="3"/>
      <c r="K174" s="1"/>
      <c r="L174" s="1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</row>
    <row r="175" spans="1:28" ht="12.75" customHeight="1">
      <c r="A175" s="56" t="s">
        <v>426</v>
      </c>
      <c r="B175" s="42" t="s">
        <v>408</v>
      </c>
      <c r="C175" s="42" t="s">
        <v>441</v>
      </c>
      <c r="D175" s="42" t="s">
        <v>425</v>
      </c>
      <c r="E175" s="14">
        <v>1</v>
      </c>
      <c r="F175" s="39" t="s">
        <v>436</v>
      </c>
      <c r="G175" s="81" t="s">
        <v>512</v>
      </c>
      <c r="H175" s="109">
        <v>1250</v>
      </c>
      <c r="I175" s="3"/>
      <c r="J175" s="3"/>
      <c r="K175" s="1"/>
      <c r="L175" s="1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</row>
    <row r="176" spans="1:28" ht="12.75" customHeight="1">
      <c r="A176" s="56" t="s">
        <v>426</v>
      </c>
      <c r="B176" s="42" t="s">
        <v>408</v>
      </c>
      <c r="C176" s="42" t="s">
        <v>441</v>
      </c>
      <c r="D176" s="42" t="s">
        <v>425</v>
      </c>
      <c r="E176" s="14">
        <v>1</v>
      </c>
      <c r="F176" s="39" t="s">
        <v>437</v>
      </c>
      <c r="G176" s="81" t="s">
        <v>512</v>
      </c>
      <c r="H176" s="109">
        <v>1200.5</v>
      </c>
      <c r="I176" s="3"/>
      <c r="J176" s="3"/>
      <c r="K176" s="1"/>
      <c r="L176" s="1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</row>
    <row r="177" spans="1:28" ht="12.75" customHeight="1">
      <c r="A177" s="56" t="s">
        <v>426</v>
      </c>
      <c r="B177" s="42" t="s">
        <v>408</v>
      </c>
      <c r="C177" s="42" t="s">
        <v>441</v>
      </c>
      <c r="D177" s="42" t="s">
        <v>425</v>
      </c>
      <c r="E177" s="14">
        <v>1</v>
      </c>
      <c r="F177" s="39" t="s">
        <v>438</v>
      </c>
      <c r="G177" s="81" t="s">
        <v>512</v>
      </c>
      <c r="H177" s="109">
        <v>1250</v>
      </c>
      <c r="I177" s="3"/>
      <c r="J177" s="3"/>
      <c r="K177" s="1"/>
      <c r="L177" s="1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</row>
    <row r="178" spans="1:28" ht="12.75" customHeight="1">
      <c r="A178" s="56" t="s">
        <v>426</v>
      </c>
      <c r="B178" s="42" t="s">
        <v>408</v>
      </c>
      <c r="C178" s="42" t="s">
        <v>441</v>
      </c>
      <c r="D178" s="42" t="s">
        <v>425</v>
      </c>
      <c r="E178" s="14">
        <v>1</v>
      </c>
      <c r="F178" s="39" t="s">
        <v>439</v>
      </c>
      <c r="G178" s="81" t="s">
        <v>512</v>
      </c>
      <c r="H178" s="109">
        <v>1200.5</v>
      </c>
      <c r="I178" s="3"/>
      <c r="J178" s="3"/>
      <c r="K178" s="1"/>
      <c r="L178" s="1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</row>
    <row r="179" spans="1:28" ht="12.75" customHeight="1">
      <c r="A179" s="2"/>
      <c r="B179" s="2"/>
      <c r="C179" s="2"/>
      <c r="D179" s="9" t="s">
        <v>11</v>
      </c>
      <c r="E179" s="5">
        <f>SUM(E164:E178)</f>
        <v>15</v>
      </c>
      <c r="F179" s="2"/>
      <c r="G179" s="3"/>
      <c r="H179" s="85">
        <f>SUM(H164:H178)</f>
        <v>22301</v>
      </c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</row>
    <row r="180" spans="1:28" ht="12.75" customHeight="1">
      <c r="A180" s="10"/>
      <c r="B180" s="10"/>
      <c r="C180" s="10"/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  <c r="AA180" s="10"/>
      <c r="AB180" s="10"/>
    </row>
    <row r="181" spans="1:28" ht="12.75" customHeight="1">
      <c r="A181" s="59" t="s">
        <v>37</v>
      </c>
      <c r="B181" s="60"/>
      <c r="C181" s="60"/>
      <c r="D181" s="60"/>
      <c r="E181" s="60"/>
      <c r="F181" s="60"/>
      <c r="G181" s="61"/>
      <c r="H181" s="60"/>
      <c r="I181" s="60"/>
      <c r="J181" s="60"/>
      <c r="K181" s="60"/>
      <c r="L181" s="60"/>
      <c r="M181" s="60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</row>
    <row r="182" spans="1:28" ht="12.75" customHeight="1">
      <c r="A182" s="60" t="s">
        <v>38</v>
      </c>
      <c r="B182" s="62" t="s">
        <v>39</v>
      </c>
      <c r="C182" s="60"/>
      <c r="D182" s="60"/>
      <c r="E182" s="60"/>
      <c r="F182" s="63"/>
      <c r="G182" s="61"/>
      <c r="H182" s="60"/>
      <c r="I182" s="60"/>
      <c r="J182" s="60"/>
      <c r="K182" s="60"/>
      <c r="L182" s="60"/>
      <c r="M182" s="60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</row>
    <row r="183" spans="1:28" ht="12.75" customHeight="1">
      <c r="A183" s="60" t="s">
        <v>40</v>
      </c>
      <c r="B183" s="60"/>
      <c r="C183" s="60"/>
      <c r="D183" s="60"/>
      <c r="E183" s="60"/>
      <c r="F183" s="60"/>
      <c r="G183" s="61"/>
      <c r="H183" s="60"/>
      <c r="I183" s="60"/>
      <c r="J183" s="60"/>
      <c r="K183" s="60"/>
      <c r="L183" s="60"/>
      <c r="M183" s="60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</row>
    <row r="184" spans="1:28" ht="12.75" customHeight="1">
      <c r="A184" s="60" t="s">
        <v>41</v>
      </c>
      <c r="B184" s="60"/>
      <c r="C184" s="60"/>
      <c r="D184" s="60"/>
      <c r="E184" s="60"/>
      <c r="F184" s="60"/>
      <c r="G184" s="60"/>
      <c r="H184" s="60"/>
      <c r="I184" s="60"/>
      <c r="J184" s="60"/>
      <c r="K184" s="60"/>
      <c r="L184" s="60"/>
      <c r="M184" s="60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</row>
    <row r="185" spans="1:28" ht="12.75" customHeight="1">
      <c r="A185" s="60" t="s">
        <v>42</v>
      </c>
      <c r="B185" s="60"/>
      <c r="C185" s="60"/>
      <c r="D185" s="60"/>
      <c r="E185" s="60"/>
      <c r="F185" s="60"/>
      <c r="G185" s="60"/>
      <c r="H185" s="60"/>
      <c r="I185" s="60"/>
      <c r="J185" s="60"/>
      <c r="K185" s="60"/>
      <c r="L185" s="60"/>
      <c r="M185" s="60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</row>
    <row r="186" spans="1:28" ht="12.75" customHeight="1">
      <c r="A186" s="111" t="s">
        <v>43</v>
      </c>
      <c r="B186" s="111"/>
      <c r="C186" s="111"/>
      <c r="D186" s="111"/>
      <c r="E186" s="111"/>
      <c r="F186" s="111"/>
      <c r="G186" s="111"/>
      <c r="H186" s="111"/>
      <c r="I186" s="111"/>
      <c r="J186" s="111"/>
      <c r="K186" s="111"/>
      <c r="L186" s="111"/>
      <c r="M186" s="111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</row>
    <row r="187" spans="1:28" ht="12.75" customHeight="1">
      <c r="A187" s="60" t="s">
        <v>44</v>
      </c>
      <c r="B187" s="60"/>
      <c r="C187" s="60"/>
      <c r="D187" s="60"/>
      <c r="E187" s="60"/>
      <c r="F187" s="60"/>
      <c r="G187" s="60"/>
      <c r="H187" s="60"/>
      <c r="I187" s="60"/>
      <c r="J187" s="60"/>
      <c r="K187" s="60"/>
      <c r="L187" s="60"/>
      <c r="M187" s="60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</row>
    <row r="188" spans="1:28" ht="12.75" customHeight="1">
      <c r="A188" s="60" t="s">
        <v>45</v>
      </c>
      <c r="B188" s="60"/>
      <c r="C188" s="60"/>
      <c r="D188" s="60"/>
      <c r="E188" s="60"/>
      <c r="F188" s="64"/>
      <c r="G188" s="60"/>
      <c r="H188" s="60"/>
      <c r="I188" s="60"/>
      <c r="J188" s="60"/>
      <c r="K188" s="60"/>
      <c r="L188" s="60"/>
      <c r="M188" s="60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</row>
    <row r="189" spans="1:28" ht="12.75" customHeight="1">
      <c r="A189" s="65" t="s">
        <v>46</v>
      </c>
      <c r="B189" s="60"/>
      <c r="C189" s="60"/>
      <c r="D189" s="60"/>
      <c r="E189" s="60"/>
      <c r="F189" s="60"/>
      <c r="G189" s="60"/>
      <c r="H189" s="60"/>
      <c r="I189" s="60"/>
      <c r="J189" s="60"/>
      <c r="K189" s="60"/>
      <c r="L189" s="60"/>
      <c r="M189" s="60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</row>
    <row r="190" spans="1:28" ht="12.75" customHeight="1">
      <c r="A190" s="65" t="s">
        <v>47</v>
      </c>
      <c r="B190" s="60"/>
      <c r="C190" s="60"/>
      <c r="D190" s="60"/>
      <c r="E190" s="60"/>
      <c r="F190" s="60"/>
      <c r="G190" s="60"/>
      <c r="H190" s="60"/>
      <c r="I190" s="60"/>
      <c r="J190" s="60"/>
      <c r="K190" s="60"/>
      <c r="L190" s="60"/>
      <c r="M190" s="60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</row>
    <row r="191" spans="1:28" ht="12.75" customHeight="1">
      <c r="A191" s="65" t="s">
        <v>48</v>
      </c>
      <c r="B191" s="60"/>
      <c r="C191" s="60"/>
      <c r="D191" s="60"/>
      <c r="E191" s="60"/>
      <c r="F191" s="60"/>
      <c r="G191" s="60"/>
      <c r="H191" s="60"/>
      <c r="I191" s="60"/>
      <c r="J191" s="60"/>
      <c r="K191" s="60"/>
      <c r="L191" s="60"/>
      <c r="M191" s="60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</row>
    <row r="192" spans="1:28" ht="12.75" customHeight="1">
      <c r="A192" s="65" t="s">
        <v>49</v>
      </c>
      <c r="B192" s="60"/>
      <c r="C192" s="60"/>
      <c r="D192" s="60"/>
      <c r="E192" s="60"/>
      <c r="F192" s="60"/>
      <c r="G192" s="60"/>
      <c r="H192" s="60"/>
      <c r="I192" s="60"/>
      <c r="J192" s="60"/>
      <c r="K192" s="60"/>
      <c r="L192" s="60"/>
      <c r="M192" s="60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</row>
    <row r="193" spans="1:28" ht="12.75" customHeight="1">
      <c r="A193" s="65" t="s">
        <v>50</v>
      </c>
      <c r="B193" s="60"/>
      <c r="C193" s="60"/>
      <c r="D193" s="60"/>
      <c r="E193" s="60"/>
      <c r="F193" s="60"/>
      <c r="G193" s="60"/>
      <c r="H193" s="60"/>
      <c r="I193" s="60"/>
      <c r="J193" s="60"/>
      <c r="K193" s="60"/>
      <c r="L193" s="60"/>
      <c r="M193" s="60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</row>
    <row r="194" spans="1:28" ht="12.75" customHeight="1">
      <c r="A194" s="60" t="s">
        <v>51</v>
      </c>
      <c r="B194" s="60"/>
      <c r="C194" s="60"/>
      <c r="D194" s="60"/>
      <c r="E194" s="60"/>
      <c r="F194" s="60"/>
      <c r="G194" s="60"/>
      <c r="H194" s="60"/>
      <c r="I194" s="60"/>
      <c r="J194" s="60"/>
      <c r="K194" s="60"/>
      <c r="L194" s="60"/>
      <c r="M194" s="60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</row>
    <row r="195" spans="1:28" ht="12.75" customHeight="1">
      <c r="A195" s="60" t="s">
        <v>52</v>
      </c>
      <c r="B195" s="60"/>
      <c r="C195" s="60"/>
      <c r="D195" s="60"/>
      <c r="E195" s="60"/>
      <c r="F195" s="60"/>
      <c r="G195" s="60"/>
      <c r="H195" s="60"/>
      <c r="I195" s="60"/>
      <c r="J195" s="60"/>
      <c r="K195" s="60"/>
      <c r="L195" s="60"/>
      <c r="M195" s="60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</row>
    <row r="196" spans="1:28" ht="12.75" customHeight="1">
      <c r="A196" s="60" t="s">
        <v>53</v>
      </c>
      <c r="B196" s="62"/>
      <c r="C196" s="60"/>
      <c r="D196" s="60"/>
      <c r="E196" s="60"/>
      <c r="F196" s="60"/>
      <c r="G196" s="60"/>
      <c r="H196" s="60"/>
      <c r="I196" s="60"/>
      <c r="J196" s="60"/>
      <c r="K196" s="60"/>
      <c r="L196" s="60"/>
      <c r="M196" s="60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</row>
    <row r="197" spans="1:28" ht="12.75" customHeight="1">
      <c r="A197" s="60" t="s">
        <v>54</v>
      </c>
      <c r="B197" s="62"/>
      <c r="C197" s="60"/>
      <c r="D197" s="60"/>
      <c r="E197" s="60"/>
      <c r="F197" s="60"/>
      <c r="G197" s="60"/>
      <c r="H197" s="60"/>
      <c r="I197" s="60"/>
      <c r="J197" s="60"/>
      <c r="K197" s="60"/>
      <c r="L197" s="60"/>
      <c r="M197" s="60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</row>
    <row r="198" spans="1:28" ht="12.75" customHeight="1">
      <c r="A198" s="66" t="s">
        <v>55</v>
      </c>
      <c r="B198" s="64"/>
      <c r="C198" s="64"/>
      <c r="D198" s="64"/>
      <c r="E198" s="64"/>
      <c r="F198" s="64"/>
      <c r="G198" s="64"/>
      <c r="H198" s="64"/>
      <c r="I198" s="64"/>
      <c r="J198" s="64"/>
      <c r="K198" s="64"/>
      <c r="L198" s="64"/>
      <c r="M198" s="67"/>
      <c r="N198" s="11"/>
      <c r="O198" s="11"/>
      <c r="P198" s="11"/>
      <c r="Q198" s="11"/>
      <c r="R198" s="11"/>
      <c r="S198" s="11"/>
      <c r="T198" s="11"/>
      <c r="U198" s="11"/>
      <c r="V198" s="11"/>
      <c r="W198" s="11"/>
      <c r="X198" s="11"/>
      <c r="Y198" s="11"/>
      <c r="Z198" s="11"/>
      <c r="AA198" s="11"/>
      <c r="AB198" s="11"/>
    </row>
    <row r="199" spans="1:28" ht="12.75" customHeight="1">
      <c r="A199" s="68" t="s">
        <v>56</v>
      </c>
      <c r="B199" s="69"/>
      <c r="C199" s="64"/>
      <c r="D199" s="64"/>
      <c r="E199" s="64"/>
      <c r="F199" s="64"/>
      <c r="G199" s="64"/>
      <c r="H199" s="64"/>
      <c r="I199" s="64"/>
      <c r="J199" s="64"/>
      <c r="K199" s="64"/>
      <c r="L199" s="64"/>
      <c r="M199" s="67"/>
      <c r="N199" s="11"/>
      <c r="O199" s="11"/>
      <c r="P199" s="11"/>
      <c r="Q199" s="11"/>
      <c r="R199" s="11"/>
      <c r="S199" s="11"/>
      <c r="T199" s="11"/>
      <c r="U199" s="11"/>
      <c r="V199" s="11"/>
      <c r="W199" s="11"/>
      <c r="X199" s="11"/>
      <c r="Y199" s="11"/>
      <c r="Z199" s="11"/>
      <c r="AA199" s="11"/>
      <c r="AB199" s="11"/>
    </row>
    <row r="200" spans="1:28" ht="12.75" customHeight="1">
      <c r="A200" s="66" t="s">
        <v>55</v>
      </c>
      <c r="B200" s="64"/>
      <c r="C200" s="64"/>
      <c r="D200" s="64"/>
      <c r="E200" s="64"/>
      <c r="F200" s="64"/>
      <c r="G200" s="64"/>
      <c r="H200" s="64"/>
      <c r="I200" s="64"/>
      <c r="J200" s="64"/>
      <c r="K200" s="67"/>
      <c r="L200" s="67"/>
      <c r="M200" s="67"/>
      <c r="N200" s="11"/>
      <c r="O200" s="11"/>
      <c r="P200" s="11"/>
      <c r="Q200" s="11"/>
      <c r="R200" s="11"/>
      <c r="S200" s="11"/>
      <c r="T200" s="11"/>
      <c r="U200" s="11"/>
      <c r="V200" s="11"/>
      <c r="W200" s="11"/>
      <c r="X200" s="11"/>
      <c r="Y200" s="11"/>
      <c r="Z200" s="11"/>
      <c r="AA200" s="11"/>
      <c r="AB200" s="11"/>
    </row>
    <row r="201" spans="1:28" ht="12.75" customHeight="1">
      <c r="A201" s="68" t="s">
        <v>56</v>
      </c>
      <c r="B201" s="64"/>
      <c r="C201" s="64"/>
      <c r="D201" s="64"/>
      <c r="E201" s="64"/>
      <c r="F201" s="64"/>
      <c r="G201" s="64"/>
      <c r="H201" s="64"/>
      <c r="I201" s="64"/>
      <c r="J201" s="64"/>
      <c r="K201" s="67"/>
      <c r="L201" s="67"/>
      <c r="M201" s="67"/>
      <c r="N201" s="11"/>
      <c r="O201" s="11"/>
      <c r="P201" s="11"/>
      <c r="Q201" s="11"/>
      <c r="R201" s="11"/>
      <c r="S201" s="11"/>
      <c r="T201" s="11"/>
      <c r="U201" s="11"/>
      <c r="V201" s="11"/>
      <c r="W201" s="11"/>
      <c r="X201" s="11"/>
      <c r="Y201" s="11"/>
      <c r="Z201" s="11"/>
      <c r="AA201" s="11"/>
      <c r="AB201" s="11"/>
    </row>
    <row r="221" spans="1:28" ht="12.75" customHeight="1">
      <c r="A221" s="10"/>
      <c r="B221" s="10"/>
      <c r="C221" s="10"/>
      <c r="D221" s="10"/>
      <c r="E221" s="10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  <c r="AA221" s="10"/>
      <c r="AB221" s="10"/>
    </row>
    <row r="222" spans="1:28" ht="12.75" customHeight="1">
      <c r="A222" s="10"/>
      <c r="B222" s="10"/>
      <c r="C222" s="10"/>
      <c r="D222" s="10"/>
      <c r="E222" s="10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  <c r="AA222" s="10"/>
      <c r="AB222" s="10"/>
    </row>
    <row r="223" spans="1:28" ht="12.75" customHeight="1">
      <c r="A223" s="10"/>
      <c r="B223" s="10"/>
      <c r="C223" s="10"/>
      <c r="D223" s="10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  <c r="AA223" s="10"/>
      <c r="AB223" s="10"/>
    </row>
    <row r="224" spans="1:28" ht="12.75" customHeight="1">
      <c r="A224" s="10"/>
      <c r="B224" s="10"/>
      <c r="C224" s="10"/>
      <c r="D224" s="10"/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0"/>
      <c r="AA224" s="10"/>
      <c r="AB224" s="10"/>
    </row>
    <row r="225" spans="1:28" ht="12.75" customHeight="1">
      <c r="A225" s="10"/>
      <c r="B225" s="10"/>
      <c r="C225" s="10"/>
      <c r="D225" s="10"/>
      <c r="E225" s="10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10"/>
      <c r="AA225" s="10"/>
      <c r="AB225" s="10"/>
    </row>
    <row r="226" spans="1:28" ht="12.75" customHeight="1">
      <c r="A226" s="10"/>
      <c r="B226" s="10"/>
      <c r="C226" s="10"/>
      <c r="D226" s="10"/>
      <c r="E226" s="10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  <c r="AA226" s="10"/>
      <c r="AB226" s="10"/>
    </row>
    <row r="227" spans="1:28" ht="12.75" customHeight="1">
      <c r="A227" s="10"/>
      <c r="B227" s="10"/>
      <c r="C227" s="10"/>
      <c r="D227" s="10"/>
      <c r="E227" s="10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0"/>
      <c r="AA227" s="10"/>
      <c r="AB227" s="10"/>
    </row>
    <row r="228" spans="1:28" ht="12.75" customHeight="1">
      <c r="A228" s="10"/>
      <c r="B228" s="10"/>
      <c r="C228" s="10"/>
      <c r="D228" s="10"/>
      <c r="E228" s="10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  <c r="AA228" s="10"/>
      <c r="AB228" s="10"/>
    </row>
    <row r="229" spans="1:28" ht="12.75" customHeight="1">
      <c r="A229" s="10"/>
      <c r="B229" s="10"/>
      <c r="C229" s="10"/>
      <c r="D229" s="10"/>
      <c r="E229" s="10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  <c r="AA229" s="10"/>
      <c r="AB229" s="10"/>
    </row>
    <row r="230" spans="1:28" ht="12.75" customHeight="1">
      <c r="A230" s="10"/>
      <c r="B230" s="10"/>
      <c r="C230" s="10"/>
      <c r="D230" s="10"/>
      <c r="E230" s="10"/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0"/>
      <c r="AA230" s="10"/>
      <c r="AB230" s="10"/>
    </row>
    <row r="231" spans="1:28" ht="12.75" customHeight="1">
      <c r="A231" s="10"/>
      <c r="B231" s="10"/>
      <c r="C231" s="10"/>
      <c r="D231" s="10"/>
      <c r="E231" s="10"/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  <c r="Z231" s="10"/>
      <c r="AA231" s="10"/>
      <c r="AB231" s="10"/>
    </row>
    <row r="232" spans="1:28" ht="12.75" customHeight="1">
      <c r="A232" s="10"/>
      <c r="B232" s="10"/>
      <c r="C232" s="10"/>
      <c r="D232" s="10"/>
      <c r="E232" s="10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0"/>
      <c r="AA232" s="10"/>
      <c r="AB232" s="10"/>
    </row>
    <row r="233" spans="1:28" ht="12.75" customHeight="1">
      <c r="A233" s="10"/>
      <c r="B233" s="10"/>
      <c r="C233" s="10"/>
      <c r="D233" s="10"/>
      <c r="E233" s="10"/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0"/>
      <c r="AA233" s="10"/>
      <c r="AB233" s="10"/>
    </row>
    <row r="234" spans="1:28" ht="12.75" customHeight="1">
      <c r="A234" s="10"/>
      <c r="B234" s="10"/>
      <c r="C234" s="10"/>
      <c r="D234" s="10"/>
      <c r="E234" s="10"/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  <c r="AA234" s="10"/>
      <c r="AB234" s="10"/>
    </row>
    <row r="235" spans="1:28" ht="12.75" customHeight="1">
      <c r="A235" s="10"/>
      <c r="B235" s="10"/>
      <c r="C235" s="10"/>
      <c r="D235" s="10"/>
      <c r="E235" s="10"/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  <c r="AA235" s="10"/>
      <c r="AB235" s="10"/>
    </row>
    <row r="236" spans="1:28" ht="12.75" customHeight="1">
      <c r="A236" s="10"/>
      <c r="B236" s="10"/>
      <c r="C236" s="10"/>
      <c r="D236" s="10"/>
      <c r="E236" s="10"/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  <c r="AA236" s="10"/>
      <c r="AB236" s="10"/>
    </row>
    <row r="237" spans="1:28" ht="12.75" customHeight="1">
      <c r="A237" s="10"/>
      <c r="B237" s="10"/>
      <c r="C237" s="10"/>
      <c r="D237" s="10"/>
      <c r="E237" s="10"/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  <c r="AA237" s="10"/>
      <c r="AB237" s="10"/>
    </row>
    <row r="238" spans="1:28" ht="12.75" customHeight="1">
      <c r="A238" s="10"/>
      <c r="B238" s="10"/>
      <c r="C238" s="10"/>
      <c r="D238" s="10"/>
      <c r="E238" s="10"/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  <c r="AA238" s="10"/>
      <c r="AB238" s="10"/>
    </row>
    <row r="239" spans="1:28" ht="12.75" customHeight="1">
      <c r="A239" s="10"/>
      <c r="B239" s="10"/>
      <c r="C239" s="10"/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/>
      <c r="AA239" s="10"/>
      <c r="AB239" s="10"/>
    </row>
    <row r="240" spans="1:28" ht="12.75" customHeight="1">
      <c r="A240" s="10"/>
      <c r="B240" s="10"/>
      <c r="C240" s="10"/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  <c r="AA240" s="10"/>
      <c r="AB240" s="10"/>
    </row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  <row r="1001" ht="12.75" customHeight="1"/>
    <row r="1002" ht="12.75" customHeight="1"/>
    <row r="1003" ht="12.75" customHeight="1"/>
    <row r="1004" ht="12.75" customHeight="1"/>
    <row r="1005" ht="12.75" customHeight="1"/>
    <row r="1006" ht="12.75" customHeight="1"/>
    <row r="1007" ht="12.75" customHeight="1"/>
    <row r="1008" ht="12.75" customHeight="1"/>
    <row r="1009" ht="12.75" customHeight="1"/>
    <row r="1010" ht="12.75" customHeight="1"/>
    <row r="1011" ht="12.75" customHeight="1"/>
    <row r="1012" ht="12.75" customHeight="1"/>
    <row r="1013" ht="12.75" customHeight="1"/>
    <row r="1014" ht="12.75" customHeight="1"/>
    <row r="1015" ht="12.75" customHeight="1"/>
    <row r="1016" ht="12.75" customHeight="1"/>
    <row r="1017" ht="12.75" customHeight="1"/>
    <row r="1018" ht="12.75" customHeight="1"/>
    <row r="1019" ht="12.75" customHeight="1"/>
    <row r="1020" ht="12.75" customHeight="1"/>
    <row r="1021" ht="12.75" customHeight="1"/>
    <row r="1022" ht="12.75" customHeight="1"/>
    <row r="1023" ht="12.75" customHeight="1"/>
  </sheetData>
  <protectedRanges>
    <protectedRange sqref="F155" name="Intervalo1_3"/>
  </protectedRanges>
  <mergeCells count="6">
    <mergeCell ref="A1:K1"/>
    <mergeCell ref="A70:H70"/>
    <mergeCell ref="A98:H98"/>
    <mergeCell ref="A151:H151"/>
    <mergeCell ref="A162:H162"/>
    <mergeCell ref="A186:M186"/>
  </mergeCells>
  <pageMargins left="0.511811024" right="0.511811024" top="0.78740157499999996" bottom="0.78740157499999996" header="0.31496062000000002" footer="0.31496062000000002"/>
  <tableParts count="4">
    <tablePart r:id="rId1"/>
    <tablePart r:id="rId2"/>
    <tablePart r:id="rId3"/>
    <tablePart r:id="rId4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E8D802-57E9-4A42-AC16-199802B2DC1C}">
  <dimension ref="A1:AB1023"/>
  <sheetViews>
    <sheetView workbookViewId="0">
      <selection sqref="A1:XFD1048576"/>
    </sheetView>
  </sheetViews>
  <sheetFormatPr defaultRowHeight="14.25"/>
  <cols>
    <col min="1" max="1" width="78.125" style="12" bestFit="1" customWidth="1"/>
    <col min="2" max="2" width="14.375" style="12" bestFit="1" customWidth="1"/>
    <col min="3" max="3" width="13.875" style="12" bestFit="1" customWidth="1"/>
    <col min="4" max="4" width="8.125" style="12" bestFit="1" customWidth="1"/>
    <col min="5" max="5" width="7.125" style="12" bestFit="1" customWidth="1"/>
    <col min="6" max="6" width="37.5" style="12" bestFit="1" customWidth="1"/>
    <col min="7" max="7" width="9.875" style="12" bestFit="1" customWidth="1"/>
    <col min="8" max="9" width="11.5" style="12" bestFit="1" customWidth="1"/>
    <col min="10" max="10" width="14.125" style="12" bestFit="1" customWidth="1"/>
    <col min="11" max="11" width="11.5" style="12" bestFit="1" customWidth="1"/>
    <col min="12" max="28" width="8.125" style="12" customWidth="1"/>
    <col min="29" max="1024" width="16" style="12" customWidth="1"/>
    <col min="1025" max="16384" width="9" style="12"/>
  </cols>
  <sheetData>
    <row r="1" spans="1:28" s="23" customFormat="1" ht="12.75" customHeight="1">
      <c r="A1" s="112" t="s">
        <v>0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</row>
    <row r="2" spans="1:28" s="23" customFormat="1" ht="12.75" customHeight="1">
      <c r="A2" s="24" t="s">
        <v>1</v>
      </c>
      <c r="B2" s="24" t="s">
        <v>2</v>
      </c>
      <c r="C2" s="24" t="s">
        <v>3</v>
      </c>
      <c r="D2" s="24" t="s">
        <v>4</v>
      </c>
      <c r="E2" s="24" t="s">
        <v>5</v>
      </c>
      <c r="F2" s="24" t="s">
        <v>6</v>
      </c>
      <c r="G2" s="24" t="s">
        <v>7</v>
      </c>
      <c r="H2" s="24" t="s">
        <v>8</v>
      </c>
      <c r="I2" s="25" t="s">
        <v>9</v>
      </c>
      <c r="J2" s="25" t="s">
        <v>10</v>
      </c>
      <c r="K2" s="25" t="s">
        <v>11</v>
      </c>
      <c r="L2" s="1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</row>
    <row r="3" spans="1:28" s="23" customFormat="1" ht="12.75" customHeight="1">
      <c r="A3" s="41" t="s">
        <v>58</v>
      </c>
      <c r="B3" s="42" t="s">
        <v>112</v>
      </c>
      <c r="C3" s="42" t="s">
        <v>12</v>
      </c>
      <c r="D3" s="46" t="s">
        <v>13</v>
      </c>
      <c r="E3" s="34">
        <v>1</v>
      </c>
      <c r="F3" s="40" t="s">
        <v>212</v>
      </c>
      <c r="G3" s="36" t="s">
        <v>8</v>
      </c>
      <c r="H3" s="84">
        <v>10570</v>
      </c>
      <c r="I3" s="84"/>
      <c r="J3" s="84"/>
      <c r="K3" s="84">
        <f>Tabela126[[#This Row],[AGP]]+Tabela126[[#This Row],[VENCIMENTO]]+Tabela126[[#This Row],[REPRESENTAÇÃO]]</f>
        <v>10570</v>
      </c>
      <c r="L3" s="1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</row>
    <row r="4" spans="1:28" s="23" customFormat="1" ht="12.75" customHeight="1">
      <c r="A4" s="38" t="s">
        <v>59</v>
      </c>
      <c r="B4" s="42" t="s">
        <v>113</v>
      </c>
      <c r="C4" s="42" t="s">
        <v>162</v>
      </c>
      <c r="D4" s="45" t="s">
        <v>15</v>
      </c>
      <c r="E4" s="34">
        <v>1</v>
      </c>
      <c r="F4" s="38" t="s">
        <v>213</v>
      </c>
      <c r="G4" s="36" t="s">
        <v>511</v>
      </c>
      <c r="H4" s="84"/>
      <c r="I4" s="84">
        <v>1993.32</v>
      </c>
      <c r="J4" s="84">
        <v>7973.3</v>
      </c>
      <c r="K4" s="84">
        <f>Tabela126[[#This Row],[AGP]]+Tabela126[[#This Row],[VENCIMENTO]]+Tabela126[[#This Row],[REPRESENTAÇÃO]]</f>
        <v>9966.6200000000008</v>
      </c>
      <c r="L4" s="1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</row>
    <row r="5" spans="1:28" s="23" customFormat="1" ht="12.75" customHeight="1">
      <c r="A5" s="40" t="s">
        <v>60</v>
      </c>
      <c r="B5" s="42" t="s">
        <v>114</v>
      </c>
      <c r="C5" s="42" t="s">
        <v>163</v>
      </c>
      <c r="D5" s="45" t="s">
        <v>15</v>
      </c>
      <c r="E5" s="34">
        <v>1</v>
      </c>
      <c r="F5" s="40" t="s">
        <v>214</v>
      </c>
      <c r="G5" s="36" t="s">
        <v>511</v>
      </c>
      <c r="H5" s="84"/>
      <c r="I5" s="84">
        <v>1993.32</v>
      </c>
      <c r="J5" s="84">
        <v>7937.3</v>
      </c>
      <c r="K5" s="84">
        <f>Tabela126[[#This Row],[AGP]]+Tabela126[[#This Row],[VENCIMENTO]]+Tabela126[[#This Row],[REPRESENTAÇÃO]]</f>
        <v>9930.6200000000008</v>
      </c>
      <c r="L5" s="1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</row>
    <row r="6" spans="1:28" s="23" customFormat="1" ht="12.75" customHeight="1">
      <c r="A6" s="39" t="s">
        <v>61</v>
      </c>
      <c r="B6" s="42" t="s">
        <v>115</v>
      </c>
      <c r="C6" s="42" t="s">
        <v>115</v>
      </c>
      <c r="D6" s="45" t="s">
        <v>15</v>
      </c>
      <c r="E6" s="34">
        <v>1</v>
      </c>
      <c r="F6" s="47" t="s">
        <v>215</v>
      </c>
      <c r="G6" s="36" t="s">
        <v>511</v>
      </c>
      <c r="H6" s="84"/>
      <c r="I6" s="84">
        <v>199.32</v>
      </c>
      <c r="J6" s="84">
        <v>7973.3</v>
      </c>
      <c r="K6" s="84">
        <f>Tabela126[[#This Row],[AGP]]+Tabela126[[#This Row],[VENCIMENTO]]+Tabela126[[#This Row],[REPRESENTAÇÃO]]</f>
        <v>8172.62</v>
      </c>
      <c r="L6" s="1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s="23" customFormat="1" ht="12.75" customHeight="1">
      <c r="A7" s="39" t="s">
        <v>62</v>
      </c>
      <c r="B7" s="42" t="s">
        <v>116</v>
      </c>
      <c r="C7" s="42" t="s">
        <v>164</v>
      </c>
      <c r="D7" s="45" t="s">
        <v>206</v>
      </c>
      <c r="E7" s="34">
        <v>1</v>
      </c>
      <c r="F7" s="47" t="s">
        <v>216</v>
      </c>
      <c r="G7" s="36" t="s">
        <v>511</v>
      </c>
      <c r="H7" s="84"/>
      <c r="I7" s="84">
        <v>1461.77</v>
      </c>
      <c r="J7" s="84">
        <v>5847.08</v>
      </c>
      <c r="K7" s="84">
        <f>Tabela126[[#This Row],[AGP]]+Tabela126[[#This Row],[VENCIMENTO]]+Tabela126[[#This Row],[REPRESENTAÇÃO]]</f>
        <v>7308.85</v>
      </c>
      <c r="L7" s="1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</row>
    <row r="8" spans="1:28" s="23" customFormat="1" ht="12.75" customHeight="1">
      <c r="A8" s="39" t="s">
        <v>63</v>
      </c>
      <c r="B8" s="42" t="s">
        <v>117</v>
      </c>
      <c r="C8" s="42" t="s">
        <v>165</v>
      </c>
      <c r="D8" s="45" t="s">
        <v>206</v>
      </c>
      <c r="E8" s="34">
        <v>1</v>
      </c>
      <c r="F8" s="47" t="s">
        <v>217</v>
      </c>
      <c r="G8" s="36" t="s">
        <v>512</v>
      </c>
      <c r="H8" s="84"/>
      <c r="I8" s="84"/>
      <c r="J8" s="84">
        <v>5847.08</v>
      </c>
      <c r="K8" s="84">
        <v>5847.08</v>
      </c>
      <c r="L8" s="1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</row>
    <row r="9" spans="1:28" s="23" customFormat="1" ht="12.75" customHeight="1">
      <c r="A9" s="39" t="s">
        <v>64</v>
      </c>
      <c r="B9" s="42" t="s">
        <v>118</v>
      </c>
      <c r="C9" s="42" t="s">
        <v>166</v>
      </c>
      <c r="D9" s="45" t="s">
        <v>206</v>
      </c>
      <c r="E9" s="34">
        <v>1</v>
      </c>
      <c r="F9" s="47" t="s">
        <v>218</v>
      </c>
      <c r="G9" s="36" t="s">
        <v>511</v>
      </c>
      <c r="H9" s="84"/>
      <c r="I9" s="84">
        <v>1461.77</v>
      </c>
      <c r="J9" s="84">
        <v>5847.08</v>
      </c>
      <c r="K9" s="84">
        <f>Tabela126[[#This Row],[AGP]]+Tabela126[[#This Row],[VENCIMENTO]]+Tabela126[[#This Row],[REPRESENTAÇÃO]]</f>
        <v>7308.85</v>
      </c>
      <c r="L9" s="1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</row>
    <row r="10" spans="1:28" s="23" customFormat="1" ht="12.75" customHeight="1">
      <c r="A10" s="39" t="s">
        <v>65</v>
      </c>
      <c r="B10" s="42" t="s">
        <v>119</v>
      </c>
      <c r="C10" s="43" t="s">
        <v>119</v>
      </c>
      <c r="D10" s="45" t="s">
        <v>207</v>
      </c>
      <c r="E10" s="34">
        <v>1</v>
      </c>
      <c r="F10" s="47" t="s">
        <v>219</v>
      </c>
      <c r="G10" s="36" t="s">
        <v>511</v>
      </c>
      <c r="H10" s="84"/>
      <c r="I10" s="84">
        <v>1461.77</v>
      </c>
      <c r="J10" s="84">
        <v>5847.08</v>
      </c>
      <c r="K10" s="84">
        <f>Tabela126[[#This Row],[AGP]]+Tabela126[[#This Row],[VENCIMENTO]]+Tabela126[[#This Row],[REPRESENTAÇÃO]]</f>
        <v>7308.85</v>
      </c>
      <c r="L10" s="1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</row>
    <row r="11" spans="1:28" s="23" customFormat="1" ht="12.75" customHeight="1">
      <c r="A11" s="39" t="s">
        <v>66</v>
      </c>
      <c r="B11" s="42" t="s">
        <v>17</v>
      </c>
      <c r="C11" s="42" t="s">
        <v>167</v>
      </c>
      <c r="D11" s="45" t="s">
        <v>208</v>
      </c>
      <c r="E11" s="34">
        <v>1</v>
      </c>
      <c r="F11" s="47" t="s">
        <v>220</v>
      </c>
      <c r="G11" s="36" t="s">
        <v>511</v>
      </c>
      <c r="H11" s="84"/>
      <c r="I11" s="84">
        <v>1229.22</v>
      </c>
      <c r="J11" s="84">
        <v>4916.8599999999997</v>
      </c>
      <c r="K11" s="84">
        <f>Tabela126[[#This Row],[AGP]]+Tabela126[[#This Row],[VENCIMENTO]]+Tabela126[[#This Row],[REPRESENTAÇÃO]]</f>
        <v>6146.08</v>
      </c>
      <c r="L11" s="1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</row>
    <row r="12" spans="1:28" s="23" customFormat="1" ht="12.75" customHeight="1">
      <c r="A12" s="39" t="s">
        <v>67</v>
      </c>
      <c r="B12" s="42" t="s">
        <v>120</v>
      </c>
      <c r="C12" s="42" t="s">
        <v>453</v>
      </c>
      <c r="D12" s="45" t="s">
        <v>208</v>
      </c>
      <c r="E12" s="34">
        <v>1</v>
      </c>
      <c r="F12" s="47" t="s">
        <v>221</v>
      </c>
      <c r="G12" s="36" t="s">
        <v>511</v>
      </c>
      <c r="H12" s="84"/>
      <c r="I12" s="84">
        <v>1229.22</v>
      </c>
      <c r="J12" s="84">
        <v>4916.8599999999997</v>
      </c>
      <c r="K12" s="84">
        <f>Tabela126[[#This Row],[AGP]]+Tabela126[[#This Row],[VENCIMENTO]]+Tabela126[[#This Row],[REPRESENTAÇÃO]]</f>
        <v>6146.08</v>
      </c>
      <c r="L12" s="1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</row>
    <row r="13" spans="1:28" s="23" customFormat="1" ht="12.75" customHeight="1">
      <c r="A13" s="39" t="s">
        <v>68</v>
      </c>
      <c r="B13" s="42" t="s">
        <v>121</v>
      </c>
      <c r="C13" s="42" t="s">
        <v>454</v>
      </c>
      <c r="D13" s="45" t="s">
        <v>208</v>
      </c>
      <c r="E13" s="34">
        <v>1</v>
      </c>
      <c r="F13" s="47" t="s">
        <v>222</v>
      </c>
      <c r="G13" s="36" t="s">
        <v>511</v>
      </c>
      <c r="H13" s="84"/>
      <c r="I13" s="84">
        <v>1229.22</v>
      </c>
      <c r="J13" s="84">
        <v>4916.8599999999997</v>
      </c>
      <c r="K13" s="84">
        <f>Tabela126[[#This Row],[AGP]]+Tabela126[[#This Row],[VENCIMENTO]]+Tabela126[[#This Row],[REPRESENTAÇÃO]]</f>
        <v>6146.08</v>
      </c>
      <c r="L13" s="1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</row>
    <row r="14" spans="1:28" s="23" customFormat="1" ht="12.75" customHeight="1">
      <c r="A14" s="39" t="s">
        <v>69</v>
      </c>
      <c r="B14" s="42" t="s">
        <v>122</v>
      </c>
      <c r="C14" s="42" t="s">
        <v>122</v>
      </c>
      <c r="D14" s="45" t="s">
        <v>208</v>
      </c>
      <c r="E14" s="34">
        <v>1</v>
      </c>
      <c r="F14" s="47" t="s">
        <v>223</v>
      </c>
      <c r="G14" s="36" t="s">
        <v>511</v>
      </c>
      <c r="H14" s="84"/>
      <c r="I14" s="84">
        <v>1129.55</v>
      </c>
      <c r="J14" s="84">
        <v>4518.2</v>
      </c>
      <c r="K14" s="84">
        <f>Tabela126[[#This Row],[AGP]]+Tabela126[[#This Row],[VENCIMENTO]]+Tabela126[[#This Row],[REPRESENTAÇÃO]]</f>
        <v>5647.75</v>
      </c>
      <c r="L14" s="1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</row>
    <row r="15" spans="1:28" s="23" customFormat="1" ht="12.75" customHeight="1">
      <c r="A15" s="40" t="s">
        <v>70</v>
      </c>
      <c r="B15" s="42" t="s">
        <v>123</v>
      </c>
      <c r="C15" s="42" t="s">
        <v>168</v>
      </c>
      <c r="D15" s="45" t="s">
        <v>16</v>
      </c>
      <c r="E15" s="34">
        <v>1</v>
      </c>
      <c r="F15" s="40" t="s">
        <v>224</v>
      </c>
      <c r="G15" s="36" t="s">
        <v>511</v>
      </c>
      <c r="H15" s="84"/>
      <c r="I15" s="84">
        <v>1129.55</v>
      </c>
      <c r="J15" s="84">
        <v>4518.2</v>
      </c>
      <c r="K15" s="84">
        <f>Tabela126[[#This Row],[AGP]]+Tabela126[[#This Row],[VENCIMENTO]]+Tabela126[[#This Row],[REPRESENTAÇÃO]]</f>
        <v>5647.75</v>
      </c>
      <c r="L15" s="1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</row>
    <row r="16" spans="1:28" s="23" customFormat="1" ht="12.75" customHeight="1">
      <c r="A16" s="39" t="s">
        <v>71</v>
      </c>
      <c r="B16" s="42" t="s">
        <v>124</v>
      </c>
      <c r="C16" s="42" t="s">
        <v>169</v>
      </c>
      <c r="D16" s="45" t="s">
        <v>16</v>
      </c>
      <c r="E16" s="34">
        <v>1</v>
      </c>
      <c r="F16" s="47" t="s">
        <v>225</v>
      </c>
      <c r="G16" s="36" t="s">
        <v>511</v>
      </c>
      <c r="H16" s="84"/>
      <c r="I16" s="84">
        <v>1129.55</v>
      </c>
      <c r="J16" s="84">
        <v>4518.2</v>
      </c>
      <c r="K16" s="84">
        <f>Tabela126[[#This Row],[AGP]]+Tabela126[[#This Row],[VENCIMENTO]]+Tabela126[[#This Row],[REPRESENTAÇÃO]]</f>
        <v>5647.75</v>
      </c>
      <c r="L16" s="1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</row>
    <row r="17" spans="1:28" s="23" customFormat="1" ht="12.75" customHeight="1">
      <c r="A17" s="39" t="s">
        <v>70</v>
      </c>
      <c r="B17" s="42" t="s">
        <v>123</v>
      </c>
      <c r="C17" s="42" t="s">
        <v>168</v>
      </c>
      <c r="D17" s="45" t="s">
        <v>16</v>
      </c>
      <c r="E17" s="34">
        <v>1</v>
      </c>
      <c r="F17" s="47" t="s">
        <v>226</v>
      </c>
      <c r="G17" s="36" t="s">
        <v>512</v>
      </c>
      <c r="H17" s="84"/>
      <c r="I17" s="84">
        <v>4518.2</v>
      </c>
      <c r="J17" s="84"/>
      <c r="K17" s="84">
        <f>Tabela126[[#This Row],[AGP]]+Tabela126[[#This Row],[VENCIMENTO]]+Tabela126[[#This Row],[REPRESENTAÇÃO]]</f>
        <v>4518.2</v>
      </c>
      <c r="L17" s="1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</row>
    <row r="18" spans="1:28" s="23" customFormat="1" ht="12.75" customHeight="1">
      <c r="A18" s="39" t="s">
        <v>450</v>
      </c>
      <c r="B18" s="42" t="s">
        <v>451</v>
      </c>
      <c r="C18" s="42" t="s">
        <v>452</v>
      </c>
      <c r="D18" s="45" t="s">
        <v>16</v>
      </c>
      <c r="E18" s="34">
        <v>1</v>
      </c>
      <c r="F18" s="47" t="s">
        <v>449</v>
      </c>
      <c r="G18" s="36" t="s">
        <v>511</v>
      </c>
      <c r="H18" s="84"/>
      <c r="I18" s="84">
        <v>1129.55</v>
      </c>
      <c r="J18" s="84">
        <v>4518.2</v>
      </c>
      <c r="K18" s="84">
        <f>Tabela126[[#This Row],[AGP]]+Tabela126[[#This Row],[VENCIMENTO]]+Tabela126[[#This Row],[REPRESENTAÇÃO]]</f>
        <v>5647.75</v>
      </c>
      <c r="L18" s="1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</row>
    <row r="19" spans="1:28" s="23" customFormat="1" ht="12.75" customHeight="1">
      <c r="A19" s="39" t="s">
        <v>75</v>
      </c>
      <c r="B19" s="42" t="s">
        <v>516</v>
      </c>
      <c r="C19" s="42" t="s">
        <v>517</v>
      </c>
      <c r="D19" s="45" t="s">
        <v>209</v>
      </c>
      <c r="E19" s="34">
        <v>1</v>
      </c>
      <c r="F19" s="47" t="s">
        <v>518</v>
      </c>
      <c r="G19" s="36" t="s">
        <v>511</v>
      </c>
      <c r="H19" s="84"/>
      <c r="I19" s="84">
        <v>1129.55</v>
      </c>
      <c r="J19" s="84">
        <v>4518.2</v>
      </c>
      <c r="K19" s="84">
        <f>Tabela126[[#This Row],[AGP]]+Tabela126[[#This Row],[VENCIMENTO]]+Tabela126[[#This Row],[REPRESENTAÇÃO]]</f>
        <v>5647.75</v>
      </c>
      <c r="L19" s="1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</row>
    <row r="20" spans="1:28" s="23" customFormat="1" ht="12.75" customHeight="1">
      <c r="A20" s="39" t="s">
        <v>72</v>
      </c>
      <c r="B20" s="42" t="s">
        <v>125</v>
      </c>
      <c r="C20" s="42" t="s">
        <v>455</v>
      </c>
      <c r="D20" s="45" t="s">
        <v>16</v>
      </c>
      <c r="E20" s="34">
        <v>1</v>
      </c>
      <c r="F20" s="47" t="s">
        <v>227</v>
      </c>
      <c r="G20" s="36" t="s">
        <v>511</v>
      </c>
      <c r="H20" s="84"/>
      <c r="I20" s="84">
        <v>1129.55</v>
      </c>
      <c r="J20" s="84">
        <v>4518.2</v>
      </c>
      <c r="K20" s="84">
        <f>Tabela126[[#This Row],[AGP]]+Tabela126[[#This Row],[VENCIMENTO]]+Tabela126[[#This Row],[REPRESENTAÇÃO]]</f>
        <v>5647.75</v>
      </c>
      <c r="L20" s="1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</row>
    <row r="21" spans="1:28" s="23" customFormat="1" ht="12.75" customHeight="1">
      <c r="A21" s="39" t="s">
        <v>73</v>
      </c>
      <c r="B21" s="42" t="s">
        <v>126</v>
      </c>
      <c r="C21" s="42" t="s">
        <v>170</v>
      </c>
      <c r="D21" s="45" t="s">
        <v>16</v>
      </c>
      <c r="E21" s="34">
        <v>1</v>
      </c>
      <c r="F21" s="47" t="s">
        <v>228</v>
      </c>
      <c r="G21" s="36" t="s">
        <v>511</v>
      </c>
      <c r="H21" s="84"/>
      <c r="I21" s="84">
        <v>1129.55</v>
      </c>
      <c r="J21" s="84">
        <v>4518.2</v>
      </c>
      <c r="K21" s="84">
        <f>Tabela126[[#This Row],[AGP]]+Tabela126[[#This Row],[VENCIMENTO]]+Tabela126[[#This Row],[REPRESENTAÇÃO]]</f>
        <v>5647.75</v>
      </c>
      <c r="L21" s="1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</row>
    <row r="22" spans="1:28" s="23" customFormat="1" ht="12.75" customHeight="1">
      <c r="A22" s="39" t="s">
        <v>74</v>
      </c>
      <c r="B22" s="42" t="s">
        <v>127</v>
      </c>
      <c r="C22" s="42" t="s">
        <v>171</v>
      </c>
      <c r="D22" s="45" t="s">
        <v>16</v>
      </c>
      <c r="E22" s="34">
        <v>1</v>
      </c>
      <c r="F22" s="47" t="s">
        <v>448</v>
      </c>
      <c r="G22" s="36" t="s">
        <v>511</v>
      </c>
      <c r="H22" s="84"/>
      <c r="I22" s="84">
        <v>1129.55</v>
      </c>
      <c r="J22" s="84">
        <v>4518.2</v>
      </c>
      <c r="K22" s="84">
        <f>Tabela126[[#This Row],[AGP]]+Tabela126[[#This Row],[VENCIMENTO]]+Tabela126[[#This Row],[REPRESENTAÇÃO]]</f>
        <v>5647.75</v>
      </c>
      <c r="L22" s="1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</row>
    <row r="23" spans="1:28" s="23" customFormat="1" ht="12.75" customHeight="1">
      <c r="A23" s="39" t="s">
        <v>75</v>
      </c>
      <c r="B23" s="42" t="s">
        <v>128</v>
      </c>
      <c r="C23" s="42" t="s">
        <v>458</v>
      </c>
      <c r="D23" s="45" t="s">
        <v>16</v>
      </c>
      <c r="E23" s="34">
        <v>1</v>
      </c>
      <c r="F23" s="47" t="s">
        <v>229</v>
      </c>
      <c r="G23" s="36" t="s">
        <v>511</v>
      </c>
      <c r="H23" s="84"/>
      <c r="I23" s="84">
        <v>1129.55</v>
      </c>
      <c r="J23" s="84">
        <v>4518.2</v>
      </c>
      <c r="K23" s="84">
        <f>Tabela126[[#This Row],[AGP]]+Tabela126[[#This Row],[VENCIMENTO]]+Tabela126[[#This Row],[REPRESENTAÇÃO]]</f>
        <v>5647.75</v>
      </c>
      <c r="L23" s="1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</row>
    <row r="24" spans="1:28" s="23" customFormat="1" ht="12.75" customHeight="1">
      <c r="A24" s="39" t="s">
        <v>76</v>
      </c>
      <c r="B24" s="42" t="s">
        <v>129</v>
      </c>
      <c r="C24" s="42" t="s">
        <v>172</v>
      </c>
      <c r="D24" s="45" t="s">
        <v>16</v>
      </c>
      <c r="E24" s="34">
        <v>1</v>
      </c>
      <c r="F24" s="47" t="s">
        <v>230</v>
      </c>
      <c r="G24" s="36" t="s">
        <v>511</v>
      </c>
      <c r="H24" s="84"/>
      <c r="I24" s="84">
        <v>1129.55</v>
      </c>
      <c r="J24" s="84">
        <v>4518.2</v>
      </c>
      <c r="K24" s="84">
        <f>Tabela126[[#This Row],[AGP]]+Tabela126[[#This Row],[VENCIMENTO]]+Tabela126[[#This Row],[REPRESENTAÇÃO]]</f>
        <v>5647.75</v>
      </c>
      <c r="L24" s="1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</row>
    <row r="25" spans="1:28" s="23" customFormat="1" ht="12.75" customHeight="1">
      <c r="A25" s="39" t="s">
        <v>77</v>
      </c>
      <c r="B25" s="42" t="s">
        <v>130</v>
      </c>
      <c r="C25" s="42" t="s">
        <v>173</v>
      </c>
      <c r="D25" s="45" t="s">
        <v>209</v>
      </c>
      <c r="E25" s="34">
        <v>1</v>
      </c>
      <c r="F25" s="47" t="s">
        <v>231</v>
      </c>
      <c r="G25" s="36" t="s">
        <v>511</v>
      </c>
      <c r="H25" s="84"/>
      <c r="I25" s="84">
        <v>930.22</v>
      </c>
      <c r="J25" s="84">
        <v>3720.87</v>
      </c>
      <c r="K25" s="84">
        <f>Tabela126[[#This Row],[AGP]]+Tabela126[[#This Row],[VENCIMENTO]]+Tabela126[[#This Row],[REPRESENTAÇÃO]]</f>
        <v>4651.09</v>
      </c>
      <c r="L25" s="1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</row>
    <row r="26" spans="1:28" s="23" customFormat="1" ht="12.75" customHeight="1">
      <c r="A26" s="39" t="s">
        <v>77</v>
      </c>
      <c r="B26" s="42" t="s">
        <v>130</v>
      </c>
      <c r="C26" s="42" t="s">
        <v>173</v>
      </c>
      <c r="D26" s="45" t="s">
        <v>209</v>
      </c>
      <c r="E26" s="34">
        <v>1</v>
      </c>
      <c r="F26" s="47" t="s">
        <v>232</v>
      </c>
      <c r="G26" s="36" t="s">
        <v>511</v>
      </c>
      <c r="H26" s="84"/>
      <c r="I26" s="84">
        <v>930.22</v>
      </c>
      <c r="J26" s="84">
        <v>3720.87</v>
      </c>
      <c r="K26" s="84">
        <f>Tabela126[[#This Row],[AGP]]+Tabela126[[#This Row],[VENCIMENTO]]+Tabela126[[#This Row],[REPRESENTAÇÃO]]</f>
        <v>4651.09</v>
      </c>
      <c r="L26" s="1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</row>
    <row r="27" spans="1:28" s="23" customFormat="1" ht="12.75" customHeight="1">
      <c r="A27" s="39" t="s">
        <v>78</v>
      </c>
      <c r="B27" s="42" t="s">
        <v>131</v>
      </c>
      <c r="C27" s="42" t="s">
        <v>174</v>
      </c>
      <c r="D27" s="45" t="s">
        <v>209</v>
      </c>
      <c r="E27" s="34">
        <v>1</v>
      </c>
      <c r="F27" s="47" t="s">
        <v>233</v>
      </c>
      <c r="G27" s="36" t="s">
        <v>511</v>
      </c>
      <c r="H27" s="84"/>
      <c r="I27" s="84">
        <v>930.22</v>
      </c>
      <c r="J27" s="84">
        <v>3720.87</v>
      </c>
      <c r="K27" s="84">
        <f>Tabela126[[#This Row],[AGP]]+Tabela126[[#This Row],[VENCIMENTO]]+Tabela126[[#This Row],[REPRESENTAÇÃO]]</f>
        <v>4651.09</v>
      </c>
      <c r="L27" s="1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</row>
    <row r="28" spans="1:28" s="23" customFormat="1" ht="12.75" customHeight="1">
      <c r="A28" s="39" t="s">
        <v>79</v>
      </c>
      <c r="B28" s="42" t="s">
        <v>132</v>
      </c>
      <c r="C28" s="42" t="s">
        <v>175</v>
      </c>
      <c r="D28" s="45" t="s">
        <v>209</v>
      </c>
      <c r="E28" s="34">
        <v>1</v>
      </c>
      <c r="F28" s="47" t="s">
        <v>234</v>
      </c>
      <c r="G28" s="36" t="s">
        <v>511</v>
      </c>
      <c r="H28" s="84"/>
      <c r="I28" s="84">
        <v>930.22</v>
      </c>
      <c r="J28" s="84">
        <v>3720.87</v>
      </c>
      <c r="K28" s="84">
        <f>Tabela126[[#This Row],[AGP]]+Tabela126[[#This Row],[VENCIMENTO]]+Tabela126[[#This Row],[REPRESENTAÇÃO]]</f>
        <v>4651.09</v>
      </c>
      <c r="L28" s="1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</row>
    <row r="29" spans="1:28" s="23" customFormat="1" ht="12.75" customHeight="1">
      <c r="A29" s="39" t="s">
        <v>80</v>
      </c>
      <c r="B29" s="42" t="s">
        <v>129</v>
      </c>
      <c r="C29" s="42" t="s">
        <v>176</v>
      </c>
      <c r="D29" s="45" t="s">
        <v>209</v>
      </c>
      <c r="E29" s="34">
        <v>1</v>
      </c>
      <c r="F29" s="47" t="s">
        <v>235</v>
      </c>
      <c r="G29" s="36" t="s">
        <v>511</v>
      </c>
      <c r="H29" s="84"/>
      <c r="I29" s="84">
        <v>930.22</v>
      </c>
      <c r="J29" s="84">
        <v>3720.87</v>
      </c>
      <c r="K29" s="84">
        <f>Tabela126[[#This Row],[AGP]]+Tabela126[[#This Row],[VENCIMENTO]]+Tabela126[[#This Row],[REPRESENTAÇÃO]]</f>
        <v>4651.09</v>
      </c>
      <c r="L29" s="1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</row>
    <row r="30" spans="1:28" s="23" customFormat="1" ht="12.75" customHeight="1">
      <c r="A30" s="39" t="s">
        <v>81</v>
      </c>
      <c r="B30" s="42" t="s">
        <v>133</v>
      </c>
      <c r="C30" s="42" t="s">
        <v>177</v>
      </c>
      <c r="D30" s="45" t="s">
        <v>209</v>
      </c>
      <c r="E30" s="34">
        <v>1</v>
      </c>
      <c r="F30" s="47" t="s">
        <v>236</v>
      </c>
      <c r="G30" s="36" t="s">
        <v>511</v>
      </c>
      <c r="H30" s="84"/>
      <c r="I30" s="84">
        <v>930.22</v>
      </c>
      <c r="J30" s="84">
        <v>3720.87</v>
      </c>
      <c r="K30" s="84">
        <f>Tabela126[[#This Row],[AGP]]+Tabela126[[#This Row],[VENCIMENTO]]+Tabela126[[#This Row],[REPRESENTAÇÃO]]</f>
        <v>4651.09</v>
      </c>
      <c r="L30" s="1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</row>
    <row r="31" spans="1:28" s="23" customFormat="1" ht="12.75" customHeight="1">
      <c r="A31" s="39" t="s">
        <v>81</v>
      </c>
      <c r="B31" s="42" t="s">
        <v>133</v>
      </c>
      <c r="C31" s="42" t="s">
        <v>177</v>
      </c>
      <c r="D31" s="45" t="s">
        <v>209</v>
      </c>
      <c r="E31" s="34">
        <v>1</v>
      </c>
      <c r="F31" s="47" t="s">
        <v>237</v>
      </c>
      <c r="G31" s="36" t="s">
        <v>511</v>
      </c>
      <c r="H31" s="84"/>
      <c r="I31" s="84">
        <v>930.22</v>
      </c>
      <c r="J31" s="84">
        <v>3720.87</v>
      </c>
      <c r="K31" s="84">
        <f>Tabela126[[#This Row],[AGP]]+Tabela126[[#This Row],[VENCIMENTO]]+Tabela126[[#This Row],[REPRESENTAÇÃO]]</f>
        <v>4651.09</v>
      </c>
      <c r="L31" s="1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</row>
    <row r="32" spans="1:28" s="23" customFormat="1" ht="12.75" customHeight="1">
      <c r="A32" s="39" t="s">
        <v>82</v>
      </c>
      <c r="B32" s="42" t="s">
        <v>134</v>
      </c>
      <c r="C32" s="42" t="s">
        <v>178</v>
      </c>
      <c r="D32" s="45" t="s">
        <v>209</v>
      </c>
      <c r="E32" s="34">
        <v>1</v>
      </c>
      <c r="F32" s="47" t="s">
        <v>238</v>
      </c>
      <c r="G32" s="36" t="s">
        <v>511</v>
      </c>
      <c r="H32" s="84"/>
      <c r="I32" s="84">
        <v>930.22</v>
      </c>
      <c r="J32" s="84">
        <v>3720.87</v>
      </c>
      <c r="K32" s="84">
        <f>Tabela126[[#This Row],[AGP]]+Tabela126[[#This Row],[VENCIMENTO]]+Tabela126[[#This Row],[REPRESENTAÇÃO]]</f>
        <v>4651.09</v>
      </c>
      <c r="L32" s="1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</row>
    <row r="33" spans="1:28" s="23" customFormat="1" ht="12.75" customHeight="1">
      <c r="A33" s="39" t="s">
        <v>83</v>
      </c>
      <c r="B33" s="42" t="s">
        <v>135</v>
      </c>
      <c r="C33" s="42" t="s">
        <v>179</v>
      </c>
      <c r="D33" s="45" t="s">
        <v>209</v>
      </c>
      <c r="E33" s="34">
        <v>1</v>
      </c>
      <c r="F33" s="47" t="s">
        <v>239</v>
      </c>
      <c r="G33" s="36" t="s">
        <v>511</v>
      </c>
      <c r="H33" s="84"/>
      <c r="I33" s="84">
        <v>930.22</v>
      </c>
      <c r="J33" s="84">
        <v>3720.87</v>
      </c>
      <c r="K33" s="84">
        <f>Tabela126[[#This Row],[AGP]]+Tabela126[[#This Row],[VENCIMENTO]]+Tabela126[[#This Row],[REPRESENTAÇÃO]]</f>
        <v>4651.09</v>
      </c>
      <c r="L33" s="1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</row>
    <row r="34" spans="1:28" s="23" customFormat="1" ht="12.75" customHeight="1">
      <c r="A34" s="39" t="s">
        <v>84</v>
      </c>
      <c r="B34" s="42" t="s">
        <v>136</v>
      </c>
      <c r="C34" s="42" t="s">
        <v>456</v>
      </c>
      <c r="D34" s="45" t="s">
        <v>209</v>
      </c>
      <c r="E34" s="34">
        <v>1</v>
      </c>
      <c r="F34" s="47" t="s">
        <v>240</v>
      </c>
      <c r="G34" s="36" t="s">
        <v>511</v>
      </c>
      <c r="H34" s="84"/>
      <c r="I34" s="84">
        <v>930.22</v>
      </c>
      <c r="J34" s="84">
        <v>3720.87</v>
      </c>
      <c r="K34" s="84">
        <f>Tabela126[[#This Row],[AGP]]+Tabela126[[#This Row],[VENCIMENTO]]+Tabela126[[#This Row],[REPRESENTAÇÃO]]</f>
        <v>4651.09</v>
      </c>
      <c r="L34" s="1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</row>
    <row r="35" spans="1:28" s="23" customFormat="1" ht="12.75" customHeight="1">
      <c r="A35" s="39" t="s">
        <v>85</v>
      </c>
      <c r="B35" s="42" t="s">
        <v>137</v>
      </c>
      <c r="C35" s="42" t="s">
        <v>457</v>
      </c>
      <c r="D35" s="45" t="s">
        <v>209</v>
      </c>
      <c r="E35" s="34">
        <v>1</v>
      </c>
      <c r="F35" s="47" t="s">
        <v>241</v>
      </c>
      <c r="G35" s="36" t="s">
        <v>511</v>
      </c>
      <c r="H35" s="84"/>
      <c r="I35" s="84">
        <v>930.22</v>
      </c>
      <c r="J35" s="84">
        <v>3720.87</v>
      </c>
      <c r="K35" s="84">
        <f>Tabela126[[#This Row],[AGP]]+Tabela126[[#This Row],[VENCIMENTO]]+Tabela126[[#This Row],[REPRESENTAÇÃO]]</f>
        <v>4651.09</v>
      </c>
      <c r="L35" s="1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</row>
    <row r="36" spans="1:28" s="23" customFormat="1" ht="12.75" customHeight="1">
      <c r="A36" s="39" t="s">
        <v>86</v>
      </c>
      <c r="B36" s="42" t="s">
        <v>138</v>
      </c>
      <c r="C36" s="42" t="s">
        <v>180</v>
      </c>
      <c r="D36" s="45" t="s">
        <v>209</v>
      </c>
      <c r="E36" s="34">
        <v>1</v>
      </c>
      <c r="F36" s="47" t="s">
        <v>242</v>
      </c>
      <c r="G36" s="36" t="s">
        <v>511</v>
      </c>
      <c r="H36" s="84"/>
      <c r="I36" s="84">
        <v>930.22</v>
      </c>
      <c r="J36" s="84">
        <v>3720.87</v>
      </c>
      <c r="K36" s="84">
        <f>Tabela126[[#This Row],[AGP]]+Tabela126[[#This Row],[VENCIMENTO]]+Tabela126[[#This Row],[REPRESENTAÇÃO]]</f>
        <v>4651.09</v>
      </c>
      <c r="L36" s="1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</row>
    <row r="37" spans="1:28" s="23" customFormat="1" ht="12.75" customHeight="1">
      <c r="A37" s="39" t="s">
        <v>87</v>
      </c>
      <c r="B37" s="42" t="s">
        <v>139</v>
      </c>
      <c r="C37" s="42" t="s">
        <v>181</v>
      </c>
      <c r="D37" s="45" t="s">
        <v>209</v>
      </c>
      <c r="E37" s="34">
        <v>1</v>
      </c>
      <c r="F37" s="47" t="s">
        <v>243</v>
      </c>
      <c r="G37" s="36" t="s">
        <v>511</v>
      </c>
      <c r="H37" s="84"/>
      <c r="I37" s="84">
        <v>930.22</v>
      </c>
      <c r="J37" s="84">
        <v>3720.87</v>
      </c>
      <c r="K37" s="84">
        <f>Tabela126[[#This Row],[AGP]]+Tabela126[[#This Row],[VENCIMENTO]]+Tabela126[[#This Row],[REPRESENTAÇÃO]]</f>
        <v>4651.09</v>
      </c>
      <c r="L37" s="1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</row>
    <row r="38" spans="1:28" s="23" customFormat="1" ht="12.75" customHeight="1">
      <c r="A38" s="39" t="s">
        <v>88</v>
      </c>
      <c r="B38" s="42" t="s">
        <v>140</v>
      </c>
      <c r="C38" s="42" t="s">
        <v>182</v>
      </c>
      <c r="D38" s="45" t="s">
        <v>209</v>
      </c>
      <c r="E38" s="34">
        <v>1</v>
      </c>
      <c r="F38" s="47" t="s">
        <v>244</v>
      </c>
      <c r="G38" s="36" t="s">
        <v>511</v>
      </c>
      <c r="H38" s="84"/>
      <c r="I38" s="84">
        <v>930.22</v>
      </c>
      <c r="J38" s="84">
        <v>3720.87</v>
      </c>
      <c r="K38" s="84">
        <f>Tabela126[[#This Row],[AGP]]+Tabela126[[#This Row],[VENCIMENTO]]+Tabela126[[#This Row],[REPRESENTAÇÃO]]</f>
        <v>4651.09</v>
      </c>
      <c r="L38" s="1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</row>
    <row r="39" spans="1:28" s="23" customFormat="1" ht="12.75" customHeight="1">
      <c r="A39" s="39" t="s">
        <v>89</v>
      </c>
      <c r="B39" s="42" t="s">
        <v>141</v>
      </c>
      <c r="C39" s="42" t="s">
        <v>183</v>
      </c>
      <c r="D39" s="45" t="s">
        <v>18</v>
      </c>
      <c r="E39" s="34">
        <v>1</v>
      </c>
      <c r="F39" s="47" t="s">
        <v>515</v>
      </c>
      <c r="G39" s="36" t="s">
        <v>511</v>
      </c>
      <c r="H39" s="84"/>
      <c r="I39" s="84">
        <v>664.44</v>
      </c>
      <c r="J39" s="84">
        <v>2657.77</v>
      </c>
      <c r="K39" s="84">
        <f>Tabela126[[#This Row],[AGP]]+Tabela126[[#This Row],[VENCIMENTO]]+Tabela126[[#This Row],[REPRESENTAÇÃO]]</f>
        <v>3322.21</v>
      </c>
      <c r="L39" s="1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</row>
    <row r="40" spans="1:28" s="23" customFormat="1" ht="12.75" customHeight="1">
      <c r="A40" s="39" t="s">
        <v>90</v>
      </c>
      <c r="B40" s="42" t="s">
        <v>142</v>
      </c>
      <c r="C40" s="42" t="s">
        <v>184</v>
      </c>
      <c r="D40" s="45" t="s">
        <v>18</v>
      </c>
      <c r="E40" s="34">
        <v>1</v>
      </c>
      <c r="F40" s="47" t="s">
        <v>245</v>
      </c>
      <c r="G40" s="36" t="s">
        <v>511</v>
      </c>
      <c r="H40" s="84"/>
      <c r="I40" s="84">
        <v>664.44</v>
      </c>
      <c r="J40" s="84">
        <v>2657.77</v>
      </c>
      <c r="K40" s="84">
        <f>Tabela126[[#This Row],[AGP]]+Tabela126[[#This Row],[VENCIMENTO]]+Tabela126[[#This Row],[REPRESENTAÇÃO]]</f>
        <v>3322.21</v>
      </c>
      <c r="L40" s="1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</row>
    <row r="41" spans="1:28" s="23" customFormat="1" ht="12.75" customHeight="1">
      <c r="A41" s="39" t="s">
        <v>91</v>
      </c>
      <c r="B41" s="42" t="s">
        <v>129</v>
      </c>
      <c r="C41" s="42" t="s">
        <v>185</v>
      </c>
      <c r="D41" s="45" t="s">
        <v>18</v>
      </c>
      <c r="E41" s="34">
        <v>1</v>
      </c>
      <c r="F41" s="47" t="s">
        <v>246</v>
      </c>
      <c r="G41" s="36" t="s">
        <v>511</v>
      </c>
      <c r="H41" s="84"/>
      <c r="I41" s="84">
        <v>664.44</v>
      </c>
      <c r="J41" s="84">
        <v>2657.77</v>
      </c>
      <c r="K41" s="84">
        <f>Tabela126[[#This Row],[AGP]]+Tabela126[[#This Row],[VENCIMENTO]]+Tabela126[[#This Row],[REPRESENTAÇÃO]]</f>
        <v>3322.21</v>
      </c>
      <c r="L41" s="1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</row>
    <row r="42" spans="1:28" s="23" customFormat="1" ht="12.75" customHeight="1">
      <c r="A42" s="39" t="s">
        <v>92</v>
      </c>
      <c r="B42" s="42" t="s">
        <v>143</v>
      </c>
      <c r="C42" s="42" t="s">
        <v>186</v>
      </c>
      <c r="D42" s="45" t="s">
        <v>18</v>
      </c>
      <c r="E42" s="34">
        <v>1</v>
      </c>
      <c r="F42" s="47" t="s">
        <v>247</v>
      </c>
      <c r="G42" s="36" t="s">
        <v>511</v>
      </c>
      <c r="H42" s="84"/>
      <c r="I42" s="84">
        <v>664.44</v>
      </c>
      <c r="J42" s="84">
        <v>2657.77</v>
      </c>
      <c r="K42" s="84">
        <f>Tabela126[[#This Row],[AGP]]+Tabela126[[#This Row],[VENCIMENTO]]+Tabela126[[#This Row],[REPRESENTAÇÃO]]</f>
        <v>3322.21</v>
      </c>
      <c r="L42" s="1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</row>
    <row r="43" spans="1:28" s="23" customFormat="1" ht="12.75" customHeight="1">
      <c r="A43" s="39" t="s">
        <v>93</v>
      </c>
      <c r="B43" s="42" t="s">
        <v>144</v>
      </c>
      <c r="C43" s="42" t="s">
        <v>187</v>
      </c>
      <c r="D43" s="45" t="s">
        <v>18</v>
      </c>
      <c r="E43" s="34">
        <v>1</v>
      </c>
      <c r="F43" s="47" t="s">
        <v>248</v>
      </c>
      <c r="G43" s="36" t="s">
        <v>511</v>
      </c>
      <c r="H43" s="84"/>
      <c r="I43" s="84">
        <v>664.44</v>
      </c>
      <c r="J43" s="84">
        <v>2657.77</v>
      </c>
      <c r="K43" s="84">
        <f>Tabela126[[#This Row],[AGP]]+Tabela126[[#This Row],[VENCIMENTO]]+Tabela126[[#This Row],[REPRESENTAÇÃO]]</f>
        <v>3322.21</v>
      </c>
      <c r="L43" s="1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</row>
    <row r="44" spans="1:28" s="23" customFormat="1" ht="12.75" customHeight="1">
      <c r="A44" s="39" t="s">
        <v>94</v>
      </c>
      <c r="B44" s="42" t="s">
        <v>145</v>
      </c>
      <c r="C44" s="42" t="s">
        <v>188</v>
      </c>
      <c r="D44" s="45" t="s">
        <v>18</v>
      </c>
      <c r="E44" s="34">
        <v>1</v>
      </c>
      <c r="F44" s="47" t="s">
        <v>249</v>
      </c>
      <c r="G44" s="36" t="s">
        <v>511</v>
      </c>
      <c r="H44" s="84"/>
      <c r="I44" s="84">
        <v>664.44</v>
      </c>
      <c r="J44" s="84">
        <v>2657.77</v>
      </c>
      <c r="K44" s="84">
        <f>Tabela126[[#This Row],[AGP]]+Tabela126[[#This Row],[VENCIMENTO]]+Tabela126[[#This Row],[REPRESENTAÇÃO]]</f>
        <v>3322.21</v>
      </c>
      <c r="L44" s="1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</row>
    <row r="45" spans="1:28" s="23" customFormat="1" ht="12.75" customHeight="1">
      <c r="A45" s="39" t="s">
        <v>95</v>
      </c>
      <c r="B45" s="42" t="s">
        <v>146</v>
      </c>
      <c r="C45" s="42" t="s">
        <v>189</v>
      </c>
      <c r="D45" s="45" t="s">
        <v>18</v>
      </c>
      <c r="E45" s="34">
        <v>1</v>
      </c>
      <c r="F45" s="47" t="s">
        <v>250</v>
      </c>
      <c r="G45" s="36" t="s">
        <v>511</v>
      </c>
      <c r="H45" s="84"/>
      <c r="I45" s="84">
        <v>664.44</v>
      </c>
      <c r="J45" s="84">
        <v>2657.77</v>
      </c>
      <c r="K45" s="84">
        <f>Tabela126[[#This Row],[AGP]]+Tabela126[[#This Row],[VENCIMENTO]]+Tabela126[[#This Row],[REPRESENTAÇÃO]]</f>
        <v>3322.21</v>
      </c>
      <c r="L45" s="1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</row>
    <row r="46" spans="1:28" s="23" customFormat="1" ht="12.75" customHeight="1">
      <c r="A46" s="39" t="s">
        <v>96</v>
      </c>
      <c r="B46" s="42" t="s">
        <v>25</v>
      </c>
      <c r="C46" s="42" t="s">
        <v>190</v>
      </c>
      <c r="D46" s="45" t="s">
        <v>18</v>
      </c>
      <c r="E46" s="34">
        <v>1</v>
      </c>
      <c r="F46" s="47" t="s">
        <v>251</v>
      </c>
      <c r="G46" s="36" t="s">
        <v>511</v>
      </c>
      <c r="H46" s="84"/>
      <c r="I46" s="84">
        <v>664.44</v>
      </c>
      <c r="J46" s="84">
        <v>2657.77</v>
      </c>
      <c r="K46" s="84">
        <f>Tabela126[[#This Row],[AGP]]+Tabela126[[#This Row],[VENCIMENTO]]+Tabela126[[#This Row],[REPRESENTAÇÃO]]</f>
        <v>3322.21</v>
      </c>
      <c r="L46" s="1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</row>
    <row r="47" spans="1:28" s="23" customFormat="1" ht="12.75" customHeight="1">
      <c r="A47" s="39" t="s">
        <v>97</v>
      </c>
      <c r="B47" s="42" t="s">
        <v>147</v>
      </c>
      <c r="C47" s="42" t="s">
        <v>191</v>
      </c>
      <c r="D47" s="45" t="s">
        <v>18</v>
      </c>
      <c r="E47" s="34">
        <v>1</v>
      </c>
      <c r="F47" s="47" t="s">
        <v>252</v>
      </c>
      <c r="G47" s="36" t="s">
        <v>511</v>
      </c>
      <c r="H47" s="84"/>
      <c r="I47" s="84">
        <v>664.44</v>
      </c>
      <c r="J47" s="84">
        <v>2657.77</v>
      </c>
      <c r="K47" s="84">
        <f>Tabela126[[#This Row],[AGP]]+Tabela126[[#This Row],[VENCIMENTO]]+Tabela126[[#This Row],[REPRESENTAÇÃO]]</f>
        <v>3322.21</v>
      </c>
      <c r="L47" s="1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</row>
    <row r="48" spans="1:28" s="23" customFormat="1" ht="12.75" customHeight="1">
      <c r="A48" s="39" t="s">
        <v>98</v>
      </c>
      <c r="B48" s="42" t="s">
        <v>148</v>
      </c>
      <c r="C48" s="42" t="s">
        <v>192</v>
      </c>
      <c r="D48" s="45" t="s">
        <v>18</v>
      </c>
      <c r="E48" s="34">
        <v>1</v>
      </c>
      <c r="F48" s="47" t="s">
        <v>253</v>
      </c>
      <c r="G48" s="36" t="s">
        <v>511</v>
      </c>
      <c r="H48" s="84"/>
      <c r="I48" s="84">
        <v>664.44</v>
      </c>
      <c r="J48" s="84">
        <v>2657.77</v>
      </c>
      <c r="K48" s="84">
        <f>Tabela126[[#This Row],[AGP]]+Tabela126[[#This Row],[VENCIMENTO]]+Tabela126[[#This Row],[REPRESENTAÇÃO]]</f>
        <v>3322.21</v>
      </c>
      <c r="L48" s="1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</row>
    <row r="49" spans="1:28" s="23" customFormat="1" ht="12.75" customHeight="1">
      <c r="A49" s="39" t="s">
        <v>99</v>
      </c>
      <c r="B49" s="42" t="s">
        <v>149</v>
      </c>
      <c r="C49" s="42" t="s">
        <v>193</v>
      </c>
      <c r="D49" s="45" t="s">
        <v>18</v>
      </c>
      <c r="E49" s="34">
        <v>1</v>
      </c>
      <c r="F49" s="47" t="s">
        <v>254</v>
      </c>
      <c r="G49" s="36" t="s">
        <v>511</v>
      </c>
      <c r="H49" s="84"/>
      <c r="I49" s="84">
        <v>664.44</v>
      </c>
      <c r="J49" s="84">
        <v>2657.77</v>
      </c>
      <c r="K49" s="84">
        <f>Tabela126[[#This Row],[AGP]]+Tabela126[[#This Row],[VENCIMENTO]]+Tabela126[[#This Row],[REPRESENTAÇÃO]]</f>
        <v>3322.21</v>
      </c>
      <c r="L49" s="1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</row>
    <row r="50" spans="1:28" s="23" customFormat="1" ht="12.75" customHeight="1">
      <c r="A50" s="39" t="s">
        <v>100</v>
      </c>
      <c r="B50" s="42" t="s">
        <v>150</v>
      </c>
      <c r="C50" s="44" t="s">
        <v>194</v>
      </c>
      <c r="D50" s="45" t="s">
        <v>18</v>
      </c>
      <c r="E50" s="34">
        <v>1</v>
      </c>
      <c r="F50" s="47" t="s">
        <v>255</v>
      </c>
      <c r="G50" s="36" t="s">
        <v>511</v>
      </c>
      <c r="H50" s="84"/>
      <c r="I50" s="84">
        <v>664.44</v>
      </c>
      <c r="J50" s="84">
        <v>2657.77</v>
      </c>
      <c r="K50" s="84">
        <f>Tabela126[[#This Row],[AGP]]+Tabela126[[#This Row],[VENCIMENTO]]+Tabela126[[#This Row],[REPRESENTAÇÃO]]</f>
        <v>3322.21</v>
      </c>
      <c r="L50" s="1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</row>
    <row r="51" spans="1:28" s="23" customFormat="1" ht="12.75" customHeight="1">
      <c r="A51" s="39" t="s">
        <v>101</v>
      </c>
      <c r="B51" s="42" t="s">
        <v>151</v>
      </c>
      <c r="C51" s="42" t="s">
        <v>195</v>
      </c>
      <c r="D51" s="45" t="s">
        <v>19</v>
      </c>
      <c r="E51" s="34">
        <v>1</v>
      </c>
      <c r="F51" s="47" t="s">
        <v>256</v>
      </c>
      <c r="G51" s="36" t="s">
        <v>511</v>
      </c>
      <c r="H51" s="84"/>
      <c r="I51" s="84">
        <v>431.89</v>
      </c>
      <c r="J51" s="84">
        <v>1727.55</v>
      </c>
      <c r="K51" s="84">
        <f>Tabela126[[#This Row],[AGP]]+Tabela126[[#This Row],[VENCIMENTO]]+Tabela126[[#This Row],[REPRESENTAÇÃO]]</f>
        <v>2159.44</v>
      </c>
      <c r="L51" s="1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</row>
    <row r="52" spans="1:28" s="23" customFormat="1" ht="12.75" customHeight="1">
      <c r="A52" s="39" t="s">
        <v>102</v>
      </c>
      <c r="B52" s="42" t="s">
        <v>152</v>
      </c>
      <c r="C52" s="42" t="s">
        <v>196</v>
      </c>
      <c r="D52" s="45" t="s">
        <v>19</v>
      </c>
      <c r="E52" s="34">
        <v>1</v>
      </c>
      <c r="F52" s="39" t="s">
        <v>257</v>
      </c>
      <c r="G52" s="36" t="s">
        <v>511</v>
      </c>
      <c r="H52" s="84"/>
      <c r="I52" s="84">
        <v>431.89</v>
      </c>
      <c r="J52" s="84">
        <v>1727.55</v>
      </c>
      <c r="K52" s="84">
        <f>Tabela126[[#This Row],[AGP]]+Tabela126[[#This Row],[VENCIMENTO]]+Tabela126[[#This Row],[REPRESENTAÇÃO]]</f>
        <v>2159.44</v>
      </c>
      <c r="L52" s="1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</row>
    <row r="53" spans="1:28" s="23" customFormat="1" ht="12.75" customHeight="1">
      <c r="A53" s="39" t="s">
        <v>101</v>
      </c>
      <c r="B53" s="42" t="s">
        <v>151</v>
      </c>
      <c r="C53" s="42" t="s">
        <v>195</v>
      </c>
      <c r="D53" s="45" t="s">
        <v>19</v>
      </c>
      <c r="E53" s="34">
        <v>1</v>
      </c>
      <c r="F53" s="47" t="s">
        <v>258</v>
      </c>
      <c r="G53" s="36" t="s">
        <v>511</v>
      </c>
      <c r="H53" s="84"/>
      <c r="I53" s="84">
        <v>431.89</v>
      </c>
      <c r="J53" s="84">
        <v>1727.55</v>
      </c>
      <c r="K53" s="84">
        <f>Tabela126[[#This Row],[AGP]]+Tabela126[[#This Row],[VENCIMENTO]]+Tabela126[[#This Row],[REPRESENTAÇÃO]]</f>
        <v>2159.44</v>
      </c>
      <c r="L53" s="1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</row>
    <row r="54" spans="1:28" s="23" customFormat="1" ht="12.75" customHeight="1">
      <c r="A54" s="39" t="s">
        <v>101</v>
      </c>
      <c r="B54" s="42" t="s">
        <v>151</v>
      </c>
      <c r="C54" s="42" t="s">
        <v>195</v>
      </c>
      <c r="D54" s="45" t="s">
        <v>19</v>
      </c>
      <c r="E54" s="34">
        <v>1</v>
      </c>
      <c r="F54" s="47" t="s">
        <v>259</v>
      </c>
      <c r="G54" s="36" t="s">
        <v>511</v>
      </c>
      <c r="H54" s="84"/>
      <c r="I54" s="84">
        <v>431.89</v>
      </c>
      <c r="J54" s="84">
        <v>1727.55</v>
      </c>
      <c r="K54" s="84">
        <f>Tabela126[[#This Row],[AGP]]+Tabela126[[#This Row],[VENCIMENTO]]+Tabela126[[#This Row],[REPRESENTAÇÃO]]</f>
        <v>2159.44</v>
      </c>
      <c r="L54" s="1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</row>
    <row r="55" spans="1:28" s="23" customFormat="1" ht="12.75" customHeight="1">
      <c r="A55" s="39" t="s">
        <v>103</v>
      </c>
      <c r="B55" s="42" t="s">
        <v>153</v>
      </c>
      <c r="C55" s="42" t="s">
        <v>197</v>
      </c>
      <c r="D55" s="45" t="s">
        <v>19</v>
      </c>
      <c r="E55" s="34">
        <v>1</v>
      </c>
      <c r="F55" s="47" t="s">
        <v>260</v>
      </c>
      <c r="G55" s="36" t="s">
        <v>511</v>
      </c>
      <c r="H55" s="84"/>
      <c r="I55" s="84">
        <v>431.89</v>
      </c>
      <c r="J55" s="84">
        <v>1727.55</v>
      </c>
      <c r="K55" s="84">
        <f>Tabela126[[#This Row],[AGP]]+Tabela126[[#This Row],[VENCIMENTO]]+Tabela126[[#This Row],[REPRESENTAÇÃO]]</f>
        <v>2159.44</v>
      </c>
      <c r="L55" s="1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</row>
    <row r="56" spans="1:28" s="23" customFormat="1" ht="12.75" customHeight="1">
      <c r="A56" s="39" t="s">
        <v>101</v>
      </c>
      <c r="B56" s="42" t="s">
        <v>151</v>
      </c>
      <c r="C56" s="42" t="s">
        <v>195</v>
      </c>
      <c r="D56" s="45" t="s">
        <v>19</v>
      </c>
      <c r="E56" s="34">
        <v>1</v>
      </c>
      <c r="F56" s="47" t="s">
        <v>261</v>
      </c>
      <c r="G56" s="36" t="s">
        <v>511</v>
      </c>
      <c r="H56" s="84"/>
      <c r="I56" s="84">
        <v>431.89</v>
      </c>
      <c r="J56" s="84">
        <v>1727.55</v>
      </c>
      <c r="K56" s="84">
        <f>Tabela126[[#This Row],[AGP]]+Tabela126[[#This Row],[VENCIMENTO]]+Tabela126[[#This Row],[REPRESENTAÇÃO]]</f>
        <v>2159.44</v>
      </c>
      <c r="L56" s="1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</row>
    <row r="57" spans="1:28" s="23" customFormat="1" ht="12.75" customHeight="1">
      <c r="A57" s="39" t="s">
        <v>102</v>
      </c>
      <c r="B57" s="42" t="s">
        <v>152</v>
      </c>
      <c r="C57" s="42" t="s">
        <v>196</v>
      </c>
      <c r="D57" s="45" t="s">
        <v>19</v>
      </c>
      <c r="E57" s="34">
        <v>1</v>
      </c>
      <c r="F57" s="47" t="s">
        <v>262</v>
      </c>
      <c r="G57" s="36" t="s">
        <v>511</v>
      </c>
      <c r="H57" s="84"/>
      <c r="I57" s="84">
        <v>431.89</v>
      </c>
      <c r="J57" s="84">
        <v>1727.55</v>
      </c>
      <c r="K57" s="84">
        <f>Tabela126[[#This Row],[AGP]]+Tabela126[[#This Row],[VENCIMENTO]]+Tabela126[[#This Row],[REPRESENTAÇÃO]]</f>
        <v>2159.44</v>
      </c>
      <c r="L57" s="1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</row>
    <row r="58" spans="1:28" s="23" customFormat="1" ht="12.75" customHeight="1">
      <c r="A58" s="39" t="s">
        <v>104</v>
      </c>
      <c r="B58" s="42" t="s">
        <v>154</v>
      </c>
      <c r="C58" s="42" t="s">
        <v>198</v>
      </c>
      <c r="D58" s="45" t="s">
        <v>19</v>
      </c>
      <c r="E58" s="34">
        <v>1</v>
      </c>
      <c r="F58" s="47" t="s">
        <v>263</v>
      </c>
      <c r="G58" s="36" t="s">
        <v>511</v>
      </c>
      <c r="H58" s="84"/>
      <c r="I58" s="84">
        <v>431.89</v>
      </c>
      <c r="J58" s="84">
        <v>1727.55</v>
      </c>
      <c r="K58" s="84">
        <f>Tabela126[[#This Row],[AGP]]+Tabela126[[#This Row],[VENCIMENTO]]+Tabela126[[#This Row],[REPRESENTAÇÃO]]</f>
        <v>2159.44</v>
      </c>
      <c r="L58" s="1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</row>
    <row r="59" spans="1:28" s="23" customFormat="1" ht="12.75" customHeight="1">
      <c r="A59" s="39" t="s">
        <v>104</v>
      </c>
      <c r="B59" s="42" t="s">
        <v>154</v>
      </c>
      <c r="C59" s="42" t="s">
        <v>198</v>
      </c>
      <c r="D59" s="45" t="s">
        <v>19</v>
      </c>
      <c r="E59" s="34">
        <v>1</v>
      </c>
      <c r="F59" s="47" t="s">
        <v>264</v>
      </c>
      <c r="G59" s="36" t="s">
        <v>511</v>
      </c>
      <c r="H59" s="84"/>
      <c r="I59" s="84">
        <v>431.89</v>
      </c>
      <c r="J59" s="84">
        <v>1727.55</v>
      </c>
      <c r="K59" s="84">
        <f>Tabela126[[#This Row],[AGP]]+Tabela126[[#This Row],[VENCIMENTO]]+Tabela126[[#This Row],[REPRESENTAÇÃO]]</f>
        <v>2159.44</v>
      </c>
      <c r="L59" s="1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</row>
    <row r="60" spans="1:28" s="23" customFormat="1" ht="12.75" customHeight="1">
      <c r="A60" s="39" t="s">
        <v>104</v>
      </c>
      <c r="B60" s="42" t="s">
        <v>154</v>
      </c>
      <c r="C60" s="42" t="s">
        <v>198</v>
      </c>
      <c r="D60" s="45" t="s">
        <v>19</v>
      </c>
      <c r="E60" s="34">
        <v>1</v>
      </c>
      <c r="F60" s="47" t="s">
        <v>265</v>
      </c>
      <c r="G60" s="36" t="s">
        <v>511</v>
      </c>
      <c r="H60" s="84"/>
      <c r="I60" s="84">
        <v>431.89</v>
      </c>
      <c r="J60" s="84">
        <v>1727.55</v>
      </c>
      <c r="K60" s="84">
        <f>Tabela126[[#This Row],[AGP]]+Tabela126[[#This Row],[VENCIMENTO]]+Tabela126[[#This Row],[REPRESENTAÇÃO]]</f>
        <v>2159.44</v>
      </c>
      <c r="L60" s="1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</row>
    <row r="61" spans="1:28" s="23" customFormat="1" ht="12.75" customHeight="1">
      <c r="A61" s="39" t="s">
        <v>105</v>
      </c>
      <c r="B61" s="42" t="s">
        <v>155</v>
      </c>
      <c r="C61" s="42" t="s">
        <v>199</v>
      </c>
      <c r="D61" s="45" t="s">
        <v>19</v>
      </c>
      <c r="E61" s="34">
        <v>1</v>
      </c>
      <c r="F61" s="47" t="s">
        <v>266</v>
      </c>
      <c r="G61" s="36" t="s">
        <v>511</v>
      </c>
      <c r="H61" s="84"/>
      <c r="I61" s="84">
        <v>431.89</v>
      </c>
      <c r="J61" s="84">
        <v>1727.55</v>
      </c>
      <c r="K61" s="84">
        <f>Tabela126[[#This Row],[AGP]]+Tabela126[[#This Row],[VENCIMENTO]]+Tabela126[[#This Row],[REPRESENTAÇÃO]]</f>
        <v>2159.44</v>
      </c>
      <c r="L61" s="1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</row>
    <row r="62" spans="1:28" s="23" customFormat="1" ht="12.75" customHeight="1">
      <c r="A62" s="39" t="s">
        <v>107</v>
      </c>
      <c r="B62" s="42" t="s">
        <v>157</v>
      </c>
      <c r="C62" s="42" t="s">
        <v>201</v>
      </c>
      <c r="D62" s="45" t="s">
        <v>210</v>
      </c>
      <c r="E62" s="34">
        <v>1</v>
      </c>
      <c r="F62" s="47" t="s">
        <v>268</v>
      </c>
      <c r="G62" s="36" t="s">
        <v>511</v>
      </c>
      <c r="H62" s="84"/>
      <c r="I62" s="84">
        <v>265.77999999999997</v>
      </c>
      <c r="J62" s="84">
        <v>1063.1099999999999</v>
      </c>
      <c r="K62" s="84">
        <f>Tabela126[[#This Row],[AGP]]+Tabela126[[#This Row],[VENCIMENTO]]+Tabela126[[#This Row],[REPRESENTAÇÃO]]</f>
        <v>1328.8899999999999</v>
      </c>
      <c r="L62" s="1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</row>
    <row r="63" spans="1:28" s="23" customFormat="1" ht="12.75" customHeight="1">
      <c r="A63" s="39" t="s">
        <v>108</v>
      </c>
      <c r="B63" s="42" t="s">
        <v>158</v>
      </c>
      <c r="C63" s="42" t="s">
        <v>202</v>
      </c>
      <c r="D63" s="45" t="s">
        <v>210</v>
      </c>
      <c r="E63" s="34">
        <v>1</v>
      </c>
      <c r="F63" s="47" t="s">
        <v>269</v>
      </c>
      <c r="G63" s="36" t="s">
        <v>511</v>
      </c>
      <c r="H63" s="84"/>
      <c r="I63" s="84">
        <v>265.77999999999997</v>
      </c>
      <c r="J63" s="84">
        <v>1063.1099999999999</v>
      </c>
      <c r="K63" s="84">
        <f>Tabela126[[#This Row],[AGP]]+Tabela126[[#This Row],[VENCIMENTO]]+Tabela126[[#This Row],[REPRESENTAÇÃO]]</f>
        <v>1328.8899999999999</v>
      </c>
      <c r="L63" s="1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</row>
    <row r="64" spans="1:28" s="23" customFormat="1" ht="12.75" customHeight="1">
      <c r="A64" s="39" t="s">
        <v>108</v>
      </c>
      <c r="B64" s="42" t="s">
        <v>158</v>
      </c>
      <c r="C64" s="42" t="s">
        <v>202</v>
      </c>
      <c r="D64" s="45" t="s">
        <v>210</v>
      </c>
      <c r="E64" s="34">
        <v>1</v>
      </c>
      <c r="F64" s="47" t="s">
        <v>270</v>
      </c>
      <c r="G64" s="36" t="s">
        <v>511</v>
      </c>
      <c r="H64" s="84"/>
      <c r="I64" s="84">
        <v>265.77999999999997</v>
      </c>
      <c r="J64" s="84">
        <v>1063.1099999999999</v>
      </c>
      <c r="K64" s="84">
        <f>Tabela126[[#This Row],[AGP]]+Tabela126[[#This Row],[VENCIMENTO]]+Tabela126[[#This Row],[REPRESENTAÇÃO]]</f>
        <v>1328.8899999999999</v>
      </c>
      <c r="L64" s="1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</row>
    <row r="65" spans="1:28" s="23" customFormat="1" ht="12.75" customHeight="1">
      <c r="A65" s="39" t="s">
        <v>109</v>
      </c>
      <c r="B65" s="42" t="s">
        <v>159</v>
      </c>
      <c r="C65" s="42" t="s">
        <v>203</v>
      </c>
      <c r="D65" s="45" t="s">
        <v>210</v>
      </c>
      <c r="E65" s="34">
        <v>1</v>
      </c>
      <c r="F65" s="47" t="s">
        <v>271</v>
      </c>
      <c r="G65" s="36" t="s">
        <v>511</v>
      </c>
      <c r="H65" s="84"/>
      <c r="I65" s="84">
        <v>265.77999999999997</v>
      </c>
      <c r="J65" s="84">
        <v>1063.1099999999999</v>
      </c>
      <c r="K65" s="84">
        <f>Tabela126[[#This Row],[AGP]]+Tabela126[[#This Row],[VENCIMENTO]]+Tabela126[[#This Row],[REPRESENTAÇÃO]]</f>
        <v>1328.8899999999999</v>
      </c>
      <c r="L65" s="1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</row>
    <row r="66" spans="1:28" s="23" customFormat="1" ht="12.75" customHeight="1">
      <c r="A66" s="39" t="s">
        <v>110</v>
      </c>
      <c r="B66" s="42" t="s">
        <v>160</v>
      </c>
      <c r="C66" s="42" t="s">
        <v>204</v>
      </c>
      <c r="D66" s="45" t="s">
        <v>210</v>
      </c>
      <c r="E66" s="34">
        <v>1</v>
      </c>
      <c r="F66" s="47" t="s">
        <v>272</v>
      </c>
      <c r="G66" s="36" t="s">
        <v>511</v>
      </c>
      <c r="H66" s="84"/>
      <c r="I66" s="84">
        <v>265.77999999999997</v>
      </c>
      <c r="J66" s="84">
        <v>1063.1099999999999</v>
      </c>
      <c r="K66" s="84">
        <f>Tabela126[[#This Row],[AGP]]+Tabela126[[#This Row],[VENCIMENTO]]+Tabela126[[#This Row],[REPRESENTAÇÃO]]</f>
        <v>1328.8899999999999</v>
      </c>
      <c r="L66" s="1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</row>
    <row r="67" spans="1:28" s="23" customFormat="1" ht="12.75" customHeight="1">
      <c r="A67" s="39" t="s">
        <v>111</v>
      </c>
      <c r="B67" s="42" t="s">
        <v>161</v>
      </c>
      <c r="C67" s="42" t="s">
        <v>205</v>
      </c>
      <c r="D67" s="45" t="s">
        <v>211</v>
      </c>
      <c r="E67" s="34">
        <v>1</v>
      </c>
      <c r="F67" s="47" t="s">
        <v>273</v>
      </c>
      <c r="G67" s="36" t="s">
        <v>511</v>
      </c>
      <c r="H67" s="84"/>
      <c r="I67" s="84">
        <v>232.56</v>
      </c>
      <c r="J67" s="84">
        <v>930.22</v>
      </c>
      <c r="K67" s="84">
        <f>Tabela126[[#This Row],[AGP]]+Tabela126[[#This Row],[VENCIMENTO]]+Tabela126[[#This Row],[REPRESENTAÇÃO]]</f>
        <v>1162.78</v>
      </c>
      <c r="L67" s="1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</row>
    <row r="68" spans="1:28" s="22" customFormat="1" ht="12.75" customHeight="1">
      <c r="A68" s="21" t="s">
        <v>57</v>
      </c>
      <c r="B68" s="87"/>
      <c r="C68" s="87"/>
      <c r="D68" s="87"/>
      <c r="E68" s="87">
        <f>SUBTOTAL(102,Tabela126[QUANT.])</f>
        <v>65</v>
      </c>
      <c r="F68" s="88"/>
      <c r="G68" s="87"/>
      <c r="H68" s="108">
        <f>SUM(H3:H67)</f>
        <v>10570</v>
      </c>
      <c r="I68" s="89">
        <f>SUBTOTAL(109,Tabela126[VENCIMENTO])</f>
        <v>55381.24000000002</v>
      </c>
      <c r="J68" s="90">
        <f>SUBTOTAL(109,Tabela126[REPRESENTAÇÃO])</f>
        <v>216439.0399999996</v>
      </c>
      <c r="K68" s="91">
        <f>SUBTOTAL(109,Tabela126[TOTAL])</f>
        <v>282390.27999999997</v>
      </c>
    </row>
    <row r="69" spans="1:28" ht="12.75" customHeight="1">
      <c r="A69" s="18"/>
      <c r="B69" s="19"/>
      <c r="C69" s="19"/>
      <c r="D69" s="19"/>
      <c r="E69" s="19"/>
      <c r="F69" s="20"/>
      <c r="G69" s="19"/>
      <c r="H69" s="19"/>
      <c r="I69" s="19"/>
      <c r="J69" s="19"/>
      <c r="K69" s="17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</row>
    <row r="70" spans="1:28" s="22" customFormat="1" ht="12.75" customHeight="1">
      <c r="A70" s="113" t="s">
        <v>20</v>
      </c>
      <c r="B70" s="113"/>
      <c r="C70" s="113"/>
      <c r="D70" s="113"/>
      <c r="E70" s="113"/>
      <c r="F70" s="113"/>
      <c r="G70" s="113"/>
      <c r="H70" s="113"/>
      <c r="I70" s="26"/>
      <c r="K70" s="27"/>
      <c r="L70" s="27"/>
    </row>
    <row r="71" spans="1:28" s="22" customFormat="1" ht="12.75" customHeight="1">
      <c r="A71" s="24" t="s">
        <v>1</v>
      </c>
      <c r="B71" s="24" t="s">
        <v>2</v>
      </c>
      <c r="C71" s="24" t="s">
        <v>3</v>
      </c>
      <c r="D71" s="24" t="s">
        <v>4</v>
      </c>
      <c r="E71" s="24" t="s">
        <v>5</v>
      </c>
      <c r="F71" s="24" t="s">
        <v>6</v>
      </c>
      <c r="G71" s="24" t="s">
        <v>7</v>
      </c>
      <c r="H71" s="24" t="s">
        <v>11</v>
      </c>
      <c r="I71" s="26"/>
      <c r="J71" s="26"/>
      <c r="K71" s="27"/>
      <c r="L71" s="27"/>
      <c r="M71" s="26"/>
      <c r="N71" s="26"/>
      <c r="O71" s="26"/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</row>
    <row r="72" spans="1:28" s="22" customFormat="1" ht="12.75" customHeight="1">
      <c r="A72" s="39" t="s">
        <v>274</v>
      </c>
      <c r="B72" s="42" t="s">
        <v>275</v>
      </c>
      <c r="C72" s="44" t="s">
        <v>276</v>
      </c>
      <c r="D72" s="45" t="s">
        <v>277</v>
      </c>
      <c r="E72" s="29">
        <v>1</v>
      </c>
      <c r="F72" s="47" t="s">
        <v>331</v>
      </c>
      <c r="G72" s="74" t="s">
        <v>513</v>
      </c>
      <c r="H72" s="107">
        <v>5847.08</v>
      </c>
      <c r="K72" s="28"/>
      <c r="L72" s="28"/>
      <c r="M72" s="28"/>
      <c r="N72" s="28"/>
      <c r="O72" s="28"/>
      <c r="P72" s="28"/>
      <c r="Q72" s="28"/>
      <c r="R72" s="28"/>
      <c r="S72" s="28"/>
      <c r="T72" s="28"/>
      <c r="U72" s="28"/>
      <c r="V72" s="28"/>
      <c r="W72" s="28"/>
      <c r="X72" s="28"/>
      <c r="Y72" s="28"/>
      <c r="Z72" s="28"/>
      <c r="AA72" s="28"/>
      <c r="AB72" s="28"/>
    </row>
    <row r="73" spans="1:28" s="22" customFormat="1" ht="12.75" customHeight="1">
      <c r="A73" s="39" t="s">
        <v>278</v>
      </c>
      <c r="B73" s="42" t="s">
        <v>279</v>
      </c>
      <c r="C73" s="42" t="s">
        <v>280</v>
      </c>
      <c r="D73" s="45" t="s">
        <v>277</v>
      </c>
      <c r="E73" s="29">
        <v>1</v>
      </c>
      <c r="F73" s="47" t="s">
        <v>332</v>
      </c>
      <c r="G73" s="74" t="s">
        <v>512</v>
      </c>
      <c r="H73" s="107">
        <v>5847.08</v>
      </c>
      <c r="K73" s="28"/>
      <c r="L73" s="28"/>
      <c r="M73" s="28"/>
      <c r="N73" s="28"/>
      <c r="O73" s="28"/>
      <c r="P73" s="28"/>
      <c r="Q73" s="28"/>
      <c r="R73" s="28"/>
      <c r="S73" s="28"/>
      <c r="T73" s="28"/>
      <c r="U73" s="28"/>
      <c r="V73" s="28"/>
      <c r="W73" s="28"/>
      <c r="X73" s="28"/>
      <c r="Y73" s="28"/>
      <c r="Z73" s="28"/>
      <c r="AA73" s="28"/>
      <c r="AB73" s="28"/>
    </row>
    <row r="74" spans="1:28" s="22" customFormat="1" ht="12.75" customHeight="1">
      <c r="A74" s="39" t="s">
        <v>75</v>
      </c>
      <c r="B74" s="42" t="s">
        <v>135</v>
      </c>
      <c r="C74" s="42" t="s">
        <v>281</v>
      </c>
      <c r="D74" s="45" t="s">
        <v>21</v>
      </c>
      <c r="E74" s="29">
        <v>1</v>
      </c>
      <c r="F74" s="47" t="s">
        <v>333</v>
      </c>
      <c r="G74" s="74" t="s">
        <v>512</v>
      </c>
      <c r="H74" s="107">
        <v>4916.8599999999997</v>
      </c>
      <c r="K74" s="28"/>
      <c r="L74" s="28"/>
      <c r="M74" s="28"/>
      <c r="N74" s="28"/>
      <c r="O74" s="28"/>
      <c r="P74" s="28"/>
      <c r="Q74" s="28"/>
      <c r="R74" s="28"/>
      <c r="S74" s="28"/>
      <c r="T74" s="28"/>
      <c r="U74" s="28"/>
      <c r="V74" s="28"/>
      <c r="W74" s="28"/>
      <c r="X74" s="28"/>
      <c r="Y74" s="28"/>
      <c r="Z74" s="28"/>
      <c r="AA74" s="28"/>
      <c r="AB74" s="28"/>
    </row>
    <row r="75" spans="1:28" s="22" customFormat="1" ht="12.75" customHeight="1">
      <c r="A75" s="39" t="s">
        <v>282</v>
      </c>
      <c r="B75" s="42" t="s">
        <v>283</v>
      </c>
      <c r="C75" s="42" t="s">
        <v>284</v>
      </c>
      <c r="D75" s="45" t="s">
        <v>21</v>
      </c>
      <c r="E75" s="29">
        <v>1</v>
      </c>
      <c r="F75" s="47" t="s">
        <v>334</v>
      </c>
      <c r="G75" s="74" t="s">
        <v>512</v>
      </c>
      <c r="H75" s="107">
        <v>4916.8599999999997</v>
      </c>
      <c r="K75" s="28"/>
      <c r="L75" s="28"/>
      <c r="M75" s="28"/>
      <c r="N75" s="28"/>
      <c r="O75" s="28"/>
      <c r="P75" s="28"/>
      <c r="Q75" s="28"/>
      <c r="R75" s="28"/>
      <c r="S75" s="28"/>
      <c r="T75" s="28"/>
      <c r="U75" s="28"/>
      <c r="V75" s="28"/>
      <c r="W75" s="28"/>
      <c r="X75" s="28"/>
      <c r="Y75" s="28"/>
      <c r="Z75" s="28"/>
      <c r="AA75" s="28"/>
      <c r="AB75" s="28"/>
    </row>
    <row r="76" spans="1:28" s="22" customFormat="1" ht="12.75" customHeight="1">
      <c r="A76" s="39" t="s">
        <v>285</v>
      </c>
      <c r="B76" s="42" t="s">
        <v>286</v>
      </c>
      <c r="C76" s="42" t="s">
        <v>287</v>
      </c>
      <c r="D76" s="45" t="s">
        <v>22</v>
      </c>
      <c r="E76" s="29">
        <v>1</v>
      </c>
      <c r="F76" s="47" t="s">
        <v>335</v>
      </c>
      <c r="G76" s="74" t="s">
        <v>512</v>
      </c>
      <c r="H76" s="107">
        <v>4518.2</v>
      </c>
      <c r="K76" s="28"/>
      <c r="L76" s="28"/>
      <c r="M76" s="28"/>
      <c r="N76" s="28"/>
      <c r="O76" s="28"/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</row>
    <row r="77" spans="1:28" s="22" customFormat="1" ht="12.75" customHeight="1">
      <c r="A77" s="39" t="s">
        <v>288</v>
      </c>
      <c r="B77" s="42" t="s">
        <v>289</v>
      </c>
      <c r="C77" s="42" t="s">
        <v>290</v>
      </c>
      <c r="D77" s="45" t="s">
        <v>22</v>
      </c>
      <c r="E77" s="29">
        <v>1</v>
      </c>
      <c r="F77" s="47" t="s">
        <v>336</v>
      </c>
      <c r="G77" s="74" t="s">
        <v>512</v>
      </c>
      <c r="H77" s="107">
        <v>4518.2</v>
      </c>
      <c r="K77" s="28"/>
      <c r="L77" s="28"/>
      <c r="M77" s="28"/>
      <c r="N77" s="28"/>
      <c r="O77" s="28"/>
      <c r="P77" s="28"/>
      <c r="Q77" s="28"/>
      <c r="R77" s="28"/>
      <c r="S77" s="28"/>
      <c r="T77" s="28"/>
      <c r="U77" s="28"/>
      <c r="V77" s="28"/>
      <c r="W77" s="28"/>
      <c r="X77" s="28"/>
      <c r="Y77" s="28"/>
      <c r="Z77" s="28"/>
      <c r="AA77" s="28"/>
      <c r="AB77" s="28"/>
    </row>
    <row r="78" spans="1:28" s="22" customFormat="1" ht="12.75" customHeight="1">
      <c r="A78" s="39" t="s">
        <v>291</v>
      </c>
      <c r="B78" s="42" t="s">
        <v>292</v>
      </c>
      <c r="C78" s="42" t="s">
        <v>293</v>
      </c>
      <c r="D78" s="45" t="s">
        <v>22</v>
      </c>
      <c r="E78" s="29">
        <v>1</v>
      </c>
      <c r="F78" s="47" t="s">
        <v>337</v>
      </c>
      <c r="G78" s="74" t="s">
        <v>512</v>
      </c>
      <c r="H78" s="107">
        <v>4518.2</v>
      </c>
      <c r="K78" s="28"/>
      <c r="L78" s="28"/>
      <c r="M78" s="28"/>
      <c r="N78" s="28"/>
      <c r="O78" s="28"/>
      <c r="P78" s="28"/>
      <c r="Q78" s="28"/>
      <c r="R78" s="28"/>
      <c r="S78" s="28"/>
      <c r="T78" s="28"/>
      <c r="U78" s="28"/>
      <c r="V78" s="28"/>
      <c r="W78" s="28"/>
      <c r="X78" s="28"/>
      <c r="Y78" s="28"/>
      <c r="Z78" s="28"/>
      <c r="AA78" s="28"/>
      <c r="AB78" s="28"/>
    </row>
    <row r="79" spans="1:28" s="22" customFormat="1" ht="12.75" customHeight="1">
      <c r="A79" s="39" t="s">
        <v>294</v>
      </c>
      <c r="B79" s="42" t="s">
        <v>295</v>
      </c>
      <c r="C79" s="42" t="s">
        <v>296</v>
      </c>
      <c r="D79" s="45" t="s">
        <v>22</v>
      </c>
      <c r="E79" s="29">
        <v>1</v>
      </c>
      <c r="F79" s="47" t="s">
        <v>338</v>
      </c>
      <c r="G79" s="74" t="s">
        <v>513</v>
      </c>
      <c r="H79" s="107">
        <v>4518.2</v>
      </c>
      <c r="K79" s="28"/>
      <c r="L79" s="28"/>
      <c r="M79" s="28"/>
      <c r="N79" s="28"/>
      <c r="O79" s="28"/>
      <c r="P79" s="28"/>
      <c r="Q79" s="28"/>
      <c r="R79" s="28"/>
      <c r="S79" s="28"/>
      <c r="T79" s="28"/>
      <c r="U79" s="28"/>
      <c r="V79" s="28"/>
      <c r="W79" s="28"/>
      <c r="X79" s="28"/>
      <c r="Y79" s="28"/>
      <c r="Z79" s="28"/>
      <c r="AA79" s="28"/>
      <c r="AB79" s="28"/>
    </row>
    <row r="80" spans="1:28" s="22" customFormat="1" ht="12.75" customHeight="1">
      <c r="A80" s="39" t="s">
        <v>297</v>
      </c>
      <c r="B80" s="42" t="s">
        <v>298</v>
      </c>
      <c r="C80" s="42" t="s">
        <v>299</v>
      </c>
      <c r="D80" s="45" t="s">
        <v>22</v>
      </c>
      <c r="E80" s="29">
        <v>1</v>
      </c>
      <c r="F80" s="47" t="s">
        <v>339</v>
      </c>
      <c r="G80" s="74" t="s">
        <v>512</v>
      </c>
      <c r="H80" s="107">
        <v>4518.2</v>
      </c>
      <c r="K80" s="28"/>
      <c r="L80" s="28"/>
      <c r="M80" s="28"/>
      <c r="N80" s="28"/>
      <c r="O80" s="28"/>
      <c r="P80" s="28"/>
      <c r="Q80" s="28"/>
      <c r="R80" s="28"/>
      <c r="S80" s="28"/>
      <c r="T80" s="28"/>
      <c r="U80" s="28"/>
      <c r="V80" s="28"/>
      <c r="W80" s="28"/>
      <c r="X80" s="28"/>
      <c r="Y80" s="28"/>
      <c r="Z80" s="28"/>
      <c r="AA80" s="28"/>
      <c r="AB80" s="28"/>
    </row>
    <row r="81" spans="1:28" s="22" customFormat="1" ht="12.75" customHeight="1">
      <c r="A81" s="39" t="s">
        <v>74</v>
      </c>
      <c r="B81" s="42" t="s">
        <v>127</v>
      </c>
      <c r="C81" s="42" t="s">
        <v>171</v>
      </c>
      <c r="D81" s="45" t="s">
        <v>22</v>
      </c>
      <c r="E81" s="29">
        <v>1</v>
      </c>
      <c r="F81" s="47" t="s">
        <v>340</v>
      </c>
      <c r="G81" s="74" t="s">
        <v>512</v>
      </c>
      <c r="H81" s="107">
        <v>4518.2</v>
      </c>
      <c r="K81" s="28"/>
      <c r="L81" s="28"/>
      <c r="M81" s="28"/>
      <c r="N81" s="28"/>
      <c r="O81" s="28"/>
      <c r="P81" s="28"/>
      <c r="Q81" s="28"/>
      <c r="R81" s="28"/>
      <c r="S81" s="28"/>
      <c r="T81" s="28"/>
      <c r="U81" s="28"/>
      <c r="V81" s="28"/>
      <c r="W81" s="28"/>
      <c r="X81" s="28"/>
      <c r="Y81" s="28"/>
      <c r="Z81" s="28"/>
      <c r="AA81" s="28"/>
      <c r="AB81" s="28"/>
    </row>
    <row r="82" spans="1:28" s="22" customFormat="1" ht="12.75" customHeight="1">
      <c r="A82" s="39" t="s">
        <v>300</v>
      </c>
      <c r="B82" s="42" t="s">
        <v>301</v>
      </c>
      <c r="C82" s="42" t="s">
        <v>302</v>
      </c>
      <c r="D82" s="45" t="s">
        <v>23</v>
      </c>
      <c r="E82" s="29">
        <v>1</v>
      </c>
      <c r="F82" s="47" t="s">
        <v>341</v>
      </c>
      <c r="G82" s="74" t="s">
        <v>512</v>
      </c>
      <c r="H82" s="107">
        <v>3720.87</v>
      </c>
      <c r="K82" s="28"/>
      <c r="L82" s="28"/>
      <c r="M82" s="28"/>
      <c r="N82" s="28"/>
      <c r="O82" s="28"/>
      <c r="P82" s="28"/>
      <c r="Q82" s="28"/>
      <c r="R82" s="28"/>
      <c r="S82" s="28"/>
      <c r="T82" s="28"/>
      <c r="U82" s="28"/>
      <c r="V82" s="28"/>
      <c r="W82" s="28"/>
      <c r="X82" s="28"/>
      <c r="Y82" s="28"/>
      <c r="Z82" s="28"/>
      <c r="AA82" s="28"/>
      <c r="AB82" s="28"/>
    </row>
    <row r="83" spans="1:28" s="22" customFormat="1" ht="12.75" customHeight="1">
      <c r="A83" s="39" t="s">
        <v>303</v>
      </c>
      <c r="B83" s="42" t="s">
        <v>304</v>
      </c>
      <c r="C83" s="42" t="s">
        <v>305</v>
      </c>
      <c r="D83" s="45" t="s">
        <v>23</v>
      </c>
      <c r="E83" s="29">
        <v>1</v>
      </c>
      <c r="F83" s="47" t="s">
        <v>342</v>
      </c>
      <c r="G83" s="74" t="s">
        <v>512</v>
      </c>
      <c r="H83" s="107">
        <v>3720.87</v>
      </c>
      <c r="K83" s="28"/>
      <c r="L83" s="28"/>
      <c r="M83" s="28"/>
      <c r="N83" s="28"/>
      <c r="O83" s="28"/>
      <c r="P83" s="28"/>
      <c r="Q83" s="28"/>
      <c r="R83" s="28"/>
      <c r="S83" s="28"/>
      <c r="T83" s="28"/>
      <c r="U83" s="28"/>
      <c r="V83" s="28"/>
      <c r="W83" s="28"/>
      <c r="X83" s="28"/>
      <c r="Y83" s="28"/>
      <c r="Z83" s="28"/>
      <c r="AA83" s="28"/>
      <c r="AB83" s="28"/>
    </row>
    <row r="84" spans="1:28" s="22" customFormat="1" ht="12.75" customHeight="1">
      <c r="A84" s="39" t="s">
        <v>306</v>
      </c>
      <c r="B84" s="42" t="s">
        <v>307</v>
      </c>
      <c r="C84" s="42" t="s">
        <v>308</v>
      </c>
      <c r="D84" s="45" t="s">
        <v>23</v>
      </c>
      <c r="E84" s="29">
        <v>1</v>
      </c>
      <c r="F84" s="47" t="s">
        <v>343</v>
      </c>
      <c r="G84" s="74" t="s">
        <v>512</v>
      </c>
      <c r="H84" s="107">
        <v>3720.87</v>
      </c>
      <c r="K84" s="28"/>
      <c r="L84" s="28"/>
      <c r="M84" s="28"/>
      <c r="N84" s="28"/>
      <c r="O84" s="28"/>
      <c r="P84" s="28"/>
      <c r="Q84" s="28"/>
      <c r="R84" s="28"/>
      <c r="S84" s="28"/>
      <c r="T84" s="28"/>
      <c r="U84" s="28"/>
      <c r="V84" s="28"/>
      <c r="W84" s="28"/>
      <c r="X84" s="28"/>
      <c r="Y84" s="28"/>
      <c r="Z84" s="28"/>
      <c r="AA84" s="28"/>
      <c r="AB84" s="28"/>
    </row>
    <row r="85" spans="1:28" s="22" customFormat="1" ht="12.75" customHeight="1">
      <c r="A85" s="39" t="s">
        <v>309</v>
      </c>
      <c r="B85" s="42" t="s">
        <v>310</v>
      </c>
      <c r="C85" s="42" t="s">
        <v>311</v>
      </c>
      <c r="D85" s="45" t="s">
        <v>23</v>
      </c>
      <c r="E85" s="29">
        <v>1</v>
      </c>
      <c r="F85" s="47" t="s">
        <v>344</v>
      </c>
      <c r="G85" s="74" t="s">
        <v>512</v>
      </c>
      <c r="H85" s="107">
        <v>3720.87</v>
      </c>
      <c r="K85" s="28"/>
      <c r="L85" s="28"/>
      <c r="M85" s="28"/>
      <c r="N85" s="28"/>
      <c r="O85" s="28"/>
      <c r="P85" s="28"/>
      <c r="Q85" s="28"/>
      <c r="R85" s="28"/>
      <c r="S85" s="28"/>
      <c r="T85" s="28"/>
      <c r="U85" s="28"/>
      <c r="V85" s="28"/>
      <c r="W85" s="28"/>
      <c r="X85" s="28"/>
      <c r="Y85" s="28"/>
      <c r="Z85" s="28"/>
      <c r="AA85" s="28"/>
      <c r="AB85" s="28"/>
    </row>
    <row r="86" spans="1:28" s="22" customFormat="1" ht="12.75" customHeight="1">
      <c r="A86" s="39" t="s">
        <v>75</v>
      </c>
      <c r="B86" s="42" t="s">
        <v>312</v>
      </c>
      <c r="C86" s="42" t="s">
        <v>313</v>
      </c>
      <c r="D86" s="45" t="s">
        <v>23</v>
      </c>
      <c r="E86" s="29">
        <v>1</v>
      </c>
      <c r="F86" s="47" t="s">
        <v>345</v>
      </c>
      <c r="G86" s="74" t="s">
        <v>512</v>
      </c>
      <c r="H86" s="107">
        <v>3720.87</v>
      </c>
      <c r="K86" s="28"/>
      <c r="L86" s="28"/>
      <c r="M86" s="28"/>
      <c r="N86" s="28"/>
      <c r="O86" s="28"/>
      <c r="P86" s="28"/>
      <c r="Q86" s="28"/>
      <c r="R86" s="28"/>
      <c r="S86" s="28"/>
      <c r="T86" s="28"/>
      <c r="U86" s="28"/>
      <c r="V86" s="28"/>
      <c r="W86" s="28"/>
      <c r="X86" s="28"/>
      <c r="Y86" s="28"/>
      <c r="Z86" s="28"/>
      <c r="AA86" s="28"/>
      <c r="AB86" s="28"/>
    </row>
    <row r="87" spans="1:28" s="22" customFormat="1" ht="12.75" customHeight="1">
      <c r="A87" s="39" t="s">
        <v>314</v>
      </c>
      <c r="B87" s="42" t="s">
        <v>283</v>
      </c>
      <c r="C87" s="42" t="s">
        <v>315</v>
      </c>
      <c r="D87" s="45" t="s">
        <v>23</v>
      </c>
      <c r="E87" s="29">
        <v>1</v>
      </c>
      <c r="F87" s="47" t="s">
        <v>346</v>
      </c>
      <c r="G87" s="74" t="s">
        <v>512</v>
      </c>
      <c r="H87" s="107">
        <v>3720.87</v>
      </c>
      <c r="K87" s="28"/>
      <c r="L87" s="28"/>
      <c r="M87" s="28"/>
      <c r="N87" s="28"/>
      <c r="O87" s="28"/>
      <c r="P87" s="28"/>
      <c r="Q87" s="28"/>
      <c r="R87" s="28"/>
      <c r="S87" s="28"/>
      <c r="T87" s="28"/>
      <c r="U87" s="28"/>
      <c r="V87" s="28"/>
      <c r="W87" s="28"/>
      <c r="X87" s="28"/>
      <c r="Y87" s="28"/>
      <c r="Z87" s="28"/>
      <c r="AA87" s="28"/>
      <c r="AB87" s="28"/>
    </row>
    <row r="88" spans="1:28" s="22" customFormat="1" ht="12.75" customHeight="1">
      <c r="A88" s="39" t="s">
        <v>316</v>
      </c>
      <c r="B88" s="42" t="s">
        <v>317</v>
      </c>
      <c r="C88" s="42" t="s">
        <v>318</v>
      </c>
      <c r="D88" s="45" t="s">
        <v>23</v>
      </c>
      <c r="E88" s="29">
        <v>1</v>
      </c>
      <c r="F88" s="47" t="s">
        <v>347</v>
      </c>
      <c r="G88" s="74" t="s">
        <v>512</v>
      </c>
      <c r="H88" s="107">
        <v>3720.87</v>
      </c>
      <c r="K88" s="28"/>
      <c r="L88" s="28"/>
      <c r="M88" s="28"/>
      <c r="N88" s="28"/>
      <c r="O88" s="28"/>
      <c r="P88" s="28"/>
      <c r="Q88" s="28"/>
      <c r="R88" s="28"/>
      <c r="S88" s="28"/>
      <c r="T88" s="28"/>
      <c r="U88" s="28"/>
      <c r="V88" s="28"/>
      <c r="W88" s="28"/>
      <c r="X88" s="28"/>
      <c r="Y88" s="28"/>
      <c r="Z88" s="28"/>
      <c r="AA88" s="28"/>
      <c r="AB88" s="28"/>
    </row>
    <row r="89" spans="1:28" s="22" customFormat="1" ht="12.75" customHeight="1">
      <c r="A89" s="39" t="s">
        <v>81</v>
      </c>
      <c r="B89" s="42" t="s">
        <v>319</v>
      </c>
      <c r="C89" s="42" t="s">
        <v>460</v>
      </c>
      <c r="D89" s="45" t="s">
        <v>23</v>
      </c>
      <c r="E89" s="29">
        <v>1</v>
      </c>
      <c r="F89" s="47" t="s">
        <v>348</v>
      </c>
      <c r="G89" s="74" t="s">
        <v>512</v>
      </c>
      <c r="H89" s="107">
        <v>3720.87</v>
      </c>
      <c r="K89" s="28"/>
      <c r="L89" s="28"/>
      <c r="M89" s="28"/>
      <c r="N89" s="28"/>
      <c r="O89" s="28"/>
      <c r="P89" s="28"/>
      <c r="Q89" s="28"/>
      <c r="R89" s="28"/>
      <c r="S89" s="28"/>
      <c r="T89" s="28"/>
      <c r="U89" s="28"/>
      <c r="V89" s="28"/>
      <c r="W89" s="28"/>
      <c r="X89" s="28"/>
      <c r="Y89" s="28"/>
      <c r="Z89" s="28"/>
      <c r="AA89" s="28"/>
      <c r="AB89" s="28"/>
    </row>
    <row r="90" spans="1:28" s="22" customFormat="1" ht="12.75" customHeight="1">
      <c r="A90" s="39" t="s">
        <v>320</v>
      </c>
      <c r="B90" s="42" t="s">
        <v>321</v>
      </c>
      <c r="C90" s="42" t="s">
        <v>322</v>
      </c>
      <c r="D90" s="45" t="s">
        <v>24</v>
      </c>
      <c r="E90" s="29">
        <v>1</v>
      </c>
      <c r="F90" s="47" t="s">
        <v>349</v>
      </c>
      <c r="G90" s="74" t="s">
        <v>512</v>
      </c>
      <c r="H90" s="107">
        <v>2657.77</v>
      </c>
      <c r="K90" s="28"/>
      <c r="L90" s="28"/>
      <c r="M90" s="28"/>
      <c r="N90" s="28"/>
      <c r="O90" s="28"/>
      <c r="P90" s="28"/>
      <c r="Q90" s="28"/>
      <c r="R90" s="28"/>
      <c r="S90" s="28"/>
      <c r="T90" s="28"/>
      <c r="U90" s="28"/>
      <c r="V90" s="28"/>
      <c r="W90" s="28"/>
      <c r="X90" s="28"/>
      <c r="Y90" s="28"/>
      <c r="Z90" s="28"/>
      <c r="AA90" s="28"/>
      <c r="AB90" s="28"/>
    </row>
    <row r="91" spans="1:28" s="22" customFormat="1" ht="12.75" customHeight="1">
      <c r="A91" s="39" t="s">
        <v>324</v>
      </c>
      <c r="B91" s="42" t="s">
        <v>144</v>
      </c>
      <c r="C91" s="42" t="s">
        <v>187</v>
      </c>
      <c r="D91" s="45" t="s">
        <v>24</v>
      </c>
      <c r="E91" s="29">
        <v>1</v>
      </c>
      <c r="F91" s="47" t="s">
        <v>350</v>
      </c>
      <c r="G91" s="74" t="s">
        <v>512</v>
      </c>
      <c r="H91" s="107">
        <v>2657.77</v>
      </c>
      <c r="K91" s="28"/>
      <c r="L91" s="28"/>
      <c r="M91" s="28"/>
      <c r="N91" s="28"/>
      <c r="O91" s="28"/>
      <c r="P91" s="28"/>
      <c r="Q91" s="28"/>
      <c r="R91" s="28"/>
      <c r="S91" s="28"/>
      <c r="T91" s="28"/>
      <c r="U91" s="28"/>
      <c r="V91" s="28"/>
      <c r="W91" s="28"/>
      <c r="X91" s="28"/>
      <c r="Y91" s="28"/>
      <c r="Z91" s="28"/>
      <c r="AA91" s="28"/>
      <c r="AB91" s="28"/>
    </row>
    <row r="92" spans="1:28" s="22" customFormat="1" ht="12.75" customHeight="1">
      <c r="A92" s="39" t="s">
        <v>325</v>
      </c>
      <c r="B92" s="42" t="s">
        <v>326</v>
      </c>
      <c r="C92" s="42" t="s">
        <v>327</v>
      </c>
      <c r="D92" s="45" t="s">
        <v>24</v>
      </c>
      <c r="E92" s="29">
        <v>1</v>
      </c>
      <c r="F92" s="47" t="s">
        <v>351</v>
      </c>
      <c r="G92" s="74" t="s">
        <v>513</v>
      </c>
      <c r="H92" s="107">
        <v>2657.77</v>
      </c>
      <c r="K92" s="28"/>
      <c r="L92" s="28"/>
      <c r="M92" s="28"/>
      <c r="N92" s="28"/>
      <c r="O92" s="28"/>
      <c r="P92" s="28"/>
      <c r="Q92" s="28"/>
      <c r="R92" s="28"/>
      <c r="S92" s="28"/>
      <c r="T92" s="28"/>
      <c r="U92" s="28"/>
      <c r="V92" s="28"/>
      <c r="W92" s="28"/>
      <c r="X92" s="28"/>
      <c r="Y92" s="28"/>
      <c r="Z92" s="28"/>
      <c r="AA92" s="28"/>
      <c r="AB92" s="28"/>
    </row>
    <row r="93" spans="1:28" s="22" customFormat="1" ht="12.75" customHeight="1">
      <c r="A93" s="39" t="s">
        <v>90</v>
      </c>
      <c r="B93" s="42" t="s">
        <v>142</v>
      </c>
      <c r="C93" s="42" t="s">
        <v>184</v>
      </c>
      <c r="D93" s="45" t="s">
        <v>24</v>
      </c>
      <c r="E93" s="29">
        <v>1</v>
      </c>
      <c r="F93" s="47" t="s">
        <v>352</v>
      </c>
      <c r="G93" s="74" t="s">
        <v>512</v>
      </c>
      <c r="H93" s="107">
        <v>2657.77</v>
      </c>
      <c r="K93" s="28"/>
      <c r="L93" s="28"/>
      <c r="M93" s="28"/>
      <c r="N93" s="28"/>
      <c r="O93" s="28"/>
      <c r="P93" s="28"/>
      <c r="Q93" s="28"/>
      <c r="R93" s="28"/>
      <c r="S93" s="28"/>
      <c r="T93" s="28"/>
      <c r="U93" s="28"/>
      <c r="V93" s="28"/>
      <c r="W93" s="28"/>
      <c r="X93" s="28"/>
      <c r="Y93" s="28"/>
      <c r="Z93" s="28"/>
      <c r="AA93" s="28"/>
      <c r="AB93" s="28"/>
    </row>
    <row r="94" spans="1:28" s="22" customFormat="1" ht="12.75" customHeight="1">
      <c r="A94" s="39" t="s">
        <v>328</v>
      </c>
      <c r="B94" s="42" t="s">
        <v>26</v>
      </c>
      <c r="C94" s="42" t="s">
        <v>323</v>
      </c>
      <c r="D94" s="45" t="s">
        <v>24</v>
      </c>
      <c r="E94" s="29">
        <v>1</v>
      </c>
      <c r="F94" s="47" t="s">
        <v>353</v>
      </c>
      <c r="G94" s="74" t="s">
        <v>512</v>
      </c>
      <c r="H94" s="107">
        <v>2657.77</v>
      </c>
      <c r="K94" s="28"/>
      <c r="L94" s="28"/>
      <c r="M94" s="28"/>
      <c r="N94" s="28"/>
      <c r="O94" s="28"/>
      <c r="P94" s="28"/>
      <c r="Q94" s="28"/>
      <c r="R94" s="28"/>
      <c r="S94" s="28"/>
      <c r="T94" s="28"/>
      <c r="U94" s="28"/>
      <c r="V94" s="28"/>
      <c r="W94" s="28"/>
      <c r="X94" s="28"/>
      <c r="Y94" s="28"/>
      <c r="Z94" s="28"/>
      <c r="AA94" s="28"/>
      <c r="AB94" s="28"/>
    </row>
    <row r="95" spans="1:28" s="22" customFormat="1" ht="12.75" customHeight="1">
      <c r="A95" s="39" t="s">
        <v>329</v>
      </c>
      <c r="B95" s="42" t="s">
        <v>25</v>
      </c>
      <c r="C95" s="42" t="s">
        <v>330</v>
      </c>
      <c r="D95" s="45" t="s">
        <v>24</v>
      </c>
      <c r="E95" s="29">
        <v>1</v>
      </c>
      <c r="F95" s="47" t="s">
        <v>354</v>
      </c>
      <c r="G95" s="74" t="s">
        <v>512</v>
      </c>
      <c r="H95" s="107">
        <v>2657.77</v>
      </c>
      <c r="K95" s="28"/>
      <c r="L95" s="28"/>
      <c r="M95" s="28"/>
      <c r="N95" s="28"/>
      <c r="O95" s="28"/>
      <c r="P95" s="28"/>
      <c r="Q95" s="28"/>
      <c r="R95" s="28"/>
      <c r="S95" s="28"/>
      <c r="T95" s="28"/>
      <c r="U95" s="28"/>
      <c r="V95" s="28"/>
      <c r="W95" s="28"/>
      <c r="X95" s="28"/>
      <c r="Y95" s="28"/>
      <c r="Z95" s="28"/>
      <c r="AA95" s="28"/>
      <c r="AB95" s="28"/>
    </row>
    <row r="96" spans="1:28" s="22" customFormat="1" ht="12.75" customHeight="1">
      <c r="A96" s="21"/>
      <c r="B96" s="30"/>
      <c r="C96" s="30"/>
      <c r="D96" s="30"/>
      <c r="E96" s="30">
        <f>SUM(E72:E95)</f>
        <v>24</v>
      </c>
      <c r="F96" s="31"/>
      <c r="G96" s="30"/>
      <c r="H96" s="32">
        <f>SUBTOTAL(109,Tabela227[TOTAL])</f>
        <v>94350.660000000018</v>
      </c>
      <c r="K96" s="28"/>
      <c r="L96" s="28"/>
      <c r="M96" s="28"/>
      <c r="N96" s="28"/>
      <c r="O96" s="28"/>
      <c r="P96" s="28"/>
      <c r="Q96" s="28"/>
      <c r="R96" s="28"/>
      <c r="S96" s="28"/>
      <c r="T96" s="28"/>
      <c r="U96" s="28"/>
      <c r="V96" s="28"/>
      <c r="W96" s="28"/>
      <c r="X96" s="28"/>
      <c r="Y96" s="28"/>
      <c r="Z96" s="28"/>
      <c r="AA96" s="28"/>
      <c r="AB96" s="28"/>
    </row>
    <row r="97" spans="1:28" ht="12.75" customHeight="1">
      <c r="A97" s="2"/>
      <c r="B97" s="6"/>
      <c r="C97" s="6"/>
      <c r="D97" s="6"/>
      <c r="E97" s="6"/>
      <c r="F97" s="6"/>
      <c r="G97" s="2"/>
      <c r="H97" s="6"/>
      <c r="I97" s="3"/>
      <c r="J97" s="2"/>
      <c r="K97" s="1"/>
      <c r="L97" s="1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</row>
    <row r="98" spans="1:28" ht="12.75" customHeight="1">
      <c r="A98" s="114" t="s">
        <v>27</v>
      </c>
      <c r="B98" s="114"/>
      <c r="C98" s="114"/>
      <c r="D98" s="114"/>
      <c r="E98" s="114"/>
      <c r="F98" s="114"/>
      <c r="G98" s="114"/>
      <c r="H98" s="114"/>
      <c r="I98" s="3"/>
      <c r="J98" s="2"/>
      <c r="K98" s="1"/>
      <c r="L98" s="1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</row>
    <row r="99" spans="1:28" ht="12.75" customHeight="1">
      <c r="A99" s="37" t="s">
        <v>1</v>
      </c>
      <c r="B99" s="37" t="s">
        <v>2</v>
      </c>
      <c r="C99" s="37" t="s">
        <v>3</v>
      </c>
      <c r="D99" s="37" t="s">
        <v>4</v>
      </c>
      <c r="E99" s="37" t="s">
        <v>5</v>
      </c>
      <c r="F99" s="37" t="s">
        <v>6</v>
      </c>
      <c r="G99" s="37" t="s">
        <v>7</v>
      </c>
      <c r="H99" s="37" t="s">
        <v>28</v>
      </c>
      <c r="I99" s="96" t="s">
        <v>520</v>
      </c>
      <c r="J99" s="96" t="s">
        <v>521</v>
      </c>
      <c r="K99" s="97" t="s">
        <v>522</v>
      </c>
      <c r="L99" s="1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</row>
    <row r="100" spans="1:28" ht="12.75" customHeight="1">
      <c r="A100" s="47" t="s">
        <v>355</v>
      </c>
      <c r="B100" s="42" t="s">
        <v>286</v>
      </c>
      <c r="C100" s="42" t="s">
        <v>356</v>
      </c>
      <c r="D100" s="45" t="s">
        <v>29</v>
      </c>
      <c r="E100" s="34">
        <v>1</v>
      </c>
      <c r="F100" s="72" t="s">
        <v>462</v>
      </c>
      <c r="G100" s="36" t="s">
        <v>512</v>
      </c>
      <c r="H100" s="84">
        <v>1200.69</v>
      </c>
      <c r="I100" s="99"/>
      <c r="J100" s="99"/>
      <c r="K100" s="100">
        <f>Tabela328[[#This Row],[VALOR]]</f>
        <v>1200.69</v>
      </c>
      <c r="L100" s="1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</row>
    <row r="101" spans="1:28" ht="12.75" customHeight="1">
      <c r="A101" s="47" t="s">
        <v>357</v>
      </c>
      <c r="B101" s="42" t="s">
        <v>358</v>
      </c>
      <c r="C101" s="42" t="s">
        <v>359</v>
      </c>
      <c r="D101" s="45" t="s">
        <v>29</v>
      </c>
      <c r="E101" s="34">
        <v>1</v>
      </c>
      <c r="F101" s="71" t="s">
        <v>419</v>
      </c>
      <c r="G101" s="36" t="s">
        <v>513</v>
      </c>
      <c r="H101" s="84">
        <v>1200.69</v>
      </c>
      <c r="I101" s="99"/>
      <c r="J101" s="99"/>
      <c r="K101" s="100">
        <f>Tabela328[[#This Row],[VALOR]]</f>
        <v>1200.69</v>
      </c>
      <c r="L101" s="1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</row>
    <row r="102" spans="1:28" ht="12.75" customHeight="1">
      <c r="A102" s="47" t="s">
        <v>360</v>
      </c>
      <c r="B102" s="42" t="s">
        <v>361</v>
      </c>
      <c r="C102" s="42" t="s">
        <v>362</v>
      </c>
      <c r="D102" s="45" t="s">
        <v>29</v>
      </c>
      <c r="E102" s="34">
        <v>1</v>
      </c>
      <c r="F102" s="72" t="s">
        <v>463</v>
      </c>
      <c r="G102" s="36" t="s">
        <v>512</v>
      </c>
      <c r="H102" s="84">
        <v>1200.69</v>
      </c>
      <c r="I102" s="99"/>
      <c r="J102" s="99"/>
      <c r="K102" s="100">
        <f>Tabela328[[#This Row],[VALOR]]</f>
        <v>1200.69</v>
      </c>
      <c r="L102" s="1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</row>
    <row r="103" spans="1:28" ht="12.75" customHeight="1">
      <c r="A103" s="47" t="s">
        <v>363</v>
      </c>
      <c r="B103" s="42" t="s">
        <v>364</v>
      </c>
      <c r="C103" s="42" t="s">
        <v>165</v>
      </c>
      <c r="D103" s="45" t="s">
        <v>29</v>
      </c>
      <c r="E103" s="34">
        <v>1</v>
      </c>
      <c r="F103" s="53" t="s">
        <v>423</v>
      </c>
      <c r="G103" s="36" t="s">
        <v>513</v>
      </c>
      <c r="H103" s="84">
        <v>1200.69</v>
      </c>
      <c r="I103" s="99"/>
      <c r="J103" s="99"/>
      <c r="K103" s="100">
        <f>Tabela328[[#This Row],[VALOR]]</f>
        <v>1200.69</v>
      </c>
      <c r="L103" s="1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</row>
    <row r="104" spans="1:28" ht="12.75" customHeight="1">
      <c r="A104" s="47" t="s">
        <v>363</v>
      </c>
      <c r="B104" s="42" t="s">
        <v>364</v>
      </c>
      <c r="C104" s="42" t="s">
        <v>165</v>
      </c>
      <c r="D104" s="45" t="s">
        <v>29</v>
      </c>
      <c r="E104" s="34">
        <v>1</v>
      </c>
      <c r="F104" s="72" t="s">
        <v>464</v>
      </c>
      <c r="G104" s="75" t="s">
        <v>512</v>
      </c>
      <c r="H104" s="92">
        <v>1200.69</v>
      </c>
      <c r="I104" s="99"/>
      <c r="J104" s="99"/>
      <c r="K104" s="100">
        <f>Tabela328[[#This Row],[VALOR]]</f>
        <v>1200.69</v>
      </c>
      <c r="L104" s="1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</row>
    <row r="105" spans="1:28" ht="12.75" customHeight="1">
      <c r="A105" s="47" t="s">
        <v>363</v>
      </c>
      <c r="B105" s="42" t="s">
        <v>364</v>
      </c>
      <c r="C105" s="42" t="s">
        <v>165</v>
      </c>
      <c r="D105" s="45" t="s">
        <v>29</v>
      </c>
      <c r="E105" s="34">
        <v>1</v>
      </c>
      <c r="F105" s="53" t="s">
        <v>465</v>
      </c>
      <c r="G105" s="36" t="s">
        <v>512</v>
      </c>
      <c r="H105" s="84">
        <v>1200.69</v>
      </c>
      <c r="I105" s="99"/>
      <c r="J105" s="99"/>
      <c r="K105" s="100">
        <f>Tabela328[[#This Row],[VALOR]]</f>
        <v>1200.69</v>
      </c>
      <c r="L105" s="1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</row>
    <row r="106" spans="1:28" ht="12.75" customHeight="1">
      <c r="A106" s="47" t="s">
        <v>365</v>
      </c>
      <c r="B106" s="42" t="s">
        <v>358</v>
      </c>
      <c r="C106" s="42" t="s">
        <v>327</v>
      </c>
      <c r="D106" s="45" t="s">
        <v>29</v>
      </c>
      <c r="E106" s="34">
        <v>1</v>
      </c>
      <c r="F106" s="72" t="s">
        <v>466</v>
      </c>
      <c r="G106" s="36" t="s">
        <v>512</v>
      </c>
      <c r="H106" s="84">
        <v>1200.69</v>
      </c>
      <c r="I106" s="99"/>
      <c r="J106" s="99"/>
      <c r="K106" s="100">
        <f>Tabela328[[#This Row],[VALOR]]</f>
        <v>1200.69</v>
      </c>
      <c r="L106" s="1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</row>
    <row r="107" spans="1:28" ht="12.75" customHeight="1">
      <c r="A107" s="47" t="s">
        <v>366</v>
      </c>
      <c r="B107" s="42" t="s">
        <v>367</v>
      </c>
      <c r="C107" s="42" t="s">
        <v>368</v>
      </c>
      <c r="D107" s="45" t="s">
        <v>29</v>
      </c>
      <c r="E107" s="34">
        <v>1</v>
      </c>
      <c r="F107" s="53" t="s">
        <v>467</v>
      </c>
      <c r="G107" s="36" t="s">
        <v>512</v>
      </c>
      <c r="H107" s="84">
        <v>1200.69</v>
      </c>
      <c r="I107" s="99"/>
      <c r="J107" s="99"/>
      <c r="K107" s="100">
        <f>Tabela328[[#This Row],[VALOR]]</f>
        <v>1200.69</v>
      </c>
      <c r="L107" s="1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</row>
    <row r="108" spans="1:28" ht="12.75" customHeight="1">
      <c r="A108" s="47" t="s">
        <v>369</v>
      </c>
      <c r="B108" s="42" t="s">
        <v>370</v>
      </c>
      <c r="C108" s="42" t="s">
        <v>371</v>
      </c>
      <c r="D108" s="45" t="s">
        <v>29</v>
      </c>
      <c r="E108" s="34">
        <v>1</v>
      </c>
      <c r="F108" s="72" t="s">
        <v>468</v>
      </c>
      <c r="G108" s="36" t="s">
        <v>512</v>
      </c>
      <c r="H108" s="84">
        <v>1200.69</v>
      </c>
      <c r="I108" s="99"/>
      <c r="J108" s="99"/>
      <c r="K108" s="100">
        <f>Tabela328[[#This Row],[VALOR]]</f>
        <v>1200.69</v>
      </c>
      <c r="L108" s="1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</row>
    <row r="109" spans="1:28" ht="12.75" customHeight="1">
      <c r="A109" s="47" t="s">
        <v>372</v>
      </c>
      <c r="B109" s="42" t="s">
        <v>373</v>
      </c>
      <c r="C109" s="42" t="s">
        <v>374</v>
      </c>
      <c r="D109" s="45" t="s">
        <v>29</v>
      </c>
      <c r="E109" s="34">
        <v>1</v>
      </c>
      <c r="F109" s="53" t="s">
        <v>420</v>
      </c>
      <c r="G109" s="36" t="s">
        <v>512</v>
      </c>
      <c r="H109" s="84">
        <v>1200.69</v>
      </c>
      <c r="I109" s="99"/>
      <c r="J109" s="99"/>
      <c r="K109" s="100">
        <f>Tabela328[[#This Row],[VALOR]]</f>
        <v>1200.69</v>
      </c>
      <c r="L109" s="1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</row>
    <row r="110" spans="1:28" ht="12.75" customHeight="1">
      <c r="A110" s="47" t="s">
        <v>375</v>
      </c>
      <c r="B110" s="42" t="s">
        <v>376</v>
      </c>
      <c r="C110" s="42" t="s">
        <v>377</v>
      </c>
      <c r="D110" s="45" t="s">
        <v>29</v>
      </c>
      <c r="E110" s="34">
        <v>1</v>
      </c>
      <c r="F110" s="72" t="s">
        <v>422</v>
      </c>
      <c r="G110" s="36" t="s">
        <v>512</v>
      </c>
      <c r="H110" s="84">
        <v>1200.69</v>
      </c>
      <c r="I110" s="99"/>
      <c r="J110" s="99"/>
      <c r="K110" s="100">
        <f>Tabela328[[#This Row],[VALOR]]</f>
        <v>1200.69</v>
      </c>
      <c r="L110" s="1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</row>
    <row r="111" spans="1:28" ht="12.75" customHeight="1">
      <c r="A111" s="47" t="s">
        <v>378</v>
      </c>
      <c r="B111" s="42" t="s">
        <v>379</v>
      </c>
      <c r="C111" s="42" t="s">
        <v>380</v>
      </c>
      <c r="D111" s="45" t="s">
        <v>29</v>
      </c>
      <c r="E111" s="34">
        <v>1</v>
      </c>
      <c r="F111" s="53" t="s">
        <v>421</v>
      </c>
      <c r="G111" s="36" t="s">
        <v>512</v>
      </c>
      <c r="H111" s="84">
        <v>1200.69</v>
      </c>
      <c r="I111" s="99"/>
      <c r="J111" s="99"/>
      <c r="K111" s="100">
        <f>Tabela328[[#This Row],[VALOR]]</f>
        <v>1200.69</v>
      </c>
      <c r="L111" s="1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</row>
    <row r="112" spans="1:28" ht="12.75" customHeight="1">
      <c r="A112" s="47" t="s">
        <v>381</v>
      </c>
      <c r="B112" s="42" t="s">
        <v>382</v>
      </c>
      <c r="C112" s="42" t="s">
        <v>383</v>
      </c>
      <c r="D112" s="45" t="s">
        <v>29</v>
      </c>
      <c r="E112" s="34">
        <v>1</v>
      </c>
      <c r="F112" s="72" t="s">
        <v>469</v>
      </c>
      <c r="G112" s="36" t="s">
        <v>512</v>
      </c>
      <c r="H112" s="84">
        <v>1200.69</v>
      </c>
      <c r="I112" s="99"/>
      <c r="J112" s="99"/>
      <c r="K112" s="100">
        <f>Tabela328[[#This Row],[VALOR]]</f>
        <v>1200.69</v>
      </c>
      <c r="L112" s="1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</row>
    <row r="113" spans="1:28" ht="12.75" customHeight="1">
      <c r="A113" s="47" t="s">
        <v>384</v>
      </c>
      <c r="B113" s="42" t="s">
        <v>385</v>
      </c>
      <c r="C113" s="42" t="s">
        <v>386</v>
      </c>
      <c r="D113" s="45" t="s">
        <v>29</v>
      </c>
      <c r="E113" s="34">
        <v>1</v>
      </c>
      <c r="F113" s="53" t="s">
        <v>470</v>
      </c>
      <c r="G113" s="36" t="s">
        <v>512</v>
      </c>
      <c r="H113" s="84">
        <v>1200.69</v>
      </c>
      <c r="I113" s="99"/>
      <c r="J113" s="99"/>
      <c r="K113" s="100">
        <f>Tabela328[[#This Row],[VALOR]]</f>
        <v>1200.69</v>
      </c>
      <c r="L113" s="1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</row>
    <row r="114" spans="1:28" ht="12.75" customHeight="1">
      <c r="A114" s="47" t="s">
        <v>387</v>
      </c>
      <c r="B114" s="42" t="s">
        <v>388</v>
      </c>
      <c r="C114" s="42" t="s">
        <v>389</v>
      </c>
      <c r="D114" s="45" t="s">
        <v>29</v>
      </c>
      <c r="E114" s="34">
        <v>1</v>
      </c>
      <c r="F114" s="72" t="s">
        <v>436</v>
      </c>
      <c r="G114" s="36" t="s">
        <v>512</v>
      </c>
      <c r="H114" s="84">
        <v>1200.69</v>
      </c>
      <c r="I114" s="99"/>
      <c r="J114" s="99"/>
      <c r="K114" s="100">
        <f>Tabela328[[#This Row],[VALOR]]</f>
        <v>1200.69</v>
      </c>
      <c r="L114" s="1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</row>
    <row r="115" spans="1:28" ht="12.75" customHeight="1">
      <c r="A115" s="47" t="s">
        <v>390</v>
      </c>
      <c r="B115" s="42" t="s">
        <v>391</v>
      </c>
      <c r="C115" s="42" t="s">
        <v>392</v>
      </c>
      <c r="D115" s="45" t="s">
        <v>29</v>
      </c>
      <c r="E115" s="34">
        <v>1</v>
      </c>
      <c r="F115" s="53" t="s">
        <v>438</v>
      </c>
      <c r="G115" s="36" t="s">
        <v>512</v>
      </c>
      <c r="H115" s="84">
        <v>1200.69</v>
      </c>
      <c r="I115" s="99"/>
      <c r="J115" s="99"/>
      <c r="K115" s="100">
        <f>Tabela328[[#This Row],[VALOR]]</f>
        <v>1200.69</v>
      </c>
      <c r="L115" s="1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</row>
    <row r="116" spans="1:28" ht="12.75" customHeight="1">
      <c r="A116" s="47" t="s">
        <v>393</v>
      </c>
      <c r="B116" s="42" t="s">
        <v>394</v>
      </c>
      <c r="C116" s="42" t="s">
        <v>395</v>
      </c>
      <c r="D116" s="45" t="s">
        <v>29</v>
      </c>
      <c r="E116" s="34">
        <v>1</v>
      </c>
      <c r="F116" s="72" t="s">
        <v>437</v>
      </c>
      <c r="G116" s="36" t="s">
        <v>512</v>
      </c>
      <c r="H116" s="84">
        <v>1200.69</v>
      </c>
      <c r="I116" s="99"/>
      <c r="J116" s="99"/>
      <c r="K116" s="100">
        <f>Tabela328[[#This Row],[VALOR]]</f>
        <v>1200.69</v>
      </c>
      <c r="L116" s="1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</row>
    <row r="117" spans="1:28" ht="12.75" customHeight="1">
      <c r="A117" s="47" t="s">
        <v>396</v>
      </c>
      <c r="B117" s="42" t="s">
        <v>397</v>
      </c>
      <c r="C117" s="42" t="s">
        <v>398</v>
      </c>
      <c r="D117" s="45" t="s">
        <v>29</v>
      </c>
      <c r="E117" s="34">
        <v>1</v>
      </c>
      <c r="F117" s="53" t="s">
        <v>471</v>
      </c>
      <c r="G117" s="36" t="s">
        <v>512</v>
      </c>
      <c r="H117" s="84">
        <v>1200.69</v>
      </c>
      <c r="I117" s="99"/>
      <c r="J117" s="99"/>
      <c r="K117" s="100">
        <f>Tabela328[[#This Row],[VALOR]]</f>
        <v>1200.69</v>
      </c>
      <c r="L117" s="1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</row>
    <row r="118" spans="1:28" ht="12.75" customHeight="1">
      <c r="A118" s="47" t="s">
        <v>399</v>
      </c>
      <c r="B118" s="42" t="s">
        <v>397</v>
      </c>
      <c r="C118" s="42" t="s">
        <v>400</v>
      </c>
      <c r="D118" s="45" t="s">
        <v>29</v>
      </c>
      <c r="E118" s="34">
        <v>1</v>
      </c>
      <c r="F118" s="72" t="s">
        <v>472</v>
      </c>
      <c r="G118" s="36" t="s">
        <v>512</v>
      </c>
      <c r="H118" s="84">
        <v>1200.69</v>
      </c>
      <c r="I118" s="99"/>
      <c r="J118" s="99"/>
      <c r="K118" s="100">
        <f>Tabela328[[#This Row],[VALOR]]</f>
        <v>1200.69</v>
      </c>
      <c r="L118" s="1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</row>
    <row r="119" spans="1:28" ht="12.75" customHeight="1">
      <c r="A119" s="47" t="s">
        <v>390</v>
      </c>
      <c r="B119" s="42" t="s">
        <v>447</v>
      </c>
      <c r="C119" s="42" t="s">
        <v>392</v>
      </c>
      <c r="D119" s="45" t="s">
        <v>29</v>
      </c>
      <c r="E119" s="34">
        <v>1</v>
      </c>
      <c r="F119" s="53" t="s">
        <v>435</v>
      </c>
      <c r="G119" s="36" t="s">
        <v>512</v>
      </c>
      <c r="H119" s="84">
        <v>1200.69</v>
      </c>
      <c r="I119" s="99"/>
      <c r="J119" s="99"/>
      <c r="K119" s="100">
        <f>Tabela328[[#This Row],[VALOR]]</f>
        <v>1200.69</v>
      </c>
      <c r="L119" s="1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</row>
    <row r="120" spans="1:28" ht="12.75" customHeight="1">
      <c r="A120" s="47" t="s">
        <v>401</v>
      </c>
      <c r="B120" s="42" t="s">
        <v>402</v>
      </c>
      <c r="C120" s="42" t="s">
        <v>403</v>
      </c>
      <c r="D120" s="45" t="s">
        <v>29</v>
      </c>
      <c r="E120" s="34">
        <v>1</v>
      </c>
      <c r="F120" s="72" t="s">
        <v>473</v>
      </c>
      <c r="G120" s="36" t="s">
        <v>513</v>
      </c>
      <c r="H120" s="84">
        <v>1200.69</v>
      </c>
      <c r="I120" s="99"/>
      <c r="J120" s="99"/>
      <c r="K120" s="100">
        <f>Tabela328[[#This Row],[VALOR]]</f>
        <v>1200.69</v>
      </c>
      <c r="L120" s="1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</row>
    <row r="121" spans="1:28" ht="12.75" customHeight="1">
      <c r="A121" s="47" t="s">
        <v>404</v>
      </c>
      <c r="B121" s="42" t="s">
        <v>405</v>
      </c>
      <c r="C121" s="42" t="s">
        <v>406</v>
      </c>
      <c r="D121" s="45" t="s">
        <v>29</v>
      </c>
      <c r="E121" s="34">
        <v>1</v>
      </c>
      <c r="F121" s="53" t="s">
        <v>474</v>
      </c>
      <c r="G121" s="36" t="s">
        <v>512</v>
      </c>
      <c r="H121" s="84">
        <v>1200.69</v>
      </c>
      <c r="I121" s="99"/>
      <c r="J121" s="99"/>
      <c r="K121" s="100">
        <f>Tabela328[[#This Row],[VALOR]]</f>
        <v>1200.69</v>
      </c>
      <c r="L121" s="1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</row>
    <row r="122" spans="1:28" ht="12.75" customHeight="1">
      <c r="A122" s="47" t="s">
        <v>407</v>
      </c>
      <c r="B122" s="42" t="s">
        <v>408</v>
      </c>
      <c r="C122" s="42" t="s">
        <v>409</v>
      </c>
      <c r="D122" s="45" t="s">
        <v>29</v>
      </c>
      <c r="E122" s="34">
        <v>1</v>
      </c>
      <c r="F122" s="72" t="s">
        <v>431</v>
      </c>
      <c r="G122" s="36" t="s">
        <v>512</v>
      </c>
      <c r="H122" s="84">
        <v>1200.69</v>
      </c>
      <c r="I122" s="99"/>
      <c r="J122" s="99"/>
      <c r="K122" s="100">
        <f>Tabela328[[#This Row],[VALOR]]</f>
        <v>1200.69</v>
      </c>
      <c r="L122" s="1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</row>
    <row r="123" spans="1:28" ht="12.75" customHeight="1">
      <c r="A123" s="47" t="s">
        <v>410</v>
      </c>
      <c r="B123" s="42" t="s">
        <v>447</v>
      </c>
      <c r="C123" s="42" t="s">
        <v>499</v>
      </c>
      <c r="D123" s="45" t="s">
        <v>30</v>
      </c>
      <c r="E123" s="34">
        <v>1</v>
      </c>
      <c r="F123" s="53" t="s">
        <v>498</v>
      </c>
      <c r="G123" s="36" t="s">
        <v>512</v>
      </c>
      <c r="H123" s="84">
        <v>732.55</v>
      </c>
      <c r="I123" s="99"/>
      <c r="J123" s="99"/>
      <c r="K123" s="100">
        <f>Tabela328[[#This Row],[VALOR]]</f>
        <v>732.55</v>
      </c>
      <c r="L123" s="1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</row>
    <row r="124" spans="1:28" ht="12.75" customHeight="1">
      <c r="A124" s="47" t="s">
        <v>365</v>
      </c>
      <c r="B124" s="42" t="s">
        <v>500</v>
      </c>
      <c r="C124" s="42" t="s">
        <v>501</v>
      </c>
      <c r="D124" s="45" t="s">
        <v>30</v>
      </c>
      <c r="E124" s="34">
        <v>1</v>
      </c>
      <c r="F124" s="72" t="s">
        <v>475</v>
      </c>
      <c r="G124" s="36" t="s">
        <v>513</v>
      </c>
      <c r="H124" s="84">
        <v>732.55</v>
      </c>
      <c r="I124" s="99"/>
      <c r="J124" s="99"/>
      <c r="K124" s="100">
        <f>Tabela328[[#This Row],[VALOR]]</f>
        <v>732.55</v>
      </c>
      <c r="L124" s="1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</row>
    <row r="125" spans="1:28" ht="12.75" customHeight="1">
      <c r="A125" s="47" t="s">
        <v>411</v>
      </c>
      <c r="B125" s="42" t="s">
        <v>502</v>
      </c>
      <c r="C125" s="42" t="s">
        <v>173</v>
      </c>
      <c r="D125" s="45" t="s">
        <v>30</v>
      </c>
      <c r="E125" s="34">
        <v>1</v>
      </c>
      <c r="F125" s="53" t="s">
        <v>476</v>
      </c>
      <c r="G125" s="36" t="s">
        <v>512</v>
      </c>
      <c r="H125" s="84">
        <v>732.55</v>
      </c>
      <c r="I125" s="99"/>
      <c r="J125" s="99"/>
      <c r="K125" s="100">
        <f>Tabela328[[#This Row],[VALOR]]</f>
        <v>732.55</v>
      </c>
      <c r="L125" s="1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</row>
    <row r="126" spans="1:28" ht="12.75" customHeight="1">
      <c r="A126" s="47" t="s">
        <v>412</v>
      </c>
      <c r="B126" s="42" t="s">
        <v>503</v>
      </c>
      <c r="C126" s="42" t="s">
        <v>504</v>
      </c>
      <c r="D126" s="45" t="s">
        <v>30</v>
      </c>
      <c r="E126" s="34">
        <v>1</v>
      </c>
      <c r="F126" s="72" t="s">
        <v>477</v>
      </c>
      <c r="G126" s="36" t="s">
        <v>512</v>
      </c>
      <c r="H126" s="84">
        <v>732.55</v>
      </c>
      <c r="I126" s="99"/>
      <c r="J126" s="99"/>
      <c r="K126" s="100">
        <f>Tabela328[[#This Row],[VALOR]]</f>
        <v>732.55</v>
      </c>
      <c r="L126" s="1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</row>
    <row r="127" spans="1:28" ht="12.75" customHeight="1">
      <c r="A127" s="47" t="s">
        <v>355</v>
      </c>
      <c r="B127" s="42" t="s">
        <v>286</v>
      </c>
      <c r="C127" s="42" t="s">
        <v>287</v>
      </c>
      <c r="D127" s="45" t="s">
        <v>30</v>
      </c>
      <c r="E127" s="34">
        <v>1</v>
      </c>
      <c r="F127" s="53" t="s">
        <v>478</v>
      </c>
      <c r="G127" s="36" t="s">
        <v>513</v>
      </c>
      <c r="H127" s="84">
        <v>732.55</v>
      </c>
      <c r="I127" s="99"/>
      <c r="J127" s="99"/>
      <c r="K127" s="100">
        <f>Tabela328[[#This Row],[VALOR]]</f>
        <v>732.55</v>
      </c>
      <c r="L127" s="1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</row>
    <row r="128" spans="1:28" ht="12.75" customHeight="1">
      <c r="A128" s="47" t="s">
        <v>413</v>
      </c>
      <c r="B128" s="42" t="s">
        <v>502</v>
      </c>
      <c r="C128" s="42" t="s">
        <v>173</v>
      </c>
      <c r="D128" s="45" t="s">
        <v>414</v>
      </c>
      <c r="E128" s="34">
        <v>1</v>
      </c>
      <c r="F128" s="72" t="s">
        <v>479</v>
      </c>
      <c r="G128" s="36" t="s">
        <v>512</v>
      </c>
      <c r="H128" s="84">
        <v>488.36</v>
      </c>
      <c r="I128" s="99"/>
      <c r="J128" s="99"/>
      <c r="K128" s="100">
        <f>Tabela328[[#This Row],[VALOR]]</f>
        <v>488.36</v>
      </c>
      <c r="L128" s="1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</row>
    <row r="129" spans="1:28" ht="12.75" customHeight="1">
      <c r="A129" s="47" t="s">
        <v>360</v>
      </c>
      <c r="B129" s="42" t="s">
        <v>361</v>
      </c>
      <c r="C129" s="42" t="s">
        <v>362</v>
      </c>
      <c r="D129" s="45" t="s">
        <v>414</v>
      </c>
      <c r="E129" s="34">
        <v>1</v>
      </c>
      <c r="F129" s="53" t="s">
        <v>480</v>
      </c>
      <c r="G129" s="36" t="s">
        <v>513</v>
      </c>
      <c r="H129" s="84">
        <v>488.36</v>
      </c>
      <c r="I129" s="99"/>
      <c r="J129" s="99"/>
      <c r="K129" s="100">
        <f>Tabela328[[#This Row],[VALOR]]</f>
        <v>488.36</v>
      </c>
      <c r="L129" s="1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</row>
    <row r="130" spans="1:28" ht="12.75" customHeight="1">
      <c r="A130" s="47" t="s">
        <v>505</v>
      </c>
      <c r="B130" s="42" t="s">
        <v>500</v>
      </c>
      <c r="C130" s="42" t="s">
        <v>501</v>
      </c>
      <c r="D130" s="45" t="s">
        <v>414</v>
      </c>
      <c r="E130" s="34">
        <v>1</v>
      </c>
      <c r="F130" s="72" t="s">
        <v>481</v>
      </c>
      <c r="G130" s="36" t="s">
        <v>513</v>
      </c>
      <c r="H130" s="84">
        <v>488.36</v>
      </c>
      <c r="I130" s="99"/>
      <c r="J130" s="99"/>
      <c r="K130" s="100">
        <f>Tabela328[[#This Row],[VALOR]]</f>
        <v>488.36</v>
      </c>
      <c r="L130" s="1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</row>
    <row r="131" spans="1:28" ht="12.75" customHeight="1">
      <c r="A131" s="47" t="s">
        <v>360</v>
      </c>
      <c r="B131" s="42" t="s">
        <v>361</v>
      </c>
      <c r="C131" s="42" t="s">
        <v>362</v>
      </c>
      <c r="D131" s="45" t="s">
        <v>414</v>
      </c>
      <c r="E131" s="34">
        <v>1</v>
      </c>
      <c r="F131" s="53" t="s">
        <v>482</v>
      </c>
      <c r="G131" s="36" t="s">
        <v>512</v>
      </c>
      <c r="H131" s="84">
        <v>488.36</v>
      </c>
      <c r="I131" s="101"/>
      <c r="J131" s="101"/>
      <c r="K131" s="100">
        <f>Tabela328[[#This Row],[VALOR]]</f>
        <v>488.36</v>
      </c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  <c r="AB131" s="7"/>
    </row>
    <row r="132" spans="1:28" ht="12.75" customHeight="1">
      <c r="A132" s="47" t="s">
        <v>360</v>
      </c>
      <c r="B132" s="42" t="s">
        <v>361</v>
      </c>
      <c r="C132" s="42" t="s">
        <v>362</v>
      </c>
      <c r="D132" s="45" t="s">
        <v>414</v>
      </c>
      <c r="E132" s="34">
        <v>1</v>
      </c>
      <c r="F132" s="72" t="s">
        <v>483</v>
      </c>
      <c r="G132" s="36" t="s">
        <v>513</v>
      </c>
      <c r="H132" s="84">
        <v>488.36</v>
      </c>
      <c r="I132" s="101"/>
      <c r="J132" s="101"/>
      <c r="K132" s="100">
        <f>Tabela328[[#This Row],[VALOR]]</f>
        <v>488.36</v>
      </c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</row>
    <row r="133" spans="1:28" ht="12.75" customHeight="1">
      <c r="A133" s="47" t="s">
        <v>355</v>
      </c>
      <c r="B133" s="42" t="s">
        <v>286</v>
      </c>
      <c r="C133" s="42" t="s">
        <v>287</v>
      </c>
      <c r="D133" s="45" t="s">
        <v>414</v>
      </c>
      <c r="E133" s="34">
        <v>1</v>
      </c>
      <c r="F133" s="53" t="s">
        <v>484</v>
      </c>
      <c r="G133" s="36" t="s">
        <v>512</v>
      </c>
      <c r="H133" s="84">
        <v>488.36</v>
      </c>
      <c r="I133" s="101"/>
      <c r="J133" s="101"/>
      <c r="K133" s="100">
        <f>Tabela328[[#This Row],[VALOR]]</f>
        <v>488.36</v>
      </c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</row>
    <row r="134" spans="1:28" ht="12.75" customHeight="1">
      <c r="A134" s="47" t="s">
        <v>355</v>
      </c>
      <c r="B134" s="42" t="s">
        <v>286</v>
      </c>
      <c r="C134" s="42" t="s">
        <v>287</v>
      </c>
      <c r="D134" s="45" t="s">
        <v>414</v>
      </c>
      <c r="E134" s="34">
        <v>1</v>
      </c>
      <c r="F134" s="72" t="s">
        <v>485</v>
      </c>
      <c r="G134" s="36" t="s">
        <v>513</v>
      </c>
      <c r="H134" s="84">
        <v>488.36</v>
      </c>
      <c r="I134" s="101"/>
      <c r="J134" s="101"/>
      <c r="K134" s="100">
        <f>Tabela328[[#This Row],[VALOR]]</f>
        <v>488.36</v>
      </c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  <c r="AB134" s="7"/>
    </row>
    <row r="135" spans="1:28" ht="12.75" customHeight="1">
      <c r="A135" s="39" t="s">
        <v>106</v>
      </c>
      <c r="B135" s="42" t="s">
        <v>156</v>
      </c>
      <c r="C135" s="42" t="s">
        <v>200</v>
      </c>
      <c r="D135" s="45" t="s">
        <v>31</v>
      </c>
      <c r="E135" s="34">
        <v>1</v>
      </c>
      <c r="F135" s="47" t="s">
        <v>267</v>
      </c>
      <c r="G135" s="36" t="s">
        <v>512</v>
      </c>
      <c r="H135" s="84">
        <v>436.04</v>
      </c>
      <c r="I135" s="84"/>
      <c r="J135" s="84"/>
      <c r="K135" s="84">
        <f>Tabela328[[#This Row],[VALOR]]</f>
        <v>436.04</v>
      </c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/>
      <c r="AB135" s="7"/>
    </row>
    <row r="136" spans="1:28" ht="12.75" customHeight="1">
      <c r="A136" s="47" t="s">
        <v>104</v>
      </c>
      <c r="B136" s="42" t="s">
        <v>154</v>
      </c>
      <c r="C136" s="42" t="s">
        <v>506</v>
      </c>
      <c r="D136" s="45" t="s">
        <v>31</v>
      </c>
      <c r="E136" s="34">
        <v>1</v>
      </c>
      <c r="F136" s="72" t="s">
        <v>486</v>
      </c>
      <c r="G136" s="36" t="s">
        <v>512</v>
      </c>
      <c r="H136" s="84">
        <v>436.04</v>
      </c>
      <c r="I136" s="101"/>
      <c r="J136" s="101"/>
      <c r="K136" s="100">
        <f>Tabela328[[#This Row],[VALOR]]</f>
        <v>436.04</v>
      </c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/>
      <c r="AB136" s="7"/>
    </row>
    <row r="137" spans="1:28" ht="12.75" customHeight="1">
      <c r="A137" s="47" t="s">
        <v>104</v>
      </c>
      <c r="B137" s="42" t="s">
        <v>154</v>
      </c>
      <c r="C137" s="42" t="s">
        <v>506</v>
      </c>
      <c r="D137" s="45" t="s">
        <v>31</v>
      </c>
      <c r="E137" s="34">
        <v>1</v>
      </c>
      <c r="F137" s="94" t="s">
        <v>487</v>
      </c>
      <c r="G137" s="36" t="s">
        <v>512</v>
      </c>
      <c r="H137" s="84">
        <v>436.04</v>
      </c>
      <c r="I137" s="101"/>
      <c r="J137" s="101"/>
      <c r="K137" s="100">
        <f>Tabela328[[#This Row],[VALOR]]</f>
        <v>436.04</v>
      </c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  <c r="AB137" s="7"/>
    </row>
    <row r="138" spans="1:28" ht="12.75" customHeight="1">
      <c r="A138" s="47" t="s">
        <v>404</v>
      </c>
      <c r="B138" s="42" t="s">
        <v>507</v>
      </c>
      <c r="C138" s="42" t="s">
        <v>508</v>
      </c>
      <c r="D138" s="45" t="s">
        <v>31</v>
      </c>
      <c r="E138" s="34">
        <v>1</v>
      </c>
      <c r="F138" s="53" t="s">
        <v>488</v>
      </c>
      <c r="G138" s="36" t="s">
        <v>513</v>
      </c>
      <c r="H138" s="84">
        <v>436.04</v>
      </c>
      <c r="I138" s="101"/>
      <c r="J138" s="101"/>
      <c r="K138" s="100">
        <f>Tabela328[[#This Row],[VALOR]]</f>
        <v>436.04</v>
      </c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  <c r="AB138" s="7"/>
    </row>
    <row r="139" spans="1:28" ht="12.75" customHeight="1">
      <c r="A139" s="47" t="s">
        <v>415</v>
      </c>
      <c r="B139" s="42" t="s">
        <v>509</v>
      </c>
      <c r="C139" s="42" t="s">
        <v>510</v>
      </c>
      <c r="D139" s="45" t="s">
        <v>31</v>
      </c>
      <c r="E139" s="34">
        <v>1</v>
      </c>
      <c r="F139" s="72" t="s">
        <v>489</v>
      </c>
      <c r="G139" s="36" t="s">
        <v>513</v>
      </c>
      <c r="H139" s="84">
        <v>436.04</v>
      </c>
      <c r="I139" s="101"/>
      <c r="J139" s="101"/>
      <c r="K139" s="100">
        <f>Tabela328[[#This Row],[VALOR]]</f>
        <v>436.04</v>
      </c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  <c r="AB139" s="7"/>
    </row>
    <row r="140" spans="1:28" ht="12.75" customHeight="1">
      <c r="A140" s="47" t="s">
        <v>404</v>
      </c>
      <c r="B140" s="42" t="s">
        <v>507</v>
      </c>
      <c r="C140" s="42" t="s">
        <v>508</v>
      </c>
      <c r="D140" s="45" t="s">
        <v>31</v>
      </c>
      <c r="E140" s="34">
        <v>1</v>
      </c>
      <c r="F140" s="53" t="s">
        <v>490</v>
      </c>
      <c r="G140" s="36" t="s">
        <v>512</v>
      </c>
      <c r="H140" s="84">
        <v>436.04</v>
      </c>
      <c r="I140" s="101"/>
      <c r="J140" s="101"/>
      <c r="K140" s="100">
        <f>Tabela328[[#This Row],[VALOR]]</f>
        <v>436.04</v>
      </c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7"/>
      <c r="AB140" s="7"/>
    </row>
    <row r="141" spans="1:28" ht="12.75" customHeight="1">
      <c r="A141" s="47" t="s">
        <v>404</v>
      </c>
      <c r="B141" s="42" t="s">
        <v>507</v>
      </c>
      <c r="C141" s="42" t="s">
        <v>508</v>
      </c>
      <c r="D141" s="45" t="s">
        <v>31</v>
      </c>
      <c r="E141" s="34">
        <v>1</v>
      </c>
      <c r="F141" s="72" t="s">
        <v>514</v>
      </c>
      <c r="G141" s="36" t="s">
        <v>512</v>
      </c>
      <c r="H141" s="84">
        <v>436.04</v>
      </c>
      <c r="I141" s="101"/>
      <c r="J141" s="101"/>
      <c r="K141" s="100">
        <f>Tabela328[[#This Row],[VALOR]]</f>
        <v>436.04</v>
      </c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7"/>
      <c r="AB141" s="7"/>
    </row>
    <row r="142" spans="1:28" ht="12.75" customHeight="1">
      <c r="A142" s="47" t="s">
        <v>360</v>
      </c>
      <c r="B142" s="42" t="s">
        <v>361</v>
      </c>
      <c r="C142" s="42" t="s">
        <v>362</v>
      </c>
      <c r="D142" s="45" t="s">
        <v>31</v>
      </c>
      <c r="E142" s="34">
        <v>1</v>
      </c>
      <c r="F142" s="53" t="s">
        <v>491</v>
      </c>
      <c r="G142" s="36" t="s">
        <v>513</v>
      </c>
      <c r="H142" s="84">
        <v>436.04</v>
      </c>
      <c r="I142" s="101"/>
      <c r="J142" s="101"/>
      <c r="K142" s="100">
        <f>Tabela328[[#This Row],[VALOR]]</f>
        <v>436.04</v>
      </c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</row>
    <row r="143" spans="1:28" ht="12.75" customHeight="1">
      <c r="A143" s="47" t="s">
        <v>416</v>
      </c>
      <c r="B143" s="42" t="s">
        <v>131</v>
      </c>
      <c r="C143" s="42" t="s">
        <v>174</v>
      </c>
      <c r="D143" s="45" t="s">
        <v>31</v>
      </c>
      <c r="E143" s="34">
        <v>1</v>
      </c>
      <c r="F143" s="72" t="s">
        <v>492</v>
      </c>
      <c r="G143" s="36" t="s">
        <v>512</v>
      </c>
      <c r="H143" s="84">
        <v>436.04</v>
      </c>
      <c r="I143" s="101"/>
      <c r="J143" s="101"/>
      <c r="K143" s="100">
        <f>Tabela328[[#This Row],[VALOR]]</f>
        <v>436.04</v>
      </c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  <c r="AB143" s="7"/>
    </row>
    <row r="144" spans="1:28" ht="12.75" customHeight="1">
      <c r="A144" s="47" t="s">
        <v>404</v>
      </c>
      <c r="B144" s="42" t="s">
        <v>507</v>
      </c>
      <c r="C144" s="42" t="s">
        <v>508</v>
      </c>
      <c r="D144" s="45" t="s">
        <v>417</v>
      </c>
      <c r="E144" s="34">
        <v>1</v>
      </c>
      <c r="F144" s="53" t="s">
        <v>493</v>
      </c>
      <c r="G144" s="36" t="s">
        <v>512</v>
      </c>
      <c r="H144" s="84">
        <v>401.16</v>
      </c>
      <c r="I144" s="101"/>
      <c r="J144" s="101"/>
      <c r="K144" s="100">
        <f>Tabela328[[#This Row],[VALOR]]</f>
        <v>401.16</v>
      </c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  <c r="AB144" s="7"/>
    </row>
    <row r="145" spans="1:28" ht="12.75" customHeight="1">
      <c r="A145" s="47" t="s">
        <v>418</v>
      </c>
      <c r="B145" s="42" t="s">
        <v>507</v>
      </c>
      <c r="C145" s="42" t="s">
        <v>508</v>
      </c>
      <c r="D145" s="45" t="s">
        <v>417</v>
      </c>
      <c r="E145" s="34">
        <v>1</v>
      </c>
      <c r="F145" s="72" t="s">
        <v>494</v>
      </c>
      <c r="G145" s="36" t="s">
        <v>512</v>
      </c>
      <c r="H145" s="84">
        <v>401.16</v>
      </c>
      <c r="I145" s="101"/>
      <c r="J145" s="101"/>
      <c r="K145" s="100">
        <f>Tabela328[[#This Row],[VALOR]]</f>
        <v>401.16</v>
      </c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7"/>
      <c r="AB145" s="7"/>
    </row>
    <row r="146" spans="1:28" ht="12.75" customHeight="1">
      <c r="A146" s="47" t="s">
        <v>404</v>
      </c>
      <c r="B146" s="42" t="s">
        <v>507</v>
      </c>
      <c r="C146" s="42" t="s">
        <v>508</v>
      </c>
      <c r="D146" s="45" t="s">
        <v>417</v>
      </c>
      <c r="E146" s="34">
        <v>1</v>
      </c>
      <c r="F146" s="53" t="s">
        <v>495</v>
      </c>
      <c r="G146" s="36" t="s">
        <v>513</v>
      </c>
      <c r="H146" s="84">
        <v>401.16</v>
      </c>
      <c r="I146" s="101"/>
      <c r="J146" s="101"/>
      <c r="K146" s="100">
        <f>Tabela328[[#This Row],[VALOR]]</f>
        <v>401.16</v>
      </c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7"/>
      <c r="AB146" s="7"/>
    </row>
    <row r="147" spans="1:28" ht="12.75" customHeight="1">
      <c r="A147" s="47" t="s">
        <v>360</v>
      </c>
      <c r="B147" s="42" t="s">
        <v>361</v>
      </c>
      <c r="C147" s="42" t="s">
        <v>362</v>
      </c>
      <c r="D147" s="45" t="s">
        <v>32</v>
      </c>
      <c r="E147" s="34">
        <v>1</v>
      </c>
      <c r="F147" s="72" t="s">
        <v>496</v>
      </c>
      <c r="G147" s="36" t="s">
        <v>512</v>
      </c>
      <c r="H147" s="84">
        <v>313.94</v>
      </c>
      <c r="I147" s="101"/>
      <c r="J147" s="101"/>
      <c r="K147" s="100">
        <f>Tabela328[[#This Row],[VALOR]]</f>
        <v>313.94</v>
      </c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7"/>
      <c r="AB147" s="7"/>
    </row>
    <row r="148" spans="1:28" ht="12.75" customHeight="1" thickBot="1">
      <c r="A148" s="47" t="s">
        <v>360</v>
      </c>
      <c r="B148" s="42" t="s">
        <v>361</v>
      </c>
      <c r="C148" s="42" t="s">
        <v>362</v>
      </c>
      <c r="D148" s="45" t="s">
        <v>32</v>
      </c>
      <c r="E148" s="34">
        <v>1</v>
      </c>
      <c r="F148" s="53" t="s">
        <v>497</v>
      </c>
      <c r="G148" s="36" t="s">
        <v>513</v>
      </c>
      <c r="H148" s="84">
        <v>313.94</v>
      </c>
      <c r="I148" s="101"/>
      <c r="J148" s="101"/>
      <c r="K148" s="100">
        <f>Tabela328[[#This Row],[VALOR]]</f>
        <v>313.94</v>
      </c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  <c r="AB148" s="7"/>
    </row>
    <row r="149" spans="1:28" ht="12.75" customHeight="1" thickBot="1">
      <c r="A149" s="48"/>
      <c r="B149" s="49"/>
      <c r="C149" s="49"/>
      <c r="D149" s="49"/>
      <c r="E149" s="49">
        <f>SUM(E100:E148)</f>
        <v>49</v>
      </c>
      <c r="F149" s="73"/>
      <c r="G149" s="102"/>
      <c r="H149" s="103">
        <f>SUM(H100:H148)</f>
        <v>40452.860000000015</v>
      </c>
      <c r="I149" s="104"/>
      <c r="J149" s="105"/>
      <c r="K149" s="106">
        <f>SUM(K100:K148)</f>
        <v>40452.860000000015</v>
      </c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  <c r="AB149" s="7"/>
    </row>
    <row r="150" spans="1:28" ht="12.75" customHeight="1">
      <c r="A150" s="33"/>
      <c r="B150" s="34"/>
      <c r="C150" s="34"/>
      <c r="D150" s="34"/>
      <c r="E150" s="34"/>
      <c r="F150" s="33"/>
      <c r="G150" s="34"/>
      <c r="H150" s="35"/>
      <c r="I150" s="95"/>
      <c r="J150" s="95"/>
      <c r="K150" s="98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7"/>
      <c r="AB150" s="7"/>
    </row>
    <row r="151" spans="1:28" ht="12.75" customHeight="1">
      <c r="A151" s="110" t="s">
        <v>33</v>
      </c>
      <c r="B151" s="110"/>
      <c r="C151" s="110"/>
      <c r="D151" s="110"/>
      <c r="E151" s="110"/>
      <c r="F151" s="110"/>
      <c r="G151" s="110"/>
      <c r="H151" s="110"/>
      <c r="I151" s="3"/>
      <c r="J151" s="3"/>
      <c r="K151" s="1"/>
      <c r="L151" s="1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</row>
    <row r="152" spans="1:28" ht="12.75" customHeight="1">
      <c r="A152" s="15" t="s">
        <v>1</v>
      </c>
      <c r="B152" s="15" t="s">
        <v>2</v>
      </c>
      <c r="C152" s="15" t="s">
        <v>3</v>
      </c>
      <c r="D152" s="15" t="s">
        <v>4</v>
      </c>
      <c r="E152" s="15" t="s">
        <v>5</v>
      </c>
      <c r="F152" s="15" t="s">
        <v>6</v>
      </c>
      <c r="G152" s="82" t="s">
        <v>7</v>
      </c>
      <c r="H152" s="86" t="s">
        <v>28</v>
      </c>
      <c r="I152" s="3"/>
      <c r="J152" s="3"/>
      <c r="K152" s="1"/>
      <c r="L152" s="1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</row>
    <row r="153" spans="1:28" ht="12.75" customHeight="1">
      <c r="A153" s="76" t="s">
        <v>34</v>
      </c>
      <c r="B153" s="77" t="s">
        <v>442</v>
      </c>
      <c r="C153" s="77" t="s">
        <v>443</v>
      </c>
      <c r="D153" s="78" t="s">
        <v>14</v>
      </c>
      <c r="E153" s="79">
        <v>1</v>
      </c>
      <c r="F153" s="55" t="s">
        <v>419</v>
      </c>
      <c r="G153" s="83" t="s">
        <v>513</v>
      </c>
      <c r="H153" s="86">
        <v>514.21</v>
      </c>
      <c r="I153" s="3"/>
      <c r="J153" s="3"/>
      <c r="K153" s="1"/>
      <c r="L153" s="1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</row>
    <row r="154" spans="1:28" ht="12.75" customHeight="1">
      <c r="A154" s="51" t="s">
        <v>34</v>
      </c>
      <c r="B154" s="42" t="s">
        <v>442</v>
      </c>
      <c r="C154" s="42" t="s">
        <v>443</v>
      </c>
      <c r="D154" s="16" t="s">
        <v>14</v>
      </c>
      <c r="E154" s="54">
        <v>1</v>
      </c>
      <c r="F154" s="50" t="s">
        <v>420</v>
      </c>
      <c r="G154" s="82" t="s">
        <v>513</v>
      </c>
      <c r="H154" s="86">
        <v>514.21</v>
      </c>
      <c r="I154" s="3"/>
      <c r="J154" s="3"/>
      <c r="K154" s="1"/>
      <c r="L154" s="1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</row>
    <row r="155" spans="1:28" ht="12.75" customHeight="1">
      <c r="A155" s="76" t="s">
        <v>34</v>
      </c>
      <c r="B155" s="77" t="s">
        <v>442</v>
      </c>
      <c r="C155" s="77" t="s">
        <v>461</v>
      </c>
      <c r="D155" s="78" t="s">
        <v>14</v>
      </c>
      <c r="E155" s="79">
        <v>1</v>
      </c>
      <c r="F155" s="55" t="s">
        <v>421</v>
      </c>
      <c r="G155" s="83" t="s">
        <v>512</v>
      </c>
      <c r="H155" s="93">
        <v>514.21</v>
      </c>
      <c r="I155" s="3"/>
      <c r="J155" s="3"/>
      <c r="K155" s="1"/>
      <c r="L155" s="1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</row>
    <row r="156" spans="1:28" ht="12.75" customHeight="1">
      <c r="A156" s="51" t="s">
        <v>34</v>
      </c>
      <c r="B156" s="42" t="s">
        <v>442</v>
      </c>
      <c r="C156" s="42" t="s">
        <v>444</v>
      </c>
      <c r="D156" s="16" t="s">
        <v>14</v>
      </c>
      <c r="E156" s="54">
        <v>1</v>
      </c>
      <c r="F156" s="50" t="s">
        <v>422</v>
      </c>
      <c r="G156" s="82" t="s">
        <v>512</v>
      </c>
      <c r="H156" s="86">
        <v>514.21</v>
      </c>
      <c r="I156" s="3"/>
      <c r="J156" s="3"/>
      <c r="K156" s="1"/>
      <c r="L156" s="1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</row>
    <row r="157" spans="1:28" ht="12.75" customHeight="1">
      <c r="A157" s="80" t="s">
        <v>35</v>
      </c>
      <c r="B157" s="77" t="s">
        <v>446</v>
      </c>
      <c r="C157" s="78" t="s">
        <v>445</v>
      </c>
      <c r="D157" s="78" t="s">
        <v>14</v>
      </c>
      <c r="E157" s="79">
        <v>1</v>
      </c>
      <c r="F157" s="72" t="s">
        <v>351</v>
      </c>
      <c r="G157" s="83" t="s">
        <v>513</v>
      </c>
      <c r="H157" s="86">
        <v>514.21</v>
      </c>
      <c r="I157" s="3"/>
      <c r="J157" s="3"/>
      <c r="K157" s="1"/>
      <c r="L157" s="1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</row>
    <row r="158" spans="1:28" ht="12.75" customHeight="1">
      <c r="A158" s="52" t="s">
        <v>35</v>
      </c>
      <c r="B158" s="42" t="s">
        <v>446</v>
      </c>
      <c r="C158" s="16" t="s">
        <v>445</v>
      </c>
      <c r="D158" s="16" t="s">
        <v>14</v>
      </c>
      <c r="E158" s="54">
        <v>1</v>
      </c>
      <c r="F158" s="53" t="s">
        <v>423</v>
      </c>
      <c r="G158" s="82" t="s">
        <v>513</v>
      </c>
      <c r="H158" s="86">
        <v>514.21</v>
      </c>
      <c r="I158" s="3"/>
      <c r="J158" s="2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</row>
    <row r="159" spans="1:28" ht="12.75" customHeight="1">
      <c r="A159" s="80" t="s">
        <v>35</v>
      </c>
      <c r="B159" s="77" t="s">
        <v>446</v>
      </c>
      <c r="C159" s="78" t="s">
        <v>445</v>
      </c>
      <c r="D159" s="78" t="s">
        <v>14</v>
      </c>
      <c r="E159" s="79">
        <v>1</v>
      </c>
      <c r="F159" s="72" t="s">
        <v>519</v>
      </c>
      <c r="G159" s="83" t="s">
        <v>512</v>
      </c>
      <c r="H159" s="93">
        <v>514.21</v>
      </c>
      <c r="I159" s="3"/>
      <c r="J159" s="2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</row>
    <row r="160" spans="1:28" ht="12.75" customHeight="1">
      <c r="A160" s="2"/>
      <c r="B160" s="2"/>
      <c r="C160" s="2"/>
      <c r="D160" s="9" t="s">
        <v>11</v>
      </c>
      <c r="E160" s="5">
        <f>SUM(E153:E159)</f>
        <v>7</v>
      </c>
      <c r="F160" s="2"/>
      <c r="G160" s="3"/>
      <c r="H160" s="85">
        <f>SUM(H153:H159)</f>
        <v>3599.4700000000003</v>
      </c>
      <c r="I160" s="3"/>
      <c r="J160" s="3"/>
      <c r="K160" s="1"/>
      <c r="L160" s="1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</row>
    <row r="161" spans="1:28" ht="12.75" customHeight="1">
      <c r="A161" s="4"/>
      <c r="B161" s="4"/>
      <c r="C161" s="4"/>
      <c r="D161" s="4"/>
      <c r="E161" s="4"/>
      <c r="F161" s="4"/>
      <c r="G161" s="4"/>
      <c r="H161" s="4"/>
      <c r="I161" s="2"/>
      <c r="J161" s="3"/>
      <c r="K161" s="1"/>
      <c r="L161" s="1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</row>
    <row r="162" spans="1:28" ht="12.75" customHeight="1">
      <c r="A162" s="110" t="s">
        <v>36</v>
      </c>
      <c r="B162" s="110"/>
      <c r="C162" s="110"/>
      <c r="D162" s="110"/>
      <c r="E162" s="110"/>
      <c r="F162" s="110"/>
      <c r="G162" s="110"/>
      <c r="H162" s="110"/>
      <c r="I162" s="3"/>
      <c r="J162" s="3"/>
      <c r="K162" s="1"/>
      <c r="L162" s="1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</row>
    <row r="163" spans="1:28" ht="12.75" customHeight="1">
      <c r="A163" s="13" t="s">
        <v>1</v>
      </c>
      <c r="B163" s="13" t="s">
        <v>2</v>
      </c>
      <c r="C163" s="13" t="s">
        <v>3</v>
      </c>
      <c r="D163" s="13" t="s">
        <v>4</v>
      </c>
      <c r="E163" s="13" t="s">
        <v>5</v>
      </c>
      <c r="F163" s="13" t="s">
        <v>6</v>
      </c>
      <c r="G163" s="13" t="s">
        <v>7</v>
      </c>
      <c r="H163" s="13" t="s">
        <v>28</v>
      </c>
      <c r="I163" s="3"/>
      <c r="J163" s="3"/>
      <c r="K163" s="1"/>
      <c r="L163" s="1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</row>
    <row r="164" spans="1:28" ht="12.75" customHeight="1">
      <c r="A164" s="42" t="s">
        <v>424</v>
      </c>
      <c r="B164" s="42" t="s">
        <v>440</v>
      </c>
      <c r="C164" s="42" t="s">
        <v>280</v>
      </c>
      <c r="D164" s="42" t="s">
        <v>425</v>
      </c>
      <c r="E164" s="14">
        <v>1</v>
      </c>
      <c r="F164" s="70" t="s">
        <v>332</v>
      </c>
      <c r="G164" s="81" t="s">
        <v>512</v>
      </c>
      <c r="H164" s="109">
        <v>3000</v>
      </c>
      <c r="I164" s="3"/>
      <c r="J164" s="3"/>
      <c r="K164" s="1"/>
      <c r="L164" s="1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</row>
    <row r="165" spans="1:28" ht="12.75" customHeight="1">
      <c r="A165" s="56" t="s">
        <v>426</v>
      </c>
      <c r="B165" s="42" t="s">
        <v>408</v>
      </c>
      <c r="C165" s="42" t="s">
        <v>280</v>
      </c>
      <c r="D165" s="42" t="s">
        <v>425</v>
      </c>
      <c r="E165" s="14">
        <v>1</v>
      </c>
      <c r="F165" s="57" t="s">
        <v>428</v>
      </c>
      <c r="G165" s="81" t="s">
        <v>511</v>
      </c>
      <c r="H165" s="109">
        <v>1250</v>
      </c>
      <c r="I165" s="3"/>
      <c r="J165" s="3"/>
      <c r="K165" s="1"/>
      <c r="L165" s="1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</row>
    <row r="166" spans="1:28" ht="12.75" customHeight="1">
      <c r="A166" s="56" t="s">
        <v>426</v>
      </c>
      <c r="B166" s="42" t="s">
        <v>408</v>
      </c>
      <c r="C166" s="42" t="s">
        <v>280</v>
      </c>
      <c r="D166" s="42" t="s">
        <v>425</v>
      </c>
      <c r="E166" s="14">
        <v>1</v>
      </c>
      <c r="F166" s="70" t="s">
        <v>429</v>
      </c>
      <c r="G166" s="81" t="s">
        <v>511</v>
      </c>
      <c r="H166" s="109">
        <v>1250</v>
      </c>
      <c r="I166" s="3"/>
      <c r="J166" s="3"/>
      <c r="K166" s="1"/>
      <c r="L166" s="1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</row>
    <row r="167" spans="1:28" ht="12.75" customHeight="1">
      <c r="A167" s="56" t="s">
        <v>426</v>
      </c>
      <c r="B167" s="42" t="s">
        <v>408</v>
      </c>
      <c r="C167" s="42" t="s">
        <v>459</v>
      </c>
      <c r="D167" s="42" t="s">
        <v>425</v>
      </c>
      <c r="E167" s="14">
        <v>1</v>
      </c>
      <c r="F167" s="57" t="s">
        <v>430</v>
      </c>
      <c r="G167" s="81" t="s">
        <v>512</v>
      </c>
      <c r="H167" s="109">
        <v>1250</v>
      </c>
      <c r="I167" s="3"/>
      <c r="J167" s="3"/>
      <c r="K167" s="1"/>
      <c r="L167" s="1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</row>
    <row r="168" spans="1:28" ht="12.75" customHeight="1">
      <c r="A168" s="56" t="s">
        <v>426</v>
      </c>
      <c r="B168" s="42" t="s">
        <v>408</v>
      </c>
      <c r="C168" s="42" t="s">
        <v>280</v>
      </c>
      <c r="D168" s="42" t="s">
        <v>425</v>
      </c>
      <c r="E168" s="14">
        <v>1</v>
      </c>
      <c r="F168" s="70" t="s">
        <v>347</v>
      </c>
      <c r="G168" s="81" t="s">
        <v>512</v>
      </c>
      <c r="H168" s="109">
        <v>1250</v>
      </c>
      <c r="I168" s="3"/>
      <c r="J168" s="3"/>
      <c r="K168" s="1"/>
      <c r="L168" s="1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</row>
    <row r="169" spans="1:28" ht="12.75" customHeight="1">
      <c r="A169" s="42" t="s">
        <v>424</v>
      </c>
      <c r="B169" s="42" t="s">
        <v>440</v>
      </c>
      <c r="C169" s="42" t="s">
        <v>280</v>
      </c>
      <c r="D169" s="42" t="s">
        <v>427</v>
      </c>
      <c r="E169" s="14">
        <v>1</v>
      </c>
      <c r="F169" s="58" t="s">
        <v>431</v>
      </c>
      <c r="G169" s="81" t="s">
        <v>512</v>
      </c>
      <c r="H169" s="109">
        <v>2400</v>
      </c>
      <c r="I169" s="3"/>
      <c r="J169" s="3"/>
      <c r="K169" s="1"/>
      <c r="L169" s="1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</row>
    <row r="170" spans="1:28" ht="12.75" customHeight="1">
      <c r="A170" s="56" t="s">
        <v>426</v>
      </c>
      <c r="B170" s="42" t="s">
        <v>408</v>
      </c>
      <c r="C170" s="42" t="s">
        <v>280</v>
      </c>
      <c r="D170" s="42" t="s">
        <v>427</v>
      </c>
      <c r="E170" s="14">
        <v>1</v>
      </c>
      <c r="F170" s="70" t="s">
        <v>432</v>
      </c>
      <c r="G170" s="81" t="s">
        <v>512</v>
      </c>
      <c r="H170" s="109">
        <v>1000</v>
      </c>
      <c r="I170" s="3"/>
      <c r="J170" s="3"/>
      <c r="K170" s="1"/>
      <c r="L170" s="1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</row>
    <row r="171" spans="1:28" ht="12.75" customHeight="1">
      <c r="A171" s="56" t="s">
        <v>426</v>
      </c>
      <c r="B171" s="42" t="s">
        <v>408</v>
      </c>
      <c r="C171" s="42" t="s">
        <v>280</v>
      </c>
      <c r="D171" s="42" t="s">
        <v>427</v>
      </c>
      <c r="E171" s="14">
        <v>1</v>
      </c>
      <c r="F171" s="57" t="s">
        <v>433</v>
      </c>
      <c r="G171" s="81" t="s">
        <v>513</v>
      </c>
      <c r="H171" s="109">
        <v>1000</v>
      </c>
      <c r="I171" s="3"/>
      <c r="J171" s="3"/>
      <c r="K171" s="1"/>
      <c r="L171" s="1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</row>
    <row r="172" spans="1:28" ht="12.75" customHeight="1">
      <c r="A172" s="56" t="s">
        <v>426</v>
      </c>
      <c r="B172" s="42" t="s">
        <v>408</v>
      </c>
      <c r="C172" s="42" t="s">
        <v>280</v>
      </c>
      <c r="D172" s="42" t="s">
        <v>427</v>
      </c>
      <c r="E172" s="14">
        <v>1</v>
      </c>
      <c r="F172" s="70" t="s">
        <v>260</v>
      </c>
      <c r="G172" s="81" t="s">
        <v>511</v>
      </c>
      <c r="H172" s="109">
        <v>1000</v>
      </c>
      <c r="I172" s="3"/>
      <c r="J172" s="3"/>
      <c r="K172" s="1"/>
      <c r="L172" s="1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</row>
    <row r="173" spans="1:28" ht="12.75" customHeight="1">
      <c r="A173" s="56" t="s">
        <v>426</v>
      </c>
      <c r="B173" s="42" t="s">
        <v>408</v>
      </c>
      <c r="C173" s="42" t="s">
        <v>280</v>
      </c>
      <c r="D173" s="42" t="s">
        <v>427</v>
      </c>
      <c r="E173" s="14">
        <v>1</v>
      </c>
      <c r="F173" s="57" t="s">
        <v>434</v>
      </c>
      <c r="G173" s="81" t="s">
        <v>512</v>
      </c>
      <c r="H173" s="109">
        <v>1000</v>
      </c>
      <c r="I173" s="3"/>
      <c r="J173" s="3"/>
      <c r="K173" s="1"/>
      <c r="L173" s="1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</row>
    <row r="174" spans="1:28" ht="12.75" customHeight="1">
      <c r="A174" s="42" t="s">
        <v>424</v>
      </c>
      <c r="B174" s="42" t="s">
        <v>440</v>
      </c>
      <c r="C174" s="42" t="s">
        <v>441</v>
      </c>
      <c r="D174" s="42" t="s">
        <v>425</v>
      </c>
      <c r="E174" s="14">
        <v>1</v>
      </c>
      <c r="F174" s="39" t="s">
        <v>435</v>
      </c>
      <c r="G174" s="81" t="s">
        <v>512</v>
      </c>
      <c r="H174" s="109">
        <v>3000</v>
      </c>
      <c r="I174" s="3"/>
      <c r="J174" s="3"/>
      <c r="K174" s="1"/>
      <c r="L174" s="1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</row>
    <row r="175" spans="1:28" ht="12.75" customHeight="1">
      <c r="A175" s="56" t="s">
        <v>426</v>
      </c>
      <c r="B175" s="42" t="s">
        <v>408</v>
      </c>
      <c r="C175" s="42" t="s">
        <v>441</v>
      </c>
      <c r="D175" s="42" t="s">
        <v>425</v>
      </c>
      <c r="E175" s="14">
        <v>1</v>
      </c>
      <c r="F175" s="39" t="s">
        <v>436</v>
      </c>
      <c r="G175" s="81" t="s">
        <v>512</v>
      </c>
      <c r="H175" s="109">
        <v>1250</v>
      </c>
      <c r="I175" s="3"/>
      <c r="J175" s="3"/>
      <c r="K175" s="1"/>
      <c r="L175" s="1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</row>
    <row r="176" spans="1:28" ht="12.75" customHeight="1">
      <c r="A176" s="56" t="s">
        <v>426</v>
      </c>
      <c r="B176" s="42" t="s">
        <v>408</v>
      </c>
      <c r="C176" s="42" t="s">
        <v>441</v>
      </c>
      <c r="D176" s="42" t="s">
        <v>425</v>
      </c>
      <c r="E176" s="14">
        <v>1</v>
      </c>
      <c r="F176" s="39" t="s">
        <v>437</v>
      </c>
      <c r="G176" s="81" t="s">
        <v>512</v>
      </c>
      <c r="H176" s="109">
        <v>1200.5</v>
      </c>
      <c r="I176" s="3"/>
      <c r="J176" s="3"/>
      <c r="K176" s="1"/>
      <c r="L176" s="1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</row>
    <row r="177" spans="1:28" ht="12.75" customHeight="1">
      <c r="A177" s="56" t="s">
        <v>426</v>
      </c>
      <c r="B177" s="42" t="s">
        <v>408</v>
      </c>
      <c r="C177" s="42" t="s">
        <v>441</v>
      </c>
      <c r="D177" s="42" t="s">
        <v>425</v>
      </c>
      <c r="E177" s="14">
        <v>1</v>
      </c>
      <c r="F177" s="39" t="s">
        <v>438</v>
      </c>
      <c r="G177" s="81" t="s">
        <v>512</v>
      </c>
      <c r="H177" s="109">
        <v>1250</v>
      </c>
      <c r="I177" s="3"/>
      <c r="J177" s="3"/>
      <c r="K177" s="1"/>
      <c r="L177" s="1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</row>
    <row r="178" spans="1:28" ht="12.75" customHeight="1">
      <c r="A178" s="56" t="s">
        <v>426</v>
      </c>
      <c r="B178" s="42" t="s">
        <v>408</v>
      </c>
      <c r="C178" s="42" t="s">
        <v>441</v>
      </c>
      <c r="D178" s="42" t="s">
        <v>425</v>
      </c>
      <c r="E178" s="14">
        <v>1</v>
      </c>
      <c r="F178" s="39" t="s">
        <v>439</v>
      </c>
      <c r="G178" s="81" t="s">
        <v>512</v>
      </c>
      <c r="H178" s="109">
        <v>1200.5</v>
      </c>
      <c r="I178" s="3"/>
      <c r="J178" s="3"/>
      <c r="K178" s="1"/>
      <c r="L178" s="1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</row>
    <row r="179" spans="1:28" ht="12.75" customHeight="1">
      <c r="A179" s="2"/>
      <c r="B179" s="2"/>
      <c r="C179" s="2"/>
      <c r="D179" s="9" t="s">
        <v>11</v>
      </c>
      <c r="E179" s="5">
        <f>SUM(E164:E178)</f>
        <v>15</v>
      </c>
      <c r="F179" s="2"/>
      <c r="G179" s="3"/>
      <c r="H179" s="85">
        <f>SUM(H164:H178)</f>
        <v>22301</v>
      </c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</row>
    <row r="180" spans="1:28" ht="12.75" customHeight="1">
      <c r="A180" s="10"/>
      <c r="B180" s="10"/>
      <c r="C180" s="10"/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  <c r="AA180" s="10"/>
      <c r="AB180" s="10"/>
    </row>
    <row r="181" spans="1:28" ht="12.75" customHeight="1">
      <c r="A181" s="59" t="s">
        <v>37</v>
      </c>
      <c r="B181" s="60"/>
      <c r="C181" s="60"/>
      <c r="D181" s="60"/>
      <c r="E181" s="60"/>
      <c r="F181" s="60"/>
      <c r="G181" s="61"/>
      <c r="H181" s="60"/>
      <c r="I181" s="60"/>
      <c r="J181" s="60"/>
      <c r="K181" s="60"/>
      <c r="L181" s="60"/>
      <c r="M181" s="60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</row>
    <row r="182" spans="1:28" ht="12.75" customHeight="1">
      <c r="A182" s="60" t="s">
        <v>38</v>
      </c>
      <c r="B182" s="62" t="s">
        <v>39</v>
      </c>
      <c r="C182" s="60"/>
      <c r="D182" s="60"/>
      <c r="E182" s="60"/>
      <c r="F182" s="63"/>
      <c r="G182" s="61"/>
      <c r="H182" s="60"/>
      <c r="I182" s="60"/>
      <c r="J182" s="60"/>
      <c r="K182" s="60"/>
      <c r="L182" s="60"/>
      <c r="M182" s="60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</row>
    <row r="183" spans="1:28" ht="12.75" customHeight="1">
      <c r="A183" s="60" t="s">
        <v>40</v>
      </c>
      <c r="B183" s="60"/>
      <c r="C183" s="60"/>
      <c r="D183" s="60"/>
      <c r="E183" s="60"/>
      <c r="F183" s="60"/>
      <c r="G183" s="61"/>
      <c r="H183" s="60"/>
      <c r="I183" s="60"/>
      <c r="J183" s="60"/>
      <c r="K183" s="60"/>
      <c r="L183" s="60"/>
      <c r="M183" s="60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</row>
    <row r="184" spans="1:28" ht="12.75" customHeight="1">
      <c r="A184" s="60" t="s">
        <v>41</v>
      </c>
      <c r="B184" s="60"/>
      <c r="C184" s="60"/>
      <c r="D184" s="60"/>
      <c r="E184" s="60"/>
      <c r="F184" s="60"/>
      <c r="G184" s="60"/>
      <c r="H184" s="60"/>
      <c r="I184" s="60"/>
      <c r="J184" s="60"/>
      <c r="K184" s="60"/>
      <c r="L184" s="60"/>
      <c r="M184" s="60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</row>
    <row r="185" spans="1:28" ht="12.75" customHeight="1">
      <c r="A185" s="60" t="s">
        <v>42</v>
      </c>
      <c r="B185" s="60"/>
      <c r="C185" s="60"/>
      <c r="D185" s="60"/>
      <c r="E185" s="60"/>
      <c r="F185" s="60"/>
      <c r="G185" s="60"/>
      <c r="H185" s="60"/>
      <c r="I185" s="60"/>
      <c r="J185" s="60"/>
      <c r="K185" s="60"/>
      <c r="L185" s="60"/>
      <c r="M185" s="60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</row>
    <row r="186" spans="1:28" ht="12.75" customHeight="1">
      <c r="A186" s="111" t="s">
        <v>43</v>
      </c>
      <c r="B186" s="111"/>
      <c r="C186" s="111"/>
      <c r="D186" s="111"/>
      <c r="E186" s="111"/>
      <c r="F186" s="111"/>
      <c r="G186" s="111"/>
      <c r="H186" s="111"/>
      <c r="I186" s="111"/>
      <c r="J186" s="111"/>
      <c r="K186" s="111"/>
      <c r="L186" s="111"/>
      <c r="M186" s="111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</row>
    <row r="187" spans="1:28" ht="12.75" customHeight="1">
      <c r="A187" s="60" t="s">
        <v>44</v>
      </c>
      <c r="B187" s="60"/>
      <c r="C187" s="60"/>
      <c r="D187" s="60"/>
      <c r="E187" s="60"/>
      <c r="F187" s="60"/>
      <c r="G187" s="60"/>
      <c r="H187" s="60"/>
      <c r="I187" s="60"/>
      <c r="J187" s="60"/>
      <c r="K187" s="60"/>
      <c r="L187" s="60"/>
      <c r="M187" s="60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</row>
    <row r="188" spans="1:28" ht="12.75" customHeight="1">
      <c r="A188" s="60" t="s">
        <v>45</v>
      </c>
      <c r="B188" s="60"/>
      <c r="C188" s="60"/>
      <c r="D188" s="60"/>
      <c r="E188" s="60"/>
      <c r="F188" s="64"/>
      <c r="G188" s="60"/>
      <c r="H188" s="60"/>
      <c r="I188" s="60"/>
      <c r="J188" s="60"/>
      <c r="K188" s="60"/>
      <c r="L188" s="60"/>
      <c r="M188" s="60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</row>
    <row r="189" spans="1:28" ht="12.75" customHeight="1">
      <c r="A189" s="65" t="s">
        <v>46</v>
      </c>
      <c r="B189" s="60"/>
      <c r="C189" s="60"/>
      <c r="D189" s="60"/>
      <c r="E189" s="60"/>
      <c r="F189" s="60"/>
      <c r="G189" s="60"/>
      <c r="H189" s="60"/>
      <c r="I189" s="60"/>
      <c r="J189" s="60"/>
      <c r="K189" s="60"/>
      <c r="L189" s="60"/>
      <c r="M189" s="60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</row>
    <row r="190" spans="1:28" ht="12.75" customHeight="1">
      <c r="A190" s="65" t="s">
        <v>47</v>
      </c>
      <c r="B190" s="60"/>
      <c r="C190" s="60"/>
      <c r="D190" s="60"/>
      <c r="E190" s="60"/>
      <c r="F190" s="60"/>
      <c r="G190" s="60"/>
      <c r="H190" s="60"/>
      <c r="I190" s="60"/>
      <c r="J190" s="60"/>
      <c r="K190" s="60"/>
      <c r="L190" s="60"/>
      <c r="M190" s="60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</row>
    <row r="191" spans="1:28" ht="12.75" customHeight="1">
      <c r="A191" s="65" t="s">
        <v>48</v>
      </c>
      <c r="B191" s="60"/>
      <c r="C191" s="60"/>
      <c r="D191" s="60"/>
      <c r="E191" s="60"/>
      <c r="F191" s="60"/>
      <c r="G191" s="60"/>
      <c r="H191" s="60"/>
      <c r="I191" s="60"/>
      <c r="J191" s="60"/>
      <c r="K191" s="60"/>
      <c r="L191" s="60"/>
      <c r="M191" s="60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</row>
    <row r="192" spans="1:28" ht="12.75" customHeight="1">
      <c r="A192" s="65" t="s">
        <v>49</v>
      </c>
      <c r="B192" s="60"/>
      <c r="C192" s="60"/>
      <c r="D192" s="60"/>
      <c r="E192" s="60"/>
      <c r="F192" s="60"/>
      <c r="G192" s="60"/>
      <c r="H192" s="60"/>
      <c r="I192" s="60"/>
      <c r="J192" s="60"/>
      <c r="K192" s="60"/>
      <c r="L192" s="60"/>
      <c r="M192" s="60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</row>
    <row r="193" spans="1:28" ht="12.75" customHeight="1">
      <c r="A193" s="65" t="s">
        <v>50</v>
      </c>
      <c r="B193" s="60"/>
      <c r="C193" s="60"/>
      <c r="D193" s="60"/>
      <c r="E193" s="60"/>
      <c r="F193" s="60"/>
      <c r="G193" s="60"/>
      <c r="H193" s="60"/>
      <c r="I193" s="60"/>
      <c r="J193" s="60"/>
      <c r="K193" s="60"/>
      <c r="L193" s="60"/>
      <c r="M193" s="60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</row>
    <row r="194" spans="1:28" ht="12.75" customHeight="1">
      <c r="A194" s="60" t="s">
        <v>51</v>
      </c>
      <c r="B194" s="60"/>
      <c r="C194" s="60"/>
      <c r="D194" s="60"/>
      <c r="E194" s="60"/>
      <c r="F194" s="60"/>
      <c r="G194" s="60"/>
      <c r="H194" s="60"/>
      <c r="I194" s="60"/>
      <c r="J194" s="60"/>
      <c r="K194" s="60"/>
      <c r="L194" s="60"/>
      <c r="M194" s="60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</row>
    <row r="195" spans="1:28" ht="12.75" customHeight="1">
      <c r="A195" s="60" t="s">
        <v>52</v>
      </c>
      <c r="B195" s="60"/>
      <c r="C195" s="60"/>
      <c r="D195" s="60"/>
      <c r="E195" s="60"/>
      <c r="F195" s="60"/>
      <c r="G195" s="60"/>
      <c r="H195" s="60"/>
      <c r="I195" s="60"/>
      <c r="J195" s="60"/>
      <c r="K195" s="60"/>
      <c r="L195" s="60"/>
      <c r="M195" s="60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</row>
    <row r="196" spans="1:28" ht="12.75" customHeight="1">
      <c r="A196" s="60" t="s">
        <v>53</v>
      </c>
      <c r="B196" s="62"/>
      <c r="C196" s="60"/>
      <c r="D196" s="60"/>
      <c r="E196" s="60"/>
      <c r="F196" s="60"/>
      <c r="G196" s="60"/>
      <c r="H196" s="60"/>
      <c r="I196" s="60"/>
      <c r="J196" s="60"/>
      <c r="K196" s="60"/>
      <c r="L196" s="60"/>
      <c r="M196" s="60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</row>
    <row r="197" spans="1:28" ht="12.75" customHeight="1">
      <c r="A197" s="60" t="s">
        <v>54</v>
      </c>
      <c r="B197" s="62"/>
      <c r="C197" s="60"/>
      <c r="D197" s="60"/>
      <c r="E197" s="60"/>
      <c r="F197" s="60"/>
      <c r="G197" s="60"/>
      <c r="H197" s="60"/>
      <c r="I197" s="60"/>
      <c r="J197" s="60"/>
      <c r="K197" s="60"/>
      <c r="L197" s="60"/>
      <c r="M197" s="60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</row>
    <row r="198" spans="1:28" ht="12.75" customHeight="1">
      <c r="A198" s="66" t="s">
        <v>55</v>
      </c>
      <c r="B198" s="64"/>
      <c r="C198" s="64"/>
      <c r="D198" s="64"/>
      <c r="E198" s="64"/>
      <c r="F198" s="64"/>
      <c r="G198" s="64"/>
      <c r="H198" s="64"/>
      <c r="I198" s="64"/>
      <c r="J198" s="64"/>
      <c r="K198" s="64"/>
      <c r="L198" s="64"/>
      <c r="M198" s="67"/>
      <c r="N198" s="11"/>
      <c r="O198" s="11"/>
      <c r="P198" s="11"/>
      <c r="Q198" s="11"/>
      <c r="R198" s="11"/>
      <c r="S198" s="11"/>
      <c r="T198" s="11"/>
      <c r="U198" s="11"/>
      <c r="V198" s="11"/>
      <c r="W198" s="11"/>
      <c r="X198" s="11"/>
      <c r="Y198" s="11"/>
      <c r="Z198" s="11"/>
      <c r="AA198" s="11"/>
      <c r="AB198" s="11"/>
    </row>
    <row r="199" spans="1:28" ht="12.75" customHeight="1">
      <c r="A199" s="68" t="s">
        <v>56</v>
      </c>
      <c r="B199" s="69"/>
      <c r="C199" s="64"/>
      <c r="D199" s="64"/>
      <c r="E199" s="64"/>
      <c r="F199" s="64"/>
      <c r="G199" s="64"/>
      <c r="H199" s="64"/>
      <c r="I199" s="64"/>
      <c r="J199" s="64"/>
      <c r="K199" s="64"/>
      <c r="L199" s="64"/>
      <c r="M199" s="67"/>
      <c r="N199" s="11"/>
      <c r="O199" s="11"/>
      <c r="P199" s="11"/>
      <c r="Q199" s="11"/>
      <c r="R199" s="11"/>
      <c r="S199" s="11"/>
      <c r="T199" s="11"/>
      <c r="U199" s="11"/>
      <c r="V199" s="11"/>
      <c r="W199" s="11"/>
      <c r="X199" s="11"/>
      <c r="Y199" s="11"/>
      <c r="Z199" s="11"/>
      <c r="AA199" s="11"/>
      <c r="AB199" s="11"/>
    </row>
    <row r="200" spans="1:28" ht="12.75" customHeight="1">
      <c r="A200" s="66" t="s">
        <v>55</v>
      </c>
      <c r="B200" s="64"/>
      <c r="C200" s="64"/>
      <c r="D200" s="64"/>
      <c r="E200" s="64"/>
      <c r="F200" s="64"/>
      <c r="G200" s="64"/>
      <c r="H200" s="64"/>
      <c r="I200" s="64"/>
      <c r="J200" s="64"/>
      <c r="K200" s="67"/>
      <c r="L200" s="67"/>
      <c r="M200" s="67"/>
      <c r="N200" s="11"/>
      <c r="O200" s="11"/>
      <c r="P200" s="11"/>
      <c r="Q200" s="11"/>
      <c r="R200" s="11"/>
      <c r="S200" s="11"/>
      <c r="T200" s="11"/>
      <c r="U200" s="11"/>
      <c r="V200" s="11"/>
      <c r="W200" s="11"/>
      <c r="X200" s="11"/>
      <c r="Y200" s="11"/>
      <c r="Z200" s="11"/>
      <c r="AA200" s="11"/>
      <c r="AB200" s="11"/>
    </row>
    <row r="201" spans="1:28" ht="12.75" customHeight="1">
      <c r="A201" s="68" t="s">
        <v>56</v>
      </c>
      <c r="B201" s="64"/>
      <c r="C201" s="64"/>
      <c r="D201" s="64"/>
      <c r="E201" s="64"/>
      <c r="F201" s="64"/>
      <c r="G201" s="64"/>
      <c r="H201" s="64"/>
      <c r="I201" s="64"/>
      <c r="J201" s="64"/>
      <c r="K201" s="67"/>
      <c r="L201" s="67"/>
      <c r="M201" s="67"/>
      <c r="N201" s="11"/>
      <c r="O201" s="11"/>
      <c r="P201" s="11"/>
      <c r="Q201" s="11"/>
      <c r="R201" s="11"/>
      <c r="S201" s="11"/>
      <c r="T201" s="11"/>
      <c r="U201" s="11"/>
      <c r="V201" s="11"/>
      <c r="W201" s="11"/>
      <c r="X201" s="11"/>
      <c r="Y201" s="11"/>
      <c r="Z201" s="11"/>
      <c r="AA201" s="11"/>
      <c r="AB201" s="11"/>
    </row>
    <row r="221" spans="1:28" ht="12.75" customHeight="1">
      <c r="A221" s="10"/>
      <c r="B221" s="10"/>
      <c r="C221" s="10"/>
      <c r="D221" s="10"/>
      <c r="E221" s="10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  <c r="AA221" s="10"/>
      <c r="AB221" s="10"/>
    </row>
    <row r="222" spans="1:28" ht="12.75" customHeight="1">
      <c r="A222" s="10"/>
      <c r="B222" s="10"/>
      <c r="C222" s="10"/>
      <c r="D222" s="10"/>
      <c r="E222" s="10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  <c r="AA222" s="10"/>
      <c r="AB222" s="10"/>
    </row>
    <row r="223" spans="1:28" ht="12.75" customHeight="1">
      <c r="A223" s="10"/>
      <c r="B223" s="10"/>
      <c r="C223" s="10"/>
      <c r="D223" s="10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  <c r="AA223" s="10"/>
      <c r="AB223" s="10"/>
    </row>
    <row r="224" spans="1:28" ht="12.75" customHeight="1">
      <c r="A224" s="10"/>
      <c r="B224" s="10"/>
      <c r="C224" s="10"/>
      <c r="D224" s="10"/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0"/>
      <c r="AA224" s="10"/>
      <c r="AB224" s="10"/>
    </row>
    <row r="225" spans="1:28" ht="12.75" customHeight="1">
      <c r="A225" s="10"/>
      <c r="B225" s="10"/>
      <c r="C225" s="10"/>
      <c r="D225" s="10"/>
      <c r="E225" s="10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10"/>
      <c r="AA225" s="10"/>
      <c r="AB225" s="10"/>
    </row>
    <row r="226" spans="1:28" ht="12.75" customHeight="1">
      <c r="A226" s="10"/>
      <c r="B226" s="10"/>
      <c r="C226" s="10"/>
      <c r="D226" s="10"/>
      <c r="E226" s="10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  <c r="AA226" s="10"/>
      <c r="AB226" s="10"/>
    </row>
    <row r="227" spans="1:28" ht="12.75" customHeight="1">
      <c r="A227" s="10"/>
      <c r="B227" s="10"/>
      <c r="C227" s="10"/>
      <c r="D227" s="10"/>
      <c r="E227" s="10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0"/>
      <c r="AA227" s="10"/>
      <c r="AB227" s="10"/>
    </row>
    <row r="228" spans="1:28" ht="12.75" customHeight="1">
      <c r="A228" s="10"/>
      <c r="B228" s="10"/>
      <c r="C228" s="10"/>
      <c r="D228" s="10"/>
      <c r="E228" s="10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  <c r="AA228" s="10"/>
      <c r="AB228" s="10"/>
    </row>
    <row r="229" spans="1:28" ht="12.75" customHeight="1">
      <c r="A229" s="10"/>
      <c r="B229" s="10"/>
      <c r="C229" s="10"/>
      <c r="D229" s="10"/>
      <c r="E229" s="10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  <c r="AA229" s="10"/>
      <c r="AB229" s="10"/>
    </row>
    <row r="230" spans="1:28" ht="12.75" customHeight="1">
      <c r="A230" s="10"/>
      <c r="B230" s="10"/>
      <c r="C230" s="10"/>
      <c r="D230" s="10"/>
      <c r="E230" s="10"/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0"/>
      <c r="AA230" s="10"/>
      <c r="AB230" s="10"/>
    </row>
    <row r="231" spans="1:28" ht="12.75" customHeight="1">
      <c r="A231" s="10"/>
      <c r="B231" s="10"/>
      <c r="C231" s="10"/>
      <c r="D231" s="10"/>
      <c r="E231" s="10"/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  <c r="Z231" s="10"/>
      <c r="AA231" s="10"/>
      <c r="AB231" s="10"/>
    </row>
    <row r="232" spans="1:28" ht="12.75" customHeight="1">
      <c r="A232" s="10"/>
      <c r="B232" s="10"/>
      <c r="C232" s="10"/>
      <c r="D232" s="10"/>
      <c r="E232" s="10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0"/>
      <c r="AA232" s="10"/>
      <c r="AB232" s="10"/>
    </row>
    <row r="233" spans="1:28" ht="12.75" customHeight="1">
      <c r="A233" s="10"/>
      <c r="B233" s="10"/>
      <c r="C233" s="10"/>
      <c r="D233" s="10"/>
      <c r="E233" s="10"/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0"/>
      <c r="AA233" s="10"/>
      <c r="AB233" s="10"/>
    </row>
    <row r="234" spans="1:28" ht="12.75" customHeight="1">
      <c r="A234" s="10"/>
      <c r="B234" s="10"/>
      <c r="C234" s="10"/>
      <c r="D234" s="10"/>
      <c r="E234" s="10"/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  <c r="AA234" s="10"/>
      <c r="AB234" s="10"/>
    </row>
    <row r="235" spans="1:28" ht="12.75" customHeight="1">
      <c r="A235" s="10"/>
      <c r="B235" s="10"/>
      <c r="C235" s="10"/>
      <c r="D235" s="10"/>
      <c r="E235" s="10"/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  <c r="AA235" s="10"/>
      <c r="AB235" s="10"/>
    </row>
    <row r="236" spans="1:28" ht="12.75" customHeight="1">
      <c r="A236" s="10"/>
      <c r="B236" s="10"/>
      <c r="C236" s="10"/>
      <c r="D236" s="10"/>
      <c r="E236" s="10"/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  <c r="AA236" s="10"/>
      <c r="AB236" s="10"/>
    </row>
    <row r="237" spans="1:28" ht="12.75" customHeight="1">
      <c r="A237" s="10"/>
      <c r="B237" s="10"/>
      <c r="C237" s="10"/>
      <c r="D237" s="10"/>
      <c r="E237" s="10"/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  <c r="AA237" s="10"/>
      <c r="AB237" s="10"/>
    </row>
    <row r="238" spans="1:28" ht="12.75" customHeight="1">
      <c r="A238" s="10"/>
      <c r="B238" s="10"/>
      <c r="C238" s="10"/>
      <c r="D238" s="10"/>
      <c r="E238" s="10"/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  <c r="AA238" s="10"/>
      <c r="AB238" s="10"/>
    </row>
    <row r="239" spans="1:28" ht="12.75" customHeight="1">
      <c r="A239" s="10"/>
      <c r="B239" s="10"/>
      <c r="C239" s="10"/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/>
      <c r="AA239" s="10"/>
      <c r="AB239" s="10"/>
    </row>
    <row r="240" spans="1:28" ht="12.75" customHeight="1">
      <c r="A240" s="10"/>
      <c r="B240" s="10"/>
      <c r="C240" s="10"/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  <c r="AA240" s="10"/>
      <c r="AB240" s="10"/>
    </row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  <row r="1001" ht="12.75" customHeight="1"/>
    <row r="1002" ht="12.75" customHeight="1"/>
    <row r="1003" ht="12.75" customHeight="1"/>
    <row r="1004" ht="12.75" customHeight="1"/>
    <row r="1005" ht="12.75" customHeight="1"/>
    <row r="1006" ht="12.75" customHeight="1"/>
    <row r="1007" ht="12.75" customHeight="1"/>
    <row r="1008" ht="12.75" customHeight="1"/>
    <row r="1009" ht="12.75" customHeight="1"/>
    <row r="1010" ht="12.75" customHeight="1"/>
    <row r="1011" ht="12.75" customHeight="1"/>
    <row r="1012" ht="12.75" customHeight="1"/>
    <row r="1013" ht="12.75" customHeight="1"/>
    <row r="1014" ht="12.75" customHeight="1"/>
    <row r="1015" ht="12.75" customHeight="1"/>
    <row r="1016" ht="12.75" customHeight="1"/>
    <row r="1017" ht="12.75" customHeight="1"/>
    <row r="1018" ht="12.75" customHeight="1"/>
    <row r="1019" ht="12.75" customHeight="1"/>
    <row r="1020" ht="12.75" customHeight="1"/>
    <row r="1021" ht="12.75" customHeight="1"/>
    <row r="1022" ht="12.75" customHeight="1"/>
    <row r="1023" ht="12.75" customHeight="1"/>
  </sheetData>
  <protectedRanges>
    <protectedRange sqref="F155" name="Intervalo1_3"/>
  </protectedRanges>
  <mergeCells count="6">
    <mergeCell ref="A1:K1"/>
    <mergeCell ref="A70:H70"/>
    <mergeCell ref="A98:H98"/>
    <mergeCell ref="A151:H151"/>
    <mergeCell ref="A162:H162"/>
    <mergeCell ref="A186:M186"/>
  </mergeCells>
  <pageMargins left="0.511811024" right="0.511811024" top="0.78740157499999996" bottom="0.78740157499999996" header="0.31496062000000002" footer="0.31496062000000002"/>
  <tableParts count="4">
    <tablePart r:id="rId1"/>
    <tablePart r:id="rId2"/>
    <tablePart r:id="rId3"/>
    <tablePart r:id="rId4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B25344-F287-494E-8875-A52E93DB42F8}">
  <dimension ref="A1:AB1023"/>
  <sheetViews>
    <sheetView workbookViewId="0">
      <selection sqref="A1:XFD1048576"/>
    </sheetView>
  </sheetViews>
  <sheetFormatPr defaultRowHeight="14.25"/>
  <cols>
    <col min="1" max="1" width="78.125" style="12" bestFit="1" customWidth="1"/>
    <col min="2" max="2" width="14.375" style="12" bestFit="1" customWidth="1"/>
    <col min="3" max="3" width="13.875" style="12" bestFit="1" customWidth="1"/>
    <col min="4" max="4" width="8.125" style="12" bestFit="1" customWidth="1"/>
    <col min="5" max="5" width="7.125" style="12" bestFit="1" customWidth="1"/>
    <col min="6" max="6" width="37.5" style="12" bestFit="1" customWidth="1"/>
    <col min="7" max="7" width="9.875" style="12" bestFit="1" customWidth="1"/>
    <col min="8" max="9" width="11.5" style="12" bestFit="1" customWidth="1"/>
    <col min="10" max="10" width="14.125" style="12" bestFit="1" customWidth="1"/>
    <col min="11" max="11" width="11.5" style="12" bestFit="1" customWidth="1"/>
    <col min="12" max="28" width="8.125" style="12" customWidth="1"/>
    <col min="29" max="1024" width="16" style="12" customWidth="1"/>
    <col min="1025" max="16384" width="9" style="12"/>
  </cols>
  <sheetData>
    <row r="1" spans="1:28" s="23" customFormat="1" ht="12.75" customHeight="1">
      <c r="A1" s="112" t="s">
        <v>0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</row>
    <row r="2" spans="1:28" s="23" customFormat="1" ht="12.75" customHeight="1">
      <c r="A2" s="24" t="s">
        <v>1</v>
      </c>
      <c r="B2" s="24" t="s">
        <v>2</v>
      </c>
      <c r="C2" s="24" t="s">
        <v>3</v>
      </c>
      <c r="D2" s="24" t="s">
        <v>4</v>
      </c>
      <c r="E2" s="24" t="s">
        <v>5</v>
      </c>
      <c r="F2" s="24" t="s">
        <v>6</v>
      </c>
      <c r="G2" s="24" t="s">
        <v>7</v>
      </c>
      <c r="H2" s="24" t="s">
        <v>8</v>
      </c>
      <c r="I2" s="25" t="s">
        <v>9</v>
      </c>
      <c r="J2" s="25" t="s">
        <v>10</v>
      </c>
      <c r="K2" s="25" t="s">
        <v>11</v>
      </c>
      <c r="L2" s="1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</row>
    <row r="3" spans="1:28" s="23" customFormat="1" ht="12.75" customHeight="1">
      <c r="A3" s="41" t="s">
        <v>58</v>
      </c>
      <c r="B3" s="42" t="s">
        <v>112</v>
      </c>
      <c r="C3" s="42" t="s">
        <v>12</v>
      </c>
      <c r="D3" s="46" t="s">
        <v>13</v>
      </c>
      <c r="E3" s="34">
        <v>1</v>
      </c>
      <c r="F3" s="40" t="s">
        <v>212</v>
      </c>
      <c r="G3" s="36" t="s">
        <v>8</v>
      </c>
      <c r="H3" s="84">
        <v>10570</v>
      </c>
      <c r="I3" s="84"/>
      <c r="J3" s="84"/>
      <c r="K3" s="84">
        <f>Tabela130[[#This Row],[AGP]]+Tabela130[[#This Row],[VENCIMENTO]]+Tabela130[[#This Row],[REPRESENTAÇÃO]]</f>
        <v>10570</v>
      </c>
      <c r="L3" s="1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</row>
    <row r="4" spans="1:28" s="23" customFormat="1" ht="12.75" customHeight="1">
      <c r="A4" s="38" t="s">
        <v>59</v>
      </c>
      <c r="B4" s="42" t="s">
        <v>113</v>
      </c>
      <c r="C4" s="42" t="s">
        <v>162</v>
      </c>
      <c r="D4" s="45" t="s">
        <v>15</v>
      </c>
      <c r="E4" s="34">
        <v>1</v>
      </c>
      <c r="F4" s="38" t="s">
        <v>213</v>
      </c>
      <c r="G4" s="36" t="s">
        <v>511</v>
      </c>
      <c r="H4" s="84"/>
      <c r="I4" s="84">
        <v>1993.32</v>
      </c>
      <c r="J4" s="84">
        <v>7973.3</v>
      </c>
      <c r="K4" s="84">
        <f>Tabela130[[#This Row],[AGP]]+Tabela130[[#This Row],[VENCIMENTO]]+Tabela130[[#This Row],[REPRESENTAÇÃO]]</f>
        <v>9966.6200000000008</v>
      </c>
      <c r="L4" s="1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</row>
    <row r="5" spans="1:28" s="23" customFormat="1" ht="12.75" customHeight="1">
      <c r="A5" s="40" t="s">
        <v>60</v>
      </c>
      <c r="B5" s="42" t="s">
        <v>114</v>
      </c>
      <c r="C5" s="42" t="s">
        <v>163</v>
      </c>
      <c r="D5" s="45" t="s">
        <v>15</v>
      </c>
      <c r="E5" s="34">
        <v>1</v>
      </c>
      <c r="F5" s="40" t="s">
        <v>214</v>
      </c>
      <c r="G5" s="36" t="s">
        <v>511</v>
      </c>
      <c r="H5" s="84"/>
      <c r="I5" s="84">
        <v>1993.32</v>
      </c>
      <c r="J5" s="84">
        <v>7937.3</v>
      </c>
      <c r="K5" s="84">
        <f>Tabela130[[#This Row],[AGP]]+Tabela130[[#This Row],[VENCIMENTO]]+Tabela130[[#This Row],[REPRESENTAÇÃO]]</f>
        <v>9930.6200000000008</v>
      </c>
      <c r="L5" s="1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</row>
    <row r="6" spans="1:28" s="23" customFormat="1" ht="12.75" customHeight="1">
      <c r="A6" s="39" t="s">
        <v>61</v>
      </c>
      <c r="B6" s="42" t="s">
        <v>115</v>
      </c>
      <c r="C6" s="42" t="s">
        <v>115</v>
      </c>
      <c r="D6" s="45" t="s">
        <v>15</v>
      </c>
      <c r="E6" s="34">
        <v>1</v>
      </c>
      <c r="F6" s="47" t="s">
        <v>215</v>
      </c>
      <c r="G6" s="36" t="s">
        <v>511</v>
      </c>
      <c r="H6" s="84"/>
      <c r="I6" s="84">
        <v>199.32</v>
      </c>
      <c r="J6" s="84">
        <v>7973.3</v>
      </c>
      <c r="K6" s="84">
        <f>Tabela130[[#This Row],[AGP]]+Tabela130[[#This Row],[VENCIMENTO]]+Tabela130[[#This Row],[REPRESENTAÇÃO]]</f>
        <v>8172.62</v>
      </c>
      <c r="L6" s="1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s="23" customFormat="1" ht="12.75" customHeight="1">
      <c r="A7" s="39" t="s">
        <v>62</v>
      </c>
      <c r="B7" s="42" t="s">
        <v>116</v>
      </c>
      <c r="C7" s="42" t="s">
        <v>164</v>
      </c>
      <c r="D7" s="45" t="s">
        <v>206</v>
      </c>
      <c r="E7" s="34">
        <v>1</v>
      </c>
      <c r="F7" s="47" t="s">
        <v>216</v>
      </c>
      <c r="G7" s="36" t="s">
        <v>511</v>
      </c>
      <c r="H7" s="84"/>
      <c r="I7" s="84">
        <v>1461.77</v>
      </c>
      <c r="J7" s="84">
        <v>5847.08</v>
      </c>
      <c r="K7" s="84">
        <f>Tabela130[[#This Row],[AGP]]+Tabela130[[#This Row],[VENCIMENTO]]+Tabela130[[#This Row],[REPRESENTAÇÃO]]</f>
        <v>7308.85</v>
      </c>
      <c r="L7" s="1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</row>
    <row r="8" spans="1:28" s="23" customFormat="1" ht="12.75" customHeight="1">
      <c r="A8" s="39" t="s">
        <v>63</v>
      </c>
      <c r="B8" s="42" t="s">
        <v>117</v>
      </c>
      <c r="C8" s="42" t="s">
        <v>165</v>
      </c>
      <c r="D8" s="45" t="s">
        <v>206</v>
      </c>
      <c r="E8" s="34">
        <v>1</v>
      </c>
      <c r="F8" s="47" t="s">
        <v>217</v>
      </c>
      <c r="G8" s="36" t="s">
        <v>512</v>
      </c>
      <c r="H8" s="84"/>
      <c r="I8" s="84"/>
      <c r="J8" s="84">
        <v>5847.08</v>
      </c>
      <c r="K8" s="84">
        <v>5847.08</v>
      </c>
      <c r="L8" s="1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</row>
    <row r="9" spans="1:28" s="23" customFormat="1" ht="12.75" customHeight="1">
      <c r="A9" s="39" t="s">
        <v>64</v>
      </c>
      <c r="B9" s="42" t="s">
        <v>118</v>
      </c>
      <c r="C9" s="42" t="s">
        <v>166</v>
      </c>
      <c r="D9" s="45" t="s">
        <v>206</v>
      </c>
      <c r="E9" s="34">
        <v>1</v>
      </c>
      <c r="F9" s="47" t="s">
        <v>218</v>
      </c>
      <c r="G9" s="36" t="s">
        <v>511</v>
      </c>
      <c r="H9" s="84"/>
      <c r="I9" s="84">
        <v>1461.77</v>
      </c>
      <c r="J9" s="84">
        <v>5847.08</v>
      </c>
      <c r="K9" s="84">
        <f>Tabela130[[#This Row],[AGP]]+Tabela130[[#This Row],[VENCIMENTO]]+Tabela130[[#This Row],[REPRESENTAÇÃO]]</f>
        <v>7308.85</v>
      </c>
      <c r="L9" s="1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</row>
    <row r="10" spans="1:28" s="23" customFormat="1" ht="12.75" customHeight="1">
      <c r="A10" s="39" t="s">
        <v>65</v>
      </c>
      <c r="B10" s="42" t="s">
        <v>119</v>
      </c>
      <c r="C10" s="43" t="s">
        <v>119</v>
      </c>
      <c r="D10" s="45" t="s">
        <v>207</v>
      </c>
      <c r="E10" s="34">
        <v>1</v>
      </c>
      <c r="F10" s="47" t="s">
        <v>219</v>
      </c>
      <c r="G10" s="36" t="s">
        <v>511</v>
      </c>
      <c r="H10" s="84"/>
      <c r="I10" s="84">
        <v>1461.77</v>
      </c>
      <c r="J10" s="84">
        <v>5847.08</v>
      </c>
      <c r="K10" s="84">
        <f>Tabela130[[#This Row],[AGP]]+Tabela130[[#This Row],[VENCIMENTO]]+Tabela130[[#This Row],[REPRESENTAÇÃO]]</f>
        <v>7308.85</v>
      </c>
      <c r="L10" s="1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</row>
    <row r="11" spans="1:28" s="23" customFormat="1" ht="12.75" customHeight="1">
      <c r="A11" s="39" t="s">
        <v>66</v>
      </c>
      <c r="B11" s="42" t="s">
        <v>17</v>
      </c>
      <c r="C11" s="42" t="s">
        <v>167</v>
      </c>
      <c r="D11" s="45" t="s">
        <v>208</v>
      </c>
      <c r="E11" s="34">
        <v>1</v>
      </c>
      <c r="F11" s="47" t="s">
        <v>220</v>
      </c>
      <c r="G11" s="36" t="s">
        <v>511</v>
      </c>
      <c r="H11" s="84"/>
      <c r="I11" s="84">
        <v>1229.22</v>
      </c>
      <c r="J11" s="84">
        <v>4916.8599999999997</v>
      </c>
      <c r="K11" s="84">
        <f>Tabela130[[#This Row],[AGP]]+Tabela130[[#This Row],[VENCIMENTO]]+Tabela130[[#This Row],[REPRESENTAÇÃO]]</f>
        <v>6146.08</v>
      </c>
      <c r="L11" s="1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</row>
    <row r="12" spans="1:28" s="23" customFormat="1" ht="12.75" customHeight="1">
      <c r="A12" s="39" t="s">
        <v>67</v>
      </c>
      <c r="B12" s="42" t="s">
        <v>120</v>
      </c>
      <c r="C12" s="42" t="s">
        <v>453</v>
      </c>
      <c r="D12" s="45" t="s">
        <v>208</v>
      </c>
      <c r="E12" s="34">
        <v>1</v>
      </c>
      <c r="F12" s="47" t="s">
        <v>221</v>
      </c>
      <c r="G12" s="36" t="s">
        <v>511</v>
      </c>
      <c r="H12" s="84"/>
      <c r="I12" s="84">
        <v>1229.22</v>
      </c>
      <c r="J12" s="84">
        <v>4916.8599999999997</v>
      </c>
      <c r="K12" s="84">
        <f>Tabela130[[#This Row],[AGP]]+Tabela130[[#This Row],[VENCIMENTO]]+Tabela130[[#This Row],[REPRESENTAÇÃO]]</f>
        <v>6146.08</v>
      </c>
      <c r="L12" s="1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</row>
    <row r="13" spans="1:28" s="23" customFormat="1" ht="12.75" customHeight="1">
      <c r="A13" s="39" t="s">
        <v>68</v>
      </c>
      <c r="B13" s="42" t="s">
        <v>121</v>
      </c>
      <c r="C13" s="42" t="s">
        <v>454</v>
      </c>
      <c r="D13" s="45" t="s">
        <v>208</v>
      </c>
      <c r="E13" s="34">
        <v>1</v>
      </c>
      <c r="F13" s="47" t="s">
        <v>222</v>
      </c>
      <c r="G13" s="36" t="s">
        <v>511</v>
      </c>
      <c r="H13" s="84"/>
      <c r="I13" s="84">
        <v>1229.22</v>
      </c>
      <c r="J13" s="84">
        <v>4916.8599999999997</v>
      </c>
      <c r="K13" s="84">
        <f>Tabela130[[#This Row],[AGP]]+Tabela130[[#This Row],[VENCIMENTO]]+Tabela130[[#This Row],[REPRESENTAÇÃO]]</f>
        <v>6146.08</v>
      </c>
      <c r="L13" s="1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</row>
    <row r="14" spans="1:28" s="23" customFormat="1" ht="12.75" customHeight="1">
      <c r="A14" s="39" t="s">
        <v>69</v>
      </c>
      <c r="B14" s="42" t="s">
        <v>122</v>
      </c>
      <c r="C14" s="42" t="s">
        <v>122</v>
      </c>
      <c r="D14" s="45" t="s">
        <v>208</v>
      </c>
      <c r="E14" s="34">
        <v>1</v>
      </c>
      <c r="F14" s="47" t="s">
        <v>223</v>
      </c>
      <c r="G14" s="36" t="s">
        <v>511</v>
      </c>
      <c r="H14" s="84"/>
      <c r="I14" s="84">
        <v>1129.55</v>
      </c>
      <c r="J14" s="84">
        <v>4518.2</v>
      </c>
      <c r="K14" s="84">
        <f>Tabela130[[#This Row],[AGP]]+Tabela130[[#This Row],[VENCIMENTO]]+Tabela130[[#This Row],[REPRESENTAÇÃO]]</f>
        <v>5647.75</v>
      </c>
      <c r="L14" s="1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</row>
    <row r="15" spans="1:28" s="23" customFormat="1" ht="12.75" customHeight="1">
      <c r="A15" s="40" t="s">
        <v>70</v>
      </c>
      <c r="B15" s="42" t="s">
        <v>123</v>
      </c>
      <c r="C15" s="42" t="s">
        <v>168</v>
      </c>
      <c r="D15" s="45" t="s">
        <v>16</v>
      </c>
      <c r="E15" s="34">
        <v>1</v>
      </c>
      <c r="F15" s="40" t="s">
        <v>224</v>
      </c>
      <c r="G15" s="36" t="s">
        <v>511</v>
      </c>
      <c r="H15" s="84"/>
      <c r="I15" s="84">
        <v>1129.55</v>
      </c>
      <c r="J15" s="84">
        <v>4518.2</v>
      </c>
      <c r="K15" s="84">
        <f>Tabela130[[#This Row],[AGP]]+Tabela130[[#This Row],[VENCIMENTO]]+Tabela130[[#This Row],[REPRESENTAÇÃO]]</f>
        <v>5647.75</v>
      </c>
      <c r="L15" s="1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</row>
    <row r="16" spans="1:28" s="23" customFormat="1" ht="12.75" customHeight="1">
      <c r="A16" s="39" t="s">
        <v>71</v>
      </c>
      <c r="B16" s="42" t="s">
        <v>124</v>
      </c>
      <c r="C16" s="42" t="s">
        <v>169</v>
      </c>
      <c r="D16" s="45" t="s">
        <v>16</v>
      </c>
      <c r="E16" s="34">
        <v>1</v>
      </c>
      <c r="F16" s="47" t="s">
        <v>225</v>
      </c>
      <c r="G16" s="36" t="s">
        <v>511</v>
      </c>
      <c r="H16" s="84"/>
      <c r="I16" s="84">
        <v>1129.55</v>
      </c>
      <c r="J16" s="84">
        <v>4518.2</v>
      </c>
      <c r="K16" s="84">
        <f>Tabela130[[#This Row],[AGP]]+Tabela130[[#This Row],[VENCIMENTO]]+Tabela130[[#This Row],[REPRESENTAÇÃO]]</f>
        <v>5647.75</v>
      </c>
      <c r="L16" s="1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</row>
    <row r="17" spans="1:28" s="23" customFormat="1" ht="12.75" customHeight="1">
      <c r="A17" s="39" t="s">
        <v>70</v>
      </c>
      <c r="B17" s="42" t="s">
        <v>123</v>
      </c>
      <c r="C17" s="42" t="s">
        <v>168</v>
      </c>
      <c r="D17" s="45" t="s">
        <v>16</v>
      </c>
      <c r="E17" s="34">
        <v>1</v>
      </c>
      <c r="F17" s="47" t="s">
        <v>226</v>
      </c>
      <c r="G17" s="36" t="s">
        <v>512</v>
      </c>
      <c r="H17" s="84"/>
      <c r="I17" s="84">
        <v>4518.2</v>
      </c>
      <c r="J17" s="84"/>
      <c r="K17" s="84">
        <f>Tabela130[[#This Row],[AGP]]+Tabela130[[#This Row],[VENCIMENTO]]+Tabela130[[#This Row],[REPRESENTAÇÃO]]</f>
        <v>4518.2</v>
      </c>
      <c r="L17" s="1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</row>
    <row r="18" spans="1:28" s="23" customFormat="1" ht="12.75" customHeight="1">
      <c r="A18" s="39" t="s">
        <v>450</v>
      </c>
      <c r="B18" s="42" t="s">
        <v>451</v>
      </c>
      <c r="C18" s="42" t="s">
        <v>452</v>
      </c>
      <c r="D18" s="45" t="s">
        <v>16</v>
      </c>
      <c r="E18" s="34">
        <v>1</v>
      </c>
      <c r="F18" s="47" t="s">
        <v>449</v>
      </c>
      <c r="G18" s="36" t="s">
        <v>511</v>
      </c>
      <c r="H18" s="84"/>
      <c r="I18" s="84">
        <v>1129.55</v>
      </c>
      <c r="J18" s="84">
        <v>4518.2</v>
      </c>
      <c r="K18" s="84">
        <f>Tabela130[[#This Row],[AGP]]+Tabela130[[#This Row],[VENCIMENTO]]+Tabela130[[#This Row],[REPRESENTAÇÃO]]</f>
        <v>5647.75</v>
      </c>
      <c r="L18" s="1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</row>
    <row r="19" spans="1:28" s="23" customFormat="1" ht="12.75" customHeight="1">
      <c r="A19" s="39" t="s">
        <v>75</v>
      </c>
      <c r="B19" s="42" t="s">
        <v>516</v>
      </c>
      <c r="C19" s="42" t="s">
        <v>517</v>
      </c>
      <c r="D19" s="45" t="s">
        <v>209</v>
      </c>
      <c r="E19" s="34">
        <v>1</v>
      </c>
      <c r="F19" s="47" t="s">
        <v>518</v>
      </c>
      <c r="G19" s="36" t="s">
        <v>511</v>
      </c>
      <c r="H19" s="84"/>
      <c r="I19" s="84">
        <v>1129.55</v>
      </c>
      <c r="J19" s="84">
        <v>4518.2</v>
      </c>
      <c r="K19" s="84">
        <f>Tabela130[[#This Row],[AGP]]+Tabela130[[#This Row],[VENCIMENTO]]+Tabela130[[#This Row],[REPRESENTAÇÃO]]</f>
        <v>5647.75</v>
      </c>
      <c r="L19" s="1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</row>
    <row r="20" spans="1:28" s="23" customFormat="1" ht="12.75" customHeight="1">
      <c r="A20" s="39" t="s">
        <v>72</v>
      </c>
      <c r="B20" s="42" t="s">
        <v>125</v>
      </c>
      <c r="C20" s="42" t="s">
        <v>455</v>
      </c>
      <c r="D20" s="45" t="s">
        <v>16</v>
      </c>
      <c r="E20" s="34">
        <v>1</v>
      </c>
      <c r="F20" s="47" t="s">
        <v>227</v>
      </c>
      <c r="G20" s="36" t="s">
        <v>511</v>
      </c>
      <c r="H20" s="84"/>
      <c r="I20" s="84">
        <v>1129.55</v>
      </c>
      <c r="J20" s="84">
        <v>4518.2</v>
      </c>
      <c r="K20" s="84">
        <f>Tabela130[[#This Row],[AGP]]+Tabela130[[#This Row],[VENCIMENTO]]+Tabela130[[#This Row],[REPRESENTAÇÃO]]</f>
        <v>5647.75</v>
      </c>
      <c r="L20" s="1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</row>
    <row r="21" spans="1:28" s="23" customFormat="1" ht="12.75" customHeight="1">
      <c r="A21" s="39" t="s">
        <v>73</v>
      </c>
      <c r="B21" s="42" t="s">
        <v>126</v>
      </c>
      <c r="C21" s="42" t="s">
        <v>170</v>
      </c>
      <c r="D21" s="45" t="s">
        <v>16</v>
      </c>
      <c r="E21" s="34">
        <v>1</v>
      </c>
      <c r="F21" s="47" t="s">
        <v>228</v>
      </c>
      <c r="G21" s="36" t="s">
        <v>511</v>
      </c>
      <c r="H21" s="84"/>
      <c r="I21" s="84">
        <v>1129.55</v>
      </c>
      <c r="J21" s="84">
        <v>4518.2</v>
      </c>
      <c r="K21" s="84">
        <f>Tabela130[[#This Row],[AGP]]+Tabela130[[#This Row],[VENCIMENTO]]+Tabela130[[#This Row],[REPRESENTAÇÃO]]</f>
        <v>5647.75</v>
      </c>
      <c r="L21" s="1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</row>
    <row r="22" spans="1:28" s="23" customFormat="1" ht="12.75" customHeight="1">
      <c r="A22" s="39" t="s">
        <v>74</v>
      </c>
      <c r="B22" s="42" t="s">
        <v>127</v>
      </c>
      <c r="C22" s="42" t="s">
        <v>171</v>
      </c>
      <c r="D22" s="45" t="s">
        <v>16</v>
      </c>
      <c r="E22" s="34">
        <v>1</v>
      </c>
      <c r="F22" s="47" t="s">
        <v>448</v>
      </c>
      <c r="G22" s="36" t="s">
        <v>511</v>
      </c>
      <c r="H22" s="84"/>
      <c r="I22" s="84">
        <v>1129.55</v>
      </c>
      <c r="J22" s="84">
        <v>4518.2</v>
      </c>
      <c r="K22" s="84">
        <f>Tabela130[[#This Row],[AGP]]+Tabela130[[#This Row],[VENCIMENTO]]+Tabela130[[#This Row],[REPRESENTAÇÃO]]</f>
        <v>5647.75</v>
      </c>
      <c r="L22" s="1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</row>
    <row r="23" spans="1:28" s="23" customFormat="1" ht="12.75" customHeight="1">
      <c r="A23" s="39" t="s">
        <v>75</v>
      </c>
      <c r="B23" s="42" t="s">
        <v>128</v>
      </c>
      <c r="C23" s="42" t="s">
        <v>458</v>
      </c>
      <c r="D23" s="45" t="s">
        <v>16</v>
      </c>
      <c r="E23" s="34">
        <v>1</v>
      </c>
      <c r="F23" s="47" t="s">
        <v>229</v>
      </c>
      <c r="G23" s="36" t="s">
        <v>511</v>
      </c>
      <c r="H23" s="84"/>
      <c r="I23" s="84">
        <v>1129.55</v>
      </c>
      <c r="J23" s="84">
        <v>4518.2</v>
      </c>
      <c r="K23" s="84">
        <f>Tabela130[[#This Row],[AGP]]+Tabela130[[#This Row],[VENCIMENTO]]+Tabela130[[#This Row],[REPRESENTAÇÃO]]</f>
        <v>5647.75</v>
      </c>
      <c r="L23" s="1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</row>
    <row r="24" spans="1:28" s="23" customFormat="1" ht="12.75" customHeight="1">
      <c r="A24" s="39" t="s">
        <v>76</v>
      </c>
      <c r="B24" s="42" t="s">
        <v>129</v>
      </c>
      <c r="C24" s="42" t="s">
        <v>172</v>
      </c>
      <c r="D24" s="45" t="s">
        <v>16</v>
      </c>
      <c r="E24" s="34">
        <v>1</v>
      </c>
      <c r="F24" s="47" t="s">
        <v>230</v>
      </c>
      <c r="G24" s="36" t="s">
        <v>511</v>
      </c>
      <c r="H24" s="84"/>
      <c r="I24" s="84">
        <v>1129.55</v>
      </c>
      <c r="J24" s="84">
        <v>4518.2</v>
      </c>
      <c r="K24" s="84">
        <f>Tabela130[[#This Row],[AGP]]+Tabela130[[#This Row],[VENCIMENTO]]+Tabela130[[#This Row],[REPRESENTAÇÃO]]</f>
        <v>5647.75</v>
      </c>
      <c r="L24" s="1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</row>
    <row r="25" spans="1:28" s="23" customFormat="1" ht="12.75" customHeight="1">
      <c r="A25" s="39" t="s">
        <v>77</v>
      </c>
      <c r="B25" s="42" t="s">
        <v>130</v>
      </c>
      <c r="C25" s="42" t="s">
        <v>173</v>
      </c>
      <c r="D25" s="45" t="s">
        <v>209</v>
      </c>
      <c r="E25" s="34">
        <v>1</v>
      </c>
      <c r="F25" s="47" t="s">
        <v>231</v>
      </c>
      <c r="G25" s="36" t="s">
        <v>511</v>
      </c>
      <c r="H25" s="84"/>
      <c r="I25" s="84">
        <v>930.22</v>
      </c>
      <c r="J25" s="84">
        <v>3720.87</v>
      </c>
      <c r="K25" s="84">
        <f>Tabela130[[#This Row],[AGP]]+Tabela130[[#This Row],[VENCIMENTO]]+Tabela130[[#This Row],[REPRESENTAÇÃO]]</f>
        <v>4651.09</v>
      </c>
      <c r="L25" s="1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</row>
    <row r="26" spans="1:28" s="23" customFormat="1" ht="12.75" customHeight="1">
      <c r="A26" s="39" t="s">
        <v>77</v>
      </c>
      <c r="B26" s="42" t="s">
        <v>130</v>
      </c>
      <c r="C26" s="42" t="s">
        <v>173</v>
      </c>
      <c r="D26" s="45" t="s">
        <v>209</v>
      </c>
      <c r="E26" s="34">
        <v>1</v>
      </c>
      <c r="F26" s="47" t="s">
        <v>232</v>
      </c>
      <c r="G26" s="36" t="s">
        <v>511</v>
      </c>
      <c r="H26" s="84"/>
      <c r="I26" s="84">
        <v>930.22</v>
      </c>
      <c r="J26" s="84">
        <v>3720.87</v>
      </c>
      <c r="K26" s="84">
        <f>Tabela130[[#This Row],[AGP]]+Tabela130[[#This Row],[VENCIMENTO]]+Tabela130[[#This Row],[REPRESENTAÇÃO]]</f>
        <v>4651.09</v>
      </c>
      <c r="L26" s="1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</row>
    <row r="27" spans="1:28" s="23" customFormat="1" ht="12.75" customHeight="1">
      <c r="A27" s="39" t="s">
        <v>78</v>
      </c>
      <c r="B27" s="42" t="s">
        <v>131</v>
      </c>
      <c r="C27" s="42" t="s">
        <v>174</v>
      </c>
      <c r="D27" s="45" t="s">
        <v>209</v>
      </c>
      <c r="E27" s="34">
        <v>1</v>
      </c>
      <c r="F27" s="47" t="s">
        <v>233</v>
      </c>
      <c r="G27" s="36" t="s">
        <v>511</v>
      </c>
      <c r="H27" s="84"/>
      <c r="I27" s="84">
        <v>930.22</v>
      </c>
      <c r="J27" s="84">
        <v>3720.87</v>
      </c>
      <c r="K27" s="84">
        <f>Tabela130[[#This Row],[AGP]]+Tabela130[[#This Row],[VENCIMENTO]]+Tabela130[[#This Row],[REPRESENTAÇÃO]]</f>
        <v>4651.09</v>
      </c>
      <c r="L27" s="1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</row>
    <row r="28" spans="1:28" s="23" customFormat="1" ht="12.75" customHeight="1">
      <c r="A28" s="39" t="s">
        <v>79</v>
      </c>
      <c r="B28" s="42" t="s">
        <v>132</v>
      </c>
      <c r="C28" s="42" t="s">
        <v>175</v>
      </c>
      <c r="D28" s="45" t="s">
        <v>209</v>
      </c>
      <c r="E28" s="34">
        <v>1</v>
      </c>
      <c r="F28" s="47" t="s">
        <v>234</v>
      </c>
      <c r="G28" s="36" t="s">
        <v>511</v>
      </c>
      <c r="H28" s="84"/>
      <c r="I28" s="84">
        <v>930.22</v>
      </c>
      <c r="J28" s="84">
        <v>3720.87</v>
      </c>
      <c r="K28" s="84">
        <f>Tabela130[[#This Row],[AGP]]+Tabela130[[#This Row],[VENCIMENTO]]+Tabela130[[#This Row],[REPRESENTAÇÃO]]</f>
        <v>4651.09</v>
      </c>
      <c r="L28" s="1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</row>
    <row r="29" spans="1:28" s="23" customFormat="1" ht="12.75" customHeight="1">
      <c r="A29" s="39" t="s">
        <v>80</v>
      </c>
      <c r="B29" s="42" t="s">
        <v>129</v>
      </c>
      <c r="C29" s="42" t="s">
        <v>176</v>
      </c>
      <c r="D29" s="45" t="s">
        <v>209</v>
      </c>
      <c r="E29" s="34">
        <v>1</v>
      </c>
      <c r="F29" s="47" t="s">
        <v>235</v>
      </c>
      <c r="G29" s="36" t="s">
        <v>511</v>
      </c>
      <c r="H29" s="84"/>
      <c r="I29" s="84">
        <v>930.22</v>
      </c>
      <c r="J29" s="84">
        <v>3720.87</v>
      </c>
      <c r="K29" s="84">
        <f>Tabela130[[#This Row],[AGP]]+Tabela130[[#This Row],[VENCIMENTO]]+Tabela130[[#This Row],[REPRESENTAÇÃO]]</f>
        <v>4651.09</v>
      </c>
      <c r="L29" s="1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</row>
    <row r="30" spans="1:28" s="23" customFormat="1" ht="12.75" customHeight="1">
      <c r="A30" s="39" t="s">
        <v>81</v>
      </c>
      <c r="B30" s="42" t="s">
        <v>133</v>
      </c>
      <c r="C30" s="42" t="s">
        <v>177</v>
      </c>
      <c r="D30" s="45" t="s">
        <v>209</v>
      </c>
      <c r="E30" s="34">
        <v>1</v>
      </c>
      <c r="F30" s="47" t="s">
        <v>236</v>
      </c>
      <c r="G30" s="36" t="s">
        <v>511</v>
      </c>
      <c r="H30" s="84"/>
      <c r="I30" s="84">
        <v>930.22</v>
      </c>
      <c r="J30" s="84">
        <v>3720.87</v>
      </c>
      <c r="K30" s="84">
        <f>Tabela130[[#This Row],[AGP]]+Tabela130[[#This Row],[VENCIMENTO]]+Tabela130[[#This Row],[REPRESENTAÇÃO]]</f>
        <v>4651.09</v>
      </c>
      <c r="L30" s="1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</row>
    <row r="31" spans="1:28" s="23" customFormat="1" ht="12.75" customHeight="1">
      <c r="A31" s="39" t="s">
        <v>81</v>
      </c>
      <c r="B31" s="42" t="s">
        <v>133</v>
      </c>
      <c r="C31" s="42" t="s">
        <v>177</v>
      </c>
      <c r="D31" s="45" t="s">
        <v>209</v>
      </c>
      <c r="E31" s="34">
        <v>1</v>
      </c>
      <c r="F31" s="47" t="s">
        <v>237</v>
      </c>
      <c r="G31" s="36" t="s">
        <v>511</v>
      </c>
      <c r="H31" s="84"/>
      <c r="I31" s="84">
        <v>930.22</v>
      </c>
      <c r="J31" s="84">
        <v>3720.87</v>
      </c>
      <c r="K31" s="84">
        <f>Tabela130[[#This Row],[AGP]]+Tabela130[[#This Row],[VENCIMENTO]]+Tabela130[[#This Row],[REPRESENTAÇÃO]]</f>
        <v>4651.09</v>
      </c>
      <c r="L31" s="1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</row>
    <row r="32" spans="1:28" s="23" customFormat="1" ht="12.75" customHeight="1">
      <c r="A32" s="39" t="s">
        <v>82</v>
      </c>
      <c r="B32" s="42" t="s">
        <v>134</v>
      </c>
      <c r="C32" s="42" t="s">
        <v>178</v>
      </c>
      <c r="D32" s="45" t="s">
        <v>209</v>
      </c>
      <c r="E32" s="34">
        <v>1</v>
      </c>
      <c r="F32" s="47" t="s">
        <v>238</v>
      </c>
      <c r="G32" s="36" t="s">
        <v>511</v>
      </c>
      <c r="H32" s="84"/>
      <c r="I32" s="84">
        <v>930.22</v>
      </c>
      <c r="J32" s="84">
        <v>3720.87</v>
      </c>
      <c r="K32" s="84">
        <f>Tabela130[[#This Row],[AGP]]+Tabela130[[#This Row],[VENCIMENTO]]+Tabela130[[#This Row],[REPRESENTAÇÃO]]</f>
        <v>4651.09</v>
      </c>
      <c r="L32" s="1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</row>
    <row r="33" spans="1:28" s="23" customFormat="1" ht="12.75" customHeight="1">
      <c r="A33" s="39" t="s">
        <v>83</v>
      </c>
      <c r="B33" s="42" t="s">
        <v>135</v>
      </c>
      <c r="C33" s="42" t="s">
        <v>179</v>
      </c>
      <c r="D33" s="45" t="s">
        <v>209</v>
      </c>
      <c r="E33" s="34">
        <v>1</v>
      </c>
      <c r="F33" s="47" t="s">
        <v>239</v>
      </c>
      <c r="G33" s="36" t="s">
        <v>511</v>
      </c>
      <c r="H33" s="84"/>
      <c r="I33" s="84">
        <v>930.22</v>
      </c>
      <c r="J33" s="84">
        <v>3720.87</v>
      </c>
      <c r="K33" s="84">
        <f>Tabela130[[#This Row],[AGP]]+Tabela130[[#This Row],[VENCIMENTO]]+Tabela130[[#This Row],[REPRESENTAÇÃO]]</f>
        <v>4651.09</v>
      </c>
      <c r="L33" s="1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</row>
    <row r="34" spans="1:28" s="23" customFormat="1" ht="12.75" customHeight="1">
      <c r="A34" s="39" t="s">
        <v>84</v>
      </c>
      <c r="B34" s="42" t="s">
        <v>136</v>
      </c>
      <c r="C34" s="42" t="s">
        <v>456</v>
      </c>
      <c r="D34" s="45" t="s">
        <v>209</v>
      </c>
      <c r="E34" s="34">
        <v>1</v>
      </c>
      <c r="F34" s="47" t="s">
        <v>240</v>
      </c>
      <c r="G34" s="36" t="s">
        <v>511</v>
      </c>
      <c r="H34" s="84"/>
      <c r="I34" s="84">
        <v>930.22</v>
      </c>
      <c r="J34" s="84">
        <v>3720.87</v>
      </c>
      <c r="K34" s="84">
        <f>Tabela130[[#This Row],[AGP]]+Tabela130[[#This Row],[VENCIMENTO]]+Tabela130[[#This Row],[REPRESENTAÇÃO]]</f>
        <v>4651.09</v>
      </c>
      <c r="L34" s="1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</row>
    <row r="35" spans="1:28" s="23" customFormat="1" ht="12.75" customHeight="1">
      <c r="A35" s="39" t="s">
        <v>85</v>
      </c>
      <c r="B35" s="42" t="s">
        <v>137</v>
      </c>
      <c r="C35" s="42" t="s">
        <v>457</v>
      </c>
      <c r="D35" s="45" t="s">
        <v>209</v>
      </c>
      <c r="E35" s="34">
        <v>1</v>
      </c>
      <c r="F35" s="47" t="s">
        <v>241</v>
      </c>
      <c r="G35" s="36" t="s">
        <v>511</v>
      </c>
      <c r="H35" s="84"/>
      <c r="I35" s="84">
        <v>930.22</v>
      </c>
      <c r="J35" s="84">
        <v>3720.87</v>
      </c>
      <c r="K35" s="84">
        <f>Tabela130[[#This Row],[AGP]]+Tabela130[[#This Row],[VENCIMENTO]]+Tabela130[[#This Row],[REPRESENTAÇÃO]]</f>
        <v>4651.09</v>
      </c>
      <c r="L35" s="1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</row>
    <row r="36" spans="1:28" s="23" customFormat="1" ht="12.75" customHeight="1">
      <c r="A36" s="39" t="s">
        <v>86</v>
      </c>
      <c r="B36" s="42" t="s">
        <v>138</v>
      </c>
      <c r="C36" s="42" t="s">
        <v>180</v>
      </c>
      <c r="D36" s="45" t="s">
        <v>209</v>
      </c>
      <c r="E36" s="34">
        <v>1</v>
      </c>
      <c r="F36" s="47" t="s">
        <v>242</v>
      </c>
      <c r="G36" s="36" t="s">
        <v>511</v>
      </c>
      <c r="H36" s="84"/>
      <c r="I36" s="84">
        <v>930.22</v>
      </c>
      <c r="J36" s="84">
        <v>3720.87</v>
      </c>
      <c r="K36" s="84">
        <f>Tabela130[[#This Row],[AGP]]+Tabela130[[#This Row],[VENCIMENTO]]+Tabela130[[#This Row],[REPRESENTAÇÃO]]</f>
        <v>4651.09</v>
      </c>
      <c r="L36" s="1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</row>
    <row r="37" spans="1:28" s="23" customFormat="1" ht="12.75" customHeight="1">
      <c r="A37" s="39" t="s">
        <v>87</v>
      </c>
      <c r="B37" s="42" t="s">
        <v>139</v>
      </c>
      <c r="C37" s="42" t="s">
        <v>181</v>
      </c>
      <c r="D37" s="45" t="s">
        <v>209</v>
      </c>
      <c r="E37" s="34">
        <v>1</v>
      </c>
      <c r="F37" s="47" t="s">
        <v>243</v>
      </c>
      <c r="G37" s="36" t="s">
        <v>511</v>
      </c>
      <c r="H37" s="84"/>
      <c r="I37" s="84">
        <v>930.22</v>
      </c>
      <c r="J37" s="84">
        <v>3720.87</v>
      </c>
      <c r="K37" s="84">
        <f>Tabela130[[#This Row],[AGP]]+Tabela130[[#This Row],[VENCIMENTO]]+Tabela130[[#This Row],[REPRESENTAÇÃO]]</f>
        <v>4651.09</v>
      </c>
      <c r="L37" s="1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</row>
    <row r="38" spans="1:28" s="23" customFormat="1" ht="12.75" customHeight="1">
      <c r="A38" s="39" t="s">
        <v>88</v>
      </c>
      <c r="B38" s="42" t="s">
        <v>140</v>
      </c>
      <c r="C38" s="42" t="s">
        <v>182</v>
      </c>
      <c r="D38" s="45" t="s">
        <v>209</v>
      </c>
      <c r="E38" s="34">
        <v>1</v>
      </c>
      <c r="F38" s="47" t="s">
        <v>244</v>
      </c>
      <c r="G38" s="36" t="s">
        <v>511</v>
      </c>
      <c r="H38" s="84"/>
      <c r="I38" s="84">
        <v>930.22</v>
      </c>
      <c r="J38" s="84">
        <v>3720.87</v>
      </c>
      <c r="K38" s="84">
        <f>Tabela130[[#This Row],[AGP]]+Tabela130[[#This Row],[VENCIMENTO]]+Tabela130[[#This Row],[REPRESENTAÇÃO]]</f>
        <v>4651.09</v>
      </c>
      <c r="L38" s="1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</row>
    <row r="39" spans="1:28" s="23" customFormat="1" ht="12.75" customHeight="1">
      <c r="A39" s="39" t="s">
        <v>89</v>
      </c>
      <c r="B39" s="42" t="s">
        <v>141</v>
      </c>
      <c r="C39" s="42" t="s">
        <v>183</v>
      </c>
      <c r="D39" s="45" t="s">
        <v>18</v>
      </c>
      <c r="E39" s="34">
        <v>1</v>
      </c>
      <c r="F39" s="47" t="s">
        <v>515</v>
      </c>
      <c r="G39" s="36" t="s">
        <v>511</v>
      </c>
      <c r="H39" s="84"/>
      <c r="I39" s="84">
        <v>664.44</v>
      </c>
      <c r="J39" s="84">
        <v>2657.77</v>
      </c>
      <c r="K39" s="84">
        <f>Tabela130[[#This Row],[AGP]]+Tabela130[[#This Row],[VENCIMENTO]]+Tabela130[[#This Row],[REPRESENTAÇÃO]]</f>
        <v>3322.21</v>
      </c>
      <c r="L39" s="1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</row>
    <row r="40" spans="1:28" s="23" customFormat="1" ht="12.75" customHeight="1">
      <c r="A40" s="39" t="s">
        <v>90</v>
      </c>
      <c r="B40" s="42" t="s">
        <v>142</v>
      </c>
      <c r="C40" s="42" t="s">
        <v>184</v>
      </c>
      <c r="D40" s="45" t="s">
        <v>18</v>
      </c>
      <c r="E40" s="34">
        <v>1</v>
      </c>
      <c r="F40" s="47" t="s">
        <v>245</v>
      </c>
      <c r="G40" s="36" t="s">
        <v>511</v>
      </c>
      <c r="H40" s="84"/>
      <c r="I40" s="84">
        <v>664.44</v>
      </c>
      <c r="J40" s="84">
        <v>2657.77</v>
      </c>
      <c r="K40" s="84">
        <f>Tabela130[[#This Row],[AGP]]+Tabela130[[#This Row],[VENCIMENTO]]+Tabela130[[#This Row],[REPRESENTAÇÃO]]</f>
        <v>3322.21</v>
      </c>
      <c r="L40" s="1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</row>
    <row r="41" spans="1:28" s="23" customFormat="1" ht="12.75" customHeight="1">
      <c r="A41" s="39" t="s">
        <v>91</v>
      </c>
      <c r="B41" s="42" t="s">
        <v>129</v>
      </c>
      <c r="C41" s="42" t="s">
        <v>185</v>
      </c>
      <c r="D41" s="45" t="s">
        <v>18</v>
      </c>
      <c r="E41" s="34">
        <v>1</v>
      </c>
      <c r="F41" s="47" t="s">
        <v>246</v>
      </c>
      <c r="G41" s="36" t="s">
        <v>511</v>
      </c>
      <c r="H41" s="84"/>
      <c r="I41" s="84">
        <v>664.44</v>
      </c>
      <c r="J41" s="84">
        <v>2657.77</v>
      </c>
      <c r="K41" s="84">
        <f>Tabela130[[#This Row],[AGP]]+Tabela130[[#This Row],[VENCIMENTO]]+Tabela130[[#This Row],[REPRESENTAÇÃO]]</f>
        <v>3322.21</v>
      </c>
      <c r="L41" s="1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</row>
    <row r="42" spans="1:28" s="23" customFormat="1" ht="12.75" customHeight="1">
      <c r="A42" s="39" t="s">
        <v>92</v>
      </c>
      <c r="B42" s="42" t="s">
        <v>143</v>
      </c>
      <c r="C42" s="42" t="s">
        <v>186</v>
      </c>
      <c r="D42" s="45" t="s">
        <v>18</v>
      </c>
      <c r="E42" s="34">
        <v>1</v>
      </c>
      <c r="F42" s="47" t="s">
        <v>247</v>
      </c>
      <c r="G42" s="36" t="s">
        <v>511</v>
      </c>
      <c r="H42" s="84"/>
      <c r="I42" s="84">
        <v>664.44</v>
      </c>
      <c r="J42" s="84">
        <v>2657.77</v>
      </c>
      <c r="K42" s="84">
        <f>Tabela130[[#This Row],[AGP]]+Tabela130[[#This Row],[VENCIMENTO]]+Tabela130[[#This Row],[REPRESENTAÇÃO]]</f>
        <v>3322.21</v>
      </c>
      <c r="L42" s="1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</row>
    <row r="43" spans="1:28" s="23" customFormat="1" ht="12.75" customHeight="1">
      <c r="A43" s="39" t="s">
        <v>93</v>
      </c>
      <c r="B43" s="42" t="s">
        <v>144</v>
      </c>
      <c r="C43" s="42" t="s">
        <v>187</v>
      </c>
      <c r="D43" s="45" t="s">
        <v>18</v>
      </c>
      <c r="E43" s="34">
        <v>1</v>
      </c>
      <c r="F43" s="47" t="s">
        <v>248</v>
      </c>
      <c r="G43" s="36" t="s">
        <v>511</v>
      </c>
      <c r="H43" s="84"/>
      <c r="I43" s="84">
        <v>664.44</v>
      </c>
      <c r="J43" s="84">
        <v>2657.77</v>
      </c>
      <c r="K43" s="84">
        <f>Tabela130[[#This Row],[AGP]]+Tabela130[[#This Row],[VENCIMENTO]]+Tabela130[[#This Row],[REPRESENTAÇÃO]]</f>
        <v>3322.21</v>
      </c>
      <c r="L43" s="1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</row>
    <row r="44" spans="1:28" s="23" customFormat="1" ht="12.75" customHeight="1">
      <c r="A44" s="39" t="s">
        <v>94</v>
      </c>
      <c r="B44" s="42" t="s">
        <v>145</v>
      </c>
      <c r="C44" s="42" t="s">
        <v>188</v>
      </c>
      <c r="D44" s="45" t="s">
        <v>18</v>
      </c>
      <c r="E44" s="34">
        <v>1</v>
      </c>
      <c r="F44" s="47" t="s">
        <v>249</v>
      </c>
      <c r="G44" s="36" t="s">
        <v>511</v>
      </c>
      <c r="H44" s="84"/>
      <c r="I44" s="84">
        <v>664.44</v>
      </c>
      <c r="J44" s="84">
        <v>2657.77</v>
      </c>
      <c r="K44" s="84">
        <f>Tabela130[[#This Row],[AGP]]+Tabela130[[#This Row],[VENCIMENTO]]+Tabela130[[#This Row],[REPRESENTAÇÃO]]</f>
        <v>3322.21</v>
      </c>
      <c r="L44" s="1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</row>
    <row r="45" spans="1:28" s="23" customFormat="1" ht="12.75" customHeight="1">
      <c r="A45" s="39" t="s">
        <v>95</v>
      </c>
      <c r="B45" s="42" t="s">
        <v>146</v>
      </c>
      <c r="C45" s="42" t="s">
        <v>189</v>
      </c>
      <c r="D45" s="45" t="s">
        <v>18</v>
      </c>
      <c r="E45" s="34">
        <v>1</v>
      </c>
      <c r="F45" s="47" t="s">
        <v>250</v>
      </c>
      <c r="G45" s="36" t="s">
        <v>511</v>
      </c>
      <c r="H45" s="84"/>
      <c r="I45" s="84">
        <v>664.44</v>
      </c>
      <c r="J45" s="84">
        <v>2657.77</v>
      </c>
      <c r="K45" s="84">
        <f>Tabela130[[#This Row],[AGP]]+Tabela130[[#This Row],[VENCIMENTO]]+Tabela130[[#This Row],[REPRESENTAÇÃO]]</f>
        <v>3322.21</v>
      </c>
      <c r="L45" s="1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</row>
    <row r="46" spans="1:28" s="23" customFormat="1" ht="12.75" customHeight="1">
      <c r="A46" s="39" t="s">
        <v>96</v>
      </c>
      <c r="B46" s="42" t="s">
        <v>25</v>
      </c>
      <c r="C46" s="42" t="s">
        <v>190</v>
      </c>
      <c r="D46" s="45" t="s">
        <v>18</v>
      </c>
      <c r="E46" s="34">
        <v>1</v>
      </c>
      <c r="F46" s="47" t="s">
        <v>251</v>
      </c>
      <c r="G46" s="36" t="s">
        <v>511</v>
      </c>
      <c r="H46" s="84"/>
      <c r="I46" s="84">
        <v>664.44</v>
      </c>
      <c r="J46" s="84">
        <v>2657.77</v>
      </c>
      <c r="K46" s="84">
        <f>Tabela130[[#This Row],[AGP]]+Tabela130[[#This Row],[VENCIMENTO]]+Tabela130[[#This Row],[REPRESENTAÇÃO]]</f>
        <v>3322.21</v>
      </c>
      <c r="L46" s="1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</row>
    <row r="47" spans="1:28" s="23" customFormat="1" ht="12.75" customHeight="1">
      <c r="A47" s="39" t="s">
        <v>97</v>
      </c>
      <c r="B47" s="42" t="s">
        <v>147</v>
      </c>
      <c r="C47" s="42" t="s">
        <v>191</v>
      </c>
      <c r="D47" s="45" t="s">
        <v>18</v>
      </c>
      <c r="E47" s="34">
        <v>1</v>
      </c>
      <c r="F47" s="47" t="s">
        <v>252</v>
      </c>
      <c r="G47" s="36" t="s">
        <v>511</v>
      </c>
      <c r="H47" s="84"/>
      <c r="I47" s="84">
        <v>664.44</v>
      </c>
      <c r="J47" s="84">
        <v>2657.77</v>
      </c>
      <c r="K47" s="84">
        <f>Tabela130[[#This Row],[AGP]]+Tabela130[[#This Row],[VENCIMENTO]]+Tabela130[[#This Row],[REPRESENTAÇÃO]]</f>
        <v>3322.21</v>
      </c>
      <c r="L47" s="1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</row>
    <row r="48" spans="1:28" s="23" customFormat="1" ht="12.75" customHeight="1">
      <c r="A48" s="39" t="s">
        <v>98</v>
      </c>
      <c r="B48" s="42" t="s">
        <v>148</v>
      </c>
      <c r="C48" s="42" t="s">
        <v>192</v>
      </c>
      <c r="D48" s="45" t="s">
        <v>18</v>
      </c>
      <c r="E48" s="34">
        <v>1</v>
      </c>
      <c r="F48" s="47" t="s">
        <v>253</v>
      </c>
      <c r="G48" s="36" t="s">
        <v>511</v>
      </c>
      <c r="H48" s="84"/>
      <c r="I48" s="84">
        <v>664.44</v>
      </c>
      <c r="J48" s="84">
        <v>2657.77</v>
      </c>
      <c r="K48" s="84">
        <f>Tabela130[[#This Row],[AGP]]+Tabela130[[#This Row],[VENCIMENTO]]+Tabela130[[#This Row],[REPRESENTAÇÃO]]</f>
        <v>3322.21</v>
      </c>
      <c r="L48" s="1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</row>
    <row r="49" spans="1:28" s="23" customFormat="1" ht="12.75" customHeight="1">
      <c r="A49" s="39" t="s">
        <v>99</v>
      </c>
      <c r="B49" s="42" t="s">
        <v>149</v>
      </c>
      <c r="C49" s="42" t="s">
        <v>193</v>
      </c>
      <c r="D49" s="45" t="s">
        <v>18</v>
      </c>
      <c r="E49" s="34">
        <v>1</v>
      </c>
      <c r="F49" s="47" t="s">
        <v>254</v>
      </c>
      <c r="G49" s="36" t="s">
        <v>511</v>
      </c>
      <c r="H49" s="84"/>
      <c r="I49" s="84">
        <v>664.44</v>
      </c>
      <c r="J49" s="84">
        <v>2657.77</v>
      </c>
      <c r="K49" s="84">
        <f>Tabela130[[#This Row],[AGP]]+Tabela130[[#This Row],[VENCIMENTO]]+Tabela130[[#This Row],[REPRESENTAÇÃO]]</f>
        <v>3322.21</v>
      </c>
      <c r="L49" s="1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</row>
    <row r="50" spans="1:28" s="23" customFormat="1" ht="12.75" customHeight="1">
      <c r="A50" s="39" t="s">
        <v>100</v>
      </c>
      <c r="B50" s="42" t="s">
        <v>150</v>
      </c>
      <c r="C50" s="44" t="s">
        <v>194</v>
      </c>
      <c r="D50" s="45" t="s">
        <v>18</v>
      </c>
      <c r="E50" s="34">
        <v>1</v>
      </c>
      <c r="F50" s="47" t="s">
        <v>255</v>
      </c>
      <c r="G50" s="36" t="s">
        <v>511</v>
      </c>
      <c r="H50" s="84"/>
      <c r="I50" s="84">
        <v>664.44</v>
      </c>
      <c r="J50" s="84">
        <v>2657.77</v>
      </c>
      <c r="K50" s="84">
        <f>Tabela130[[#This Row],[AGP]]+Tabela130[[#This Row],[VENCIMENTO]]+Tabela130[[#This Row],[REPRESENTAÇÃO]]</f>
        <v>3322.21</v>
      </c>
      <c r="L50" s="1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</row>
    <row r="51" spans="1:28" s="23" customFormat="1" ht="12.75" customHeight="1">
      <c r="A51" s="39" t="s">
        <v>101</v>
      </c>
      <c r="B51" s="42" t="s">
        <v>151</v>
      </c>
      <c r="C51" s="42" t="s">
        <v>195</v>
      </c>
      <c r="D51" s="45" t="s">
        <v>19</v>
      </c>
      <c r="E51" s="34">
        <v>1</v>
      </c>
      <c r="F51" s="47" t="s">
        <v>256</v>
      </c>
      <c r="G51" s="36" t="s">
        <v>511</v>
      </c>
      <c r="H51" s="84"/>
      <c r="I51" s="84">
        <v>431.89</v>
      </c>
      <c r="J51" s="84">
        <v>1727.55</v>
      </c>
      <c r="K51" s="84">
        <f>Tabela130[[#This Row],[AGP]]+Tabela130[[#This Row],[VENCIMENTO]]+Tabela130[[#This Row],[REPRESENTAÇÃO]]</f>
        <v>2159.44</v>
      </c>
      <c r="L51" s="1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</row>
    <row r="52" spans="1:28" s="23" customFormat="1" ht="12.75" customHeight="1">
      <c r="A52" s="39" t="s">
        <v>102</v>
      </c>
      <c r="B52" s="42" t="s">
        <v>152</v>
      </c>
      <c r="C52" s="42" t="s">
        <v>196</v>
      </c>
      <c r="D52" s="45" t="s">
        <v>19</v>
      </c>
      <c r="E52" s="34">
        <v>1</v>
      </c>
      <c r="F52" s="39" t="s">
        <v>257</v>
      </c>
      <c r="G52" s="36" t="s">
        <v>511</v>
      </c>
      <c r="H52" s="84"/>
      <c r="I52" s="84">
        <v>431.89</v>
      </c>
      <c r="J52" s="84">
        <v>1727.55</v>
      </c>
      <c r="K52" s="84">
        <f>Tabela130[[#This Row],[AGP]]+Tabela130[[#This Row],[VENCIMENTO]]+Tabela130[[#This Row],[REPRESENTAÇÃO]]</f>
        <v>2159.44</v>
      </c>
      <c r="L52" s="1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</row>
    <row r="53" spans="1:28" s="23" customFormat="1" ht="12.75" customHeight="1">
      <c r="A53" s="39" t="s">
        <v>101</v>
      </c>
      <c r="B53" s="42" t="s">
        <v>151</v>
      </c>
      <c r="C53" s="42" t="s">
        <v>195</v>
      </c>
      <c r="D53" s="45" t="s">
        <v>19</v>
      </c>
      <c r="E53" s="34">
        <v>1</v>
      </c>
      <c r="F53" s="47" t="s">
        <v>258</v>
      </c>
      <c r="G53" s="36" t="s">
        <v>511</v>
      </c>
      <c r="H53" s="84"/>
      <c r="I53" s="84">
        <v>431.89</v>
      </c>
      <c r="J53" s="84">
        <v>1727.55</v>
      </c>
      <c r="K53" s="84">
        <f>Tabela130[[#This Row],[AGP]]+Tabela130[[#This Row],[VENCIMENTO]]+Tabela130[[#This Row],[REPRESENTAÇÃO]]</f>
        <v>2159.44</v>
      </c>
      <c r="L53" s="1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</row>
    <row r="54" spans="1:28" s="23" customFormat="1" ht="12.75" customHeight="1">
      <c r="A54" s="39" t="s">
        <v>101</v>
      </c>
      <c r="B54" s="42" t="s">
        <v>151</v>
      </c>
      <c r="C54" s="42" t="s">
        <v>195</v>
      </c>
      <c r="D54" s="45" t="s">
        <v>19</v>
      </c>
      <c r="E54" s="34">
        <v>1</v>
      </c>
      <c r="F54" s="47" t="s">
        <v>259</v>
      </c>
      <c r="G54" s="36" t="s">
        <v>511</v>
      </c>
      <c r="H54" s="84"/>
      <c r="I54" s="84">
        <v>431.89</v>
      </c>
      <c r="J54" s="84">
        <v>1727.55</v>
      </c>
      <c r="K54" s="84">
        <f>Tabela130[[#This Row],[AGP]]+Tabela130[[#This Row],[VENCIMENTO]]+Tabela130[[#This Row],[REPRESENTAÇÃO]]</f>
        <v>2159.44</v>
      </c>
      <c r="L54" s="1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</row>
    <row r="55" spans="1:28" s="23" customFormat="1" ht="12.75" customHeight="1">
      <c r="A55" s="39" t="s">
        <v>103</v>
      </c>
      <c r="B55" s="42" t="s">
        <v>153</v>
      </c>
      <c r="C55" s="42" t="s">
        <v>197</v>
      </c>
      <c r="D55" s="45" t="s">
        <v>19</v>
      </c>
      <c r="E55" s="34">
        <v>1</v>
      </c>
      <c r="F55" s="47" t="s">
        <v>260</v>
      </c>
      <c r="G55" s="36" t="s">
        <v>511</v>
      </c>
      <c r="H55" s="84"/>
      <c r="I55" s="84">
        <v>431.89</v>
      </c>
      <c r="J55" s="84">
        <v>1727.55</v>
      </c>
      <c r="K55" s="84">
        <f>Tabela130[[#This Row],[AGP]]+Tabela130[[#This Row],[VENCIMENTO]]+Tabela130[[#This Row],[REPRESENTAÇÃO]]</f>
        <v>2159.44</v>
      </c>
      <c r="L55" s="1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</row>
    <row r="56" spans="1:28" s="23" customFormat="1" ht="12.75" customHeight="1">
      <c r="A56" s="39" t="s">
        <v>101</v>
      </c>
      <c r="B56" s="42" t="s">
        <v>151</v>
      </c>
      <c r="C56" s="42" t="s">
        <v>195</v>
      </c>
      <c r="D56" s="45" t="s">
        <v>19</v>
      </c>
      <c r="E56" s="34">
        <v>1</v>
      </c>
      <c r="F56" s="47" t="s">
        <v>261</v>
      </c>
      <c r="G56" s="36" t="s">
        <v>511</v>
      </c>
      <c r="H56" s="84"/>
      <c r="I56" s="84">
        <v>431.89</v>
      </c>
      <c r="J56" s="84">
        <v>1727.55</v>
      </c>
      <c r="K56" s="84">
        <f>Tabela130[[#This Row],[AGP]]+Tabela130[[#This Row],[VENCIMENTO]]+Tabela130[[#This Row],[REPRESENTAÇÃO]]</f>
        <v>2159.44</v>
      </c>
      <c r="L56" s="1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</row>
    <row r="57" spans="1:28" s="23" customFormat="1" ht="12.75" customHeight="1">
      <c r="A57" s="39" t="s">
        <v>102</v>
      </c>
      <c r="B57" s="42" t="s">
        <v>152</v>
      </c>
      <c r="C57" s="42" t="s">
        <v>196</v>
      </c>
      <c r="D57" s="45" t="s">
        <v>19</v>
      </c>
      <c r="E57" s="34">
        <v>1</v>
      </c>
      <c r="F57" s="47" t="s">
        <v>262</v>
      </c>
      <c r="G57" s="36" t="s">
        <v>511</v>
      </c>
      <c r="H57" s="84"/>
      <c r="I57" s="84">
        <v>431.89</v>
      </c>
      <c r="J57" s="84">
        <v>1727.55</v>
      </c>
      <c r="K57" s="84">
        <f>Tabela130[[#This Row],[AGP]]+Tabela130[[#This Row],[VENCIMENTO]]+Tabela130[[#This Row],[REPRESENTAÇÃO]]</f>
        <v>2159.44</v>
      </c>
      <c r="L57" s="1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</row>
    <row r="58" spans="1:28" s="23" customFormat="1" ht="12.75" customHeight="1">
      <c r="A58" s="39" t="s">
        <v>104</v>
      </c>
      <c r="B58" s="42" t="s">
        <v>154</v>
      </c>
      <c r="C58" s="42" t="s">
        <v>198</v>
      </c>
      <c r="D58" s="45" t="s">
        <v>19</v>
      </c>
      <c r="E58" s="34">
        <v>1</v>
      </c>
      <c r="F58" s="47" t="s">
        <v>263</v>
      </c>
      <c r="G58" s="36" t="s">
        <v>511</v>
      </c>
      <c r="H58" s="84"/>
      <c r="I58" s="84">
        <v>431.89</v>
      </c>
      <c r="J58" s="84">
        <v>1727.55</v>
      </c>
      <c r="K58" s="84">
        <f>Tabela130[[#This Row],[AGP]]+Tabela130[[#This Row],[VENCIMENTO]]+Tabela130[[#This Row],[REPRESENTAÇÃO]]</f>
        <v>2159.44</v>
      </c>
      <c r="L58" s="1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</row>
    <row r="59" spans="1:28" s="23" customFormat="1" ht="12.75" customHeight="1">
      <c r="A59" s="39" t="s">
        <v>104</v>
      </c>
      <c r="B59" s="42" t="s">
        <v>154</v>
      </c>
      <c r="C59" s="42" t="s">
        <v>198</v>
      </c>
      <c r="D59" s="45" t="s">
        <v>19</v>
      </c>
      <c r="E59" s="34">
        <v>1</v>
      </c>
      <c r="F59" s="47" t="s">
        <v>264</v>
      </c>
      <c r="G59" s="36" t="s">
        <v>511</v>
      </c>
      <c r="H59" s="84"/>
      <c r="I59" s="84">
        <v>431.89</v>
      </c>
      <c r="J59" s="84">
        <v>1727.55</v>
      </c>
      <c r="K59" s="84">
        <f>Tabela130[[#This Row],[AGP]]+Tabela130[[#This Row],[VENCIMENTO]]+Tabela130[[#This Row],[REPRESENTAÇÃO]]</f>
        <v>2159.44</v>
      </c>
      <c r="L59" s="1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</row>
    <row r="60" spans="1:28" s="23" customFormat="1" ht="12.75" customHeight="1">
      <c r="A60" s="39" t="s">
        <v>104</v>
      </c>
      <c r="B60" s="42" t="s">
        <v>154</v>
      </c>
      <c r="C60" s="42" t="s">
        <v>198</v>
      </c>
      <c r="D60" s="45" t="s">
        <v>19</v>
      </c>
      <c r="E60" s="34">
        <v>1</v>
      </c>
      <c r="F60" s="47" t="s">
        <v>265</v>
      </c>
      <c r="G60" s="36" t="s">
        <v>511</v>
      </c>
      <c r="H60" s="84"/>
      <c r="I60" s="84">
        <v>431.89</v>
      </c>
      <c r="J60" s="84">
        <v>1727.55</v>
      </c>
      <c r="K60" s="84">
        <f>Tabela130[[#This Row],[AGP]]+Tabela130[[#This Row],[VENCIMENTO]]+Tabela130[[#This Row],[REPRESENTAÇÃO]]</f>
        <v>2159.44</v>
      </c>
      <c r="L60" s="1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</row>
    <row r="61" spans="1:28" s="23" customFormat="1" ht="12.75" customHeight="1">
      <c r="A61" s="39" t="s">
        <v>105</v>
      </c>
      <c r="B61" s="42" t="s">
        <v>155</v>
      </c>
      <c r="C61" s="42" t="s">
        <v>199</v>
      </c>
      <c r="D61" s="45" t="s">
        <v>19</v>
      </c>
      <c r="E61" s="34">
        <v>1</v>
      </c>
      <c r="F61" s="47" t="s">
        <v>266</v>
      </c>
      <c r="G61" s="36" t="s">
        <v>511</v>
      </c>
      <c r="H61" s="84"/>
      <c r="I61" s="84">
        <v>431.89</v>
      </c>
      <c r="J61" s="84">
        <v>1727.55</v>
      </c>
      <c r="K61" s="84">
        <f>Tabela130[[#This Row],[AGP]]+Tabela130[[#This Row],[VENCIMENTO]]+Tabela130[[#This Row],[REPRESENTAÇÃO]]</f>
        <v>2159.44</v>
      </c>
      <c r="L61" s="1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</row>
    <row r="62" spans="1:28" s="23" customFormat="1" ht="12.75" customHeight="1">
      <c r="A62" s="39" t="s">
        <v>107</v>
      </c>
      <c r="B62" s="42" t="s">
        <v>157</v>
      </c>
      <c r="C62" s="42" t="s">
        <v>201</v>
      </c>
      <c r="D62" s="45" t="s">
        <v>210</v>
      </c>
      <c r="E62" s="34">
        <v>1</v>
      </c>
      <c r="F62" s="47" t="s">
        <v>268</v>
      </c>
      <c r="G62" s="36" t="s">
        <v>511</v>
      </c>
      <c r="H62" s="84"/>
      <c r="I62" s="84">
        <v>265.77999999999997</v>
      </c>
      <c r="J62" s="84">
        <v>1063.1099999999999</v>
      </c>
      <c r="K62" s="84">
        <f>Tabela130[[#This Row],[AGP]]+Tabela130[[#This Row],[VENCIMENTO]]+Tabela130[[#This Row],[REPRESENTAÇÃO]]</f>
        <v>1328.8899999999999</v>
      </c>
      <c r="L62" s="1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</row>
    <row r="63" spans="1:28" s="23" customFormat="1" ht="12.75" customHeight="1">
      <c r="A63" s="39" t="s">
        <v>108</v>
      </c>
      <c r="B63" s="42" t="s">
        <v>158</v>
      </c>
      <c r="C63" s="42" t="s">
        <v>202</v>
      </c>
      <c r="D63" s="45" t="s">
        <v>210</v>
      </c>
      <c r="E63" s="34">
        <v>1</v>
      </c>
      <c r="F63" s="47" t="s">
        <v>269</v>
      </c>
      <c r="G63" s="36" t="s">
        <v>511</v>
      </c>
      <c r="H63" s="84"/>
      <c r="I63" s="84">
        <v>265.77999999999997</v>
      </c>
      <c r="J63" s="84">
        <v>1063.1099999999999</v>
      </c>
      <c r="K63" s="84">
        <f>Tabela130[[#This Row],[AGP]]+Tabela130[[#This Row],[VENCIMENTO]]+Tabela130[[#This Row],[REPRESENTAÇÃO]]</f>
        <v>1328.8899999999999</v>
      </c>
      <c r="L63" s="1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</row>
    <row r="64" spans="1:28" s="23" customFormat="1" ht="12.75" customHeight="1">
      <c r="A64" s="39" t="s">
        <v>108</v>
      </c>
      <c r="B64" s="42" t="s">
        <v>158</v>
      </c>
      <c r="C64" s="42" t="s">
        <v>202</v>
      </c>
      <c r="D64" s="45" t="s">
        <v>210</v>
      </c>
      <c r="E64" s="34">
        <v>1</v>
      </c>
      <c r="F64" s="47" t="s">
        <v>270</v>
      </c>
      <c r="G64" s="36" t="s">
        <v>511</v>
      </c>
      <c r="H64" s="84"/>
      <c r="I64" s="84">
        <v>265.77999999999997</v>
      </c>
      <c r="J64" s="84">
        <v>1063.1099999999999</v>
      </c>
      <c r="K64" s="84">
        <f>Tabela130[[#This Row],[AGP]]+Tabela130[[#This Row],[VENCIMENTO]]+Tabela130[[#This Row],[REPRESENTAÇÃO]]</f>
        <v>1328.8899999999999</v>
      </c>
      <c r="L64" s="1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</row>
    <row r="65" spans="1:28" s="23" customFormat="1" ht="12.75" customHeight="1">
      <c r="A65" s="39" t="s">
        <v>109</v>
      </c>
      <c r="B65" s="42" t="s">
        <v>159</v>
      </c>
      <c r="C65" s="42" t="s">
        <v>203</v>
      </c>
      <c r="D65" s="45" t="s">
        <v>210</v>
      </c>
      <c r="E65" s="34">
        <v>1</v>
      </c>
      <c r="F65" s="47" t="s">
        <v>271</v>
      </c>
      <c r="G65" s="36" t="s">
        <v>511</v>
      </c>
      <c r="H65" s="84"/>
      <c r="I65" s="84">
        <v>265.77999999999997</v>
      </c>
      <c r="J65" s="84">
        <v>1063.1099999999999</v>
      </c>
      <c r="K65" s="84">
        <f>Tabela130[[#This Row],[AGP]]+Tabela130[[#This Row],[VENCIMENTO]]+Tabela130[[#This Row],[REPRESENTAÇÃO]]</f>
        <v>1328.8899999999999</v>
      </c>
      <c r="L65" s="1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</row>
    <row r="66" spans="1:28" s="23" customFormat="1" ht="12.75" customHeight="1">
      <c r="A66" s="39" t="s">
        <v>110</v>
      </c>
      <c r="B66" s="42" t="s">
        <v>160</v>
      </c>
      <c r="C66" s="42" t="s">
        <v>204</v>
      </c>
      <c r="D66" s="45" t="s">
        <v>210</v>
      </c>
      <c r="E66" s="34">
        <v>1</v>
      </c>
      <c r="F66" s="47" t="s">
        <v>272</v>
      </c>
      <c r="G66" s="36" t="s">
        <v>511</v>
      </c>
      <c r="H66" s="84"/>
      <c r="I66" s="84">
        <v>265.77999999999997</v>
      </c>
      <c r="J66" s="84">
        <v>1063.1099999999999</v>
      </c>
      <c r="K66" s="84">
        <f>Tabela130[[#This Row],[AGP]]+Tabela130[[#This Row],[VENCIMENTO]]+Tabela130[[#This Row],[REPRESENTAÇÃO]]</f>
        <v>1328.8899999999999</v>
      </c>
      <c r="L66" s="1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</row>
    <row r="67" spans="1:28" s="23" customFormat="1" ht="12.75" customHeight="1">
      <c r="A67" s="39" t="s">
        <v>111</v>
      </c>
      <c r="B67" s="42" t="s">
        <v>161</v>
      </c>
      <c r="C67" s="42" t="s">
        <v>205</v>
      </c>
      <c r="D67" s="45" t="s">
        <v>211</v>
      </c>
      <c r="E67" s="34">
        <v>1</v>
      </c>
      <c r="F67" s="47" t="s">
        <v>273</v>
      </c>
      <c r="G67" s="36" t="s">
        <v>511</v>
      </c>
      <c r="H67" s="84"/>
      <c r="I67" s="84">
        <v>232.56</v>
      </c>
      <c r="J67" s="84">
        <v>930.22</v>
      </c>
      <c r="K67" s="84">
        <f>Tabela130[[#This Row],[AGP]]+Tabela130[[#This Row],[VENCIMENTO]]+Tabela130[[#This Row],[REPRESENTAÇÃO]]</f>
        <v>1162.78</v>
      </c>
      <c r="L67" s="1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</row>
    <row r="68" spans="1:28" s="22" customFormat="1" ht="12.75" customHeight="1">
      <c r="A68" s="21" t="s">
        <v>57</v>
      </c>
      <c r="B68" s="87"/>
      <c r="C68" s="87"/>
      <c r="D68" s="87"/>
      <c r="E68" s="87">
        <f>SUBTOTAL(102,Tabela130[QUANT.])</f>
        <v>65</v>
      </c>
      <c r="F68" s="88"/>
      <c r="G68" s="87"/>
      <c r="H68" s="108">
        <f>SUM(H3:H67)</f>
        <v>10570</v>
      </c>
      <c r="I68" s="89">
        <f>SUBTOTAL(109,Tabela130[VENCIMENTO])</f>
        <v>55381.24000000002</v>
      </c>
      <c r="J68" s="90">
        <f>SUBTOTAL(109,Tabela130[REPRESENTAÇÃO])</f>
        <v>216439.0399999996</v>
      </c>
      <c r="K68" s="91">
        <f>SUBTOTAL(109,Tabela130[TOTAL])</f>
        <v>282390.27999999997</v>
      </c>
    </row>
    <row r="69" spans="1:28" ht="12.75" customHeight="1">
      <c r="A69" s="18"/>
      <c r="B69" s="19"/>
      <c r="C69" s="19"/>
      <c r="D69" s="19"/>
      <c r="E69" s="19"/>
      <c r="F69" s="20"/>
      <c r="G69" s="19"/>
      <c r="H69" s="19"/>
      <c r="I69" s="19"/>
      <c r="J69" s="19"/>
      <c r="K69" s="17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</row>
    <row r="70" spans="1:28" s="22" customFormat="1" ht="12.75" customHeight="1">
      <c r="A70" s="113" t="s">
        <v>20</v>
      </c>
      <c r="B70" s="113"/>
      <c r="C70" s="113"/>
      <c r="D70" s="113"/>
      <c r="E70" s="113"/>
      <c r="F70" s="113"/>
      <c r="G70" s="113"/>
      <c r="H70" s="113"/>
      <c r="I70" s="26"/>
      <c r="K70" s="27"/>
      <c r="L70" s="27"/>
    </row>
    <row r="71" spans="1:28" s="22" customFormat="1" ht="12.75" customHeight="1">
      <c r="A71" s="24" t="s">
        <v>1</v>
      </c>
      <c r="B71" s="24" t="s">
        <v>2</v>
      </c>
      <c r="C71" s="24" t="s">
        <v>3</v>
      </c>
      <c r="D71" s="24" t="s">
        <v>4</v>
      </c>
      <c r="E71" s="24" t="s">
        <v>5</v>
      </c>
      <c r="F71" s="24" t="s">
        <v>6</v>
      </c>
      <c r="G71" s="24" t="s">
        <v>7</v>
      </c>
      <c r="H71" s="24" t="s">
        <v>11</v>
      </c>
      <c r="I71" s="26"/>
      <c r="J71" s="26"/>
      <c r="K71" s="27"/>
      <c r="L71" s="27"/>
      <c r="M71" s="26"/>
      <c r="N71" s="26"/>
      <c r="O71" s="26"/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</row>
    <row r="72" spans="1:28" s="22" customFormat="1" ht="12.75" customHeight="1">
      <c r="A72" s="39" t="s">
        <v>274</v>
      </c>
      <c r="B72" s="42" t="s">
        <v>275</v>
      </c>
      <c r="C72" s="44" t="s">
        <v>276</v>
      </c>
      <c r="D72" s="45" t="s">
        <v>277</v>
      </c>
      <c r="E72" s="29">
        <v>1</v>
      </c>
      <c r="F72" s="47" t="s">
        <v>331</v>
      </c>
      <c r="G72" s="74" t="s">
        <v>513</v>
      </c>
      <c r="H72" s="107">
        <v>5847.08</v>
      </c>
      <c r="K72" s="28"/>
      <c r="L72" s="28"/>
      <c r="M72" s="28"/>
      <c r="N72" s="28"/>
      <c r="O72" s="28"/>
      <c r="P72" s="28"/>
      <c r="Q72" s="28"/>
      <c r="R72" s="28"/>
      <c r="S72" s="28"/>
      <c r="T72" s="28"/>
      <c r="U72" s="28"/>
      <c r="V72" s="28"/>
      <c r="W72" s="28"/>
      <c r="X72" s="28"/>
      <c r="Y72" s="28"/>
      <c r="Z72" s="28"/>
      <c r="AA72" s="28"/>
      <c r="AB72" s="28"/>
    </row>
    <row r="73" spans="1:28" s="22" customFormat="1" ht="12.75" customHeight="1">
      <c r="A73" s="39" t="s">
        <v>278</v>
      </c>
      <c r="B73" s="42" t="s">
        <v>279</v>
      </c>
      <c r="C73" s="42" t="s">
        <v>280</v>
      </c>
      <c r="D73" s="45" t="s">
        <v>277</v>
      </c>
      <c r="E73" s="29">
        <v>1</v>
      </c>
      <c r="F73" s="47" t="s">
        <v>332</v>
      </c>
      <c r="G73" s="74" t="s">
        <v>512</v>
      </c>
      <c r="H73" s="107">
        <v>5847.08</v>
      </c>
      <c r="K73" s="28"/>
      <c r="L73" s="28"/>
      <c r="M73" s="28"/>
      <c r="N73" s="28"/>
      <c r="O73" s="28"/>
      <c r="P73" s="28"/>
      <c r="Q73" s="28"/>
      <c r="R73" s="28"/>
      <c r="S73" s="28"/>
      <c r="T73" s="28"/>
      <c r="U73" s="28"/>
      <c r="V73" s="28"/>
      <c r="W73" s="28"/>
      <c r="X73" s="28"/>
      <c r="Y73" s="28"/>
      <c r="Z73" s="28"/>
      <c r="AA73" s="28"/>
      <c r="AB73" s="28"/>
    </row>
    <row r="74" spans="1:28" s="22" customFormat="1" ht="12.75" customHeight="1">
      <c r="A74" s="39" t="s">
        <v>75</v>
      </c>
      <c r="B74" s="42" t="s">
        <v>135</v>
      </c>
      <c r="C74" s="42" t="s">
        <v>281</v>
      </c>
      <c r="D74" s="45" t="s">
        <v>21</v>
      </c>
      <c r="E74" s="29">
        <v>1</v>
      </c>
      <c r="F74" s="47" t="s">
        <v>333</v>
      </c>
      <c r="G74" s="74" t="s">
        <v>512</v>
      </c>
      <c r="H74" s="107">
        <v>4916.8599999999997</v>
      </c>
      <c r="K74" s="28"/>
      <c r="L74" s="28"/>
      <c r="M74" s="28"/>
      <c r="N74" s="28"/>
      <c r="O74" s="28"/>
      <c r="P74" s="28"/>
      <c r="Q74" s="28"/>
      <c r="R74" s="28"/>
      <c r="S74" s="28"/>
      <c r="T74" s="28"/>
      <c r="U74" s="28"/>
      <c r="V74" s="28"/>
      <c r="W74" s="28"/>
      <c r="X74" s="28"/>
      <c r="Y74" s="28"/>
      <c r="Z74" s="28"/>
      <c r="AA74" s="28"/>
      <c r="AB74" s="28"/>
    </row>
    <row r="75" spans="1:28" s="22" customFormat="1" ht="12.75" customHeight="1">
      <c r="A75" s="39" t="s">
        <v>282</v>
      </c>
      <c r="B75" s="42" t="s">
        <v>283</v>
      </c>
      <c r="C75" s="42" t="s">
        <v>284</v>
      </c>
      <c r="D75" s="45" t="s">
        <v>21</v>
      </c>
      <c r="E75" s="29">
        <v>1</v>
      </c>
      <c r="F75" s="47" t="s">
        <v>334</v>
      </c>
      <c r="G75" s="74" t="s">
        <v>512</v>
      </c>
      <c r="H75" s="107">
        <v>4916.8599999999997</v>
      </c>
      <c r="K75" s="28"/>
      <c r="L75" s="28"/>
      <c r="M75" s="28"/>
      <c r="N75" s="28"/>
      <c r="O75" s="28"/>
      <c r="P75" s="28"/>
      <c r="Q75" s="28"/>
      <c r="R75" s="28"/>
      <c r="S75" s="28"/>
      <c r="T75" s="28"/>
      <c r="U75" s="28"/>
      <c r="V75" s="28"/>
      <c r="W75" s="28"/>
      <c r="X75" s="28"/>
      <c r="Y75" s="28"/>
      <c r="Z75" s="28"/>
      <c r="AA75" s="28"/>
      <c r="AB75" s="28"/>
    </row>
    <row r="76" spans="1:28" s="22" customFormat="1" ht="12.75" customHeight="1">
      <c r="A76" s="39" t="s">
        <v>285</v>
      </c>
      <c r="B76" s="42" t="s">
        <v>286</v>
      </c>
      <c r="C76" s="42" t="s">
        <v>287</v>
      </c>
      <c r="D76" s="45" t="s">
        <v>22</v>
      </c>
      <c r="E76" s="29">
        <v>1</v>
      </c>
      <c r="F76" s="47" t="s">
        <v>335</v>
      </c>
      <c r="G76" s="74" t="s">
        <v>512</v>
      </c>
      <c r="H76" s="107">
        <v>4518.2</v>
      </c>
      <c r="K76" s="28"/>
      <c r="L76" s="28"/>
      <c r="M76" s="28"/>
      <c r="N76" s="28"/>
      <c r="O76" s="28"/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</row>
    <row r="77" spans="1:28" s="22" customFormat="1" ht="12.75" customHeight="1">
      <c r="A77" s="39" t="s">
        <v>288</v>
      </c>
      <c r="B77" s="42" t="s">
        <v>289</v>
      </c>
      <c r="C77" s="42" t="s">
        <v>290</v>
      </c>
      <c r="D77" s="45" t="s">
        <v>22</v>
      </c>
      <c r="E77" s="29">
        <v>1</v>
      </c>
      <c r="F77" s="47" t="s">
        <v>336</v>
      </c>
      <c r="G77" s="74" t="s">
        <v>512</v>
      </c>
      <c r="H77" s="107">
        <v>4518.2</v>
      </c>
      <c r="K77" s="28"/>
      <c r="L77" s="28"/>
      <c r="M77" s="28"/>
      <c r="N77" s="28"/>
      <c r="O77" s="28"/>
      <c r="P77" s="28"/>
      <c r="Q77" s="28"/>
      <c r="R77" s="28"/>
      <c r="S77" s="28"/>
      <c r="T77" s="28"/>
      <c r="U77" s="28"/>
      <c r="V77" s="28"/>
      <c r="W77" s="28"/>
      <c r="X77" s="28"/>
      <c r="Y77" s="28"/>
      <c r="Z77" s="28"/>
      <c r="AA77" s="28"/>
      <c r="AB77" s="28"/>
    </row>
    <row r="78" spans="1:28" s="22" customFormat="1" ht="12.75" customHeight="1">
      <c r="A78" s="39" t="s">
        <v>291</v>
      </c>
      <c r="B78" s="42" t="s">
        <v>292</v>
      </c>
      <c r="C78" s="42" t="s">
        <v>293</v>
      </c>
      <c r="D78" s="45" t="s">
        <v>22</v>
      </c>
      <c r="E78" s="29">
        <v>1</v>
      </c>
      <c r="F78" s="47" t="s">
        <v>337</v>
      </c>
      <c r="G78" s="74" t="s">
        <v>512</v>
      </c>
      <c r="H78" s="107">
        <v>4518.2</v>
      </c>
      <c r="K78" s="28"/>
      <c r="L78" s="28"/>
      <c r="M78" s="28"/>
      <c r="N78" s="28"/>
      <c r="O78" s="28"/>
      <c r="P78" s="28"/>
      <c r="Q78" s="28"/>
      <c r="R78" s="28"/>
      <c r="S78" s="28"/>
      <c r="T78" s="28"/>
      <c r="U78" s="28"/>
      <c r="V78" s="28"/>
      <c r="W78" s="28"/>
      <c r="X78" s="28"/>
      <c r="Y78" s="28"/>
      <c r="Z78" s="28"/>
      <c r="AA78" s="28"/>
      <c r="AB78" s="28"/>
    </row>
    <row r="79" spans="1:28" s="22" customFormat="1" ht="12.75" customHeight="1">
      <c r="A79" s="39" t="s">
        <v>294</v>
      </c>
      <c r="B79" s="42" t="s">
        <v>295</v>
      </c>
      <c r="C79" s="42" t="s">
        <v>296</v>
      </c>
      <c r="D79" s="45" t="s">
        <v>22</v>
      </c>
      <c r="E79" s="29">
        <v>1</v>
      </c>
      <c r="F79" s="47" t="s">
        <v>338</v>
      </c>
      <c r="G79" s="74" t="s">
        <v>513</v>
      </c>
      <c r="H79" s="107">
        <v>4518.2</v>
      </c>
      <c r="K79" s="28"/>
      <c r="L79" s="28"/>
      <c r="M79" s="28"/>
      <c r="N79" s="28"/>
      <c r="O79" s="28"/>
      <c r="P79" s="28"/>
      <c r="Q79" s="28"/>
      <c r="R79" s="28"/>
      <c r="S79" s="28"/>
      <c r="T79" s="28"/>
      <c r="U79" s="28"/>
      <c r="V79" s="28"/>
      <c r="W79" s="28"/>
      <c r="X79" s="28"/>
      <c r="Y79" s="28"/>
      <c r="Z79" s="28"/>
      <c r="AA79" s="28"/>
      <c r="AB79" s="28"/>
    </row>
    <row r="80" spans="1:28" s="22" customFormat="1" ht="12.75" customHeight="1">
      <c r="A80" s="39" t="s">
        <v>297</v>
      </c>
      <c r="B80" s="42" t="s">
        <v>298</v>
      </c>
      <c r="C80" s="42" t="s">
        <v>299</v>
      </c>
      <c r="D80" s="45" t="s">
        <v>22</v>
      </c>
      <c r="E80" s="29">
        <v>1</v>
      </c>
      <c r="F80" s="47" t="s">
        <v>339</v>
      </c>
      <c r="G80" s="74" t="s">
        <v>512</v>
      </c>
      <c r="H80" s="107">
        <v>4518.2</v>
      </c>
      <c r="K80" s="28"/>
      <c r="L80" s="28"/>
      <c r="M80" s="28"/>
      <c r="N80" s="28"/>
      <c r="O80" s="28"/>
      <c r="P80" s="28"/>
      <c r="Q80" s="28"/>
      <c r="R80" s="28"/>
      <c r="S80" s="28"/>
      <c r="T80" s="28"/>
      <c r="U80" s="28"/>
      <c r="V80" s="28"/>
      <c r="W80" s="28"/>
      <c r="X80" s="28"/>
      <c r="Y80" s="28"/>
      <c r="Z80" s="28"/>
      <c r="AA80" s="28"/>
      <c r="AB80" s="28"/>
    </row>
    <row r="81" spans="1:28" s="22" customFormat="1" ht="12.75" customHeight="1">
      <c r="A81" s="39" t="s">
        <v>74</v>
      </c>
      <c r="B81" s="42" t="s">
        <v>127</v>
      </c>
      <c r="C81" s="42" t="s">
        <v>171</v>
      </c>
      <c r="D81" s="45" t="s">
        <v>22</v>
      </c>
      <c r="E81" s="29">
        <v>1</v>
      </c>
      <c r="F81" s="47" t="s">
        <v>340</v>
      </c>
      <c r="G81" s="74" t="s">
        <v>512</v>
      </c>
      <c r="H81" s="107">
        <v>4518.2</v>
      </c>
      <c r="K81" s="28"/>
      <c r="L81" s="28"/>
      <c r="M81" s="28"/>
      <c r="N81" s="28"/>
      <c r="O81" s="28"/>
      <c r="P81" s="28"/>
      <c r="Q81" s="28"/>
      <c r="R81" s="28"/>
      <c r="S81" s="28"/>
      <c r="T81" s="28"/>
      <c r="U81" s="28"/>
      <c r="V81" s="28"/>
      <c r="W81" s="28"/>
      <c r="X81" s="28"/>
      <c r="Y81" s="28"/>
      <c r="Z81" s="28"/>
      <c r="AA81" s="28"/>
      <c r="AB81" s="28"/>
    </row>
    <row r="82" spans="1:28" s="22" customFormat="1" ht="12.75" customHeight="1">
      <c r="A82" s="39" t="s">
        <v>300</v>
      </c>
      <c r="B82" s="42" t="s">
        <v>301</v>
      </c>
      <c r="C82" s="42" t="s">
        <v>302</v>
      </c>
      <c r="D82" s="45" t="s">
        <v>23</v>
      </c>
      <c r="E82" s="29">
        <v>1</v>
      </c>
      <c r="F82" s="47" t="s">
        <v>341</v>
      </c>
      <c r="G82" s="74" t="s">
        <v>512</v>
      </c>
      <c r="H82" s="107">
        <v>3720.87</v>
      </c>
      <c r="K82" s="28"/>
      <c r="L82" s="28"/>
      <c r="M82" s="28"/>
      <c r="N82" s="28"/>
      <c r="O82" s="28"/>
      <c r="P82" s="28"/>
      <c r="Q82" s="28"/>
      <c r="R82" s="28"/>
      <c r="S82" s="28"/>
      <c r="T82" s="28"/>
      <c r="U82" s="28"/>
      <c r="V82" s="28"/>
      <c r="W82" s="28"/>
      <c r="X82" s="28"/>
      <c r="Y82" s="28"/>
      <c r="Z82" s="28"/>
      <c r="AA82" s="28"/>
      <c r="AB82" s="28"/>
    </row>
    <row r="83" spans="1:28" s="22" customFormat="1" ht="12.75" customHeight="1">
      <c r="A83" s="39" t="s">
        <v>303</v>
      </c>
      <c r="B83" s="42" t="s">
        <v>304</v>
      </c>
      <c r="C83" s="42" t="s">
        <v>305</v>
      </c>
      <c r="D83" s="45" t="s">
        <v>23</v>
      </c>
      <c r="E83" s="29">
        <v>1</v>
      </c>
      <c r="F83" s="47" t="s">
        <v>342</v>
      </c>
      <c r="G83" s="74" t="s">
        <v>512</v>
      </c>
      <c r="H83" s="107">
        <v>3720.87</v>
      </c>
      <c r="K83" s="28"/>
      <c r="L83" s="28"/>
      <c r="M83" s="28"/>
      <c r="N83" s="28"/>
      <c r="O83" s="28"/>
      <c r="P83" s="28"/>
      <c r="Q83" s="28"/>
      <c r="R83" s="28"/>
      <c r="S83" s="28"/>
      <c r="T83" s="28"/>
      <c r="U83" s="28"/>
      <c r="V83" s="28"/>
      <c r="W83" s="28"/>
      <c r="X83" s="28"/>
      <c r="Y83" s="28"/>
      <c r="Z83" s="28"/>
      <c r="AA83" s="28"/>
      <c r="AB83" s="28"/>
    </row>
    <row r="84" spans="1:28" s="22" customFormat="1" ht="12.75" customHeight="1">
      <c r="A84" s="39" t="s">
        <v>306</v>
      </c>
      <c r="B84" s="42" t="s">
        <v>307</v>
      </c>
      <c r="C84" s="42" t="s">
        <v>308</v>
      </c>
      <c r="D84" s="45" t="s">
        <v>23</v>
      </c>
      <c r="E84" s="29">
        <v>1</v>
      </c>
      <c r="F84" s="47" t="s">
        <v>343</v>
      </c>
      <c r="G84" s="74" t="s">
        <v>512</v>
      </c>
      <c r="H84" s="107">
        <v>3720.87</v>
      </c>
      <c r="K84" s="28"/>
      <c r="L84" s="28"/>
      <c r="M84" s="28"/>
      <c r="N84" s="28"/>
      <c r="O84" s="28"/>
      <c r="P84" s="28"/>
      <c r="Q84" s="28"/>
      <c r="R84" s="28"/>
      <c r="S84" s="28"/>
      <c r="T84" s="28"/>
      <c r="U84" s="28"/>
      <c r="V84" s="28"/>
      <c r="W84" s="28"/>
      <c r="X84" s="28"/>
      <c r="Y84" s="28"/>
      <c r="Z84" s="28"/>
      <c r="AA84" s="28"/>
      <c r="AB84" s="28"/>
    </row>
    <row r="85" spans="1:28" s="22" customFormat="1" ht="12.75" customHeight="1">
      <c r="A85" s="39" t="s">
        <v>309</v>
      </c>
      <c r="B85" s="42" t="s">
        <v>310</v>
      </c>
      <c r="C85" s="42" t="s">
        <v>311</v>
      </c>
      <c r="D85" s="45" t="s">
        <v>23</v>
      </c>
      <c r="E85" s="29">
        <v>1</v>
      </c>
      <c r="F85" s="47" t="s">
        <v>344</v>
      </c>
      <c r="G85" s="74" t="s">
        <v>512</v>
      </c>
      <c r="H85" s="107">
        <v>3720.87</v>
      </c>
      <c r="K85" s="28"/>
      <c r="L85" s="28"/>
      <c r="M85" s="28"/>
      <c r="N85" s="28"/>
      <c r="O85" s="28"/>
      <c r="P85" s="28"/>
      <c r="Q85" s="28"/>
      <c r="R85" s="28"/>
      <c r="S85" s="28"/>
      <c r="T85" s="28"/>
      <c r="U85" s="28"/>
      <c r="V85" s="28"/>
      <c r="W85" s="28"/>
      <c r="X85" s="28"/>
      <c r="Y85" s="28"/>
      <c r="Z85" s="28"/>
      <c r="AA85" s="28"/>
      <c r="AB85" s="28"/>
    </row>
    <row r="86" spans="1:28" s="22" customFormat="1" ht="12.75" customHeight="1">
      <c r="A86" s="39" t="s">
        <v>75</v>
      </c>
      <c r="B86" s="42" t="s">
        <v>312</v>
      </c>
      <c r="C86" s="42" t="s">
        <v>313</v>
      </c>
      <c r="D86" s="45" t="s">
        <v>23</v>
      </c>
      <c r="E86" s="29">
        <v>1</v>
      </c>
      <c r="F86" s="47" t="s">
        <v>345</v>
      </c>
      <c r="G86" s="74" t="s">
        <v>512</v>
      </c>
      <c r="H86" s="107">
        <v>3720.87</v>
      </c>
      <c r="K86" s="28"/>
      <c r="L86" s="28"/>
      <c r="M86" s="28"/>
      <c r="N86" s="28"/>
      <c r="O86" s="28"/>
      <c r="P86" s="28"/>
      <c r="Q86" s="28"/>
      <c r="R86" s="28"/>
      <c r="S86" s="28"/>
      <c r="T86" s="28"/>
      <c r="U86" s="28"/>
      <c r="V86" s="28"/>
      <c r="W86" s="28"/>
      <c r="X86" s="28"/>
      <c r="Y86" s="28"/>
      <c r="Z86" s="28"/>
      <c r="AA86" s="28"/>
      <c r="AB86" s="28"/>
    </row>
    <row r="87" spans="1:28" s="22" customFormat="1" ht="12.75" customHeight="1">
      <c r="A87" s="39" t="s">
        <v>314</v>
      </c>
      <c r="B87" s="42" t="s">
        <v>283</v>
      </c>
      <c r="C87" s="42" t="s">
        <v>315</v>
      </c>
      <c r="D87" s="45" t="s">
        <v>23</v>
      </c>
      <c r="E87" s="29">
        <v>1</v>
      </c>
      <c r="F87" s="47" t="s">
        <v>346</v>
      </c>
      <c r="G87" s="74" t="s">
        <v>512</v>
      </c>
      <c r="H87" s="107">
        <v>3720.87</v>
      </c>
      <c r="K87" s="28"/>
      <c r="L87" s="28"/>
      <c r="M87" s="28"/>
      <c r="N87" s="28"/>
      <c r="O87" s="28"/>
      <c r="P87" s="28"/>
      <c r="Q87" s="28"/>
      <c r="R87" s="28"/>
      <c r="S87" s="28"/>
      <c r="T87" s="28"/>
      <c r="U87" s="28"/>
      <c r="V87" s="28"/>
      <c r="W87" s="28"/>
      <c r="X87" s="28"/>
      <c r="Y87" s="28"/>
      <c r="Z87" s="28"/>
      <c r="AA87" s="28"/>
      <c r="AB87" s="28"/>
    </row>
    <row r="88" spans="1:28" s="22" customFormat="1" ht="12.75" customHeight="1">
      <c r="A88" s="39" t="s">
        <v>316</v>
      </c>
      <c r="B88" s="42" t="s">
        <v>317</v>
      </c>
      <c r="C88" s="42" t="s">
        <v>318</v>
      </c>
      <c r="D88" s="45" t="s">
        <v>23</v>
      </c>
      <c r="E88" s="29">
        <v>1</v>
      </c>
      <c r="F88" s="47" t="s">
        <v>347</v>
      </c>
      <c r="G88" s="74" t="s">
        <v>512</v>
      </c>
      <c r="H88" s="107">
        <v>3720.87</v>
      </c>
      <c r="K88" s="28"/>
      <c r="L88" s="28"/>
      <c r="M88" s="28"/>
      <c r="N88" s="28"/>
      <c r="O88" s="28"/>
      <c r="P88" s="28"/>
      <c r="Q88" s="28"/>
      <c r="R88" s="28"/>
      <c r="S88" s="28"/>
      <c r="T88" s="28"/>
      <c r="U88" s="28"/>
      <c r="V88" s="28"/>
      <c r="W88" s="28"/>
      <c r="X88" s="28"/>
      <c r="Y88" s="28"/>
      <c r="Z88" s="28"/>
      <c r="AA88" s="28"/>
      <c r="AB88" s="28"/>
    </row>
    <row r="89" spans="1:28" s="22" customFormat="1" ht="12.75" customHeight="1">
      <c r="A89" s="39" t="s">
        <v>81</v>
      </c>
      <c r="B89" s="42" t="s">
        <v>319</v>
      </c>
      <c r="C89" s="42" t="s">
        <v>460</v>
      </c>
      <c r="D89" s="45" t="s">
        <v>23</v>
      </c>
      <c r="E89" s="29">
        <v>1</v>
      </c>
      <c r="F89" s="47" t="s">
        <v>348</v>
      </c>
      <c r="G89" s="74" t="s">
        <v>512</v>
      </c>
      <c r="H89" s="107">
        <v>3720.87</v>
      </c>
      <c r="K89" s="28"/>
      <c r="L89" s="28"/>
      <c r="M89" s="28"/>
      <c r="N89" s="28"/>
      <c r="O89" s="28"/>
      <c r="P89" s="28"/>
      <c r="Q89" s="28"/>
      <c r="R89" s="28"/>
      <c r="S89" s="28"/>
      <c r="T89" s="28"/>
      <c r="U89" s="28"/>
      <c r="V89" s="28"/>
      <c r="W89" s="28"/>
      <c r="X89" s="28"/>
      <c r="Y89" s="28"/>
      <c r="Z89" s="28"/>
      <c r="AA89" s="28"/>
      <c r="AB89" s="28"/>
    </row>
    <row r="90" spans="1:28" s="22" customFormat="1" ht="12.75" customHeight="1">
      <c r="A90" s="39" t="s">
        <v>320</v>
      </c>
      <c r="B90" s="42" t="s">
        <v>321</v>
      </c>
      <c r="C90" s="42" t="s">
        <v>322</v>
      </c>
      <c r="D90" s="45" t="s">
        <v>24</v>
      </c>
      <c r="E90" s="29">
        <v>1</v>
      </c>
      <c r="F90" s="47" t="s">
        <v>349</v>
      </c>
      <c r="G90" s="74" t="s">
        <v>512</v>
      </c>
      <c r="H90" s="107">
        <v>2657.77</v>
      </c>
      <c r="K90" s="28"/>
      <c r="L90" s="28"/>
      <c r="M90" s="28"/>
      <c r="N90" s="28"/>
      <c r="O90" s="28"/>
      <c r="P90" s="28"/>
      <c r="Q90" s="28"/>
      <c r="R90" s="28"/>
      <c r="S90" s="28"/>
      <c r="T90" s="28"/>
      <c r="U90" s="28"/>
      <c r="V90" s="28"/>
      <c r="W90" s="28"/>
      <c r="X90" s="28"/>
      <c r="Y90" s="28"/>
      <c r="Z90" s="28"/>
      <c r="AA90" s="28"/>
      <c r="AB90" s="28"/>
    </row>
    <row r="91" spans="1:28" s="22" customFormat="1" ht="12.75" customHeight="1">
      <c r="A91" s="39" t="s">
        <v>324</v>
      </c>
      <c r="B91" s="42" t="s">
        <v>144</v>
      </c>
      <c r="C91" s="42" t="s">
        <v>187</v>
      </c>
      <c r="D91" s="45" t="s">
        <v>24</v>
      </c>
      <c r="E91" s="29">
        <v>1</v>
      </c>
      <c r="F91" s="47" t="s">
        <v>350</v>
      </c>
      <c r="G91" s="74" t="s">
        <v>512</v>
      </c>
      <c r="H91" s="107">
        <v>2657.77</v>
      </c>
      <c r="K91" s="28"/>
      <c r="L91" s="28"/>
      <c r="M91" s="28"/>
      <c r="N91" s="28"/>
      <c r="O91" s="28"/>
      <c r="P91" s="28"/>
      <c r="Q91" s="28"/>
      <c r="R91" s="28"/>
      <c r="S91" s="28"/>
      <c r="T91" s="28"/>
      <c r="U91" s="28"/>
      <c r="V91" s="28"/>
      <c r="W91" s="28"/>
      <c r="X91" s="28"/>
      <c r="Y91" s="28"/>
      <c r="Z91" s="28"/>
      <c r="AA91" s="28"/>
      <c r="AB91" s="28"/>
    </row>
    <row r="92" spans="1:28" s="22" customFormat="1" ht="12.75" customHeight="1">
      <c r="A92" s="39" t="s">
        <v>325</v>
      </c>
      <c r="B92" s="42" t="s">
        <v>326</v>
      </c>
      <c r="C92" s="42" t="s">
        <v>327</v>
      </c>
      <c r="D92" s="45" t="s">
        <v>24</v>
      </c>
      <c r="E92" s="29">
        <v>1</v>
      </c>
      <c r="F92" s="47" t="s">
        <v>351</v>
      </c>
      <c r="G92" s="74" t="s">
        <v>513</v>
      </c>
      <c r="H92" s="107">
        <v>2657.77</v>
      </c>
      <c r="K92" s="28"/>
      <c r="L92" s="28"/>
      <c r="M92" s="28"/>
      <c r="N92" s="28"/>
      <c r="O92" s="28"/>
      <c r="P92" s="28"/>
      <c r="Q92" s="28"/>
      <c r="R92" s="28"/>
      <c r="S92" s="28"/>
      <c r="T92" s="28"/>
      <c r="U92" s="28"/>
      <c r="V92" s="28"/>
      <c r="W92" s="28"/>
      <c r="X92" s="28"/>
      <c r="Y92" s="28"/>
      <c r="Z92" s="28"/>
      <c r="AA92" s="28"/>
      <c r="AB92" s="28"/>
    </row>
    <row r="93" spans="1:28" s="22" customFormat="1" ht="12.75" customHeight="1">
      <c r="A93" s="39" t="s">
        <v>90</v>
      </c>
      <c r="B93" s="42" t="s">
        <v>142</v>
      </c>
      <c r="C93" s="42" t="s">
        <v>184</v>
      </c>
      <c r="D93" s="45" t="s">
        <v>24</v>
      </c>
      <c r="E93" s="29">
        <v>1</v>
      </c>
      <c r="F93" s="47" t="s">
        <v>352</v>
      </c>
      <c r="G93" s="74" t="s">
        <v>512</v>
      </c>
      <c r="H93" s="107">
        <v>2657.77</v>
      </c>
      <c r="K93" s="28"/>
      <c r="L93" s="28"/>
      <c r="M93" s="28"/>
      <c r="N93" s="28"/>
      <c r="O93" s="28"/>
      <c r="P93" s="28"/>
      <c r="Q93" s="28"/>
      <c r="R93" s="28"/>
      <c r="S93" s="28"/>
      <c r="T93" s="28"/>
      <c r="U93" s="28"/>
      <c r="V93" s="28"/>
      <c r="W93" s="28"/>
      <c r="X93" s="28"/>
      <c r="Y93" s="28"/>
      <c r="Z93" s="28"/>
      <c r="AA93" s="28"/>
      <c r="AB93" s="28"/>
    </row>
    <row r="94" spans="1:28" s="22" customFormat="1" ht="12.75" customHeight="1">
      <c r="A94" s="39" t="s">
        <v>328</v>
      </c>
      <c r="B94" s="42" t="s">
        <v>26</v>
      </c>
      <c r="C94" s="42" t="s">
        <v>323</v>
      </c>
      <c r="D94" s="45" t="s">
        <v>24</v>
      </c>
      <c r="E94" s="29">
        <v>1</v>
      </c>
      <c r="F94" s="47" t="s">
        <v>353</v>
      </c>
      <c r="G94" s="74" t="s">
        <v>512</v>
      </c>
      <c r="H94" s="107">
        <v>2657.77</v>
      </c>
      <c r="K94" s="28"/>
      <c r="L94" s="28"/>
      <c r="M94" s="28"/>
      <c r="N94" s="28"/>
      <c r="O94" s="28"/>
      <c r="P94" s="28"/>
      <c r="Q94" s="28"/>
      <c r="R94" s="28"/>
      <c r="S94" s="28"/>
      <c r="T94" s="28"/>
      <c r="U94" s="28"/>
      <c r="V94" s="28"/>
      <c r="W94" s="28"/>
      <c r="X94" s="28"/>
      <c r="Y94" s="28"/>
      <c r="Z94" s="28"/>
      <c r="AA94" s="28"/>
      <c r="AB94" s="28"/>
    </row>
    <row r="95" spans="1:28" s="22" customFormat="1" ht="12.75" customHeight="1">
      <c r="A95" s="39" t="s">
        <v>329</v>
      </c>
      <c r="B95" s="42" t="s">
        <v>25</v>
      </c>
      <c r="C95" s="42" t="s">
        <v>330</v>
      </c>
      <c r="D95" s="45" t="s">
        <v>24</v>
      </c>
      <c r="E95" s="29">
        <v>1</v>
      </c>
      <c r="F95" s="47" t="s">
        <v>354</v>
      </c>
      <c r="G95" s="74" t="s">
        <v>512</v>
      </c>
      <c r="H95" s="107">
        <v>2657.77</v>
      </c>
      <c r="K95" s="28"/>
      <c r="L95" s="28"/>
      <c r="M95" s="28"/>
      <c r="N95" s="28"/>
      <c r="O95" s="28"/>
      <c r="P95" s="28"/>
      <c r="Q95" s="28"/>
      <c r="R95" s="28"/>
      <c r="S95" s="28"/>
      <c r="T95" s="28"/>
      <c r="U95" s="28"/>
      <c r="V95" s="28"/>
      <c r="W95" s="28"/>
      <c r="X95" s="28"/>
      <c r="Y95" s="28"/>
      <c r="Z95" s="28"/>
      <c r="AA95" s="28"/>
      <c r="AB95" s="28"/>
    </row>
    <row r="96" spans="1:28" s="22" customFormat="1" ht="12.75" customHeight="1">
      <c r="A96" s="21"/>
      <c r="B96" s="30"/>
      <c r="C96" s="30"/>
      <c r="D96" s="30"/>
      <c r="E96" s="30">
        <f>SUM(E72:E95)</f>
        <v>24</v>
      </c>
      <c r="F96" s="31"/>
      <c r="G96" s="30"/>
      <c r="H96" s="32">
        <f>SUBTOTAL(109,Tabela231[TOTAL])</f>
        <v>94350.660000000018</v>
      </c>
      <c r="K96" s="28"/>
      <c r="L96" s="28"/>
      <c r="M96" s="28"/>
      <c r="N96" s="28"/>
      <c r="O96" s="28"/>
      <c r="P96" s="28"/>
      <c r="Q96" s="28"/>
      <c r="R96" s="28"/>
      <c r="S96" s="28"/>
      <c r="T96" s="28"/>
      <c r="U96" s="28"/>
      <c r="V96" s="28"/>
      <c r="W96" s="28"/>
      <c r="X96" s="28"/>
      <c r="Y96" s="28"/>
      <c r="Z96" s="28"/>
      <c r="AA96" s="28"/>
      <c r="AB96" s="28"/>
    </row>
    <row r="97" spans="1:28" ht="12.75" customHeight="1">
      <c r="A97" s="2"/>
      <c r="B97" s="6"/>
      <c r="C97" s="6"/>
      <c r="D97" s="6"/>
      <c r="E97" s="6"/>
      <c r="F97" s="6"/>
      <c r="G97" s="2"/>
      <c r="H97" s="6"/>
      <c r="I97" s="3"/>
      <c r="J97" s="2"/>
      <c r="K97" s="1"/>
      <c r="L97" s="1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</row>
    <row r="98" spans="1:28" ht="12.75" customHeight="1">
      <c r="A98" s="114" t="s">
        <v>27</v>
      </c>
      <c r="B98" s="114"/>
      <c r="C98" s="114"/>
      <c r="D98" s="114"/>
      <c r="E98" s="114"/>
      <c r="F98" s="114"/>
      <c r="G98" s="114"/>
      <c r="H98" s="114"/>
      <c r="I98" s="3"/>
      <c r="J98" s="2"/>
      <c r="K98" s="1"/>
      <c r="L98" s="1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</row>
    <row r="99" spans="1:28" ht="12.75" customHeight="1">
      <c r="A99" s="37" t="s">
        <v>1</v>
      </c>
      <c r="B99" s="37" t="s">
        <v>2</v>
      </c>
      <c r="C99" s="37" t="s">
        <v>3</v>
      </c>
      <c r="D99" s="37" t="s">
        <v>4</v>
      </c>
      <c r="E99" s="37" t="s">
        <v>5</v>
      </c>
      <c r="F99" s="37" t="s">
        <v>6</v>
      </c>
      <c r="G99" s="37" t="s">
        <v>7</v>
      </c>
      <c r="H99" s="37" t="s">
        <v>28</v>
      </c>
      <c r="I99" s="96" t="s">
        <v>520</v>
      </c>
      <c r="J99" s="96" t="s">
        <v>521</v>
      </c>
      <c r="K99" s="97" t="s">
        <v>522</v>
      </c>
      <c r="L99" s="1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</row>
    <row r="100" spans="1:28" ht="12.75" customHeight="1">
      <c r="A100" s="47" t="s">
        <v>355</v>
      </c>
      <c r="B100" s="42" t="s">
        <v>286</v>
      </c>
      <c r="C100" s="42" t="s">
        <v>356</v>
      </c>
      <c r="D100" s="45" t="s">
        <v>29</v>
      </c>
      <c r="E100" s="34">
        <v>1</v>
      </c>
      <c r="F100" s="72" t="s">
        <v>462</v>
      </c>
      <c r="G100" s="36" t="s">
        <v>512</v>
      </c>
      <c r="H100" s="84">
        <v>1200.69</v>
      </c>
      <c r="I100" s="99"/>
      <c r="J100" s="99"/>
      <c r="K100" s="100">
        <f>Tabela332[[#This Row],[VALOR]]</f>
        <v>1200.69</v>
      </c>
      <c r="L100" s="1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</row>
    <row r="101" spans="1:28" ht="12.75" customHeight="1">
      <c r="A101" s="47" t="s">
        <v>357</v>
      </c>
      <c r="B101" s="42" t="s">
        <v>358</v>
      </c>
      <c r="C101" s="42" t="s">
        <v>359</v>
      </c>
      <c r="D101" s="45" t="s">
        <v>29</v>
      </c>
      <c r="E101" s="34">
        <v>1</v>
      </c>
      <c r="F101" s="71" t="s">
        <v>419</v>
      </c>
      <c r="G101" s="36" t="s">
        <v>513</v>
      </c>
      <c r="H101" s="84">
        <v>1200.69</v>
      </c>
      <c r="I101" s="99"/>
      <c r="J101" s="99"/>
      <c r="K101" s="100">
        <f>Tabela332[[#This Row],[VALOR]]</f>
        <v>1200.69</v>
      </c>
      <c r="L101" s="1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</row>
    <row r="102" spans="1:28" ht="12.75" customHeight="1">
      <c r="A102" s="47" t="s">
        <v>360</v>
      </c>
      <c r="B102" s="42" t="s">
        <v>361</v>
      </c>
      <c r="C102" s="42" t="s">
        <v>362</v>
      </c>
      <c r="D102" s="45" t="s">
        <v>29</v>
      </c>
      <c r="E102" s="34">
        <v>1</v>
      </c>
      <c r="F102" s="72" t="s">
        <v>463</v>
      </c>
      <c r="G102" s="36" t="s">
        <v>512</v>
      </c>
      <c r="H102" s="84">
        <v>1200.69</v>
      </c>
      <c r="I102" s="99"/>
      <c r="J102" s="99"/>
      <c r="K102" s="100">
        <f>Tabela332[[#This Row],[VALOR]]</f>
        <v>1200.69</v>
      </c>
      <c r="L102" s="1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</row>
    <row r="103" spans="1:28" ht="12.75" customHeight="1">
      <c r="A103" s="47" t="s">
        <v>363</v>
      </c>
      <c r="B103" s="42" t="s">
        <v>364</v>
      </c>
      <c r="C103" s="42" t="s">
        <v>165</v>
      </c>
      <c r="D103" s="45" t="s">
        <v>29</v>
      </c>
      <c r="E103" s="34">
        <v>1</v>
      </c>
      <c r="F103" s="53" t="s">
        <v>423</v>
      </c>
      <c r="G103" s="36" t="s">
        <v>513</v>
      </c>
      <c r="H103" s="84">
        <v>1200.69</v>
      </c>
      <c r="I103" s="99"/>
      <c r="J103" s="99"/>
      <c r="K103" s="100">
        <f>Tabela332[[#This Row],[VALOR]]</f>
        <v>1200.69</v>
      </c>
      <c r="L103" s="1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</row>
    <row r="104" spans="1:28" ht="12.75" customHeight="1">
      <c r="A104" s="47" t="s">
        <v>363</v>
      </c>
      <c r="B104" s="42" t="s">
        <v>364</v>
      </c>
      <c r="C104" s="42" t="s">
        <v>165</v>
      </c>
      <c r="D104" s="45" t="s">
        <v>29</v>
      </c>
      <c r="E104" s="34">
        <v>1</v>
      </c>
      <c r="F104" s="72" t="s">
        <v>464</v>
      </c>
      <c r="G104" s="75" t="s">
        <v>512</v>
      </c>
      <c r="H104" s="92">
        <v>1200.69</v>
      </c>
      <c r="I104" s="99"/>
      <c r="J104" s="99"/>
      <c r="K104" s="100">
        <f>Tabela332[[#This Row],[VALOR]]</f>
        <v>1200.69</v>
      </c>
      <c r="L104" s="1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</row>
    <row r="105" spans="1:28" ht="12.75" customHeight="1">
      <c r="A105" s="47" t="s">
        <v>363</v>
      </c>
      <c r="B105" s="42" t="s">
        <v>364</v>
      </c>
      <c r="C105" s="42" t="s">
        <v>165</v>
      </c>
      <c r="D105" s="45" t="s">
        <v>29</v>
      </c>
      <c r="E105" s="34">
        <v>1</v>
      </c>
      <c r="F105" s="53" t="s">
        <v>465</v>
      </c>
      <c r="G105" s="36" t="s">
        <v>512</v>
      </c>
      <c r="H105" s="84">
        <v>1200.69</v>
      </c>
      <c r="I105" s="99"/>
      <c r="J105" s="99"/>
      <c r="K105" s="100">
        <f>Tabela332[[#This Row],[VALOR]]</f>
        <v>1200.69</v>
      </c>
      <c r="L105" s="1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</row>
    <row r="106" spans="1:28" ht="12.75" customHeight="1">
      <c r="A106" s="47" t="s">
        <v>365</v>
      </c>
      <c r="B106" s="42" t="s">
        <v>358</v>
      </c>
      <c r="C106" s="42" t="s">
        <v>327</v>
      </c>
      <c r="D106" s="45" t="s">
        <v>29</v>
      </c>
      <c r="E106" s="34">
        <v>1</v>
      </c>
      <c r="F106" s="72" t="s">
        <v>466</v>
      </c>
      <c r="G106" s="36" t="s">
        <v>512</v>
      </c>
      <c r="H106" s="84">
        <v>1200.69</v>
      </c>
      <c r="I106" s="99"/>
      <c r="J106" s="99"/>
      <c r="K106" s="100">
        <f>Tabela332[[#This Row],[VALOR]]</f>
        <v>1200.69</v>
      </c>
      <c r="L106" s="1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</row>
    <row r="107" spans="1:28" ht="12.75" customHeight="1">
      <c r="A107" s="47" t="s">
        <v>366</v>
      </c>
      <c r="B107" s="42" t="s">
        <v>367</v>
      </c>
      <c r="C107" s="42" t="s">
        <v>368</v>
      </c>
      <c r="D107" s="45" t="s">
        <v>29</v>
      </c>
      <c r="E107" s="34">
        <v>1</v>
      </c>
      <c r="F107" s="53" t="s">
        <v>467</v>
      </c>
      <c r="G107" s="36" t="s">
        <v>512</v>
      </c>
      <c r="H107" s="84">
        <v>1200.69</v>
      </c>
      <c r="I107" s="99"/>
      <c r="J107" s="99"/>
      <c r="K107" s="100">
        <f>Tabela332[[#This Row],[VALOR]]</f>
        <v>1200.69</v>
      </c>
      <c r="L107" s="1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</row>
    <row r="108" spans="1:28" ht="12.75" customHeight="1">
      <c r="A108" s="47" t="s">
        <v>369</v>
      </c>
      <c r="B108" s="42" t="s">
        <v>370</v>
      </c>
      <c r="C108" s="42" t="s">
        <v>371</v>
      </c>
      <c r="D108" s="45" t="s">
        <v>29</v>
      </c>
      <c r="E108" s="34">
        <v>1</v>
      </c>
      <c r="F108" s="72" t="s">
        <v>468</v>
      </c>
      <c r="G108" s="36" t="s">
        <v>512</v>
      </c>
      <c r="H108" s="84">
        <v>1200.69</v>
      </c>
      <c r="I108" s="99"/>
      <c r="J108" s="99"/>
      <c r="K108" s="100">
        <f>Tabela332[[#This Row],[VALOR]]</f>
        <v>1200.69</v>
      </c>
      <c r="L108" s="1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</row>
    <row r="109" spans="1:28" ht="12.75" customHeight="1">
      <c r="A109" s="47" t="s">
        <v>372</v>
      </c>
      <c r="B109" s="42" t="s">
        <v>373</v>
      </c>
      <c r="C109" s="42" t="s">
        <v>374</v>
      </c>
      <c r="D109" s="45" t="s">
        <v>29</v>
      </c>
      <c r="E109" s="34">
        <v>1</v>
      </c>
      <c r="F109" s="53" t="s">
        <v>420</v>
      </c>
      <c r="G109" s="36" t="s">
        <v>512</v>
      </c>
      <c r="H109" s="84">
        <v>1200.69</v>
      </c>
      <c r="I109" s="99"/>
      <c r="J109" s="99"/>
      <c r="K109" s="100">
        <f>Tabela332[[#This Row],[VALOR]]</f>
        <v>1200.69</v>
      </c>
      <c r="L109" s="1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</row>
    <row r="110" spans="1:28" ht="12.75" customHeight="1">
      <c r="A110" s="47" t="s">
        <v>375</v>
      </c>
      <c r="B110" s="42" t="s">
        <v>376</v>
      </c>
      <c r="C110" s="42" t="s">
        <v>377</v>
      </c>
      <c r="D110" s="45" t="s">
        <v>29</v>
      </c>
      <c r="E110" s="34">
        <v>1</v>
      </c>
      <c r="F110" s="72" t="s">
        <v>422</v>
      </c>
      <c r="G110" s="36" t="s">
        <v>512</v>
      </c>
      <c r="H110" s="84">
        <v>1200.69</v>
      </c>
      <c r="I110" s="99"/>
      <c r="J110" s="99"/>
      <c r="K110" s="100">
        <f>Tabela332[[#This Row],[VALOR]]</f>
        <v>1200.69</v>
      </c>
      <c r="L110" s="1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</row>
    <row r="111" spans="1:28" ht="12.75" customHeight="1">
      <c r="A111" s="47" t="s">
        <v>378</v>
      </c>
      <c r="B111" s="42" t="s">
        <v>379</v>
      </c>
      <c r="C111" s="42" t="s">
        <v>380</v>
      </c>
      <c r="D111" s="45" t="s">
        <v>29</v>
      </c>
      <c r="E111" s="34">
        <v>1</v>
      </c>
      <c r="F111" s="53" t="s">
        <v>421</v>
      </c>
      <c r="G111" s="36" t="s">
        <v>512</v>
      </c>
      <c r="H111" s="84">
        <v>1200.69</v>
      </c>
      <c r="I111" s="99"/>
      <c r="J111" s="99"/>
      <c r="K111" s="100">
        <f>Tabela332[[#This Row],[VALOR]]</f>
        <v>1200.69</v>
      </c>
      <c r="L111" s="1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</row>
    <row r="112" spans="1:28" ht="12.75" customHeight="1">
      <c r="A112" s="47" t="s">
        <v>381</v>
      </c>
      <c r="B112" s="42" t="s">
        <v>382</v>
      </c>
      <c r="C112" s="42" t="s">
        <v>383</v>
      </c>
      <c r="D112" s="45" t="s">
        <v>29</v>
      </c>
      <c r="E112" s="34">
        <v>1</v>
      </c>
      <c r="F112" s="72" t="s">
        <v>469</v>
      </c>
      <c r="G112" s="36" t="s">
        <v>512</v>
      </c>
      <c r="H112" s="84">
        <v>1200.69</v>
      </c>
      <c r="I112" s="99"/>
      <c r="J112" s="99"/>
      <c r="K112" s="100">
        <f>Tabela332[[#This Row],[VALOR]]</f>
        <v>1200.69</v>
      </c>
      <c r="L112" s="1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</row>
    <row r="113" spans="1:28" ht="12.75" customHeight="1">
      <c r="A113" s="47" t="s">
        <v>384</v>
      </c>
      <c r="B113" s="42" t="s">
        <v>385</v>
      </c>
      <c r="C113" s="42" t="s">
        <v>386</v>
      </c>
      <c r="D113" s="45" t="s">
        <v>29</v>
      </c>
      <c r="E113" s="34">
        <v>1</v>
      </c>
      <c r="F113" s="53" t="s">
        <v>470</v>
      </c>
      <c r="G113" s="36" t="s">
        <v>512</v>
      </c>
      <c r="H113" s="84">
        <v>1200.69</v>
      </c>
      <c r="I113" s="99"/>
      <c r="J113" s="99"/>
      <c r="K113" s="100">
        <f>Tabela332[[#This Row],[VALOR]]</f>
        <v>1200.69</v>
      </c>
      <c r="L113" s="1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</row>
    <row r="114" spans="1:28" ht="12.75" customHeight="1">
      <c r="A114" s="47" t="s">
        <v>387</v>
      </c>
      <c r="B114" s="42" t="s">
        <v>388</v>
      </c>
      <c r="C114" s="42" t="s">
        <v>389</v>
      </c>
      <c r="D114" s="45" t="s">
        <v>29</v>
      </c>
      <c r="E114" s="34">
        <v>1</v>
      </c>
      <c r="F114" s="72" t="s">
        <v>436</v>
      </c>
      <c r="G114" s="36" t="s">
        <v>512</v>
      </c>
      <c r="H114" s="84">
        <v>1200.69</v>
      </c>
      <c r="I114" s="99"/>
      <c r="J114" s="99"/>
      <c r="K114" s="100">
        <f>Tabela332[[#This Row],[VALOR]]</f>
        <v>1200.69</v>
      </c>
      <c r="L114" s="1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</row>
    <row r="115" spans="1:28" ht="12.75" customHeight="1">
      <c r="A115" s="47" t="s">
        <v>390</v>
      </c>
      <c r="B115" s="42" t="s">
        <v>391</v>
      </c>
      <c r="C115" s="42" t="s">
        <v>392</v>
      </c>
      <c r="D115" s="45" t="s">
        <v>29</v>
      </c>
      <c r="E115" s="34">
        <v>1</v>
      </c>
      <c r="F115" s="53" t="s">
        <v>438</v>
      </c>
      <c r="G115" s="36" t="s">
        <v>512</v>
      </c>
      <c r="H115" s="84">
        <v>1200.69</v>
      </c>
      <c r="I115" s="99"/>
      <c r="J115" s="99"/>
      <c r="K115" s="100">
        <f>Tabela332[[#This Row],[VALOR]]</f>
        <v>1200.69</v>
      </c>
      <c r="L115" s="1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</row>
    <row r="116" spans="1:28" ht="12.75" customHeight="1">
      <c r="A116" s="47" t="s">
        <v>393</v>
      </c>
      <c r="B116" s="42" t="s">
        <v>394</v>
      </c>
      <c r="C116" s="42" t="s">
        <v>395</v>
      </c>
      <c r="D116" s="45" t="s">
        <v>29</v>
      </c>
      <c r="E116" s="34">
        <v>1</v>
      </c>
      <c r="F116" s="72" t="s">
        <v>437</v>
      </c>
      <c r="G116" s="36" t="s">
        <v>512</v>
      </c>
      <c r="H116" s="84">
        <v>1200.69</v>
      </c>
      <c r="I116" s="99"/>
      <c r="J116" s="99"/>
      <c r="K116" s="100">
        <f>Tabela332[[#This Row],[VALOR]]</f>
        <v>1200.69</v>
      </c>
      <c r="L116" s="1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</row>
    <row r="117" spans="1:28" ht="12.75" customHeight="1">
      <c r="A117" s="47" t="s">
        <v>396</v>
      </c>
      <c r="B117" s="42" t="s">
        <v>397</v>
      </c>
      <c r="C117" s="42" t="s">
        <v>398</v>
      </c>
      <c r="D117" s="45" t="s">
        <v>29</v>
      </c>
      <c r="E117" s="34">
        <v>1</v>
      </c>
      <c r="F117" s="53" t="s">
        <v>471</v>
      </c>
      <c r="G117" s="36" t="s">
        <v>512</v>
      </c>
      <c r="H117" s="84">
        <v>1200.69</v>
      </c>
      <c r="I117" s="99"/>
      <c r="J117" s="99"/>
      <c r="K117" s="100">
        <f>Tabela332[[#This Row],[VALOR]]</f>
        <v>1200.69</v>
      </c>
      <c r="L117" s="1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</row>
    <row r="118" spans="1:28" ht="12.75" customHeight="1">
      <c r="A118" s="47" t="s">
        <v>399</v>
      </c>
      <c r="B118" s="42" t="s">
        <v>397</v>
      </c>
      <c r="C118" s="42" t="s">
        <v>400</v>
      </c>
      <c r="D118" s="45" t="s">
        <v>29</v>
      </c>
      <c r="E118" s="34">
        <v>1</v>
      </c>
      <c r="F118" s="72" t="s">
        <v>472</v>
      </c>
      <c r="G118" s="36" t="s">
        <v>512</v>
      </c>
      <c r="H118" s="84">
        <v>1200.69</v>
      </c>
      <c r="I118" s="99"/>
      <c r="J118" s="99"/>
      <c r="K118" s="100">
        <f>Tabela332[[#This Row],[VALOR]]</f>
        <v>1200.69</v>
      </c>
      <c r="L118" s="1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</row>
    <row r="119" spans="1:28" ht="12.75" customHeight="1">
      <c r="A119" s="47" t="s">
        <v>390</v>
      </c>
      <c r="B119" s="42" t="s">
        <v>447</v>
      </c>
      <c r="C119" s="42" t="s">
        <v>392</v>
      </c>
      <c r="D119" s="45" t="s">
        <v>29</v>
      </c>
      <c r="E119" s="34">
        <v>1</v>
      </c>
      <c r="F119" s="53" t="s">
        <v>435</v>
      </c>
      <c r="G119" s="36" t="s">
        <v>512</v>
      </c>
      <c r="H119" s="84">
        <v>1200.69</v>
      </c>
      <c r="I119" s="99"/>
      <c r="J119" s="99"/>
      <c r="K119" s="100">
        <f>Tabela332[[#This Row],[VALOR]]</f>
        <v>1200.69</v>
      </c>
      <c r="L119" s="1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</row>
    <row r="120" spans="1:28" ht="12.75" customHeight="1">
      <c r="A120" s="47" t="s">
        <v>401</v>
      </c>
      <c r="B120" s="42" t="s">
        <v>402</v>
      </c>
      <c r="C120" s="42" t="s">
        <v>403</v>
      </c>
      <c r="D120" s="45" t="s">
        <v>29</v>
      </c>
      <c r="E120" s="34">
        <v>1</v>
      </c>
      <c r="F120" s="72" t="s">
        <v>473</v>
      </c>
      <c r="G120" s="36" t="s">
        <v>513</v>
      </c>
      <c r="H120" s="84">
        <v>1200.69</v>
      </c>
      <c r="I120" s="99"/>
      <c r="J120" s="99"/>
      <c r="K120" s="100">
        <f>Tabela332[[#This Row],[VALOR]]</f>
        <v>1200.69</v>
      </c>
      <c r="L120" s="1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</row>
    <row r="121" spans="1:28" ht="12.75" customHeight="1">
      <c r="A121" s="47" t="s">
        <v>404</v>
      </c>
      <c r="B121" s="42" t="s">
        <v>405</v>
      </c>
      <c r="C121" s="42" t="s">
        <v>406</v>
      </c>
      <c r="D121" s="45" t="s">
        <v>29</v>
      </c>
      <c r="E121" s="34">
        <v>1</v>
      </c>
      <c r="F121" s="53" t="s">
        <v>474</v>
      </c>
      <c r="G121" s="36" t="s">
        <v>512</v>
      </c>
      <c r="H121" s="84">
        <v>1200.69</v>
      </c>
      <c r="I121" s="99"/>
      <c r="J121" s="99"/>
      <c r="K121" s="100">
        <f>Tabela332[[#This Row],[VALOR]]</f>
        <v>1200.69</v>
      </c>
      <c r="L121" s="1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</row>
    <row r="122" spans="1:28" ht="12.75" customHeight="1">
      <c r="A122" s="47" t="s">
        <v>407</v>
      </c>
      <c r="B122" s="42" t="s">
        <v>408</v>
      </c>
      <c r="C122" s="42" t="s">
        <v>409</v>
      </c>
      <c r="D122" s="45" t="s">
        <v>29</v>
      </c>
      <c r="E122" s="34">
        <v>1</v>
      </c>
      <c r="F122" s="72" t="s">
        <v>431</v>
      </c>
      <c r="G122" s="36" t="s">
        <v>512</v>
      </c>
      <c r="H122" s="84">
        <v>1200.69</v>
      </c>
      <c r="I122" s="99"/>
      <c r="J122" s="99"/>
      <c r="K122" s="100">
        <f>Tabela332[[#This Row],[VALOR]]</f>
        <v>1200.69</v>
      </c>
      <c r="L122" s="1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</row>
    <row r="123" spans="1:28" ht="12.75" customHeight="1">
      <c r="A123" s="47" t="s">
        <v>410</v>
      </c>
      <c r="B123" s="42" t="s">
        <v>447</v>
      </c>
      <c r="C123" s="42" t="s">
        <v>499</v>
      </c>
      <c r="D123" s="45" t="s">
        <v>30</v>
      </c>
      <c r="E123" s="34">
        <v>1</v>
      </c>
      <c r="F123" s="53" t="s">
        <v>498</v>
      </c>
      <c r="G123" s="36" t="s">
        <v>512</v>
      </c>
      <c r="H123" s="84">
        <v>732.55</v>
      </c>
      <c r="I123" s="99"/>
      <c r="J123" s="99"/>
      <c r="K123" s="100">
        <f>Tabela332[[#This Row],[VALOR]]</f>
        <v>732.55</v>
      </c>
      <c r="L123" s="1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</row>
    <row r="124" spans="1:28" ht="12.75" customHeight="1">
      <c r="A124" s="47" t="s">
        <v>365</v>
      </c>
      <c r="B124" s="42" t="s">
        <v>500</v>
      </c>
      <c r="C124" s="42" t="s">
        <v>501</v>
      </c>
      <c r="D124" s="45" t="s">
        <v>30</v>
      </c>
      <c r="E124" s="34">
        <v>1</v>
      </c>
      <c r="F124" s="72" t="s">
        <v>475</v>
      </c>
      <c r="G124" s="36" t="s">
        <v>513</v>
      </c>
      <c r="H124" s="84">
        <v>732.55</v>
      </c>
      <c r="I124" s="99"/>
      <c r="J124" s="99"/>
      <c r="K124" s="100">
        <f>Tabela332[[#This Row],[VALOR]]</f>
        <v>732.55</v>
      </c>
      <c r="L124" s="1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</row>
    <row r="125" spans="1:28" ht="12.75" customHeight="1">
      <c r="A125" s="47" t="s">
        <v>411</v>
      </c>
      <c r="B125" s="42" t="s">
        <v>502</v>
      </c>
      <c r="C125" s="42" t="s">
        <v>173</v>
      </c>
      <c r="D125" s="45" t="s">
        <v>30</v>
      </c>
      <c r="E125" s="34">
        <v>1</v>
      </c>
      <c r="F125" s="53" t="s">
        <v>476</v>
      </c>
      <c r="G125" s="36" t="s">
        <v>512</v>
      </c>
      <c r="H125" s="84">
        <v>732.55</v>
      </c>
      <c r="I125" s="99"/>
      <c r="J125" s="99"/>
      <c r="K125" s="100">
        <f>Tabela332[[#This Row],[VALOR]]</f>
        <v>732.55</v>
      </c>
      <c r="L125" s="1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</row>
    <row r="126" spans="1:28" ht="12.75" customHeight="1">
      <c r="A126" s="47" t="s">
        <v>412</v>
      </c>
      <c r="B126" s="42" t="s">
        <v>503</v>
      </c>
      <c r="C126" s="42" t="s">
        <v>504</v>
      </c>
      <c r="D126" s="45" t="s">
        <v>30</v>
      </c>
      <c r="E126" s="34">
        <v>1</v>
      </c>
      <c r="F126" s="72" t="s">
        <v>477</v>
      </c>
      <c r="G126" s="36" t="s">
        <v>512</v>
      </c>
      <c r="H126" s="84">
        <v>732.55</v>
      </c>
      <c r="I126" s="99"/>
      <c r="J126" s="99"/>
      <c r="K126" s="100">
        <f>Tabela332[[#This Row],[VALOR]]</f>
        <v>732.55</v>
      </c>
      <c r="L126" s="1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</row>
    <row r="127" spans="1:28" ht="12.75" customHeight="1">
      <c r="A127" s="47" t="s">
        <v>355</v>
      </c>
      <c r="B127" s="42" t="s">
        <v>286</v>
      </c>
      <c r="C127" s="42" t="s">
        <v>287</v>
      </c>
      <c r="D127" s="45" t="s">
        <v>30</v>
      </c>
      <c r="E127" s="34">
        <v>1</v>
      </c>
      <c r="F127" s="53" t="s">
        <v>478</v>
      </c>
      <c r="G127" s="36" t="s">
        <v>513</v>
      </c>
      <c r="H127" s="84">
        <v>732.55</v>
      </c>
      <c r="I127" s="99"/>
      <c r="J127" s="99"/>
      <c r="K127" s="100">
        <f>Tabela332[[#This Row],[VALOR]]</f>
        <v>732.55</v>
      </c>
      <c r="L127" s="1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</row>
    <row r="128" spans="1:28" ht="12.75" customHeight="1">
      <c r="A128" s="47" t="s">
        <v>413</v>
      </c>
      <c r="B128" s="42" t="s">
        <v>502</v>
      </c>
      <c r="C128" s="42" t="s">
        <v>173</v>
      </c>
      <c r="D128" s="45" t="s">
        <v>414</v>
      </c>
      <c r="E128" s="34">
        <v>1</v>
      </c>
      <c r="F128" s="72" t="s">
        <v>479</v>
      </c>
      <c r="G128" s="36" t="s">
        <v>512</v>
      </c>
      <c r="H128" s="84">
        <v>488.36</v>
      </c>
      <c r="I128" s="99"/>
      <c r="J128" s="99"/>
      <c r="K128" s="100">
        <f>Tabela332[[#This Row],[VALOR]]</f>
        <v>488.36</v>
      </c>
      <c r="L128" s="1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</row>
    <row r="129" spans="1:28" ht="12.75" customHeight="1">
      <c r="A129" s="47" t="s">
        <v>360</v>
      </c>
      <c r="B129" s="42" t="s">
        <v>361</v>
      </c>
      <c r="C129" s="42" t="s">
        <v>362</v>
      </c>
      <c r="D129" s="45" t="s">
        <v>414</v>
      </c>
      <c r="E129" s="34">
        <v>1</v>
      </c>
      <c r="F129" s="53" t="s">
        <v>480</v>
      </c>
      <c r="G129" s="36" t="s">
        <v>513</v>
      </c>
      <c r="H129" s="84">
        <v>488.36</v>
      </c>
      <c r="I129" s="99"/>
      <c r="J129" s="99"/>
      <c r="K129" s="100">
        <f>Tabela332[[#This Row],[VALOR]]</f>
        <v>488.36</v>
      </c>
      <c r="L129" s="1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</row>
    <row r="130" spans="1:28" ht="12.75" customHeight="1">
      <c r="A130" s="47" t="s">
        <v>505</v>
      </c>
      <c r="B130" s="42" t="s">
        <v>500</v>
      </c>
      <c r="C130" s="42" t="s">
        <v>501</v>
      </c>
      <c r="D130" s="45" t="s">
        <v>414</v>
      </c>
      <c r="E130" s="34">
        <v>1</v>
      </c>
      <c r="F130" s="72" t="s">
        <v>481</v>
      </c>
      <c r="G130" s="36" t="s">
        <v>513</v>
      </c>
      <c r="H130" s="84">
        <v>488.36</v>
      </c>
      <c r="I130" s="99"/>
      <c r="J130" s="99"/>
      <c r="K130" s="100">
        <f>Tabela332[[#This Row],[VALOR]]</f>
        <v>488.36</v>
      </c>
      <c r="L130" s="1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</row>
    <row r="131" spans="1:28" ht="12.75" customHeight="1">
      <c r="A131" s="47" t="s">
        <v>360</v>
      </c>
      <c r="B131" s="42" t="s">
        <v>361</v>
      </c>
      <c r="C131" s="42" t="s">
        <v>362</v>
      </c>
      <c r="D131" s="45" t="s">
        <v>414</v>
      </c>
      <c r="E131" s="34">
        <v>1</v>
      </c>
      <c r="F131" s="53" t="s">
        <v>482</v>
      </c>
      <c r="G131" s="36" t="s">
        <v>512</v>
      </c>
      <c r="H131" s="84">
        <v>488.36</v>
      </c>
      <c r="I131" s="101"/>
      <c r="J131" s="101"/>
      <c r="K131" s="100">
        <f>Tabela332[[#This Row],[VALOR]]</f>
        <v>488.36</v>
      </c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  <c r="AB131" s="7"/>
    </row>
    <row r="132" spans="1:28" ht="12.75" customHeight="1">
      <c r="A132" s="47" t="s">
        <v>360</v>
      </c>
      <c r="B132" s="42" t="s">
        <v>361</v>
      </c>
      <c r="C132" s="42" t="s">
        <v>362</v>
      </c>
      <c r="D132" s="45" t="s">
        <v>414</v>
      </c>
      <c r="E132" s="34">
        <v>1</v>
      </c>
      <c r="F132" s="72" t="s">
        <v>483</v>
      </c>
      <c r="G132" s="36" t="s">
        <v>513</v>
      </c>
      <c r="H132" s="84">
        <v>488.36</v>
      </c>
      <c r="I132" s="101"/>
      <c r="J132" s="101"/>
      <c r="K132" s="100">
        <f>Tabela332[[#This Row],[VALOR]]</f>
        <v>488.36</v>
      </c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</row>
    <row r="133" spans="1:28" ht="12.75" customHeight="1">
      <c r="A133" s="47" t="s">
        <v>355</v>
      </c>
      <c r="B133" s="42" t="s">
        <v>286</v>
      </c>
      <c r="C133" s="42" t="s">
        <v>287</v>
      </c>
      <c r="D133" s="45" t="s">
        <v>414</v>
      </c>
      <c r="E133" s="34">
        <v>1</v>
      </c>
      <c r="F133" s="53" t="s">
        <v>484</v>
      </c>
      <c r="G133" s="36" t="s">
        <v>512</v>
      </c>
      <c r="H133" s="84">
        <v>488.36</v>
      </c>
      <c r="I133" s="101"/>
      <c r="J133" s="101"/>
      <c r="K133" s="100">
        <f>Tabela332[[#This Row],[VALOR]]</f>
        <v>488.36</v>
      </c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</row>
    <row r="134" spans="1:28" ht="12.75" customHeight="1">
      <c r="A134" s="47" t="s">
        <v>355</v>
      </c>
      <c r="B134" s="42" t="s">
        <v>286</v>
      </c>
      <c r="C134" s="42" t="s">
        <v>287</v>
      </c>
      <c r="D134" s="45" t="s">
        <v>414</v>
      </c>
      <c r="E134" s="34">
        <v>1</v>
      </c>
      <c r="F134" s="72" t="s">
        <v>485</v>
      </c>
      <c r="G134" s="36" t="s">
        <v>513</v>
      </c>
      <c r="H134" s="84">
        <v>488.36</v>
      </c>
      <c r="I134" s="101"/>
      <c r="J134" s="101"/>
      <c r="K134" s="100">
        <f>Tabela332[[#This Row],[VALOR]]</f>
        <v>488.36</v>
      </c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  <c r="AB134" s="7"/>
    </row>
    <row r="135" spans="1:28" ht="12.75" customHeight="1">
      <c r="A135" s="39" t="s">
        <v>106</v>
      </c>
      <c r="B135" s="42" t="s">
        <v>156</v>
      </c>
      <c r="C135" s="42" t="s">
        <v>200</v>
      </c>
      <c r="D135" s="45" t="s">
        <v>31</v>
      </c>
      <c r="E135" s="34">
        <v>1</v>
      </c>
      <c r="F135" s="47" t="s">
        <v>267</v>
      </c>
      <c r="G135" s="36" t="s">
        <v>512</v>
      </c>
      <c r="H135" s="84">
        <v>436.04</v>
      </c>
      <c r="I135" s="84"/>
      <c r="J135" s="84"/>
      <c r="K135" s="84">
        <f>Tabela332[[#This Row],[VALOR]]</f>
        <v>436.04</v>
      </c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/>
      <c r="AB135" s="7"/>
    </row>
    <row r="136" spans="1:28" ht="12.75" customHeight="1">
      <c r="A136" s="47" t="s">
        <v>104</v>
      </c>
      <c r="B136" s="42" t="s">
        <v>154</v>
      </c>
      <c r="C136" s="42" t="s">
        <v>506</v>
      </c>
      <c r="D136" s="45" t="s">
        <v>31</v>
      </c>
      <c r="E136" s="34">
        <v>1</v>
      </c>
      <c r="F136" s="72" t="s">
        <v>486</v>
      </c>
      <c r="G136" s="36" t="s">
        <v>512</v>
      </c>
      <c r="H136" s="84">
        <v>436.04</v>
      </c>
      <c r="I136" s="101"/>
      <c r="J136" s="101"/>
      <c r="K136" s="100">
        <f>Tabela332[[#This Row],[VALOR]]</f>
        <v>436.04</v>
      </c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/>
      <c r="AB136" s="7"/>
    </row>
    <row r="137" spans="1:28" ht="12.75" customHeight="1">
      <c r="A137" s="47" t="s">
        <v>104</v>
      </c>
      <c r="B137" s="42" t="s">
        <v>154</v>
      </c>
      <c r="C137" s="42" t="s">
        <v>506</v>
      </c>
      <c r="D137" s="45" t="s">
        <v>31</v>
      </c>
      <c r="E137" s="34">
        <v>1</v>
      </c>
      <c r="F137" s="94" t="s">
        <v>487</v>
      </c>
      <c r="G137" s="36" t="s">
        <v>512</v>
      </c>
      <c r="H137" s="84">
        <v>436.04</v>
      </c>
      <c r="I137" s="101"/>
      <c r="J137" s="101"/>
      <c r="K137" s="100">
        <f>Tabela332[[#This Row],[VALOR]]</f>
        <v>436.04</v>
      </c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  <c r="AB137" s="7"/>
    </row>
    <row r="138" spans="1:28" ht="12.75" customHeight="1">
      <c r="A138" s="47" t="s">
        <v>404</v>
      </c>
      <c r="B138" s="42" t="s">
        <v>507</v>
      </c>
      <c r="C138" s="42" t="s">
        <v>508</v>
      </c>
      <c r="D138" s="45" t="s">
        <v>31</v>
      </c>
      <c r="E138" s="34">
        <v>1</v>
      </c>
      <c r="F138" s="53" t="s">
        <v>488</v>
      </c>
      <c r="G138" s="36" t="s">
        <v>513</v>
      </c>
      <c r="H138" s="84">
        <v>436.04</v>
      </c>
      <c r="I138" s="101"/>
      <c r="J138" s="101"/>
      <c r="K138" s="100">
        <f>Tabela332[[#This Row],[VALOR]]</f>
        <v>436.04</v>
      </c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  <c r="AB138" s="7"/>
    </row>
    <row r="139" spans="1:28" ht="12.75" customHeight="1">
      <c r="A139" s="47" t="s">
        <v>415</v>
      </c>
      <c r="B139" s="42" t="s">
        <v>509</v>
      </c>
      <c r="C139" s="42" t="s">
        <v>510</v>
      </c>
      <c r="D139" s="45" t="s">
        <v>31</v>
      </c>
      <c r="E139" s="34">
        <v>1</v>
      </c>
      <c r="F139" s="72" t="s">
        <v>489</v>
      </c>
      <c r="G139" s="36" t="s">
        <v>513</v>
      </c>
      <c r="H139" s="84">
        <v>436.04</v>
      </c>
      <c r="I139" s="101"/>
      <c r="J139" s="101"/>
      <c r="K139" s="100">
        <f>Tabela332[[#This Row],[VALOR]]</f>
        <v>436.04</v>
      </c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  <c r="AB139" s="7"/>
    </row>
    <row r="140" spans="1:28" ht="12.75" customHeight="1">
      <c r="A140" s="47" t="s">
        <v>404</v>
      </c>
      <c r="B140" s="42" t="s">
        <v>507</v>
      </c>
      <c r="C140" s="42" t="s">
        <v>508</v>
      </c>
      <c r="D140" s="45" t="s">
        <v>31</v>
      </c>
      <c r="E140" s="34">
        <v>1</v>
      </c>
      <c r="F140" s="53" t="s">
        <v>490</v>
      </c>
      <c r="G140" s="36" t="s">
        <v>512</v>
      </c>
      <c r="H140" s="84">
        <v>436.04</v>
      </c>
      <c r="I140" s="101"/>
      <c r="J140" s="101"/>
      <c r="K140" s="100">
        <f>Tabela332[[#This Row],[VALOR]]</f>
        <v>436.04</v>
      </c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7"/>
      <c r="AB140" s="7"/>
    </row>
    <row r="141" spans="1:28" ht="12.75" customHeight="1">
      <c r="A141" s="47" t="s">
        <v>404</v>
      </c>
      <c r="B141" s="42" t="s">
        <v>507</v>
      </c>
      <c r="C141" s="42" t="s">
        <v>508</v>
      </c>
      <c r="D141" s="45" t="s">
        <v>31</v>
      </c>
      <c r="E141" s="34">
        <v>1</v>
      </c>
      <c r="F141" s="72" t="s">
        <v>514</v>
      </c>
      <c r="G141" s="36" t="s">
        <v>512</v>
      </c>
      <c r="H141" s="84">
        <v>436.04</v>
      </c>
      <c r="I141" s="101"/>
      <c r="J141" s="101"/>
      <c r="K141" s="100">
        <f>Tabela332[[#This Row],[VALOR]]</f>
        <v>436.04</v>
      </c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7"/>
      <c r="AB141" s="7"/>
    </row>
    <row r="142" spans="1:28" ht="12.75" customHeight="1">
      <c r="A142" s="47" t="s">
        <v>360</v>
      </c>
      <c r="B142" s="42" t="s">
        <v>361</v>
      </c>
      <c r="C142" s="42" t="s">
        <v>362</v>
      </c>
      <c r="D142" s="45" t="s">
        <v>31</v>
      </c>
      <c r="E142" s="34">
        <v>1</v>
      </c>
      <c r="F142" s="53" t="s">
        <v>491</v>
      </c>
      <c r="G142" s="36" t="s">
        <v>513</v>
      </c>
      <c r="H142" s="84">
        <v>436.04</v>
      </c>
      <c r="I142" s="101"/>
      <c r="J142" s="101"/>
      <c r="K142" s="100">
        <f>Tabela332[[#This Row],[VALOR]]</f>
        <v>436.04</v>
      </c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</row>
    <row r="143" spans="1:28" ht="12.75" customHeight="1">
      <c r="A143" s="47" t="s">
        <v>416</v>
      </c>
      <c r="B143" s="42" t="s">
        <v>131</v>
      </c>
      <c r="C143" s="42" t="s">
        <v>174</v>
      </c>
      <c r="D143" s="45" t="s">
        <v>31</v>
      </c>
      <c r="E143" s="34">
        <v>1</v>
      </c>
      <c r="F143" s="72" t="s">
        <v>492</v>
      </c>
      <c r="G143" s="36" t="s">
        <v>512</v>
      </c>
      <c r="H143" s="84">
        <v>436.04</v>
      </c>
      <c r="I143" s="101"/>
      <c r="J143" s="101"/>
      <c r="K143" s="100">
        <f>Tabela332[[#This Row],[VALOR]]</f>
        <v>436.04</v>
      </c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  <c r="AB143" s="7"/>
    </row>
    <row r="144" spans="1:28" ht="12.75" customHeight="1">
      <c r="A144" s="47" t="s">
        <v>404</v>
      </c>
      <c r="B144" s="42" t="s">
        <v>507</v>
      </c>
      <c r="C144" s="42" t="s">
        <v>508</v>
      </c>
      <c r="D144" s="45" t="s">
        <v>417</v>
      </c>
      <c r="E144" s="34">
        <v>1</v>
      </c>
      <c r="F144" s="53" t="s">
        <v>493</v>
      </c>
      <c r="G144" s="36" t="s">
        <v>512</v>
      </c>
      <c r="H144" s="84">
        <v>401.16</v>
      </c>
      <c r="I144" s="101"/>
      <c r="J144" s="101"/>
      <c r="K144" s="100">
        <f>Tabela332[[#This Row],[VALOR]]</f>
        <v>401.16</v>
      </c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  <c r="AB144" s="7"/>
    </row>
    <row r="145" spans="1:28" ht="12.75" customHeight="1">
      <c r="A145" s="47" t="s">
        <v>418</v>
      </c>
      <c r="B145" s="42" t="s">
        <v>507</v>
      </c>
      <c r="C145" s="42" t="s">
        <v>508</v>
      </c>
      <c r="D145" s="45" t="s">
        <v>417</v>
      </c>
      <c r="E145" s="34">
        <v>1</v>
      </c>
      <c r="F145" s="72" t="s">
        <v>494</v>
      </c>
      <c r="G145" s="36" t="s">
        <v>512</v>
      </c>
      <c r="H145" s="84">
        <v>401.16</v>
      </c>
      <c r="I145" s="101"/>
      <c r="J145" s="101"/>
      <c r="K145" s="100">
        <f>Tabela332[[#This Row],[VALOR]]</f>
        <v>401.16</v>
      </c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7"/>
      <c r="AB145" s="7"/>
    </row>
    <row r="146" spans="1:28" ht="12.75" customHeight="1">
      <c r="A146" s="47" t="s">
        <v>404</v>
      </c>
      <c r="B146" s="42" t="s">
        <v>507</v>
      </c>
      <c r="C146" s="42" t="s">
        <v>508</v>
      </c>
      <c r="D146" s="45" t="s">
        <v>417</v>
      </c>
      <c r="E146" s="34">
        <v>1</v>
      </c>
      <c r="F146" s="53" t="s">
        <v>495</v>
      </c>
      <c r="G146" s="36" t="s">
        <v>513</v>
      </c>
      <c r="H146" s="84">
        <v>401.16</v>
      </c>
      <c r="I146" s="101"/>
      <c r="J146" s="101"/>
      <c r="K146" s="100">
        <f>Tabela332[[#This Row],[VALOR]]</f>
        <v>401.16</v>
      </c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7"/>
      <c r="AB146" s="7"/>
    </row>
    <row r="147" spans="1:28" ht="12.75" customHeight="1">
      <c r="A147" s="47" t="s">
        <v>360</v>
      </c>
      <c r="B147" s="42" t="s">
        <v>361</v>
      </c>
      <c r="C147" s="42" t="s">
        <v>362</v>
      </c>
      <c r="D147" s="45" t="s">
        <v>32</v>
      </c>
      <c r="E147" s="34">
        <v>1</v>
      </c>
      <c r="F147" s="72" t="s">
        <v>496</v>
      </c>
      <c r="G147" s="36" t="s">
        <v>512</v>
      </c>
      <c r="H147" s="84">
        <v>313.94</v>
      </c>
      <c r="I147" s="101"/>
      <c r="J147" s="101"/>
      <c r="K147" s="100">
        <f>Tabela332[[#This Row],[VALOR]]</f>
        <v>313.94</v>
      </c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7"/>
      <c r="AB147" s="7"/>
    </row>
    <row r="148" spans="1:28" ht="12.75" customHeight="1" thickBot="1">
      <c r="A148" s="47" t="s">
        <v>360</v>
      </c>
      <c r="B148" s="42" t="s">
        <v>361</v>
      </c>
      <c r="C148" s="42" t="s">
        <v>362</v>
      </c>
      <c r="D148" s="45" t="s">
        <v>32</v>
      </c>
      <c r="E148" s="34">
        <v>1</v>
      </c>
      <c r="F148" s="53" t="s">
        <v>497</v>
      </c>
      <c r="G148" s="36" t="s">
        <v>513</v>
      </c>
      <c r="H148" s="84">
        <v>313.94</v>
      </c>
      <c r="I148" s="101"/>
      <c r="J148" s="101"/>
      <c r="K148" s="100">
        <f>Tabela332[[#This Row],[VALOR]]</f>
        <v>313.94</v>
      </c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  <c r="AB148" s="7"/>
    </row>
    <row r="149" spans="1:28" ht="12.75" customHeight="1" thickBot="1">
      <c r="A149" s="48"/>
      <c r="B149" s="49"/>
      <c r="C149" s="49"/>
      <c r="D149" s="49"/>
      <c r="E149" s="49">
        <f>SUM(E100:E148)</f>
        <v>49</v>
      </c>
      <c r="F149" s="73"/>
      <c r="G149" s="102"/>
      <c r="H149" s="103">
        <f>SUM(H100:H148)</f>
        <v>40452.860000000015</v>
      </c>
      <c r="I149" s="104"/>
      <c r="J149" s="105"/>
      <c r="K149" s="106">
        <f>SUM(K100:K148)</f>
        <v>40452.860000000015</v>
      </c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  <c r="AB149" s="7"/>
    </row>
    <row r="150" spans="1:28" ht="12.75" customHeight="1">
      <c r="A150" s="33"/>
      <c r="B150" s="34"/>
      <c r="C150" s="34"/>
      <c r="D150" s="34"/>
      <c r="E150" s="34"/>
      <c r="F150" s="33"/>
      <c r="G150" s="34"/>
      <c r="H150" s="35"/>
      <c r="I150" s="95"/>
      <c r="J150" s="95"/>
      <c r="K150" s="98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7"/>
      <c r="AB150" s="7"/>
    </row>
    <row r="151" spans="1:28" ht="12.75" customHeight="1">
      <c r="A151" s="110" t="s">
        <v>33</v>
      </c>
      <c r="B151" s="110"/>
      <c r="C151" s="110"/>
      <c r="D151" s="110"/>
      <c r="E151" s="110"/>
      <c r="F151" s="110"/>
      <c r="G151" s="110"/>
      <c r="H151" s="110"/>
      <c r="I151" s="3"/>
      <c r="J151" s="3"/>
      <c r="K151" s="1"/>
      <c r="L151" s="1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</row>
    <row r="152" spans="1:28" ht="12.75" customHeight="1">
      <c r="A152" s="15" t="s">
        <v>1</v>
      </c>
      <c r="B152" s="15" t="s">
        <v>2</v>
      </c>
      <c r="C152" s="15" t="s">
        <v>3</v>
      </c>
      <c r="D152" s="15" t="s">
        <v>4</v>
      </c>
      <c r="E152" s="15" t="s">
        <v>5</v>
      </c>
      <c r="F152" s="15" t="s">
        <v>6</v>
      </c>
      <c r="G152" s="82" t="s">
        <v>7</v>
      </c>
      <c r="H152" s="86" t="s">
        <v>28</v>
      </c>
      <c r="I152" s="3"/>
      <c r="J152" s="3"/>
      <c r="K152" s="1"/>
      <c r="L152" s="1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</row>
    <row r="153" spans="1:28" ht="12.75" customHeight="1">
      <c r="A153" s="76" t="s">
        <v>34</v>
      </c>
      <c r="B153" s="77" t="s">
        <v>442</v>
      </c>
      <c r="C153" s="77" t="s">
        <v>443</v>
      </c>
      <c r="D153" s="78" t="s">
        <v>14</v>
      </c>
      <c r="E153" s="79">
        <v>1</v>
      </c>
      <c r="F153" s="55" t="s">
        <v>419</v>
      </c>
      <c r="G153" s="83" t="s">
        <v>513</v>
      </c>
      <c r="H153" s="86">
        <v>514.21</v>
      </c>
      <c r="I153" s="3"/>
      <c r="J153" s="3"/>
      <c r="K153" s="1"/>
      <c r="L153" s="1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</row>
    <row r="154" spans="1:28" ht="12.75" customHeight="1">
      <c r="A154" s="51" t="s">
        <v>34</v>
      </c>
      <c r="B154" s="42" t="s">
        <v>442</v>
      </c>
      <c r="C154" s="42" t="s">
        <v>443</v>
      </c>
      <c r="D154" s="16" t="s">
        <v>14</v>
      </c>
      <c r="E154" s="54">
        <v>1</v>
      </c>
      <c r="F154" s="50" t="s">
        <v>420</v>
      </c>
      <c r="G154" s="82" t="s">
        <v>513</v>
      </c>
      <c r="H154" s="86">
        <v>514.21</v>
      </c>
      <c r="I154" s="3"/>
      <c r="J154" s="3"/>
      <c r="K154" s="1"/>
      <c r="L154" s="1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</row>
    <row r="155" spans="1:28" ht="12.75" customHeight="1">
      <c r="A155" s="76" t="s">
        <v>34</v>
      </c>
      <c r="B155" s="77" t="s">
        <v>442</v>
      </c>
      <c r="C155" s="77" t="s">
        <v>461</v>
      </c>
      <c r="D155" s="78" t="s">
        <v>14</v>
      </c>
      <c r="E155" s="79">
        <v>1</v>
      </c>
      <c r="F155" s="55" t="s">
        <v>421</v>
      </c>
      <c r="G155" s="83" t="s">
        <v>512</v>
      </c>
      <c r="H155" s="93">
        <v>514.21</v>
      </c>
      <c r="I155" s="3"/>
      <c r="J155" s="3"/>
      <c r="K155" s="1"/>
      <c r="L155" s="1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</row>
    <row r="156" spans="1:28" ht="12.75" customHeight="1">
      <c r="A156" s="51" t="s">
        <v>34</v>
      </c>
      <c r="B156" s="42" t="s">
        <v>442</v>
      </c>
      <c r="C156" s="42" t="s">
        <v>444</v>
      </c>
      <c r="D156" s="16" t="s">
        <v>14</v>
      </c>
      <c r="E156" s="54">
        <v>1</v>
      </c>
      <c r="F156" s="50" t="s">
        <v>422</v>
      </c>
      <c r="G156" s="82" t="s">
        <v>512</v>
      </c>
      <c r="H156" s="86">
        <v>514.21</v>
      </c>
      <c r="I156" s="3"/>
      <c r="J156" s="3"/>
      <c r="K156" s="1"/>
      <c r="L156" s="1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</row>
    <row r="157" spans="1:28" ht="12.75" customHeight="1">
      <c r="A157" s="80" t="s">
        <v>35</v>
      </c>
      <c r="B157" s="77" t="s">
        <v>446</v>
      </c>
      <c r="C157" s="78" t="s">
        <v>445</v>
      </c>
      <c r="D157" s="78" t="s">
        <v>14</v>
      </c>
      <c r="E157" s="79">
        <v>1</v>
      </c>
      <c r="F157" s="72" t="s">
        <v>351</v>
      </c>
      <c r="G157" s="83" t="s">
        <v>513</v>
      </c>
      <c r="H157" s="86">
        <v>514.21</v>
      </c>
      <c r="I157" s="3"/>
      <c r="J157" s="3"/>
      <c r="K157" s="1"/>
      <c r="L157" s="1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</row>
    <row r="158" spans="1:28" ht="12.75" customHeight="1">
      <c r="A158" s="52" t="s">
        <v>35</v>
      </c>
      <c r="B158" s="42" t="s">
        <v>446</v>
      </c>
      <c r="C158" s="16" t="s">
        <v>445</v>
      </c>
      <c r="D158" s="16" t="s">
        <v>14</v>
      </c>
      <c r="E158" s="54">
        <v>1</v>
      </c>
      <c r="F158" s="53" t="s">
        <v>423</v>
      </c>
      <c r="G158" s="82" t="s">
        <v>513</v>
      </c>
      <c r="H158" s="86">
        <v>514.21</v>
      </c>
      <c r="I158" s="3"/>
      <c r="J158" s="2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</row>
    <row r="159" spans="1:28" ht="12.75" customHeight="1">
      <c r="A159" s="80" t="s">
        <v>35</v>
      </c>
      <c r="B159" s="77" t="s">
        <v>446</v>
      </c>
      <c r="C159" s="78" t="s">
        <v>445</v>
      </c>
      <c r="D159" s="78" t="s">
        <v>14</v>
      </c>
      <c r="E159" s="79">
        <v>1</v>
      </c>
      <c r="F159" s="72" t="s">
        <v>519</v>
      </c>
      <c r="G159" s="83" t="s">
        <v>512</v>
      </c>
      <c r="H159" s="93">
        <v>514.21</v>
      </c>
      <c r="I159" s="3"/>
      <c r="J159" s="2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</row>
    <row r="160" spans="1:28" ht="12.75" customHeight="1">
      <c r="A160" s="2"/>
      <c r="B160" s="2"/>
      <c r="C160" s="2"/>
      <c r="D160" s="9" t="s">
        <v>11</v>
      </c>
      <c r="E160" s="5">
        <f>SUM(E153:E159)</f>
        <v>7</v>
      </c>
      <c r="F160" s="2"/>
      <c r="G160" s="3"/>
      <c r="H160" s="85">
        <f>SUM(H153:H159)</f>
        <v>3599.4700000000003</v>
      </c>
      <c r="I160" s="3"/>
      <c r="J160" s="3"/>
      <c r="K160" s="1"/>
      <c r="L160" s="1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</row>
    <row r="161" spans="1:28" ht="12.75" customHeight="1">
      <c r="A161" s="4"/>
      <c r="B161" s="4"/>
      <c r="C161" s="4"/>
      <c r="D161" s="4"/>
      <c r="E161" s="4"/>
      <c r="F161" s="4"/>
      <c r="G161" s="4"/>
      <c r="H161" s="4"/>
      <c r="I161" s="2"/>
      <c r="J161" s="3"/>
      <c r="K161" s="1"/>
      <c r="L161" s="1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</row>
    <row r="162" spans="1:28" ht="12.75" customHeight="1">
      <c r="A162" s="110" t="s">
        <v>36</v>
      </c>
      <c r="B162" s="110"/>
      <c r="C162" s="110"/>
      <c r="D162" s="110"/>
      <c r="E162" s="110"/>
      <c r="F162" s="110"/>
      <c r="G162" s="110"/>
      <c r="H162" s="110"/>
      <c r="I162" s="3"/>
      <c r="J162" s="3"/>
      <c r="K162" s="1"/>
      <c r="L162" s="1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</row>
    <row r="163" spans="1:28" ht="12.75" customHeight="1">
      <c r="A163" s="13" t="s">
        <v>1</v>
      </c>
      <c r="B163" s="13" t="s">
        <v>2</v>
      </c>
      <c r="C163" s="13" t="s">
        <v>3</v>
      </c>
      <c r="D163" s="13" t="s">
        <v>4</v>
      </c>
      <c r="E163" s="13" t="s">
        <v>5</v>
      </c>
      <c r="F163" s="13" t="s">
        <v>6</v>
      </c>
      <c r="G163" s="13" t="s">
        <v>7</v>
      </c>
      <c r="H163" s="13" t="s">
        <v>28</v>
      </c>
      <c r="I163" s="3"/>
      <c r="J163" s="3"/>
      <c r="K163" s="1"/>
      <c r="L163" s="1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</row>
    <row r="164" spans="1:28" ht="12.75" customHeight="1">
      <c r="A164" s="42" t="s">
        <v>424</v>
      </c>
      <c r="B164" s="42" t="s">
        <v>440</v>
      </c>
      <c r="C164" s="42" t="s">
        <v>280</v>
      </c>
      <c r="D164" s="42" t="s">
        <v>425</v>
      </c>
      <c r="E164" s="14">
        <v>1</v>
      </c>
      <c r="F164" s="70" t="s">
        <v>332</v>
      </c>
      <c r="G164" s="81" t="s">
        <v>512</v>
      </c>
      <c r="H164" s="109">
        <v>3000</v>
      </c>
      <c r="I164" s="3"/>
      <c r="J164" s="3"/>
      <c r="K164" s="1"/>
      <c r="L164" s="1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</row>
    <row r="165" spans="1:28" ht="12.75" customHeight="1">
      <c r="A165" s="56" t="s">
        <v>426</v>
      </c>
      <c r="B165" s="42" t="s">
        <v>408</v>
      </c>
      <c r="C165" s="42" t="s">
        <v>280</v>
      </c>
      <c r="D165" s="42" t="s">
        <v>425</v>
      </c>
      <c r="E165" s="14">
        <v>1</v>
      </c>
      <c r="F165" s="57" t="s">
        <v>428</v>
      </c>
      <c r="G165" s="81" t="s">
        <v>511</v>
      </c>
      <c r="H165" s="109">
        <v>1250</v>
      </c>
      <c r="I165" s="3"/>
      <c r="J165" s="3"/>
      <c r="K165" s="1"/>
      <c r="L165" s="1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</row>
    <row r="166" spans="1:28" ht="12.75" customHeight="1">
      <c r="A166" s="56" t="s">
        <v>426</v>
      </c>
      <c r="B166" s="42" t="s">
        <v>408</v>
      </c>
      <c r="C166" s="42" t="s">
        <v>280</v>
      </c>
      <c r="D166" s="42" t="s">
        <v>425</v>
      </c>
      <c r="E166" s="14">
        <v>1</v>
      </c>
      <c r="F166" s="70" t="s">
        <v>429</v>
      </c>
      <c r="G166" s="81" t="s">
        <v>511</v>
      </c>
      <c r="H166" s="109">
        <v>1250</v>
      </c>
      <c r="I166" s="3"/>
      <c r="J166" s="3"/>
      <c r="K166" s="1"/>
      <c r="L166" s="1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</row>
    <row r="167" spans="1:28" ht="12.75" customHeight="1">
      <c r="A167" s="56" t="s">
        <v>426</v>
      </c>
      <c r="B167" s="42" t="s">
        <v>408</v>
      </c>
      <c r="C167" s="42" t="s">
        <v>459</v>
      </c>
      <c r="D167" s="42" t="s">
        <v>425</v>
      </c>
      <c r="E167" s="14">
        <v>1</v>
      </c>
      <c r="F167" s="57" t="s">
        <v>430</v>
      </c>
      <c r="G167" s="81" t="s">
        <v>512</v>
      </c>
      <c r="H167" s="109">
        <v>1250</v>
      </c>
      <c r="I167" s="3"/>
      <c r="J167" s="3"/>
      <c r="K167" s="1"/>
      <c r="L167" s="1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</row>
    <row r="168" spans="1:28" ht="12.75" customHeight="1">
      <c r="A168" s="56" t="s">
        <v>426</v>
      </c>
      <c r="B168" s="42" t="s">
        <v>408</v>
      </c>
      <c r="C168" s="42" t="s">
        <v>280</v>
      </c>
      <c r="D168" s="42" t="s">
        <v>425</v>
      </c>
      <c r="E168" s="14">
        <v>1</v>
      </c>
      <c r="F168" s="70" t="s">
        <v>347</v>
      </c>
      <c r="G168" s="81" t="s">
        <v>512</v>
      </c>
      <c r="H168" s="109">
        <v>1250</v>
      </c>
      <c r="I168" s="3"/>
      <c r="J168" s="3"/>
      <c r="K168" s="1"/>
      <c r="L168" s="1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</row>
    <row r="169" spans="1:28" ht="12.75" customHeight="1">
      <c r="A169" s="42" t="s">
        <v>424</v>
      </c>
      <c r="B169" s="42" t="s">
        <v>440</v>
      </c>
      <c r="C169" s="42" t="s">
        <v>280</v>
      </c>
      <c r="D169" s="42" t="s">
        <v>427</v>
      </c>
      <c r="E169" s="14">
        <v>1</v>
      </c>
      <c r="F169" s="58" t="s">
        <v>431</v>
      </c>
      <c r="G169" s="81" t="s">
        <v>512</v>
      </c>
      <c r="H169" s="109">
        <v>2400</v>
      </c>
      <c r="I169" s="3"/>
      <c r="J169" s="3"/>
      <c r="K169" s="1"/>
      <c r="L169" s="1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</row>
    <row r="170" spans="1:28" ht="12.75" customHeight="1">
      <c r="A170" s="56" t="s">
        <v>426</v>
      </c>
      <c r="B170" s="42" t="s">
        <v>408</v>
      </c>
      <c r="C170" s="42" t="s">
        <v>280</v>
      </c>
      <c r="D170" s="42" t="s">
        <v>427</v>
      </c>
      <c r="E170" s="14">
        <v>1</v>
      </c>
      <c r="F170" s="70" t="s">
        <v>432</v>
      </c>
      <c r="G170" s="81" t="s">
        <v>512</v>
      </c>
      <c r="H170" s="109">
        <v>1000</v>
      </c>
      <c r="I170" s="3"/>
      <c r="J170" s="3"/>
      <c r="K170" s="1"/>
      <c r="L170" s="1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</row>
    <row r="171" spans="1:28" ht="12.75" customHeight="1">
      <c r="A171" s="56" t="s">
        <v>426</v>
      </c>
      <c r="B171" s="42" t="s">
        <v>408</v>
      </c>
      <c r="C171" s="42" t="s">
        <v>280</v>
      </c>
      <c r="D171" s="42" t="s">
        <v>427</v>
      </c>
      <c r="E171" s="14">
        <v>1</v>
      </c>
      <c r="F171" s="57" t="s">
        <v>433</v>
      </c>
      <c r="G171" s="81" t="s">
        <v>513</v>
      </c>
      <c r="H171" s="109">
        <v>1000</v>
      </c>
      <c r="I171" s="3"/>
      <c r="J171" s="3"/>
      <c r="K171" s="1"/>
      <c r="L171" s="1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</row>
    <row r="172" spans="1:28" ht="12.75" customHeight="1">
      <c r="A172" s="56" t="s">
        <v>426</v>
      </c>
      <c r="B172" s="42" t="s">
        <v>408</v>
      </c>
      <c r="C172" s="42" t="s">
        <v>280</v>
      </c>
      <c r="D172" s="42" t="s">
        <v>427</v>
      </c>
      <c r="E172" s="14">
        <v>1</v>
      </c>
      <c r="F172" s="70" t="s">
        <v>260</v>
      </c>
      <c r="G172" s="81" t="s">
        <v>511</v>
      </c>
      <c r="H172" s="109">
        <v>1000</v>
      </c>
      <c r="I172" s="3"/>
      <c r="J172" s="3"/>
      <c r="K172" s="1"/>
      <c r="L172" s="1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</row>
    <row r="173" spans="1:28" ht="12.75" customHeight="1">
      <c r="A173" s="56" t="s">
        <v>426</v>
      </c>
      <c r="B173" s="42" t="s">
        <v>408</v>
      </c>
      <c r="C173" s="42" t="s">
        <v>280</v>
      </c>
      <c r="D173" s="42" t="s">
        <v>427</v>
      </c>
      <c r="E173" s="14">
        <v>1</v>
      </c>
      <c r="F173" s="57" t="s">
        <v>434</v>
      </c>
      <c r="G173" s="81" t="s">
        <v>512</v>
      </c>
      <c r="H173" s="109">
        <v>1000</v>
      </c>
      <c r="I173" s="3"/>
      <c r="J173" s="3"/>
      <c r="K173" s="1"/>
      <c r="L173" s="1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</row>
    <row r="174" spans="1:28" ht="12.75" customHeight="1">
      <c r="A174" s="42" t="s">
        <v>424</v>
      </c>
      <c r="B174" s="42" t="s">
        <v>440</v>
      </c>
      <c r="C174" s="42" t="s">
        <v>441</v>
      </c>
      <c r="D174" s="42" t="s">
        <v>425</v>
      </c>
      <c r="E174" s="14">
        <v>1</v>
      </c>
      <c r="F174" s="39" t="s">
        <v>435</v>
      </c>
      <c r="G174" s="81" t="s">
        <v>512</v>
      </c>
      <c r="H174" s="109">
        <v>3000</v>
      </c>
      <c r="I174" s="3"/>
      <c r="J174" s="3"/>
      <c r="K174" s="1"/>
      <c r="L174" s="1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</row>
    <row r="175" spans="1:28" ht="12.75" customHeight="1">
      <c r="A175" s="56" t="s">
        <v>426</v>
      </c>
      <c r="B175" s="42" t="s">
        <v>408</v>
      </c>
      <c r="C175" s="42" t="s">
        <v>441</v>
      </c>
      <c r="D175" s="42" t="s">
        <v>425</v>
      </c>
      <c r="E175" s="14">
        <v>1</v>
      </c>
      <c r="F175" s="39" t="s">
        <v>436</v>
      </c>
      <c r="G175" s="81" t="s">
        <v>512</v>
      </c>
      <c r="H175" s="109">
        <v>1250</v>
      </c>
      <c r="I175" s="3"/>
      <c r="J175" s="3"/>
      <c r="K175" s="1"/>
      <c r="L175" s="1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</row>
    <row r="176" spans="1:28" ht="12.75" customHeight="1">
      <c r="A176" s="56" t="s">
        <v>426</v>
      </c>
      <c r="B176" s="42" t="s">
        <v>408</v>
      </c>
      <c r="C176" s="42" t="s">
        <v>441</v>
      </c>
      <c r="D176" s="42" t="s">
        <v>425</v>
      </c>
      <c r="E176" s="14">
        <v>1</v>
      </c>
      <c r="F176" s="39" t="s">
        <v>437</v>
      </c>
      <c r="G176" s="81" t="s">
        <v>512</v>
      </c>
      <c r="H176" s="109">
        <v>1200.5</v>
      </c>
      <c r="I176" s="3"/>
      <c r="J176" s="3"/>
      <c r="K176" s="1"/>
      <c r="L176" s="1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</row>
    <row r="177" spans="1:28" ht="12.75" customHeight="1">
      <c r="A177" s="56" t="s">
        <v>426</v>
      </c>
      <c r="B177" s="42" t="s">
        <v>408</v>
      </c>
      <c r="C177" s="42" t="s">
        <v>441</v>
      </c>
      <c r="D177" s="42" t="s">
        <v>425</v>
      </c>
      <c r="E177" s="14">
        <v>1</v>
      </c>
      <c r="F177" s="39" t="s">
        <v>438</v>
      </c>
      <c r="G177" s="81" t="s">
        <v>512</v>
      </c>
      <c r="H177" s="109">
        <v>1250</v>
      </c>
      <c r="I177" s="3"/>
      <c r="J177" s="3"/>
      <c r="K177" s="1"/>
      <c r="L177" s="1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</row>
    <row r="178" spans="1:28" ht="12.75" customHeight="1">
      <c r="A178" s="56" t="s">
        <v>426</v>
      </c>
      <c r="B178" s="42" t="s">
        <v>408</v>
      </c>
      <c r="C178" s="42" t="s">
        <v>441</v>
      </c>
      <c r="D178" s="42" t="s">
        <v>425</v>
      </c>
      <c r="E178" s="14">
        <v>1</v>
      </c>
      <c r="F178" s="39" t="s">
        <v>439</v>
      </c>
      <c r="G178" s="81" t="s">
        <v>512</v>
      </c>
      <c r="H178" s="109">
        <v>1200.5</v>
      </c>
      <c r="I178" s="3"/>
      <c r="J178" s="3"/>
      <c r="K178" s="1"/>
      <c r="L178" s="1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</row>
    <row r="179" spans="1:28" ht="12.75" customHeight="1">
      <c r="A179" s="2"/>
      <c r="B179" s="2"/>
      <c r="C179" s="2"/>
      <c r="D179" s="9" t="s">
        <v>11</v>
      </c>
      <c r="E179" s="5">
        <f>SUM(E164:E178)</f>
        <v>15</v>
      </c>
      <c r="F179" s="2"/>
      <c r="G179" s="3"/>
      <c r="H179" s="85">
        <f>SUM(H164:H178)</f>
        <v>22301</v>
      </c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</row>
    <row r="180" spans="1:28" ht="12.75" customHeight="1">
      <c r="A180" s="10"/>
      <c r="B180" s="10"/>
      <c r="C180" s="10"/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  <c r="AA180" s="10"/>
      <c r="AB180" s="10"/>
    </row>
    <row r="181" spans="1:28" ht="12.75" customHeight="1">
      <c r="A181" s="59" t="s">
        <v>37</v>
      </c>
      <c r="B181" s="60"/>
      <c r="C181" s="60"/>
      <c r="D181" s="60"/>
      <c r="E181" s="60"/>
      <c r="F181" s="60"/>
      <c r="G181" s="61"/>
      <c r="H181" s="60"/>
      <c r="I181" s="60"/>
      <c r="J181" s="60"/>
      <c r="K181" s="60"/>
      <c r="L181" s="60"/>
      <c r="M181" s="60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</row>
    <row r="182" spans="1:28" ht="12.75" customHeight="1">
      <c r="A182" s="60" t="s">
        <v>38</v>
      </c>
      <c r="B182" s="62" t="s">
        <v>39</v>
      </c>
      <c r="C182" s="60"/>
      <c r="D182" s="60"/>
      <c r="E182" s="60"/>
      <c r="F182" s="63"/>
      <c r="G182" s="61"/>
      <c r="H182" s="60"/>
      <c r="I182" s="60"/>
      <c r="J182" s="60"/>
      <c r="K182" s="60"/>
      <c r="L182" s="60"/>
      <c r="M182" s="60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</row>
    <row r="183" spans="1:28" ht="12.75" customHeight="1">
      <c r="A183" s="60" t="s">
        <v>40</v>
      </c>
      <c r="B183" s="60"/>
      <c r="C183" s="60"/>
      <c r="D183" s="60"/>
      <c r="E183" s="60"/>
      <c r="F183" s="60"/>
      <c r="G183" s="61"/>
      <c r="H183" s="60"/>
      <c r="I183" s="60"/>
      <c r="J183" s="60"/>
      <c r="K183" s="60"/>
      <c r="L183" s="60"/>
      <c r="M183" s="60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</row>
    <row r="184" spans="1:28" ht="12.75" customHeight="1">
      <c r="A184" s="60" t="s">
        <v>41</v>
      </c>
      <c r="B184" s="60"/>
      <c r="C184" s="60"/>
      <c r="D184" s="60"/>
      <c r="E184" s="60"/>
      <c r="F184" s="60"/>
      <c r="G184" s="60"/>
      <c r="H184" s="60"/>
      <c r="I184" s="60"/>
      <c r="J184" s="60"/>
      <c r="K184" s="60"/>
      <c r="L184" s="60"/>
      <c r="M184" s="60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</row>
    <row r="185" spans="1:28" ht="12.75" customHeight="1">
      <c r="A185" s="60" t="s">
        <v>42</v>
      </c>
      <c r="B185" s="60"/>
      <c r="C185" s="60"/>
      <c r="D185" s="60"/>
      <c r="E185" s="60"/>
      <c r="F185" s="60"/>
      <c r="G185" s="60"/>
      <c r="H185" s="60"/>
      <c r="I185" s="60"/>
      <c r="J185" s="60"/>
      <c r="K185" s="60"/>
      <c r="L185" s="60"/>
      <c r="M185" s="60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</row>
    <row r="186" spans="1:28" ht="12.75" customHeight="1">
      <c r="A186" s="111" t="s">
        <v>43</v>
      </c>
      <c r="B186" s="111"/>
      <c r="C186" s="111"/>
      <c r="D186" s="111"/>
      <c r="E186" s="111"/>
      <c r="F186" s="111"/>
      <c r="G186" s="111"/>
      <c r="H186" s="111"/>
      <c r="I186" s="111"/>
      <c r="J186" s="111"/>
      <c r="K186" s="111"/>
      <c r="L186" s="111"/>
      <c r="M186" s="111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</row>
    <row r="187" spans="1:28" ht="12.75" customHeight="1">
      <c r="A187" s="60" t="s">
        <v>44</v>
      </c>
      <c r="B187" s="60"/>
      <c r="C187" s="60"/>
      <c r="D187" s="60"/>
      <c r="E187" s="60"/>
      <c r="F187" s="60"/>
      <c r="G187" s="60"/>
      <c r="H187" s="60"/>
      <c r="I187" s="60"/>
      <c r="J187" s="60"/>
      <c r="K187" s="60"/>
      <c r="L187" s="60"/>
      <c r="M187" s="60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</row>
    <row r="188" spans="1:28" ht="12.75" customHeight="1">
      <c r="A188" s="60" t="s">
        <v>45</v>
      </c>
      <c r="B188" s="60"/>
      <c r="C188" s="60"/>
      <c r="D188" s="60"/>
      <c r="E188" s="60"/>
      <c r="F188" s="64"/>
      <c r="G188" s="60"/>
      <c r="H188" s="60"/>
      <c r="I188" s="60"/>
      <c r="J188" s="60"/>
      <c r="K188" s="60"/>
      <c r="L188" s="60"/>
      <c r="M188" s="60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</row>
    <row r="189" spans="1:28" ht="12.75" customHeight="1">
      <c r="A189" s="65" t="s">
        <v>46</v>
      </c>
      <c r="B189" s="60"/>
      <c r="C189" s="60"/>
      <c r="D189" s="60"/>
      <c r="E189" s="60"/>
      <c r="F189" s="60"/>
      <c r="G189" s="60"/>
      <c r="H189" s="60"/>
      <c r="I189" s="60"/>
      <c r="J189" s="60"/>
      <c r="K189" s="60"/>
      <c r="L189" s="60"/>
      <c r="M189" s="60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</row>
    <row r="190" spans="1:28" ht="12.75" customHeight="1">
      <c r="A190" s="65" t="s">
        <v>47</v>
      </c>
      <c r="B190" s="60"/>
      <c r="C190" s="60"/>
      <c r="D190" s="60"/>
      <c r="E190" s="60"/>
      <c r="F190" s="60"/>
      <c r="G190" s="60"/>
      <c r="H190" s="60"/>
      <c r="I190" s="60"/>
      <c r="J190" s="60"/>
      <c r="K190" s="60"/>
      <c r="L190" s="60"/>
      <c r="M190" s="60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</row>
    <row r="191" spans="1:28" ht="12.75" customHeight="1">
      <c r="A191" s="65" t="s">
        <v>48</v>
      </c>
      <c r="B191" s="60"/>
      <c r="C191" s="60"/>
      <c r="D191" s="60"/>
      <c r="E191" s="60"/>
      <c r="F191" s="60"/>
      <c r="G191" s="60"/>
      <c r="H191" s="60"/>
      <c r="I191" s="60"/>
      <c r="J191" s="60"/>
      <c r="K191" s="60"/>
      <c r="L191" s="60"/>
      <c r="M191" s="60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</row>
    <row r="192" spans="1:28" ht="12.75" customHeight="1">
      <c r="A192" s="65" t="s">
        <v>49</v>
      </c>
      <c r="B192" s="60"/>
      <c r="C192" s="60"/>
      <c r="D192" s="60"/>
      <c r="E192" s="60"/>
      <c r="F192" s="60"/>
      <c r="G192" s="60"/>
      <c r="H192" s="60"/>
      <c r="I192" s="60"/>
      <c r="J192" s="60"/>
      <c r="K192" s="60"/>
      <c r="L192" s="60"/>
      <c r="M192" s="60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</row>
    <row r="193" spans="1:28" ht="12.75" customHeight="1">
      <c r="A193" s="65" t="s">
        <v>50</v>
      </c>
      <c r="B193" s="60"/>
      <c r="C193" s="60"/>
      <c r="D193" s="60"/>
      <c r="E193" s="60"/>
      <c r="F193" s="60"/>
      <c r="G193" s="60"/>
      <c r="H193" s="60"/>
      <c r="I193" s="60"/>
      <c r="J193" s="60"/>
      <c r="K193" s="60"/>
      <c r="L193" s="60"/>
      <c r="M193" s="60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</row>
    <row r="194" spans="1:28" ht="12.75" customHeight="1">
      <c r="A194" s="60" t="s">
        <v>51</v>
      </c>
      <c r="B194" s="60"/>
      <c r="C194" s="60"/>
      <c r="D194" s="60"/>
      <c r="E194" s="60"/>
      <c r="F194" s="60"/>
      <c r="G194" s="60"/>
      <c r="H194" s="60"/>
      <c r="I194" s="60"/>
      <c r="J194" s="60"/>
      <c r="K194" s="60"/>
      <c r="L194" s="60"/>
      <c r="M194" s="60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</row>
    <row r="195" spans="1:28" ht="12.75" customHeight="1">
      <c r="A195" s="60" t="s">
        <v>52</v>
      </c>
      <c r="B195" s="60"/>
      <c r="C195" s="60"/>
      <c r="D195" s="60"/>
      <c r="E195" s="60"/>
      <c r="F195" s="60"/>
      <c r="G195" s="60"/>
      <c r="H195" s="60"/>
      <c r="I195" s="60"/>
      <c r="J195" s="60"/>
      <c r="K195" s="60"/>
      <c r="L195" s="60"/>
      <c r="M195" s="60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</row>
    <row r="196" spans="1:28" ht="12.75" customHeight="1">
      <c r="A196" s="60" t="s">
        <v>53</v>
      </c>
      <c r="B196" s="62"/>
      <c r="C196" s="60"/>
      <c r="D196" s="60"/>
      <c r="E196" s="60"/>
      <c r="F196" s="60"/>
      <c r="G196" s="60"/>
      <c r="H196" s="60"/>
      <c r="I196" s="60"/>
      <c r="J196" s="60"/>
      <c r="K196" s="60"/>
      <c r="L196" s="60"/>
      <c r="M196" s="60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</row>
    <row r="197" spans="1:28" ht="12.75" customHeight="1">
      <c r="A197" s="60" t="s">
        <v>54</v>
      </c>
      <c r="B197" s="62"/>
      <c r="C197" s="60"/>
      <c r="D197" s="60"/>
      <c r="E197" s="60"/>
      <c r="F197" s="60"/>
      <c r="G197" s="60"/>
      <c r="H197" s="60"/>
      <c r="I197" s="60"/>
      <c r="J197" s="60"/>
      <c r="K197" s="60"/>
      <c r="L197" s="60"/>
      <c r="M197" s="60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</row>
    <row r="198" spans="1:28" ht="12.75" customHeight="1">
      <c r="A198" s="66" t="s">
        <v>55</v>
      </c>
      <c r="B198" s="64"/>
      <c r="C198" s="64"/>
      <c r="D198" s="64"/>
      <c r="E198" s="64"/>
      <c r="F198" s="64"/>
      <c r="G198" s="64"/>
      <c r="H198" s="64"/>
      <c r="I198" s="64"/>
      <c r="J198" s="64"/>
      <c r="K198" s="64"/>
      <c r="L198" s="64"/>
      <c r="M198" s="67"/>
      <c r="N198" s="11"/>
      <c r="O198" s="11"/>
      <c r="P198" s="11"/>
      <c r="Q198" s="11"/>
      <c r="R198" s="11"/>
      <c r="S198" s="11"/>
      <c r="T198" s="11"/>
      <c r="U198" s="11"/>
      <c r="V198" s="11"/>
      <c r="W198" s="11"/>
      <c r="X198" s="11"/>
      <c r="Y198" s="11"/>
      <c r="Z198" s="11"/>
      <c r="AA198" s="11"/>
      <c r="AB198" s="11"/>
    </row>
    <row r="199" spans="1:28" ht="12.75" customHeight="1">
      <c r="A199" s="68" t="s">
        <v>56</v>
      </c>
      <c r="B199" s="69"/>
      <c r="C199" s="64"/>
      <c r="D199" s="64"/>
      <c r="E199" s="64"/>
      <c r="F199" s="64"/>
      <c r="G199" s="64"/>
      <c r="H199" s="64"/>
      <c r="I199" s="64"/>
      <c r="J199" s="64"/>
      <c r="K199" s="64"/>
      <c r="L199" s="64"/>
      <c r="M199" s="67"/>
      <c r="N199" s="11"/>
      <c r="O199" s="11"/>
      <c r="P199" s="11"/>
      <c r="Q199" s="11"/>
      <c r="R199" s="11"/>
      <c r="S199" s="11"/>
      <c r="T199" s="11"/>
      <c r="U199" s="11"/>
      <c r="V199" s="11"/>
      <c r="W199" s="11"/>
      <c r="X199" s="11"/>
      <c r="Y199" s="11"/>
      <c r="Z199" s="11"/>
      <c r="AA199" s="11"/>
      <c r="AB199" s="11"/>
    </row>
    <row r="200" spans="1:28" ht="12.75" customHeight="1">
      <c r="A200" s="66" t="s">
        <v>55</v>
      </c>
      <c r="B200" s="64"/>
      <c r="C200" s="64"/>
      <c r="D200" s="64"/>
      <c r="E200" s="64"/>
      <c r="F200" s="64"/>
      <c r="G200" s="64"/>
      <c r="H200" s="64"/>
      <c r="I200" s="64"/>
      <c r="J200" s="64"/>
      <c r="K200" s="67"/>
      <c r="L200" s="67"/>
      <c r="M200" s="67"/>
      <c r="N200" s="11"/>
      <c r="O200" s="11"/>
      <c r="P200" s="11"/>
      <c r="Q200" s="11"/>
      <c r="R200" s="11"/>
      <c r="S200" s="11"/>
      <c r="T200" s="11"/>
      <c r="U200" s="11"/>
      <c r="V200" s="11"/>
      <c r="W200" s="11"/>
      <c r="X200" s="11"/>
      <c r="Y200" s="11"/>
      <c r="Z200" s="11"/>
      <c r="AA200" s="11"/>
      <c r="AB200" s="11"/>
    </row>
    <row r="201" spans="1:28" ht="12.75" customHeight="1">
      <c r="A201" s="68" t="s">
        <v>56</v>
      </c>
      <c r="B201" s="64"/>
      <c r="C201" s="64"/>
      <c r="D201" s="64"/>
      <c r="E201" s="64"/>
      <c r="F201" s="64"/>
      <c r="G201" s="64"/>
      <c r="H201" s="64"/>
      <c r="I201" s="64"/>
      <c r="J201" s="64"/>
      <c r="K201" s="67"/>
      <c r="L201" s="67"/>
      <c r="M201" s="67"/>
      <c r="N201" s="11"/>
      <c r="O201" s="11"/>
      <c r="P201" s="11"/>
      <c r="Q201" s="11"/>
      <c r="R201" s="11"/>
      <c r="S201" s="11"/>
      <c r="T201" s="11"/>
      <c r="U201" s="11"/>
      <c r="V201" s="11"/>
      <c r="W201" s="11"/>
      <c r="X201" s="11"/>
      <c r="Y201" s="11"/>
      <c r="Z201" s="11"/>
      <c r="AA201" s="11"/>
      <c r="AB201" s="11"/>
    </row>
    <row r="221" spans="1:28" ht="12.75" customHeight="1">
      <c r="A221" s="10"/>
      <c r="B221" s="10"/>
      <c r="C221" s="10"/>
      <c r="D221" s="10"/>
      <c r="E221" s="10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  <c r="AA221" s="10"/>
      <c r="AB221" s="10"/>
    </row>
    <row r="222" spans="1:28" ht="12.75" customHeight="1">
      <c r="A222" s="10"/>
      <c r="B222" s="10"/>
      <c r="C222" s="10"/>
      <c r="D222" s="10"/>
      <c r="E222" s="10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  <c r="AA222" s="10"/>
      <c r="AB222" s="10"/>
    </row>
    <row r="223" spans="1:28" ht="12.75" customHeight="1">
      <c r="A223" s="10"/>
      <c r="B223" s="10"/>
      <c r="C223" s="10"/>
      <c r="D223" s="10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  <c r="AA223" s="10"/>
      <c r="AB223" s="10"/>
    </row>
    <row r="224" spans="1:28" ht="12.75" customHeight="1">
      <c r="A224" s="10"/>
      <c r="B224" s="10"/>
      <c r="C224" s="10"/>
      <c r="D224" s="10"/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0"/>
      <c r="AA224" s="10"/>
      <c r="AB224" s="10"/>
    </row>
    <row r="225" spans="1:28" ht="12.75" customHeight="1">
      <c r="A225" s="10"/>
      <c r="B225" s="10"/>
      <c r="C225" s="10"/>
      <c r="D225" s="10"/>
      <c r="E225" s="10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10"/>
      <c r="AA225" s="10"/>
      <c r="AB225" s="10"/>
    </row>
    <row r="226" spans="1:28" ht="12.75" customHeight="1">
      <c r="A226" s="10"/>
      <c r="B226" s="10"/>
      <c r="C226" s="10"/>
      <c r="D226" s="10"/>
      <c r="E226" s="10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  <c r="AA226" s="10"/>
      <c r="AB226" s="10"/>
    </row>
    <row r="227" spans="1:28" ht="12.75" customHeight="1">
      <c r="A227" s="10"/>
      <c r="B227" s="10"/>
      <c r="C227" s="10"/>
      <c r="D227" s="10"/>
      <c r="E227" s="10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0"/>
      <c r="AA227" s="10"/>
      <c r="AB227" s="10"/>
    </row>
    <row r="228" spans="1:28" ht="12.75" customHeight="1">
      <c r="A228" s="10"/>
      <c r="B228" s="10"/>
      <c r="C228" s="10"/>
      <c r="D228" s="10"/>
      <c r="E228" s="10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  <c r="AA228" s="10"/>
      <c r="AB228" s="10"/>
    </row>
    <row r="229" spans="1:28" ht="12.75" customHeight="1">
      <c r="A229" s="10"/>
      <c r="B229" s="10"/>
      <c r="C229" s="10"/>
      <c r="D229" s="10"/>
      <c r="E229" s="10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  <c r="AA229" s="10"/>
      <c r="AB229" s="10"/>
    </row>
    <row r="230" spans="1:28" ht="12.75" customHeight="1">
      <c r="A230" s="10"/>
      <c r="B230" s="10"/>
      <c r="C230" s="10"/>
      <c r="D230" s="10"/>
      <c r="E230" s="10"/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0"/>
      <c r="AA230" s="10"/>
      <c r="AB230" s="10"/>
    </row>
    <row r="231" spans="1:28" ht="12.75" customHeight="1">
      <c r="A231" s="10"/>
      <c r="B231" s="10"/>
      <c r="C231" s="10"/>
      <c r="D231" s="10"/>
      <c r="E231" s="10"/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  <c r="Z231" s="10"/>
      <c r="AA231" s="10"/>
      <c r="AB231" s="10"/>
    </row>
    <row r="232" spans="1:28" ht="12.75" customHeight="1">
      <c r="A232" s="10"/>
      <c r="B232" s="10"/>
      <c r="C232" s="10"/>
      <c r="D232" s="10"/>
      <c r="E232" s="10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0"/>
      <c r="AA232" s="10"/>
      <c r="AB232" s="10"/>
    </row>
    <row r="233" spans="1:28" ht="12.75" customHeight="1">
      <c r="A233" s="10"/>
      <c r="B233" s="10"/>
      <c r="C233" s="10"/>
      <c r="D233" s="10"/>
      <c r="E233" s="10"/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0"/>
      <c r="AA233" s="10"/>
      <c r="AB233" s="10"/>
    </row>
    <row r="234" spans="1:28" ht="12.75" customHeight="1">
      <c r="A234" s="10"/>
      <c r="B234" s="10"/>
      <c r="C234" s="10"/>
      <c r="D234" s="10"/>
      <c r="E234" s="10"/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  <c r="AA234" s="10"/>
      <c r="AB234" s="10"/>
    </row>
    <row r="235" spans="1:28" ht="12.75" customHeight="1">
      <c r="A235" s="10"/>
      <c r="B235" s="10"/>
      <c r="C235" s="10"/>
      <c r="D235" s="10"/>
      <c r="E235" s="10"/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  <c r="AA235" s="10"/>
      <c r="AB235" s="10"/>
    </row>
    <row r="236" spans="1:28" ht="12.75" customHeight="1">
      <c r="A236" s="10"/>
      <c r="B236" s="10"/>
      <c r="C236" s="10"/>
      <c r="D236" s="10"/>
      <c r="E236" s="10"/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  <c r="AA236" s="10"/>
      <c r="AB236" s="10"/>
    </row>
    <row r="237" spans="1:28" ht="12.75" customHeight="1">
      <c r="A237" s="10"/>
      <c r="B237" s="10"/>
      <c r="C237" s="10"/>
      <c r="D237" s="10"/>
      <c r="E237" s="10"/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  <c r="AA237" s="10"/>
      <c r="AB237" s="10"/>
    </row>
    <row r="238" spans="1:28" ht="12.75" customHeight="1">
      <c r="A238" s="10"/>
      <c r="B238" s="10"/>
      <c r="C238" s="10"/>
      <c r="D238" s="10"/>
      <c r="E238" s="10"/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  <c r="AA238" s="10"/>
      <c r="AB238" s="10"/>
    </row>
    <row r="239" spans="1:28" ht="12.75" customHeight="1">
      <c r="A239" s="10"/>
      <c r="B239" s="10"/>
      <c r="C239" s="10"/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/>
      <c r="AA239" s="10"/>
      <c r="AB239" s="10"/>
    </row>
    <row r="240" spans="1:28" ht="12.75" customHeight="1">
      <c r="A240" s="10"/>
      <c r="B240" s="10"/>
      <c r="C240" s="10"/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  <c r="AA240" s="10"/>
      <c r="AB240" s="10"/>
    </row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  <row r="1001" ht="12.75" customHeight="1"/>
    <row r="1002" ht="12.75" customHeight="1"/>
    <row r="1003" ht="12.75" customHeight="1"/>
    <row r="1004" ht="12.75" customHeight="1"/>
    <row r="1005" ht="12.75" customHeight="1"/>
    <row r="1006" ht="12.75" customHeight="1"/>
    <row r="1007" ht="12.75" customHeight="1"/>
    <row r="1008" ht="12.75" customHeight="1"/>
    <row r="1009" ht="12.75" customHeight="1"/>
    <row r="1010" ht="12.75" customHeight="1"/>
    <row r="1011" ht="12.75" customHeight="1"/>
    <row r="1012" ht="12.75" customHeight="1"/>
    <row r="1013" ht="12.75" customHeight="1"/>
    <row r="1014" ht="12.75" customHeight="1"/>
    <row r="1015" ht="12.75" customHeight="1"/>
    <row r="1016" ht="12.75" customHeight="1"/>
    <row r="1017" ht="12.75" customHeight="1"/>
    <row r="1018" ht="12.75" customHeight="1"/>
    <row r="1019" ht="12.75" customHeight="1"/>
    <row r="1020" ht="12.75" customHeight="1"/>
    <row r="1021" ht="12.75" customHeight="1"/>
    <row r="1022" ht="12.75" customHeight="1"/>
    <row r="1023" ht="12.75" customHeight="1"/>
  </sheetData>
  <protectedRanges>
    <protectedRange sqref="F155" name="Intervalo1_3"/>
  </protectedRanges>
  <mergeCells count="6">
    <mergeCell ref="A1:K1"/>
    <mergeCell ref="A70:H70"/>
    <mergeCell ref="A98:H98"/>
    <mergeCell ref="A151:H151"/>
    <mergeCell ref="A162:H162"/>
    <mergeCell ref="A186:M186"/>
  </mergeCells>
  <pageMargins left="0.511811024" right="0.511811024" top="0.78740157499999996" bottom="0.78740157499999996" header="0.31496062000000002" footer="0.31496062000000002"/>
  <tableParts count="4">
    <tablePart r:id="rId1"/>
    <tablePart r:id="rId2"/>
    <tablePart r:id="rId3"/>
    <tablePart r:id="rId4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DA3944-376E-474D-9180-C2D4CA448157}">
  <dimension ref="A1:AB1023"/>
  <sheetViews>
    <sheetView workbookViewId="0">
      <selection sqref="A1:XFD1048576"/>
    </sheetView>
  </sheetViews>
  <sheetFormatPr defaultRowHeight="14.25"/>
  <cols>
    <col min="1" max="1" width="78.125" style="12" bestFit="1" customWidth="1"/>
    <col min="2" max="2" width="14.375" style="12" bestFit="1" customWidth="1"/>
    <col min="3" max="3" width="13.875" style="12" bestFit="1" customWidth="1"/>
    <col min="4" max="4" width="8.125" style="12" bestFit="1" customWidth="1"/>
    <col min="5" max="5" width="7.125" style="12" bestFit="1" customWidth="1"/>
    <col min="6" max="6" width="37.5" style="12" bestFit="1" customWidth="1"/>
    <col min="7" max="7" width="9.875" style="12" bestFit="1" customWidth="1"/>
    <col min="8" max="9" width="11.5" style="12" bestFit="1" customWidth="1"/>
    <col min="10" max="10" width="14.125" style="12" bestFit="1" customWidth="1"/>
    <col min="11" max="11" width="11.5" style="12" bestFit="1" customWidth="1"/>
    <col min="12" max="28" width="8.125" style="12" customWidth="1"/>
    <col min="29" max="1024" width="16" style="12" customWidth="1"/>
    <col min="1025" max="16384" width="9" style="12"/>
  </cols>
  <sheetData>
    <row r="1" spans="1:28" s="23" customFormat="1" ht="12.75" customHeight="1">
      <c r="A1" s="112" t="s">
        <v>0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</row>
    <row r="2" spans="1:28" s="23" customFormat="1" ht="12.75" customHeight="1">
      <c r="A2" s="24" t="s">
        <v>1</v>
      </c>
      <c r="B2" s="24" t="s">
        <v>2</v>
      </c>
      <c r="C2" s="24" t="s">
        <v>3</v>
      </c>
      <c r="D2" s="24" t="s">
        <v>4</v>
      </c>
      <c r="E2" s="24" t="s">
        <v>5</v>
      </c>
      <c r="F2" s="24" t="s">
        <v>6</v>
      </c>
      <c r="G2" s="24" t="s">
        <v>7</v>
      </c>
      <c r="H2" s="24" t="s">
        <v>8</v>
      </c>
      <c r="I2" s="25" t="s">
        <v>9</v>
      </c>
      <c r="J2" s="25" t="s">
        <v>10</v>
      </c>
      <c r="K2" s="25" t="s">
        <v>11</v>
      </c>
      <c r="L2" s="1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</row>
    <row r="3" spans="1:28" s="23" customFormat="1" ht="12.75" customHeight="1">
      <c r="A3" s="41" t="s">
        <v>58</v>
      </c>
      <c r="B3" s="42" t="s">
        <v>112</v>
      </c>
      <c r="C3" s="42" t="s">
        <v>12</v>
      </c>
      <c r="D3" s="46" t="s">
        <v>13</v>
      </c>
      <c r="E3" s="34">
        <v>1</v>
      </c>
      <c r="F3" s="40" t="s">
        <v>212</v>
      </c>
      <c r="G3" s="36" t="s">
        <v>8</v>
      </c>
      <c r="H3" s="84">
        <v>10570</v>
      </c>
      <c r="I3" s="84"/>
      <c r="J3" s="84"/>
      <c r="K3" s="84">
        <f>Tabela134[[#This Row],[AGP]]+Tabela134[[#This Row],[VENCIMENTO]]+Tabela134[[#This Row],[REPRESENTAÇÃO]]</f>
        <v>10570</v>
      </c>
      <c r="L3" s="1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</row>
    <row r="4" spans="1:28" s="23" customFormat="1" ht="12.75" customHeight="1">
      <c r="A4" s="38" t="s">
        <v>59</v>
      </c>
      <c r="B4" s="42" t="s">
        <v>113</v>
      </c>
      <c r="C4" s="42" t="s">
        <v>162</v>
      </c>
      <c r="D4" s="45" t="s">
        <v>15</v>
      </c>
      <c r="E4" s="34">
        <v>1</v>
      </c>
      <c r="F4" s="38" t="s">
        <v>213</v>
      </c>
      <c r="G4" s="36" t="s">
        <v>511</v>
      </c>
      <c r="H4" s="84"/>
      <c r="I4" s="84">
        <v>1993.32</v>
      </c>
      <c r="J4" s="84">
        <v>7973.3</v>
      </c>
      <c r="K4" s="84">
        <f>Tabela134[[#This Row],[AGP]]+Tabela134[[#This Row],[VENCIMENTO]]+Tabela134[[#This Row],[REPRESENTAÇÃO]]</f>
        <v>9966.6200000000008</v>
      </c>
      <c r="L4" s="1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</row>
    <row r="5" spans="1:28" s="23" customFormat="1" ht="12.75" customHeight="1">
      <c r="A5" s="40" t="s">
        <v>60</v>
      </c>
      <c r="B5" s="42" t="s">
        <v>114</v>
      </c>
      <c r="C5" s="42" t="s">
        <v>163</v>
      </c>
      <c r="D5" s="45" t="s">
        <v>15</v>
      </c>
      <c r="E5" s="34">
        <v>1</v>
      </c>
      <c r="F5" s="40" t="s">
        <v>214</v>
      </c>
      <c r="G5" s="36" t="s">
        <v>511</v>
      </c>
      <c r="H5" s="84"/>
      <c r="I5" s="84">
        <v>1993.32</v>
      </c>
      <c r="J5" s="84">
        <v>7937.3</v>
      </c>
      <c r="K5" s="84">
        <f>Tabela134[[#This Row],[AGP]]+Tabela134[[#This Row],[VENCIMENTO]]+Tabela134[[#This Row],[REPRESENTAÇÃO]]</f>
        <v>9930.6200000000008</v>
      </c>
      <c r="L5" s="1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</row>
    <row r="6" spans="1:28" s="23" customFormat="1" ht="12.75" customHeight="1">
      <c r="A6" s="39" t="s">
        <v>61</v>
      </c>
      <c r="B6" s="42" t="s">
        <v>115</v>
      </c>
      <c r="C6" s="42" t="s">
        <v>115</v>
      </c>
      <c r="D6" s="45" t="s">
        <v>15</v>
      </c>
      <c r="E6" s="34">
        <v>1</v>
      </c>
      <c r="F6" s="47" t="s">
        <v>215</v>
      </c>
      <c r="G6" s="36" t="s">
        <v>511</v>
      </c>
      <c r="H6" s="84"/>
      <c r="I6" s="84">
        <v>199.32</v>
      </c>
      <c r="J6" s="84">
        <v>7973.3</v>
      </c>
      <c r="K6" s="84">
        <f>Tabela134[[#This Row],[AGP]]+Tabela134[[#This Row],[VENCIMENTO]]+Tabela134[[#This Row],[REPRESENTAÇÃO]]</f>
        <v>8172.62</v>
      </c>
      <c r="L6" s="1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s="23" customFormat="1" ht="12.75" customHeight="1">
      <c r="A7" s="39" t="s">
        <v>62</v>
      </c>
      <c r="B7" s="42" t="s">
        <v>116</v>
      </c>
      <c r="C7" s="42" t="s">
        <v>164</v>
      </c>
      <c r="D7" s="45" t="s">
        <v>206</v>
      </c>
      <c r="E7" s="34">
        <v>1</v>
      </c>
      <c r="F7" s="47" t="s">
        <v>216</v>
      </c>
      <c r="G7" s="36" t="s">
        <v>511</v>
      </c>
      <c r="H7" s="84"/>
      <c r="I7" s="84">
        <v>1461.77</v>
      </c>
      <c r="J7" s="84">
        <v>5847.08</v>
      </c>
      <c r="K7" s="84">
        <f>Tabela134[[#This Row],[AGP]]+Tabela134[[#This Row],[VENCIMENTO]]+Tabela134[[#This Row],[REPRESENTAÇÃO]]</f>
        <v>7308.85</v>
      </c>
      <c r="L7" s="1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</row>
    <row r="8" spans="1:28" s="23" customFormat="1" ht="12.75" customHeight="1">
      <c r="A8" s="39" t="s">
        <v>63</v>
      </c>
      <c r="B8" s="42" t="s">
        <v>117</v>
      </c>
      <c r="C8" s="42" t="s">
        <v>165</v>
      </c>
      <c r="D8" s="45" t="s">
        <v>206</v>
      </c>
      <c r="E8" s="34">
        <v>1</v>
      </c>
      <c r="F8" s="47" t="s">
        <v>217</v>
      </c>
      <c r="G8" s="36" t="s">
        <v>512</v>
      </c>
      <c r="H8" s="84"/>
      <c r="I8" s="84"/>
      <c r="J8" s="84">
        <v>5847.08</v>
      </c>
      <c r="K8" s="84">
        <v>5847.08</v>
      </c>
      <c r="L8" s="1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</row>
    <row r="9" spans="1:28" s="23" customFormat="1" ht="12.75" customHeight="1">
      <c r="A9" s="39" t="s">
        <v>64</v>
      </c>
      <c r="B9" s="42" t="s">
        <v>118</v>
      </c>
      <c r="C9" s="42" t="s">
        <v>166</v>
      </c>
      <c r="D9" s="45" t="s">
        <v>206</v>
      </c>
      <c r="E9" s="34">
        <v>1</v>
      </c>
      <c r="F9" s="47" t="s">
        <v>218</v>
      </c>
      <c r="G9" s="36" t="s">
        <v>511</v>
      </c>
      <c r="H9" s="84"/>
      <c r="I9" s="84">
        <v>1461.77</v>
      </c>
      <c r="J9" s="84">
        <v>5847.08</v>
      </c>
      <c r="K9" s="84">
        <f>Tabela134[[#This Row],[AGP]]+Tabela134[[#This Row],[VENCIMENTO]]+Tabela134[[#This Row],[REPRESENTAÇÃO]]</f>
        <v>7308.85</v>
      </c>
      <c r="L9" s="1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</row>
    <row r="10" spans="1:28" s="23" customFormat="1" ht="12.75" customHeight="1">
      <c r="A10" s="39" t="s">
        <v>65</v>
      </c>
      <c r="B10" s="42" t="s">
        <v>119</v>
      </c>
      <c r="C10" s="43" t="s">
        <v>119</v>
      </c>
      <c r="D10" s="45" t="s">
        <v>207</v>
      </c>
      <c r="E10" s="34">
        <v>1</v>
      </c>
      <c r="F10" s="47" t="s">
        <v>219</v>
      </c>
      <c r="G10" s="36" t="s">
        <v>511</v>
      </c>
      <c r="H10" s="84"/>
      <c r="I10" s="84">
        <v>1461.77</v>
      </c>
      <c r="J10" s="84">
        <v>5847.08</v>
      </c>
      <c r="K10" s="84">
        <f>Tabela134[[#This Row],[AGP]]+Tabela134[[#This Row],[VENCIMENTO]]+Tabela134[[#This Row],[REPRESENTAÇÃO]]</f>
        <v>7308.85</v>
      </c>
      <c r="L10" s="1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</row>
    <row r="11" spans="1:28" s="23" customFormat="1" ht="12.75" customHeight="1">
      <c r="A11" s="39" t="s">
        <v>66</v>
      </c>
      <c r="B11" s="42" t="s">
        <v>17</v>
      </c>
      <c r="C11" s="42" t="s">
        <v>167</v>
      </c>
      <c r="D11" s="45" t="s">
        <v>208</v>
      </c>
      <c r="E11" s="34">
        <v>1</v>
      </c>
      <c r="F11" s="47" t="s">
        <v>220</v>
      </c>
      <c r="G11" s="36" t="s">
        <v>511</v>
      </c>
      <c r="H11" s="84"/>
      <c r="I11" s="84">
        <v>1229.22</v>
      </c>
      <c r="J11" s="84">
        <v>4916.8599999999997</v>
      </c>
      <c r="K11" s="84">
        <f>Tabela134[[#This Row],[AGP]]+Tabela134[[#This Row],[VENCIMENTO]]+Tabela134[[#This Row],[REPRESENTAÇÃO]]</f>
        <v>6146.08</v>
      </c>
      <c r="L11" s="1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</row>
    <row r="12" spans="1:28" s="23" customFormat="1" ht="12.75" customHeight="1">
      <c r="A12" s="39" t="s">
        <v>67</v>
      </c>
      <c r="B12" s="42" t="s">
        <v>120</v>
      </c>
      <c r="C12" s="42" t="s">
        <v>453</v>
      </c>
      <c r="D12" s="45" t="s">
        <v>208</v>
      </c>
      <c r="E12" s="34">
        <v>1</v>
      </c>
      <c r="F12" s="47" t="s">
        <v>221</v>
      </c>
      <c r="G12" s="36" t="s">
        <v>511</v>
      </c>
      <c r="H12" s="84"/>
      <c r="I12" s="84">
        <v>1229.22</v>
      </c>
      <c r="J12" s="84">
        <v>4916.8599999999997</v>
      </c>
      <c r="K12" s="84">
        <f>Tabela134[[#This Row],[AGP]]+Tabela134[[#This Row],[VENCIMENTO]]+Tabela134[[#This Row],[REPRESENTAÇÃO]]</f>
        <v>6146.08</v>
      </c>
      <c r="L12" s="1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</row>
    <row r="13" spans="1:28" s="23" customFormat="1" ht="12.75" customHeight="1">
      <c r="A13" s="39" t="s">
        <v>68</v>
      </c>
      <c r="B13" s="42" t="s">
        <v>121</v>
      </c>
      <c r="C13" s="42" t="s">
        <v>454</v>
      </c>
      <c r="D13" s="45" t="s">
        <v>208</v>
      </c>
      <c r="E13" s="34">
        <v>1</v>
      </c>
      <c r="F13" s="47" t="s">
        <v>222</v>
      </c>
      <c r="G13" s="36" t="s">
        <v>511</v>
      </c>
      <c r="H13" s="84"/>
      <c r="I13" s="84">
        <v>1229.22</v>
      </c>
      <c r="J13" s="84">
        <v>4916.8599999999997</v>
      </c>
      <c r="K13" s="84">
        <f>Tabela134[[#This Row],[AGP]]+Tabela134[[#This Row],[VENCIMENTO]]+Tabela134[[#This Row],[REPRESENTAÇÃO]]</f>
        <v>6146.08</v>
      </c>
      <c r="L13" s="1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</row>
    <row r="14" spans="1:28" s="23" customFormat="1" ht="12.75" customHeight="1">
      <c r="A14" s="39" t="s">
        <v>69</v>
      </c>
      <c r="B14" s="42" t="s">
        <v>122</v>
      </c>
      <c r="C14" s="42" t="s">
        <v>122</v>
      </c>
      <c r="D14" s="45" t="s">
        <v>208</v>
      </c>
      <c r="E14" s="34">
        <v>1</v>
      </c>
      <c r="F14" s="47" t="s">
        <v>223</v>
      </c>
      <c r="G14" s="36" t="s">
        <v>511</v>
      </c>
      <c r="H14" s="84"/>
      <c r="I14" s="84">
        <v>1129.55</v>
      </c>
      <c r="J14" s="84">
        <v>4518.2</v>
      </c>
      <c r="K14" s="84">
        <f>Tabela134[[#This Row],[AGP]]+Tabela134[[#This Row],[VENCIMENTO]]+Tabela134[[#This Row],[REPRESENTAÇÃO]]</f>
        <v>5647.75</v>
      </c>
      <c r="L14" s="1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</row>
    <row r="15" spans="1:28" s="23" customFormat="1" ht="12.75" customHeight="1">
      <c r="A15" s="40" t="s">
        <v>70</v>
      </c>
      <c r="B15" s="42" t="s">
        <v>123</v>
      </c>
      <c r="C15" s="42" t="s">
        <v>168</v>
      </c>
      <c r="D15" s="45" t="s">
        <v>16</v>
      </c>
      <c r="E15" s="34">
        <v>1</v>
      </c>
      <c r="F15" s="40" t="s">
        <v>224</v>
      </c>
      <c r="G15" s="36" t="s">
        <v>511</v>
      </c>
      <c r="H15" s="84"/>
      <c r="I15" s="84">
        <v>1129.55</v>
      </c>
      <c r="J15" s="84">
        <v>4518.2</v>
      </c>
      <c r="K15" s="84">
        <f>Tabela134[[#This Row],[AGP]]+Tabela134[[#This Row],[VENCIMENTO]]+Tabela134[[#This Row],[REPRESENTAÇÃO]]</f>
        <v>5647.75</v>
      </c>
      <c r="L15" s="1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</row>
    <row r="16" spans="1:28" s="23" customFormat="1" ht="12.75" customHeight="1">
      <c r="A16" s="39" t="s">
        <v>71</v>
      </c>
      <c r="B16" s="42" t="s">
        <v>124</v>
      </c>
      <c r="C16" s="42" t="s">
        <v>169</v>
      </c>
      <c r="D16" s="45" t="s">
        <v>16</v>
      </c>
      <c r="E16" s="34">
        <v>1</v>
      </c>
      <c r="F16" s="47" t="s">
        <v>225</v>
      </c>
      <c r="G16" s="36" t="s">
        <v>511</v>
      </c>
      <c r="H16" s="84"/>
      <c r="I16" s="84">
        <v>1129.55</v>
      </c>
      <c r="J16" s="84">
        <v>4518.2</v>
      </c>
      <c r="K16" s="84">
        <f>Tabela134[[#This Row],[AGP]]+Tabela134[[#This Row],[VENCIMENTO]]+Tabela134[[#This Row],[REPRESENTAÇÃO]]</f>
        <v>5647.75</v>
      </c>
      <c r="L16" s="1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</row>
    <row r="17" spans="1:28" s="23" customFormat="1" ht="12.75" customHeight="1">
      <c r="A17" s="39" t="s">
        <v>70</v>
      </c>
      <c r="B17" s="42" t="s">
        <v>123</v>
      </c>
      <c r="C17" s="42" t="s">
        <v>168</v>
      </c>
      <c r="D17" s="45" t="s">
        <v>16</v>
      </c>
      <c r="E17" s="34">
        <v>1</v>
      </c>
      <c r="F17" s="47" t="s">
        <v>226</v>
      </c>
      <c r="G17" s="36" t="s">
        <v>512</v>
      </c>
      <c r="H17" s="84"/>
      <c r="I17" s="84">
        <v>4518.2</v>
      </c>
      <c r="J17" s="84"/>
      <c r="K17" s="84">
        <f>Tabela134[[#This Row],[AGP]]+Tabela134[[#This Row],[VENCIMENTO]]+Tabela134[[#This Row],[REPRESENTAÇÃO]]</f>
        <v>4518.2</v>
      </c>
      <c r="L17" s="1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</row>
    <row r="18" spans="1:28" s="23" customFormat="1" ht="12.75" customHeight="1">
      <c r="A18" s="39" t="s">
        <v>450</v>
      </c>
      <c r="B18" s="42" t="s">
        <v>451</v>
      </c>
      <c r="C18" s="42" t="s">
        <v>452</v>
      </c>
      <c r="D18" s="45" t="s">
        <v>16</v>
      </c>
      <c r="E18" s="34">
        <v>1</v>
      </c>
      <c r="F18" s="47" t="s">
        <v>449</v>
      </c>
      <c r="G18" s="36" t="s">
        <v>511</v>
      </c>
      <c r="H18" s="84"/>
      <c r="I18" s="84">
        <v>1129.55</v>
      </c>
      <c r="J18" s="84">
        <v>4518.2</v>
      </c>
      <c r="K18" s="84">
        <f>Tabela134[[#This Row],[AGP]]+Tabela134[[#This Row],[VENCIMENTO]]+Tabela134[[#This Row],[REPRESENTAÇÃO]]</f>
        <v>5647.75</v>
      </c>
      <c r="L18" s="1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</row>
    <row r="19" spans="1:28" s="23" customFormat="1" ht="12.75" customHeight="1">
      <c r="A19" s="39" t="s">
        <v>75</v>
      </c>
      <c r="B19" s="42" t="s">
        <v>516</v>
      </c>
      <c r="C19" s="42" t="s">
        <v>517</v>
      </c>
      <c r="D19" s="45" t="s">
        <v>209</v>
      </c>
      <c r="E19" s="34">
        <v>1</v>
      </c>
      <c r="F19" s="47" t="s">
        <v>518</v>
      </c>
      <c r="G19" s="36" t="s">
        <v>511</v>
      </c>
      <c r="H19" s="84"/>
      <c r="I19" s="84">
        <v>1129.55</v>
      </c>
      <c r="J19" s="84">
        <v>4518.2</v>
      </c>
      <c r="K19" s="84">
        <f>Tabela134[[#This Row],[AGP]]+Tabela134[[#This Row],[VENCIMENTO]]+Tabela134[[#This Row],[REPRESENTAÇÃO]]</f>
        <v>5647.75</v>
      </c>
      <c r="L19" s="1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</row>
    <row r="20" spans="1:28" s="23" customFormat="1" ht="12.75" customHeight="1">
      <c r="A20" s="39" t="s">
        <v>72</v>
      </c>
      <c r="B20" s="42" t="s">
        <v>125</v>
      </c>
      <c r="C20" s="42" t="s">
        <v>455</v>
      </c>
      <c r="D20" s="45" t="s">
        <v>16</v>
      </c>
      <c r="E20" s="34">
        <v>1</v>
      </c>
      <c r="F20" s="47" t="s">
        <v>227</v>
      </c>
      <c r="G20" s="36" t="s">
        <v>511</v>
      </c>
      <c r="H20" s="84"/>
      <c r="I20" s="84">
        <v>1129.55</v>
      </c>
      <c r="J20" s="84">
        <v>4518.2</v>
      </c>
      <c r="K20" s="84">
        <f>Tabela134[[#This Row],[AGP]]+Tabela134[[#This Row],[VENCIMENTO]]+Tabela134[[#This Row],[REPRESENTAÇÃO]]</f>
        <v>5647.75</v>
      </c>
      <c r="L20" s="1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</row>
    <row r="21" spans="1:28" s="23" customFormat="1" ht="12.75" customHeight="1">
      <c r="A21" s="39" t="s">
        <v>73</v>
      </c>
      <c r="B21" s="42" t="s">
        <v>126</v>
      </c>
      <c r="C21" s="42" t="s">
        <v>170</v>
      </c>
      <c r="D21" s="45" t="s">
        <v>16</v>
      </c>
      <c r="E21" s="34">
        <v>1</v>
      </c>
      <c r="F21" s="47" t="s">
        <v>228</v>
      </c>
      <c r="G21" s="36" t="s">
        <v>511</v>
      </c>
      <c r="H21" s="84"/>
      <c r="I21" s="84">
        <v>1129.55</v>
      </c>
      <c r="J21" s="84">
        <v>4518.2</v>
      </c>
      <c r="K21" s="84">
        <f>Tabela134[[#This Row],[AGP]]+Tabela134[[#This Row],[VENCIMENTO]]+Tabela134[[#This Row],[REPRESENTAÇÃO]]</f>
        <v>5647.75</v>
      </c>
      <c r="L21" s="1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</row>
    <row r="22" spans="1:28" s="23" customFormat="1" ht="12.75" customHeight="1">
      <c r="A22" s="39" t="s">
        <v>74</v>
      </c>
      <c r="B22" s="42" t="s">
        <v>127</v>
      </c>
      <c r="C22" s="42" t="s">
        <v>171</v>
      </c>
      <c r="D22" s="45" t="s">
        <v>16</v>
      </c>
      <c r="E22" s="34">
        <v>1</v>
      </c>
      <c r="F22" s="47" t="s">
        <v>448</v>
      </c>
      <c r="G22" s="36" t="s">
        <v>511</v>
      </c>
      <c r="H22" s="84"/>
      <c r="I22" s="84">
        <v>1129.55</v>
      </c>
      <c r="J22" s="84">
        <v>4518.2</v>
      </c>
      <c r="K22" s="84">
        <f>Tabela134[[#This Row],[AGP]]+Tabela134[[#This Row],[VENCIMENTO]]+Tabela134[[#This Row],[REPRESENTAÇÃO]]</f>
        <v>5647.75</v>
      </c>
      <c r="L22" s="1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</row>
    <row r="23" spans="1:28" s="23" customFormat="1" ht="12.75" customHeight="1">
      <c r="A23" s="39" t="s">
        <v>75</v>
      </c>
      <c r="B23" s="42" t="s">
        <v>128</v>
      </c>
      <c r="C23" s="42" t="s">
        <v>458</v>
      </c>
      <c r="D23" s="45" t="s">
        <v>16</v>
      </c>
      <c r="E23" s="34">
        <v>1</v>
      </c>
      <c r="F23" s="47" t="s">
        <v>229</v>
      </c>
      <c r="G23" s="36" t="s">
        <v>511</v>
      </c>
      <c r="H23" s="84"/>
      <c r="I23" s="84">
        <v>1129.55</v>
      </c>
      <c r="J23" s="84">
        <v>4518.2</v>
      </c>
      <c r="K23" s="84">
        <f>Tabela134[[#This Row],[AGP]]+Tabela134[[#This Row],[VENCIMENTO]]+Tabela134[[#This Row],[REPRESENTAÇÃO]]</f>
        <v>5647.75</v>
      </c>
      <c r="L23" s="1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</row>
    <row r="24" spans="1:28" s="23" customFormat="1" ht="12.75" customHeight="1">
      <c r="A24" s="39" t="s">
        <v>76</v>
      </c>
      <c r="B24" s="42" t="s">
        <v>129</v>
      </c>
      <c r="C24" s="42" t="s">
        <v>172</v>
      </c>
      <c r="D24" s="45" t="s">
        <v>16</v>
      </c>
      <c r="E24" s="34">
        <v>1</v>
      </c>
      <c r="F24" s="47" t="s">
        <v>230</v>
      </c>
      <c r="G24" s="36" t="s">
        <v>511</v>
      </c>
      <c r="H24" s="84"/>
      <c r="I24" s="84">
        <v>1129.55</v>
      </c>
      <c r="J24" s="84">
        <v>4518.2</v>
      </c>
      <c r="K24" s="84">
        <f>Tabela134[[#This Row],[AGP]]+Tabela134[[#This Row],[VENCIMENTO]]+Tabela134[[#This Row],[REPRESENTAÇÃO]]</f>
        <v>5647.75</v>
      </c>
      <c r="L24" s="1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</row>
    <row r="25" spans="1:28" s="23" customFormat="1" ht="12.75" customHeight="1">
      <c r="A25" s="39" t="s">
        <v>77</v>
      </c>
      <c r="B25" s="42" t="s">
        <v>130</v>
      </c>
      <c r="C25" s="42" t="s">
        <v>173</v>
      </c>
      <c r="D25" s="45" t="s">
        <v>209</v>
      </c>
      <c r="E25" s="34">
        <v>1</v>
      </c>
      <c r="F25" s="47" t="s">
        <v>231</v>
      </c>
      <c r="G25" s="36" t="s">
        <v>511</v>
      </c>
      <c r="H25" s="84"/>
      <c r="I25" s="84">
        <v>930.22</v>
      </c>
      <c r="J25" s="84">
        <v>3720.87</v>
      </c>
      <c r="K25" s="84">
        <f>Tabela134[[#This Row],[AGP]]+Tabela134[[#This Row],[VENCIMENTO]]+Tabela134[[#This Row],[REPRESENTAÇÃO]]</f>
        <v>4651.09</v>
      </c>
      <c r="L25" s="1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</row>
    <row r="26" spans="1:28" s="23" customFormat="1" ht="12.75" customHeight="1">
      <c r="A26" s="39" t="s">
        <v>77</v>
      </c>
      <c r="B26" s="42" t="s">
        <v>130</v>
      </c>
      <c r="C26" s="42" t="s">
        <v>173</v>
      </c>
      <c r="D26" s="45" t="s">
        <v>209</v>
      </c>
      <c r="E26" s="34">
        <v>1</v>
      </c>
      <c r="F26" s="47" t="s">
        <v>232</v>
      </c>
      <c r="G26" s="36" t="s">
        <v>511</v>
      </c>
      <c r="H26" s="84"/>
      <c r="I26" s="84">
        <v>930.22</v>
      </c>
      <c r="J26" s="84">
        <v>3720.87</v>
      </c>
      <c r="K26" s="84">
        <f>Tabela134[[#This Row],[AGP]]+Tabela134[[#This Row],[VENCIMENTO]]+Tabela134[[#This Row],[REPRESENTAÇÃO]]</f>
        <v>4651.09</v>
      </c>
      <c r="L26" s="1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</row>
    <row r="27" spans="1:28" s="23" customFormat="1" ht="12.75" customHeight="1">
      <c r="A27" s="39" t="s">
        <v>78</v>
      </c>
      <c r="B27" s="42" t="s">
        <v>131</v>
      </c>
      <c r="C27" s="42" t="s">
        <v>174</v>
      </c>
      <c r="D27" s="45" t="s">
        <v>209</v>
      </c>
      <c r="E27" s="34">
        <v>1</v>
      </c>
      <c r="F27" s="47" t="s">
        <v>233</v>
      </c>
      <c r="G27" s="36" t="s">
        <v>511</v>
      </c>
      <c r="H27" s="84"/>
      <c r="I27" s="84">
        <v>930.22</v>
      </c>
      <c r="J27" s="84">
        <v>3720.87</v>
      </c>
      <c r="K27" s="84">
        <f>Tabela134[[#This Row],[AGP]]+Tabela134[[#This Row],[VENCIMENTO]]+Tabela134[[#This Row],[REPRESENTAÇÃO]]</f>
        <v>4651.09</v>
      </c>
      <c r="L27" s="1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</row>
    <row r="28" spans="1:28" s="23" customFormat="1" ht="12.75" customHeight="1">
      <c r="A28" s="39" t="s">
        <v>79</v>
      </c>
      <c r="B28" s="42" t="s">
        <v>132</v>
      </c>
      <c r="C28" s="42" t="s">
        <v>175</v>
      </c>
      <c r="D28" s="45" t="s">
        <v>209</v>
      </c>
      <c r="E28" s="34">
        <v>1</v>
      </c>
      <c r="F28" s="47" t="s">
        <v>234</v>
      </c>
      <c r="G28" s="36" t="s">
        <v>511</v>
      </c>
      <c r="H28" s="84"/>
      <c r="I28" s="84">
        <v>930.22</v>
      </c>
      <c r="J28" s="84">
        <v>3720.87</v>
      </c>
      <c r="K28" s="84">
        <f>Tabela134[[#This Row],[AGP]]+Tabela134[[#This Row],[VENCIMENTO]]+Tabela134[[#This Row],[REPRESENTAÇÃO]]</f>
        <v>4651.09</v>
      </c>
      <c r="L28" s="1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</row>
    <row r="29" spans="1:28" s="23" customFormat="1" ht="12.75" customHeight="1">
      <c r="A29" s="39" t="s">
        <v>80</v>
      </c>
      <c r="B29" s="42" t="s">
        <v>129</v>
      </c>
      <c r="C29" s="42" t="s">
        <v>176</v>
      </c>
      <c r="D29" s="45" t="s">
        <v>209</v>
      </c>
      <c r="E29" s="34">
        <v>1</v>
      </c>
      <c r="F29" s="47" t="s">
        <v>235</v>
      </c>
      <c r="G29" s="36" t="s">
        <v>511</v>
      </c>
      <c r="H29" s="84"/>
      <c r="I29" s="84">
        <v>930.22</v>
      </c>
      <c r="J29" s="84">
        <v>3720.87</v>
      </c>
      <c r="K29" s="84">
        <f>Tabela134[[#This Row],[AGP]]+Tabela134[[#This Row],[VENCIMENTO]]+Tabela134[[#This Row],[REPRESENTAÇÃO]]</f>
        <v>4651.09</v>
      </c>
      <c r="L29" s="1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</row>
    <row r="30" spans="1:28" s="23" customFormat="1" ht="12.75" customHeight="1">
      <c r="A30" s="39" t="s">
        <v>81</v>
      </c>
      <c r="B30" s="42" t="s">
        <v>133</v>
      </c>
      <c r="C30" s="42" t="s">
        <v>177</v>
      </c>
      <c r="D30" s="45" t="s">
        <v>209</v>
      </c>
      <c r="E30" s="34">
        <v>1</v>
      </c>
      <c r="F30" s="47" t="s">
        <v>236</v>
      </c>
      <c r="G30" s="36" t="s">
        <v>511</v>
      </c>
      <c r="H30" s="84"/>
      <c r="I30" s="84">
        <v>930.22</v>
      </c>
      <c r="J30" s="84">
        <v>3720.87</v>
      </c>
      <c r="K30" s="84">
        <f>Tabela134[[#This Row],[AGP]]+Tabela134[[#This Row],[VENCIMENTO]]+Tabela134[[#This Row],[REPRESENTAÇÃO]]</f>
        <v>4651.09</v>
      </c>
      <c r="L30" s="1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</row>
    <row r="31" spans="1:28" s="23" customFormat="1" ht="12.75" customHeight="1">
      <c r="A31" s="39" t="s">
        <v>81</v>
      </c>
      <c r="B31" s="42" t="s">
        <v>133</v>
      </c>
      <c r="C31" s="42" t="s">
        <v>177</v>
      </c>
      <c r="D31" s="45" t="s">
        <v>209</v>
      </c>
      <c r="E31" s="34">
        <v>1</v>
      </c>
      <c r="F31" s="47" t="s">
        <v>237</v>
      </c>
      <c r="G31" s="36" t="s">
        <v>511</v>
      </c>
      <c r="H31" s="84"/>
      <c r="I31" s="84">
        <v>930.22</v>
      </c>
      <c r="J31" s="84">
        <v>3720.87</v>
      </c>
      <c r="K31" s="84">
        <f>Tabela134[[#This Row],[AGP]]+Tabela134[[#This Row],[VENCIMENTO]]+Tabela134[[#This Row],[REPRESENTAÇÃO]]</f>
        <v>4651.09</v>
      </c>
      <c r="L31" s="1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</row>
    <row r="32" spans="1:28" s="23" customFormat="1" ht="12.75" customHeight="1">
      <c r="A32" s="39" t="s">
        <v>82</v>
      </c>
      <c r="B32" s="42" t="s">
        <v>134</v>
      </c>
      <c r="C32" s="42" t="s">
        <v>178</v>
      </c>
      <c r="D32" s="45" t="s">
        <v>209</v>
      </c>
      <c r="E32" s="34">
        <v>1</v>
      </c>
      <c r="F32" s="47" t="s">
        <v>238</v>
      </c>
      <c r="G32" s="36" t="s">
        <v>511</v>
      </c>
      <c r="H32" s="84"/>
      <c r="I32" s="84">
        <v>930.22</v>
      </c>
      <c r="J32" s="84">
        <v>3720.87</v>
      </c>
      <c r="K32" s="84">
        <f>Tabela134[[#This Row],[AGP]]+Tabela134[[#This Row],[VENCIMENTO]]+Tabela134[[#This Row],[REPRESENTAÇÃO]]</f>
        <v>4651.09</v>
      </c>
      <c r="L32" s="1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</row>
    <row r="33" spans="1:28" s="23" customFormat="1" ht="12.75" customHeight="1">
      <c r="A33" s="39" t="s">
        <v>83</v>
      </c>
      <c r="B33" s="42" t="s">
        <v>135</v>
      </c>
      <c r="C33" s="42" t="s">
        <v>179</v>
      </c>
      <c r="D33" s="45" t="s">
        <v>209</v>
      </c>
      <c r="E33" s="34">
        <v>1</v>
      </c>
      <c r="F33" s="47" t="s">
        <v>239</v>
      </c>
      <c r="G33" s="36" t="s">
        <v>511</v>
      </c>
      <c r="H33" s="84"/>
      <c r="I33" s="84">
        <v>930.22</v>
      </c>
      <c r="J33" s="84">
        <v>3720.87</v>
      </c>
      <c r="K33" s="84">
        <f>Tabela134[[#This Row],[AGP]]+Tabela134[[#This Row],[VENCIMENTO]]+Tabela134[[#This Row],[REPRESENTAÇÃO]]</f>
        <v>4651.09</v>
      </c>
      <c r="L33" s="1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</row>
    <row r="34" spans="1:28" s="23" customFormat="1" ht="12.75" customHeight="1">
      <c r="A34" s="39" t="s">
        <v>84</v>
      </c>
      <c r="B34" s="42" t="s">
        <v>136</v>
      </c>
      <c r="C34" s="42" t="s">
        <v>456</v>
      </c>
      <c r="D34" s="45" t="s">
        <v>209</v>
      </c>
      <c r="E34" s="34">
        <v>1</v>
      </c>
      <c r="F34" s="47" t="s">
        <v>240</v>
      </c>
      <c r="G34" s="36" t="s">
        <v>511</v>
      </c>
      <c r="H34" s="84"/>
      <c r="I34" s="84">
        <v>930.22</v>
      </c>
      <c r="J34" s="84">
        <v>3720.87</v>
      </c>
      <c r="K34" s="84">
        <f>Tabela134[[#This Row],[AGP]]+Tabela134[[#This Row],[VENCIMENTO]]+Tabela134[[#This Row],[REPRESENTAÇÃO]]</f>
        <v>4651.09</v>
      </c>
      <c r="L34" s="1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</row>
    <row r="35" spans="1:28" s="23" customFormat="1" ht="12.75" customHeight="1">
      <c r="A35" s="39" t="s">
        <v>85</v>
      </c>
      <c r="B35" s="42" t="s">
        <v>137</v>
      </c>
      <c r="C35" s="42" t="s">
        <v>457</v>
      </c>
      <c r="D35" s="45" t="s">
        <v>209</v>
      </c>
      <c r="E35" s="34">
        <v>1</v>
      </c>
      <c r="F35" s="47" t="s">
        <v>241</v>
      </c>
      <c r="G35" s="36" t="s">
        <v>511</v>
      </c>
      <c r="H35" s="84"/>
      <c r="I35" s="84">
        <v>930.22</v>
      </c>
      <c r="J35" s="84">
        <v>3720.87</v>
      </c>
      <c r="K35" s="84">
        <f>Tabela134[[#This Row],[AGP]]+Tabela134[[#This Row],[VENCIMENTO]]+Tabela134[[#This Row],[REPRESENTAÇÃO]]</f>
        <v>4651.09</v>
      </c>
      <c r="L35" s="1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</row>
    <row r="36" spans="1:28" s="23" customFormat="1" ht="12.75" customHeight="1">
      <c r="A36" s="39" t="s">
        <v>86</v>
      </c>
      <c r="B36" s="42" t="s">
        <v>138</v>
      </c>
      <c r="C36" s="42" t="s">
        <v>180</v>
      </c>
      <c r="D36" s="45" t="s">
        <v>209</v>
      </c>
      <c r="E36" s="34">
        <v>1</v>
      </c>
      <c r="F36" s="47" t="s">
        <v>242</v>
      </c>
      <c r="G36" s="36" t="s">
        <v>511</v>
      </c>
      <c r="H36" s="84"/>
      <c r="I36" s="84">
        <v>930.22</v>
      </c>
      <c r="J36" s="84">
        <v>3720.87</v>
      </c>
      <c r="K36" s="84">
        <f>Tabela134[[#This Row],[AGP]]+Tabela134[[#This Row],[VENCIMENTO]]+Tabela134[[#This Row],[REPRESENTAÇÃO]]</f>
        <v>4651.09</v>
      </c>
      <c r="L36" s="1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</row>
    <row r="37" spans="1:28" s="23" customFormat="1" ht="12.75" customHeight="1">
      <c r="A37" s="39" t="s">
        <v>87</v>
      </c>
      <c r="B37" s="42" t="s">
        <v>139</v>
      </c>
      <c r="C37" s="42" t="s">
        <v>181</v>
      </c>
      <c r="D37" s="45" t="s">
        <v>209</v>
      </c>
      <c r="E37" s="34">
        <v>1</v>
      </c>
      <c r="F37" s="47" t="s">
        <v>243</v>
      </c>
      <c r="G37" s="36" t="s">
        <v>511</v>
      </c>
      <c r="H37" s="84"/>
      <c r="I37" s="84">
        <v>930.22</v>
      </c>
      <c r="J37" s="84">
        <v>3720.87</v>
      </c>
      <c r="K37" s="84">
        <f>Tabela134[[#This Row],[AGP]]+Tabela134[[#This Row],[VENCIMENTO]]+Tabela134[[#This Row],[REPRESENTAÇÃO]]</f>
        <v>4651.09</v>
      </c>
      <c r="L37" s="1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</row>
    <row r="38" spans="1:28" s="23" customFormat="1" ht="12.75" customHeight="1">
      <c r="A38" s="39" t="s">
        <v>88</v>
      </c>
      <c r="B38" s="42" t="s">
        <v>140</v>
      </c>
      <c r="C38" s="42" t="s">
        <v>182</v>
      </c>
      <c r="D38" s="45" t="s">
        <v>209</v>
      </c>
      <c r="E38" s="34">
        <v>1</v>
      </c>
      <c r="F38" s="47" t="s">
        <v>244</v>
      </c>
      <c r="G38" s="36" t="s">
        <v>511</v>
      </c>
      <c r="H38" s="84"/>
      <c r="I38" s="84">
        <v>930.22</v>
      </c>
      <c r="J38" s="84">
        <v>3720.87</v>
      </c>
      <c r="K38" s="84">
        <f>Tabela134[[#This Row],[AGP]]+Tabela134[[#This Row],[VENCIMENTO]]+Tabela134[[#This Row],[REPRESENTAÇÃO]]</f>
        <v>4651.09</v>
      </c>
      <c r="L38" s="1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</row>
    <row r="39" spans="1:28" s="23" customFormat="1" ht="12.75" customHeight="1">
      <c r="A39" s="39" t="s">
        <v>89</v>
      </c>
      <c r="B39" s="42" t="s">
        <v>141</v>
      </c>
      <c r="C39" s="42" t="s">
        <v>183</v>
      </c>
      <c r="D39" s="45" t="s">
        <v>18</v>
      </c>
      <c r="E39" s="34">
        <v>1</v>
      </c>
      <c r="F39" s="47" t="s">
        <v>515</v>
      </c>
      <c r="G39" s="36" t="s">
        <v>511</v>
      </c>
      <c r="H39" s="84"/>
      <c r="I39" s="84">
        <v>664.44</v>
      </c>
      <c r="J39" s="84">
        <v>2657.77</v>
      </c>
      <c r="K39" s="84">
        <f>Tabela134[[#This Row],[AGP]]+Tabela134[[#This Row],[VENCIMENTO]]+Tabela134[[#This Row],[REPRESENTAÇÃO]]</f>
        <v>3322.21</v>
      </c>
      <c r="L39" s="1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</row>
    <row r="40" spans="1:28" s="23" customFormat="1" ht="12.75" customHeight="1">
      <c r="A40" s="39" t="s">
        <v>90</v>
      </c>
      <c r="B40" s="42" t="s">
        <v>142</v>
      </c>
      <c r="C40" s="42" t="s">
        <v>184</v>
      </c>
      <c r="D40" s="45" t="s">
        <v>18</v>
      </c>
      <c r="E40" s="34">
        <v>1</v>
      </c>
      <c r="F40" s="47" t="s">
        <v>245</v>
      </c>
      <c r="G40" s="36" t="s">
        <v>511</v>
      </c>
      <c r="H40" s="84"/>
      <c r="I40" s="84">
        <v>664.44</v>
      </c>
      <c r="J40" s="84">
        <v>2657.77</v>
      </c>
      <c r="K40" s="84">
        <f>Tabela134[[#This Row],[AGP]]+Tabela134[[#This Row],[VENCIMENTO]]+Tabela134[[#This Row],[REPRESENTAÇÃO]]</f>
        <v>3322.21</v>
      </c>
      <c r="L40" s="1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</row>
    <row r="41" spans="1:28" s="23" customFormat="1" ht="12.75" customHeight="1">
      <c r="A41" s="39" t="s">
        <v>91</v>
      </c>
      <c r="B41" s="42" t="s">
        <v>129</v>
      </c>
      <c r="C41" s="42" t="s">
        <v>185</v>
      </c>
      <c r="D41" s="45" t="s">
        <v>18</v>
      </c>
      <c r="E41" s="34">
        <v>1</v>
      </c>
      <c r="F41" s="47" t="s">
        <v>246</v>
      </c>
      <c r="G41" s="36" t="s">
        <v>511</v>
      </c>
      <c r="H41" s="84"/>
      <c r="I41" s="84">
        <v>664.44</v>
      </c>
      <c r="J41" s="84">
        <v>2657.77</v>
      </c>
      <c r="K41" s="84">
        <f>Tabela134[[#This Row],[AGP]]+Tabela134[[#This Row],[VENCIMENTO]]+Tabela134[[#This Row],[REPRESENTAÇÃO]]</f>
        <v>3322.21</v>
      </c>
      <c r="L41" s="1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</row>
    <row r="42" spans="1:28" s="23" customFormat="1" ht="12.75" customHeight="1">
      <c r="A42" s="39" t="s">
        <v>92</v>
      </c>
      <c r="B42" s="42" t="s">
        <v>143</v>
      </c>
      <c r="C42" s="42" t="s">
        <v>186</v>
      </c>
      <c r="D42" s="45" t="s">
        <v>18</v>
      </c>
      <c r="E42" s="34">
        <v>1</v>
      </c>
      <c r="F42" s="47" t="s">
        <v>247</v>
      </c>
      <c r="G42" s="36" t="s">
        <v>511</v>
      </c>
      <c r="H42" s="84"/>
      <c r="I42" s="84">
        <v>664.44</v>
      </c>
      <c r="J42" s="84">
        <v>2657.77</v>
      </c>
      <c r="K42" s="84">
        <f>Tabela134[[#This Row],[AGP]]+Tabela134[[#This Row],[VENCIMENTO]]+Tabela134[[#This Row],[REPRESENTAÇÃO]]</f>
        <v>3322.21</v>
      </c>
      <c r="L42" s="1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</row>
    <row r="43" spans="1:28" s="23" customFormat="1" ht="12.75" customHeight="1">
      <c r="A43" s="39" t="s">
        <v>93</v>
      </c>
      <c r="B43" s="42" t="s">
        <v>144</v>
      </c>
      <c r="C43" s="42" t="s">
        <v>187</v>
      </c>
      <c r="D43" s="45" t="s">
        <v>18</v>
      </c>
      <c r="E43" s="34">
        <v>1</v>
      </c>
      <c r="F43" s="47" t="s">
        <v>248</v>
      </c>
      <c r="G43" s="36" t="s">
        <v>511</v>
      </c>
      <c r="H43" s="84"/>
      <c r="I43" s="84">
        <v>664.44</v>
      </c>
      <c r="J43" s="84">
        <v>2657.77</v>
      </c>
      <c r="K43" s="84">
        <f>Tabela134[[#This Row],[AGP]]+Tabela134[[#This Row],[VENCIMENTO]]+Tabela134[[#This Row],[REPRESENTAÇÃO]]</f>
        <v>3322.21</v>
      </c>
      <c r="L43" s="1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</row>
    <row r="44" spans="1:28" s="23" customFormat="1" ht="12.75" customHeight="1">
      <c r="A44" s="39" t="s">
        <v>94</v>
      </c>
      <c r="B44" s="42" t="s">
        <v>145</v>
      </c>
      <c r="C44" s="42" t="s">
        <v>188</v>
      </c>
      <c r="D44" s="45" t="s">
        <v>18</v>
      </c>
      <c r="E44" s="34">
        <v>1</v>
      </c>
      <c r="F44" s="47" t="s">
        <v>249</v>
      </c>
      <c r="G44" s="36" t="s">
        <v>511</v>
      </c>
      <c r="H44" s="84"/>
      <c r="I44" s="84">
        <v>664.44</v>
      </c>
      <c r="J44" s="84">
        <v>2657.77</v>
      </c>
      <c r="K44" s="84">
        <f>Tabela134[[#This Row],[AGP]]+Tabela134[[#This Row],[VENCIMENTO]]+Tabela134[[#This Row],[REPRESENTAÇÃO]]</f>
        <v>3322.21</v>
      </c>
      <c r="L44" s="1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</row>
    <row r="45" spans="1:28" s="23" customFormat="1" ht="12.75" customHeight="1">
      <c r="A45" s="39" t="s">
        <v>95</v>
      </c>
      <c r="B45" s="42" t="s">
        <v>146</v>
      </c>
      <c r="C45" s="42" t="s">
        <v>189</v>
      </c>
      <c r="D45" s="45" t="s">
        <v>18</v>
      </c>
      <c r="E45" s="34">
        <v>1</v>
      </c>
      <c r="F45" s="47" t="s">
        <v>250</v>
      </c>
      <c r="G45" s="36" t="s">
        <v>511</v>
      </c>
      <c r="H45" s="84"/>
      <c r="I45" s="84">
        <v>664.44</v>
      </c>
      <c r="J45" s="84">
        <v>2657.77</v>
      </c>
      <c r="K45" s="84">
        <f>Tabela134[[#This Row],[AGP]]+Tabela134[[#This Row],[VENCIMENTO]]+Tabela134[[#This Row],[REPRESENTAÇÃO]]</f>
        <v>3322.21</v>
      </c>
      <c r="L45" s="1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</row>
    <row r="46" spans="1:28" s="23" customFormat="1" ht="12.75" customHeight="1">
      <c r="A46" s="39" t="s">
        <v>96</v>
      </c>
      <c r="B46" s="42" t="s">
        <v>25</v>
      </c>
      <c r="C46" s="42" t="s">
        <v>190</v>
      </c>
      <c r="D46" s="45" t="s">
        <v>18</v>
      </c>
      <c r="E46" s="34">
        <v>1</v>
      </c>
      <c r="F46" s="47" t="s">
        <v>251</v>
      </c>
      <c r="G46" s="36" t="s">
        <v>511</v>
      </c>
      <c r="H46" s="84"/>
      <c r="I46" s="84">
        <v>664.44</v>
      </c>
      <c r="J46" s="84">
        <v>2657.77</v>
      </c>
      <c r="K46" s="84">
        <f>Tabela134[[#This Row],[AGP]]+Tabela134[[#This Row],[VENCIMENTO]]+Tabela134[[#This Row],[REPRESENTAÇÃO]]</f>
        <v>3322.21</v>
      </c>
      <c r="L46" s="1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</row>
    <row r="47" spans="1:28" s="23" customFormat="1" ht="12.75" customHeight="1">
      <c r="A47" s="39" t="s">
        <v>97</v>
      </c>
      <c r="B47" s="42" t="s">
        <v>147</v>
      </c>
      <c r="C47" s="42" t="s">
        <v>191</v>
      </c>
      <c r="D47" s="45" t="s">
        <v>18</v>
      </c>
      <c r="E47" s="34">
        <v>1</v>
      </c>
      <c r="F47" s="47" t="s">
        <v>252</v>
      </c>
      <c r="G47" s="36" t="s">
        <v>511</v>
      </c>
      <c r="H47" s="84"/>
      <c r="I47" s="84">
        <v>664.44</v>
      </c>
      <c r="J47" s="84">
        <v>2657.77</v>
      </c>
      <c r="K47" s="84">
        <f>Tabela134[[#This Row],[AGP]]+Tabela134[[#This Row],[VENCIMENTO]]+Tabela134[[#This Row],[REPRESENTAÇÃO]]</f>
        <v>3322.21</v>
      </c>
      <c r="L47" s="1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</row>
    <row r="48" spans="1:28" s="23" customFormat="1" ht="12.75" customHeight="1">
      <c r="A48" s="39" t="s">
        <v>98</v>
      </c>
      <c r="B48" s="42" t="s">
        <v>148</v>
      </c>
      <c r="C48" s="42" t="s">
        <v>192</v>
      </c>
      <c r="D48" s="45" t="s">
        <v>18</v>
      </c>
      <c r="E48" s="34">
        <v>1</v>
      </c>
      <c r="F48" s="47" t="s">
        <v>253</v>
      </c>
      <c r="G48" s="36" t="s">
        <v>511</v>
      </c>
      <c r="H48" s="84"/>
      <c r="I48" s="84">
        <v>664.44</v>
      </c>
      <c r="J48" s="84">
        <v>2657.77</v>
      </c>
      <c r="K48" s="84">
        <f>Tabela134[[#This Row],[AGP]]+Tabela134[[#This Row],[VENCIMENTO]]+Tabela134[[#This Row],[REPRESENTAÇÃO]]</f>
        <v>3322.21</v>
      </c>
      <c r="L48" s="1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</row>
    <row r="49" spans="1:28" s="23" customFormat="1" ht="12.75" customHeight="1">
      <c r="A49" s="39" t="s">
        <v>99</v>
      </c>
      <c r="B49" s="42" t="s">
        <v>149</v>
      </c>
      <c r="C49" s="42" t="s">
        <v>193</v>
      </c>
      <c r="D49" s="45" t="s">
        <v>18</v>
      </c>
      <c r="E49" s="34">
        <v>1</v>
      </c>
      <c r="F49" s="47" t="s">
        <v>254</v>
      </c>
      <c r="G49" s="36" t="s">
        <v>511</v>
      </c>
      <c r="H49" s="84"/>
      <c r="I49" s="84">
        <v>664.44</v>
      </c>
      <c r="J49" s="84">
        <v>2657.77</v>
      </c>
      <c r="K49" s="84">
        <f>Tabela134[[#This Row],[AGP]]+Tabela134[[#This Row],[VENCIMENTO]]+Tabela134[[#This Row],[REPRESENTAÇÃO]]</f>
        <v>3322.21</v>
      </c>
      <c r="L49" s="1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</row>
    <row r="50" spans="1:28" s="23" customFormat="1" ht="12.75" customHeight="1">
      <c r="A50" s="39" t="s">
        <v>100</v>
      </c>
      <c r="B50" s="42" t="s">
        <v>150</v>
      </c>
      <c r="C50" s="44" t="s">
        <v>194</v>
      </c>
      <c r="D50" s="45" t="s">
        <v>18</v>
      </c>
      <c r="E50" s="34">
        <v>1</v>
      </c>
      <c r="F50" s="47" t="s">
        <v>255</v>
      </c>
      <c r="G50" s="36" t="s">
        <v>511</v>
      </c>
      <c r="H50" s="84"/>
      <c r="I50" s="84">
        <v>664.44</v>
      </c>
      <c r="J50" s="84">
        <v>2657.77</v>
      </c>
      <c r="K50" s="84">
        <f>Tabela134[[#This Row],[AGP]]+Tabela134[[#This Row],[VENCIMENTO]]+Tabela134[[#This Row],[REPRESENTAÇÃO]]</f>
        <v>3322.21</v>
      </c>
      <c r="L50" s="1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</row>
    <row r="51" spans="1:28" s="23" customFormat="1" ht="12.75" customHeight="1">
      <c r="A51" s="39" t="s">
        <v>101</v>
      </c>
      <c r="B51" s="42" t="s">
        <v>151</v>
      </c>
      <c r="C51" s="42" t="s">
        <v>195</v>
      </c>
      <c r="D51" s="45" t="s">
        <v>19</v>
      </c>
      <c r="E51" s="34">
        <v>1</v>
      </c>
      <c r="F51" s="47" t="s">
        <v>256</v>
      </c>
      <c r="G51" s="36" t="s">
        <v>511</v>
      </c>
      <c r="H51" s="84"/>
      <c r="I51" s="84">
        <v>431.89</v>
      </c>
      <c r="J51" s="84">
        <v>1727.55</v>
      </c>
      <c r="K51" s="84">
        <f>Tabela134[[#This Row],[AGP]]+Tabela134[[#This Row],[VENCIMENTO]]+Tabela134[[#This Row],[REPRESENTAÇÃO]]</f>
        <v>2159.44</v>
      </c>
      <c r="L51" s="1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</row>
    <row r="52" spans="1:28" s="23" customFormat="1" ht="12.75" customHeight="1">
      <c r="A52" s="39" t="s">
        <v>102</v>
      </c>
      <c r="B52" s="42" t="s">
        <v>152</v>
      </c>
      <c r="C52" s="42" t="s">
        <v>196</v>
      </c>
      <c r="D52" s="45" t="s">
        <v>19</v>
      </c>
      <c r="E52" s="34">
        <v>1</v>
      </c>
      <c r="F52" s="39" t="s">
        <v>257</v>
      </c>
      <c r="G52" s="36" t="s">
        <v>511</v>
      </c>
      <c r="H52" s="84"/>
      <c r="I52" s="84">
        <v>431.89</v>
      </c>
      <c r="J52" s="84">
        <v>1727.55</v>
      </c>
      <c r="K52" s="84">
        <f>Tabela134[[#This Row],[AGP]]+Tabela134[[#This Row],[VENCIMENTO]]+Tabela134[[#This Row],[REPRESENTAÇÃO]]</f>
        <v>2159.44</v>
      </c>
      <c r="L52" s="1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</row>
    <row r="53" spans="1:28" s="23" customFormat="1" ht="12.75" customHeight="1">
      <c r="A53" s="39" t="s">
        <v>101</v>
      </c>
      <c r="B53" s="42" t="s">
        <v>151</v>
      </c>
      <c r="C53" s="42" t="s">
        <v>195</v>
      </c>
      <c r="D53" s="45" t="s">
        <v>19</v>
      </c>
      <c r="E53" s="34">
        <v>1</v>
      </c>
      <c r="F53" s="47" t="s">
        <v>258</v>
      </c>
      <c r="G53" s="36" t="s">
        <v>511</v>
      </c>
      <c r="H53" s="84"/>
      <c r="I53" s="84">
        <v>431.89</v>
      </c>
      <c r="J53" s="84">
        <v>1727.55</v>
      </c>
      <c r="K53" s="84">
        <f>Tabela134[[#This Row],[AGP]]+Tabela134[[#This Row],[VENCIMENTO]]+Tabela134[[#This Row],[REPRESENTAÇÃO]]</f>
        <v>2159.44</v>
      </c>
      <c r="L53" s="1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</row>
    <row r="54" spans="1:28" s="23" customFormat="1" ht="12.75" customHeight="1">
      <c r="A54" s="39" t="s">
        <v>101</v>
      </c>
      <c r="B54" s="42" t="s">
        <v>151</v>
      </c>
      <c r="C54" s="42" t="s">
        <v>195</v>
      </c>
      <c r="D54" s="45" t="s">
        <v>19</v>
      </c>
      <c r="E54" s="34">
        <v>1</v>
      </c>
      <c r="F54" s="47" t="s">
        <v>259</v>
      </c>
      <c r="G54" s="36" t="s">
        <v>511</v>
      </c>
      <c r="H54" s="84"/>
      <c r="I54" s="84">
        <v>431.89</v>
      </c>
      <c r="J54" s="84">
        <v>1727.55</v>
      </c>
      <c r="K54" s="84">
        <f>Tabela134[[#This Row],[AGP]]+Tabela134[[#This Row],[VENCIMENTO]]+Tabela134[[#This Row],[REPRESENTAÇÃO]]</f>
        <v>2159.44</v>
      </c>
      <c r="L54" s="1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</row>
    <row r="55" spans="1:28" s="23" customFormat="1" ht="12.75" customHeight="1">
      <c r="A55" s="39" t="s">
        <v>103</v>
      </c>
      <c r="B55" s="42" t="s">
        <v>153</v>
      </c>
      <c r="C55" s="42" t="s">
        <v>197</v>
      </c>
      <c r="D55" s="45" t="s">
        <v>19</v>
      </c>
      <c r="E55" s="34">
        <v>1</v>
      </c>
      <c r="F55" s="47" t="s">
        <v>260</v>
      </c>
      <c r="G55" s="36" t="s">
        <v>511</v>
      </c>
      <c r="H55" s="84"/>
      <c r="I55" s="84">
        <v>431.89</v>
      </c>
      <c r="J55" s="84">
        <v>1727.55</v>
      </c>
      <c r="K55" s="84">
        <f>Tabela134[[#This Row],[AGP]]+Tabela134[[#This Row],[VENCIMENTO]]+Tabela134[[#This Row],[REPRESENTAÇÃO]]</f>
        <v>2159.44</v>
      </c>
      <c r="L55" s="1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</row>
    <row r="56" spans="1:28" s="23" customFormat="1" ht="12.75" customHeight="1">
      <c r="A56" s="39" t="s">
        <v>101</v>
      </c>
      <c r="B56" s="42" t="s">
        <v>151</v>
      </c>
      <c r="C56" s="42" t="s">
        <v>195</v>
      </c>
      <c r="D56" s="45" t="s">
        <v>19</v>
      </c>
      <c r="E56" s="34">
        <v>1</v>
      </c>
      <c r="F56" s="47" t="s">
        <v>261</v>
      </c>
      <c r="G56" s="36" t="s">
        <v>511</v>
      </c>
      <c r="H56" s="84"/>
      <c r="I56" s="84">
        <v>431.89</v>
      </c>
      <c r="J56" s="84">
        <v>1727.55</v>
      </c>
      <c r="K56" s="84">
        <f>Tabela134[[#This Row],[AGP]]+Tabela134[[#This Row],[VENCIMENTO]]+Tabela134[[#This Row],[REPRESENTAÇÃO]]</f>
        <v>2159.44</v>
      </c>
      <c r="L56" s="1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</row>
    <row r="57" spans="1:28" s="23" customFormat="1" ht="12.75" customHeight="1">
      <c r="A57" s="39" t="s">
        <v>102</v>
      </c>
      <c r="B57" s="42" t="s">
        <v>152</v>
      </c>
      <c r="C57" s="42" t="s">
        <v>196</v>
      </c>
      <c r="D57" s="45" t="s">
        <v>19</v>
      </c>
      <c r="E57" s="34">
        <v>1</v>
      </c>
      <c r="F57" s="47" t="s">
        <v>262</v>
      </c>
      <c r="G57" s="36" t="s">
        <v>511</v>
      </c>
      <c r="H57" s="84"/>
      <c r="I57" s="84">
        <v>431.89</v>
      </c>
      <c r="J57" s="84">
        <v>1727.55</v>
      </c>
      <c r="K57" s="84">
        <f>Tabela134[[#This Row],[AGP]]+Tabela134[[#This Row],[VENCIMENTO]]+Tabela134[[#This Row],[REPRESENTAÇÃO]]</f>
        <v>2159.44</v>
      </c>
      <c r="L57" s="1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</row>
    <row r="58" spans="1:28" s="23" customFormat="1" ht="12.75" customHeight="1">
      <c r="A58" s="39" t="s">
        <v>104</v>
      </c>
      <c r="B58" s="42" t="s">
        <v>154</v>
      </c>
      <c r="C58" s="42" t="s">
        <v>198</v>
      </c>
      <c r="D58" s="45" t="s">
        <v>19</v>
      </c>
      <c r="E58" s="34">
        <v>1</v>
      </c>
      <c r="F58" s="47" t="s">
        <v>263</v>
      </c>
      <c r="G58" s="36" t="s">
        <v>511</v>
      </c>
      <c r="H58" s="84"/>
      <c r="I58" s="84">
        <v>431.89</v>
      </c>
      <c r="J58" s="84">
        <v>1727.55</v>
      </c>
      <c r="K58" s="84">
        <f>Tabela134[[#This Row],[AGP]]+Tabela134[[#This Row],[VENCIMENTO]]+Tabela134[[#This Row],[REPRESENTAÇÃO]]</f>
        <v>2159.44</v>
      </c>
      <c r="L58" s="1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</row>
    <row r="59" spans="1:28" s="23" customFormat="1" ht="12.75" customHeight="1">
      <c r="A59" s="39" t="s">
        <v>104</v>
      </c>
      <c r="B59" s="42" t="s">
        <v>154</v>
      </c>
      <c r="C59" s="42" t="s">
        <v>198</v>
      </c>
      <c r="D59" s="45" t="s">
        <v>19</v>
      </c>
      <c r="E59" s="34">
        <v>1</v>
      </c>
      <c r="F59" s="47" t="s">
        <v>264</v>
      </c>
      <c r="G59" s="36" t="s">
        <v>511</v>
      </c>
      <c r="H59" s="84"/>
      <c r="I59" s="84">
        <v>431.89</v>
      </c>
      <c r="J59" s="84">
        <v>1727.55</v>
      </c>
      <c r="K59" s="84">
        <f>Tabela134[[#This Row],[AGP]]+Tabela134[[#This Row],[VENCIMENTO]]+Tabela134[[#This Row],[REPRESENTAÇÃO]]</f>
        <v>2159.44</v>
      </c>
      <c r="L59" s="1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</row>
    <row r="60" spans="1:28" s="23" customFormat="1" ht="12.75" customHeight="1">
      <c r="A60" s="39" t="s">
        <v>104</v>
      </c>
      <c r="B60" s="42" t="s">
        <v>154</v>
      </c>
      <c r="C60" s="42" t="s">
        <v>198</v>
      </c>
      <c r="D60" s="45" t="s">
        <v>19</v>
      </c>
      <c r="E60" s="34">
        <v>1</v>
      </c>
      <c r="F60" s="47" t="s">
        <v>265</v>
      </c>
      <c r="G60" s="36" t="s">
        <v>511</v>
      </c>
      <c r="H60" s="84"/>
      <c r="I60" s="84">
        <v>431.89</v>
      </c>
      <c r="J60" s="84">
        <v>1727.55</v>
      </c>
      <c r="K60" s="84">
        <f>Tabela134[[#This Row],[AGP]]+Tabela134[[#This Row],[VENCIMENTO]]+Tabela134[[#This Row],[REPRESENTAÇÃO]]</f>
        <v>2159.44</v>
      </c>
      <c r="L60" s="1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</row>
    <row r="61" spans="1:28" s="23" customFormat="1" ht="12.75" customHeight="1">
      <c r="A61" s="39" t="s">
        <v>105</v>
      </c>
      <c r="B61" s="42" t="s">
        <v>155</v>
      </c>
      <c r="C61" s="42" t="s">
        <v>199</v>
      </c>
      <c r="D61" s="45" t="s">
        <v>19</v>
      </c>
      <c r="E61" s="34">
        <v>1</v>
      </c>
      <c r="F61" s="47" t="s">
        <v>266</v>
      </c>
      <c r="G61" s="36" t="s">
        <v>511</v>
      </c>
      <c r="H61" s="84"/>
      <c r="I61" s="84">
        <v>431.89</v>
      </c>
      <c r="J61" s="84">
        <v>1727.55</v>
      </c>
      <c r="K61" s="84">
        <f>Tabela134[[#This Row],[AGP]]+Tabela134[[#This Row],[VENCIMENTO]]+Tabela134[[#This Row],[REPRESENTAÇÃO]]</f>
        <v>2159.44</v>
      </c>
      <c r="L61" s="1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</row>
    <row r="62" spans="1:28" s="23" customFormat="1" ht="12.75" customHeight="1">
      <c r="A62" s="39" t="s">
        <v>107</v>
      </c>
      <c r="B62" s="42" t="s">
        <v>157</v>
      </c>
      <c r="C62" s="42" t="s">
        <v>201</v>
      </c>
      <c r="D62" s="45" t="s">
        <v>210</v>
      </c>
      <c r="E62" s="34">
        <v>1</v>
      </c>
      <c r="F62" s="47" t="s">
        <v>268</v>
      </c>
      <c r="G62" s="36" t="s">
        <v>511</v>
      </c>
      <c r="H62" s="84"/>
      <c r="I62" s="84">
        <v>265.77999999999997</v>
      </c>
      <c r="J62" s="84">
        <v>1063.1099999999999</v>
      </c>
      <c r="K62" s="84">
        <f>Tabela134[[#This Row],[AGP]]+Tabela134[[#This Row],[VENCIMENTO]]+Tabela134[[#This Row],[REPRESENTAÇÃO]]</f>
        <v>1328.8899999999999</v>
      </c>
      <c r="L62" s="1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</row>
    <row r="63" spans="1:28" s="23" customFormat="1" ht="12.75" customHeight="1">
      <c r="A63" s="39" t="s">
        <v>108</v>
      </c>
      <c r="B63" s="42" t="s">
        <v>158</v>
      </c>
      <c r="C63" s="42" t="s">
        <v>202</v>
      </c>
      <c r="D63" s="45" t="s">
        <v>210</v>
      </c>
      <c r="E63" s="34">
        <v>1</v>
      </c>
      <c r="F63" s="47" t="s">
        <v>269</v>
      </c>
      <c r="G63" s="36" t="s">
        <v>511</v>
      </c>
      <c r="H63" s="84"/>
      <c r="I63" s="84">
        <v>265.77999999999997</v>
      </c>
      <c r="J63" s="84">
        <v>1063.1099999999999</v>
      </c>
      <c r="K63" s="84">
        <f>Tabela134[[#This Row],[AGP]]+Tabela134[[#This Row],[VENCIMENTO]]+Tabela134[[#This Row],[REPRESENTAÇÃO]]</f>
        <v>1328.8899999999999</v>
      </c>
      <c r="L63" s="1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</row>
    <row r="64" spans="1:28" s="23" customFormat="1" ht="12.75" customHeight="1">
      <c r="A64" s="39" t="s">
        <v>108</v>
      </c>
      <c r="B64" s="42" t="s">
        <v>158</v>
      </c>
      <c r="C64" s="42" t="s">
        <v>202</v>
      </c>
      <c r="D64" s="45" t="s">
        <v>210</v>
      </c>
      <c r="E64" s="34">
        <v>1</v>
      </c>
      <c r="F64" s="47" t="s">
        <v>270</v>
      </c>
      <c r="G64" s="36" t="s">
        <v>511</v>
      </c>
      <c r="H64" s="84"/>
      <c r="I64" s="84">
        <v>265.77999999999997</v>
      </c>
      <c r="J64" s="84">
        <v>1063.1099999999999</v>
      </c>
      <c r="K64" s="84">
        <f>Tabela134[[#This Row],[AGP]]+Tabela134[[#This Row],[VENCIMENTO]]+Tabela134[[#This Row],[REPRESENTAÇÃO]]</f>
        <v>1328.8899999999999</v>
      </c>
      <c r="L64" s="1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</row>
    <row r="65" spans="1:28" s="23" customFormat="1" ht="12.75" customHeight="1">
      <c r="A65" s="39" t="s">
        <v>109</v>
      </c>
      <c r="B65" s="42" t="s">
        <v>159</v>
      </c>
      <c r="C65" s="42" t="s">
        <v>203</v>
      </c>
      <c r="D65" s="45" t="s">
        <v>210</v>
      </c>
      <c r="E65" s="34">
        <v>1</v>
      </c>
      <c r="F65" s="47" t="s">
        <v>271</v>
      </c>
      <c r="G65" s="36" t="s">
        <v>511</v>
      </c>
      <c r="H65" s="84"/>
      <c r="I65" s="84">
        <v>265.77999999999997</v>
      </c>
      <c r="J65" s="84">
        <v>1063.1099999999999</v>
      </c>
      <c r="K65" s="84">
        <f>Tabela134[[#This Row],[AGP]]+Tabela134[[#This Row],[VENCIMENTO]]+Tabela134[[#This Row],[REPRESENTAÇÃO]]</f>
        <v>1328.8899999999999</v>
      </c>
      <c r="L65" s="1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</row>
    <row r="66" spans="1:28" s="23" customFormat="1" ht="12.75" customHeight="1">
      <c r="A66" s="39" t="s">
        <v>110</v>
      </c>
      <c r="B66" s="42" t="s">
        <v>160</v>
      </c>
      <c r="C66" s="42" t="s">
        <v>204</v>
      </c>
      <c r="D66" s="45" t="s">
        <v>210</v>
      </c>
      <c r="E66" s="34">
        <v>1</v>
      </c>
      <c r="F66" s="47" t="s">
        <v>272</v>
      </c>
      <c r="G66" s="36" t="s">
        <v>511</v>
      </c>
      <c r="H66" s="84"/>
      <c r="I66" s="84">
        <v>265.77999999999997</v>
      </c>
      <c r="J66" s="84">
        <v>1063.1099999999999</v>
      </c>
      <c r="K66" s="84">
        <f>Tabela134[[#This Row],[AGP]]+Tabela134[[#This Row],[VENCIMENTO]]+Tabela134[[#This Row],[REPRESENTAÇÃO]]</f>
        <v>1328.8899999999999</v>
      </c>
      <c r="L66" s="1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</row>
    <row r="67" spans="1:28" s="23" customFormat="1" ht="12.75" customHeight="1">
      <c r="A67" s="39" t="s">
        <v>111</v>
      </c>
      <c r="B67" s="42" t="s">
        <v>161</v>
      </c>
      <c r="C67" s="42" t="s">
        <v>205</v>
      </c>
      <c r="D67" s="45" t="s">
        <v>211</v>
      </c>
      <c r="E67" s="34">
        <v>1</v>
      </c>
      <c r="F67" s="47" t="s">
        <v>273</v>
      </c>
      <c r="G67" s="36" t="s">
        <v>511</v>
      </c>
      <c r="H67" s="84"/>
      <c r="I67" s="84">
        <v>232.56</v>
      </c>
      <c r="J67" s="84">
        <v>930.22</v>
      </c>
      <c r="K67" s="84">
        <f>Tabela134[[#This Row],[AGP]]+Tabela134[[#This Row],[VENCIMENTO]]+Tabela134[[#This Row],[REPRESENTAÇÃO]]</f>
        <v>1162.78</v>
      </c>
      <c r="L67" s="1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</row>
    <row r="68" spans="1:28" s="22" customFormat="1" ht="12.75" customHeight="1">
      <c r="A68" s="21" t="s">
        <v>57</v>
      </c>
      <c r="B68" s="87"/>
      <c r="C68" s="87"/>
      <c r="D68" s="87"/>
      <c r="E68" s="87">
        <f>SUBTOTAL(102,Tabela134[QUANT.])</f>
        <v>65</v>
      </c>
      <c r="F68" s="88"/>
      <c r="G68" s="87"/>
      <c r="H68" s="108">
        <f>SUM(H3:H67)</f>
        <v>10570</v>
      </c>
      <c r="I68" s="89">
        <f>SUBTOTAL(109,Tabela134[VENCIMENTO])</f>
        <v>55381.24000000002</v>
      </c>
      <c r="J68" s="90">
        <f>SUBTOTAL(109,Tabela134[REPRESENTAÇÃO])</f>
        <v>216439.0399999996</v>
      </c>
      <c r="K68" s="91">
        <f>SUBTOTAL(109,Tabela134[TOTAL])</f>
        <v>282390.27999999997</v>
      </c>
    </row>
    <row r="69" spans="1:28" ht="12.75" customHeight="1">
      <c r="A69" s="18"/>
      <c r="B69" s="19"/>
      <c r="C69" s="19"/>
      <c r="D69" s="19"/>
      <c r="E69" s="19"/>
      <c r="F69" s="20"/>
      <c r="G69" s="19"/>
      <c r="H69" s="19"/>
      <c r="I69" s="19"/>
      <c r="J69" s="19"/>
      <c r="K69" s="17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</row>
    <row r="70" spans="1:28" s="22" customFormat="1" ht="12.75" customHeight="1">
      <c r="A70" s="113" t="s">
        <v>20</v>
      </c>
      <c r="B70" s="113"/>
      <c r="C70" s="113"/>
      <c r="D70" s="113"/>
      <c r="E70" s="113"/>
      <c r="F70" s="113"/>
      <c r="G70" s="113"/>
      <c r="H70" s="113"/>
      <c r="I70" s="26"/>
      <c r="K70" s="27"/>
      <c r="L70" s="27"/>
    </row>
    <row r="71" spans="1:28" s="22" customFormat="1" ht="12.75" customHeight="1">
      <c r="A71" s="24" t="s">
        <v>1</v>
      </c>
      <c r="B71" s="24" t="s">
        <v>2</v>
      </c>
      <c r="C71" s="24" t="s">
        <v>3</v>
      </c>
      <c r="D71" s="24" t="s">
        <v>4</v>
      </c>
      <c r="E71" s="24" t="s">
        <v>5</v>
      </c>
      <c r="F71" s="24" t="s">
        <v>6</v>
      </c>
      <c r="G71" s="24" t="s">
        <v>7</v>
      </c>
      <c r="H71" s="24" t="s">
        <v>11</v>
      </c>
      <c r="I71" s="26"/>
      <c r="J71" s="26"/>
      <c r="K71" s="27"/>
      <c r="L71" s="27"/>
      <c r="M71" s="26"/>
      <c r="N71" s="26"/>
      <c r="O71" s="26"/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</row>
    <row r="72" spans="1:28" s="22" customFormat="1" ht="12.75" customHeight="1">
      <c r="A72" s="39" t="s">
        <v>274</v>
      </c>
      <c r="B72" s="42" t="s">
        <v>275</v>
      </c>
      <c r="C72" s="44" t="s">
        <v>276</v>
      </c>
      <c r="D72" s="45" t="s">
        <v>277</v>
      </c>
      <c r="E72" s="29">
        <v>1</v>
      </c>
      <c r="F72" s="47" t="s">
        <v>331</v>
      </c>
      <c r="G72" s="74" t="s">
        <v>513</v>
      </c>
      <c r="H72" s="107">
        <v>5847.08</v>
      </c>
      <c r="K72" s="28"/>
      <c r="L72" s="28"/>
      <c r="M72" s="28"/>
      <c r="N72" s="28"/>
      <c r="O72" s="28"/>
      <c r="P72" s="28"/>
      <c r="Q72" s="28"/>
      <c r="R72" s="28"/>
      <c r="S72" s="28"/>
      <c r="T72" s="28"/>
      <c r="U72" s="28"/>
      <c r="V72" s="28"/>
      <c r="W72" s="28"/>
      <c r="X72" s="28"/>
      <c r="Y72" s="28"/>
      <c r="Z72" s="28"/>
      <c r="AA72" s="28"/>
      <c r="AB72" s="28"/>
    </row>
    <row r="73" spans="1:28" s="22" customFormat="1" ht="12.75" customHeight="1">
      <c r="A73" s="39" t="s">
        <v>278</v>
      </c>
      <c r="B73" s="42" t="s">
        <v>279</v>
      </c>
      <c r="C73" s="42" t="s">
        <v>280</v>
      </c>
      <c r="D73" s="45" t="s">
        <v>277</v>
      </c>
      <c r="E73" s="29">
        <v>1</v>
      </c>
      <c r="F73" s="47" t="s">
        <v>332</v>
      </c>
      <c r="G73" s="74" t="s">
        <v>512</v>
      </c>
      <c r="H73" s="107">
        <v>5847.08</v>
      </c>
      <c r="K73" s="28"/>
      <c r="L73" s="28"/>
      <c r="M73" s="28"/>
      <c r="N73" s="28"/>
      <c r="O73" s="28"/>
      <c r="P73" s="28"/>
      <c r="Q73" s="28"/>
      <c r="R73" s="28"/>
      <c r="S73" s="28"/>
      <c r="T73" s="28"/>
      <c r="U73" s="28"/>
      <c r="V73" s="28"/>
      <c r="W73" s="28"/>
      <c r="X73" s="28"/>
      <c r="Y73" s="28"/>
      <c r="Z73" s="28"/>
      <c r="AA73" s="28"/>
      <c r="AB73" s="28"/>
    </row>
    <row r="74" spans="1:28" s="22" customFormat="1" ht="12.75" customHeight="1">
      <c r="A74" s="39" t="s">
        <v>75</v>
      </c>
      <c r="B74" s="42" t="s">
        <v>135</v>
      </c>
      <c r="C74" s="42" t="s">
        <v>281</v>
      </c>
      <c r="D74" s="45" t="s">
        <v>21</v>
      </c>
      <c r="E74" s="29">
        <v>1</v>
      </c>
      <c r="F74" s="47" t="s">
        <v>333</v>
      </c>
      <c r="G74" s="74" t="s">
        <v>512</v>
      </c>
      <c r="H74" s="107">
        <v>4916.8599999999997</v>
      </c>
      <c r="K74" s="28"/>
      <c r="L74" s="28"/>
      <c r="M74" s="28"/>
      <c r="N74" s="28"/>
      <c r="O74" s="28"/>
      <c r="P74" s="28"/>
      <c r="Q74" s="28"/>
      <c r="R74" s="28"/>
      <c r="S74" s="28"/>
      <c r="T74" s="28"/>
      <c r="U74" s="28"/>
      <c r="V74" s="28"/>
      <c r="W74" s="28"/>
      <c r="X74" s="28"/>
      <c r="Y74" s="28"/>
      <c r="Z74" s="28"/>
      <c r="AA74" s="28"/>
      <c r="AB74" s="28"/>
    </row>
    <row r="75" spans="1:28" s="22" customFormat="1" ht="12.75" customHeight="1">
      <c r="A75" s="39" t="s">
        <v>282</v>
      </c>
      <c r="B75" s="42" t="s">
        <v>283</v>
      </c>
      <c r="C75" s="42" t="s">
        <v>284</v>
      </c>
      <c r="D75" s="45" t="s">
        <v>21</v>
      </c>
      <c r="E75" s="29">
        <v>1</v>
      </c>
      <c r="F75" s="47" t="s">
        <v>334</v>
      </c>
      <c r="G75" s="74" t="s">
        <v>512</v>
      </c>
      <c r="H75" s="107">
        <v>4916.8599999999997</v>
      </c>
      <c r="K75" s="28"/>
      <c r="L75" s="28"/>
      <c r="M75" s="28"/>
      <c r="N75" s="28"/>
      <c r="O75" s="28"/>
      <c r="P75" s="28"/>
      <c r="Q75" s="28"/>
      <c r="R75" s="28"/>
      <c r="S75" s="28"/>
      <c r="T75" s="28"/>
      <c r="U75" s="28"/>
      <c r="V75" s="28"/>
      <c r="W75" s="28"/>
      <c r="X75" s="28"/>
      <c r="Y75" s="28"/>
      <c r="Z75" s="28"/>
      <c r="AA75" s="28"/>
      <c r="AB75" s="28"/>
    </row>
    <row r="76" spans="1:28" s="22" customFormat="1" ht="12.75" customHeight="1">
      <c r="A76" s="39" t="s">
        <v>285</v>
      </c>
      <c r="B76" s="42" t="s">
        <v>286</v>
      </c>
      <c r="C76" s="42" t="s">
        <v>287</v>
      </c>
      <c r="D76" s="45" t="s">
        <v>22</v>
      </c>
      <c r="E76" s="29">
        <v>1</v>
      </c>
      <c r="F76" s="47" t="s">
        <v>335</v>
      </c>
      <c r="G76" s="74" t="s">
        <v>512</v>
      </c>
      <c r="H76" s="107">
        <v>4518.2</v>
      </c>
      <c r="K76" s="28"/>
      <c r="L76" s="28"/>
      <c r="M76" s="28"/>
      <c r="N76" s="28"/>
      <c r="O76" s="28"/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</row>
    <row r="77" spans="1:28" s="22" customFormat="1" ht="12.75" customHeight="1">
      <c r="A77" s="39" t="s">
        <v>288</v>
      </c>
      <c r="B77" s="42" t="s">
        <v>289</v>
      </c>
      <c r="C77" s="42" t="s">
        <v>290</v>
      </c>
      <c r="D77" s="45" t="s">
        <v>22</v>
      </c>
      <c r="E77" s="29">
        <v>1</v>
      </c>
      <c r="F77" s="47" t="s">
        <v>336</v>
      </c>
      <c r="G77" s="74" t="s">
        <v>512</v>
      </c>
      <c r="H77" s="107">
        <v>4518.2</v>
      </c>
      <c r="K77" s="28"/>
      <c r="L77" s="28"/>
      <c r="M77" s="28"/>
      <c r="N77" s="28"/>
      <c r="O77" s="28"/>
      <c r="P77" s="28"/>
      <c r="Q77" s="28"/>
      <c r="R77" s="28"/>
      <c r="S77" s="28"/>
      <c r="T77" s="28"/>
      <c r="U77" s="28"/>
      <c r="V77" s="28"/>
      <c r="W77" s="28"/>
      <c r="X77" s="28"/>
      <c r="Y77" s="28"/>
      <c r="Z77" s="28"/>
      <c r="AA77" s="28"/>
      <c r="AB77" s="28"/>
    </row>
    <row r="78" spans="1:28" s="22" customFormat="1" ht="12.75" customHeight="1">
      <c r="A78" s="39" t="s">
        <v>291</v>
      </c>
      <c r="B78" s="42" t="s">
        <v>292</v>
      </c>
      <c r="C78" s="42" t="s">
        <v>293</v>
      </c>
      <c r="D78" s="45" t="s">
        <v>22</v>
      </c>
      <c r="E78" s="29">
        <v>1</v>
      </c>
      <c r="F78" s="47" t="s">
        <v>337</v>
      </c>
      <c r="G78" s="74" t="s">
        <v>512</v>
      </c>
      <c r="H78" s="107">
        <v>4518.2</v>
      </c>
      <c r="K78" s="28"/>
      <c r="L78" s="28"/>
      <c r="M78" s="28"/>
      <c r="N78" s="28"/>
      <c r="O78" s="28"/>
      <c r="P78" s="28"/>
      <c r="Q78" s="28"/>
      <c r="R78" s="28"/>
      <c r="S78" s="28"/>
      <c r="T78" s="28"/>
      <c r="U78" s="28"/>
      <c r="V78" s="28"/>
      <c r="W78" s="28"/>
      <c r="X78" s="28"/>
      <c r="Y78" s="28"/>
      <c r="Z78" s="28"/>
      <c r="AA78" s="28"/>
      <c r="AB78" s="28"/>
    </row>
    <row r="79" spans="1:28" s="22" customFormat="1" ht="12.75" customHeight="1">
      <c r="A79" s="39" t="s">
        <v>294</v>
      </c>
      <c r="B79" s="42" t="s">
        <v>295</v>
      </c>
      <c r="C79" s="42" t="s">
        <v>296</v>
      </c>
      <c r="D79" s="45" t="s">
        <v>22</v>
      </c>
      <c r="E79" s="29">
        <v>1</v>
      </c>
      <c r="F79" s="47" t="s">
        <v>338</v>
      </c>
      <c r="G79" s="74" t="s">
        <v>513</v>
      </c>
      <c r="H79" s="107">
        <v>4518.2</v>
      </c>
      <c r="K79" s="28"/>
      <c r="L79" s="28"/>
      <c r="M79" s="28"/>
      <c r="N79" s="28"/>
      <c r="O79" s="28"/>
      <c r="P79" s="28"/>
      <c r="Q79" s="28"/>
      <c r="R79" s="28"/>
      <c r="S79" s="28"/>
      <c r="T79" s="28"/>
      <c r="U79" s="28"/>
      <c r="V79" s="28"/>
      <c r="W79" s="28"/>
      <c r="X79" s="28"/>
      <c r="Y79" s="28"/>
      <c r="Z79" s="28"/>
      <c r="AA79" s="28"/>
      <c r="AB79" s="28"/>
    </row>
    <row r="80" spans="1:28" s="22" customFormat="1" ht="12.75" customHeight="1">
      <c r="A80" s="39" t="s">
        <v>297</v>
      </c>
      <c r="B80" s="42" t="s">
        <v>298</v>
      </c>
      <c r="C80" s="42" t="s">
        <v>299</v>
      </c>
      <c r="D80" s="45" t="s">
        <v>22</v>
      </c>
      <c r="E80" s="29">
        <v>1</v>
      </c>
      <c r="F80" s="47" t="s">
        <v>339</v>
      </c>
      <c r="G80" s="74" t="s">
        <v>512</v>
      </c>
      <c r="H80" s="107">
        <v>4518.2</v>
      </c>
      <c r="K80" s="28"/>
      <c r="L80" s="28"/>
      <c r="M80" s="28"/>
      <c r="N80" s="28"/>
      <c r="O80" s="28"/>
      <c r="P80" s="28"/>
      <c r="Q80" s="28"/>
      <c r="R80" s="28"/>
      <c r="S80" s="28"/>
      <c r="T80" s="28"/>
      <c r="U80" s="28"/>
      <c r="V80" s="28"/>
      <c r="W80" s="28"/>
      <c r="X80" s="28"/>
      <c r="Y80" s="28"/>
      <c r="Z80" s="28"/>
      <c r="AA80" s="28"/>
      <c r="AB80" s="28"/>
    </row>
    <row r="81" spans="1:28" s="22" customFormat="1" ht="12.75" customHeight="1">
      <c r="A81" s="39" t="s">
        <v>74</v>
      </c>
      <c r="B81" s="42" t="s">
        <v>127</v>
      </c>
      <c r="C81" s="42" t="s">
        <v>171</v>
      </c>
      <c r="D81" s="45" t="s">
        <v>22</v>
      </c>
      <c r="E81" s="29">
        <v>1</v>
      </c>
      <c r="F81" s="47" t="s">
        <v>340</v>
      </c>
      <c r="G81" s="74" t="s">
        <v>512</v>
      </c>
      <c r="H81" s="107">
        <v>4518.2</v>
      </c>
      <c r="K81" s="28"/>
      <c r="L81" s="28"/>
      <c r="M81" s="28"/>
      <c r="N81" s="28"/>
      <c r="O81" s="28"/>
      <c r="P81" s="28"/>
      <c r="Q81" s="28"/>
      <c r="R81" s="28"/>
      <c r="S81" s="28"/>
      <c r="T81" s="28"/>
      <c r="U81" s="28"/>
      <c r="V81" s="28"/>
      <c r="W81" s="28"/>
      <c r="X81" s="28"/>
      <c r="Y81" s="28"/>
      <c r="Z81" s="28"/>
      <c r="AA81" s="28"/>
      <c r="AB81" s="28"/>
    </row>
    <row r="82" spans="1:28" s="22" customFormat="1" ht="12.75" customHeight="1">
      <c r="A82" s="39" t="s">
        <v>300</v>
      </c>
      <c r="B82" s="42" t="s">
        <v>301</v>
      </c>
      <c r="C82" s="42" t="s">
        <v>302</v>
      </c>
      <c r="D82" s="45" t="s">
        <v>23</v>
      </c>
      <c r="E82" s="29">
        <v>1</v>
      </c>
      <c r="F82" s="47" t="s">
        <v>341</v>
      </c>
      <c r="G82" s="74" t="s">
        <v>512</v>
      </c>
      <c r="H82" s="107">
        <v>3720.87</v>
      </c>
      <c r="K82" s="28"/>
      <c r="L82" s="28"/>
      <c r="M82" s="28"/>
      <c r="N82" s="28"/>
      <c r="O82" s="28"/>
      <c r="P82" s="28"/>
      <c r="Q82" s="28"/>
      <c r="R82" s="28"/>
      <c r="S82" s="28"/>
      <c r="T82" s="28"/>
      <c r="U82" s="28"/>
      <c r="V82" s="28"/>
      <c r="W82" s="28"/>
      <c r="X82" s="28"/>
      <c r="Y82" s="28"/>
      <c r="Z82" s="28"/>
      <c r="AA82" s="28"/>
      <c r="AB82" s="28"/>
    </row>
    <row r="83" spans="1:28" s="22" customFormat="1" ht="12.75" customHeight="1">
      <c r="A83" s="39" t="s">
        <v>303</v>
      </c>
      <c r="B83" s="42" t="s">
        <v>304</v>
      </c>
      <c r="C83" s="42" t="s">
        <v>305</v>
      </c>
      <c r="D83" s="45" t="s">
        <v>23</v>
      </c>
      <c r="E83" s="29">
        <v>1</v>
      </c>
      <c r="F83" s="47" t="s">
        <v>342</v>
      </c>
      <c r="G83" s="74" t="s">
        <v>512</v>
      </c>
      <c r="H83" s="107">
        <v>3720.87</v>
      </c>
      <c r="K83" s="28"/>
      <c r="L83" s="28"/>
      <c r="M83" s="28"/>
      <c r="N83" s="28"/>
      <c r="O83" s="28"/>
      <c r="P83" s="28"/>
      <c r="Q83" s="28"/>
      <c r="R83" s="28"/>
      <c r="S83" s="28"/>
      <c r="T83" s="28"/>
      <c r="U83" s="28"/>
      <c r="V83" s="28"/>
      <c r="W83" s="28"/>
      <c r="X83" s="28"/>
      <c r="Y83" s="28"/>
      <c r="Z83" s="28"/>
      <c r="AA83" s="28"/>
      <c r="AB83" s="28"/>
    </row>
    <row r="84" spans="1:28" s="22" customFormat="1" ht="12.75" customHeight="1">
      <c r="A84" s="39" t="s">
        <v>306</v>
      </c>
      <c r="B84" s="42" t="s">
        <v>307</v>
      </c>
      <c r="C84" s="42" t="s">
        <v>308</v>
      </c>
      <c r="D84" s="45" t="s">
        <v>23</v>
      </c>
      <c r="E84" s="29">
        <v>1</v>
      </c>
      <c r="F84" s="47" t="s">
        <v>343</v>
      </c>
      <c r="G84" s="74" t="s">
        <v>512</v>
      </c>
      <c r="H84" s="107">
        <v>3720.87</v>
      </c>
      <c r="K84" s="28"/>
      <c r="L84" s="28"/>
      <c r="M84" s="28"/>
      <c r="N84" s="28"/>
      <c r="O84" s="28"/>
      <c r="P84" s="28"/>
      <c r="Q84" s="28"/>
      <c r="R84" s="28"/>
      <c r="S84" s="28"/>
      <c r="T84" s="28"/>
      <c r="U84" s="28"/>
      <c r="V84" s="28"/>
      <c r="W84" s="28"/>
      <c r="X84" s="28"/>
      <c r="Y84" s="28"/>
      <c r="Z84" s="28"/>
      <c r="AA84" s="28"/>
      <c r="AB84" s="28"/>
    </row>
    <row r="85" spans="1:28" s="22" customFormat="1" ht="12.75" customHeight="1">
      <c r="A85" s="39" t="s">
        <v>309</v>
      </c>
      <c r="B85" s="42" t="s">
        <v>310</v>
      </c>
      <c r="C85" s="42" t="s">
        <v>311</v>
      </c>
      <c r="D85" s="45" t="s">
        <v>23</v>
      </c>
      <c r="E85" s="29">
        <v>1</v>
      </c>
      <c r="F85" s="47" t="s">
        <v>344</v>
      </c>
      <c r="G85" s="74" t="s">
        <v>512</v>
      </c>
      <c r="H85" s="107">
        <v>3720.87</v>
      </c>
      <c r="K85" s="28"/>
      <c r="L85" s="28"/>
      <c r="M85" s="28"/>
      <c r="N85" s="28"/>
      <c r="O85" s="28"/>
      <c r="P85" s="28"/>
      <c r="Q85" s="28"/>
      <c r="R85" s="28"/>
      <c r="S85" s="28"/>
      <c r="T85" s="28"/>
      <c r="U85" s="28"/>
      <c r="V85" s="28"/>
      <c r="W85" s="28"/>
      <c r="X85" s="28"/>
      <c r="Y85" s="28"/>
      <c r="Z85" s="28"/>
      <c r="AA85" s="28"/>
      <c r="AB85" s="28"/>
    </row>
    <row r="86" spans="1:28" s="22" customFormat="1" ht="12.75" customHeight="1">
      <c r="A86" s="39" t="s">
        <v>75</v>
      </c>
      <c r="B86" s="42" t="s">
        <v>312</v>
      </c>
      <c r="C86" s="42" t="s">
        <v>313</v>
      </c>
      <c r="D86" s="45" t="s">
        <v>23</v>
      </c>
      <c r="E86" s="29">
        <v>1</v>
      </c>
      <c r="F86" s="47" t="s">
        <v>345</v>
      </c>
      <c r="G86" s="74" t="s">
        <v>512</v>
      </c>
      <c r="H86" s="107">
        <v>3720.87</v>
      </c>
      <c r="K86" s="28"/>
      <c r="L86" s="28"/>
      <c r="M86" s="28"/>
      <c r="N86" s="28"/>
      <c r="O86" s="28"/>
      <c r="P86" s="28"/>
      <c r="Q86" s="28"/>
      <c r="R86" s="28"/>
      <c r="S86" s="28"/>
      <c r="T86" s="28"/>
      <c r="U86" s="28"/>
      <c r="V86" s="28"/>
      <c r="W86" s="28"/>
      <c r="X86" s="28"/>
      <c r="Y86" s="28"/>
      <c r="Z86" s="28"/>
      <c r="AA86" s="28"/>
      <c r="AB86" s="28"/>
    </row>
    <row r="87" spans="1:28" s="22" customFormat="1" ht="12.75" customHeight="1">
      <c r="A87" s="39" t="s">
        <v>314</v>
      </c>
      <c r="B87" s="42" t="s">
        <v>283</v>
      </c>
      <c r="C87" s="42" t="s">
        <v>315</v>
      </c>
      <c r="D87" s="45" t="s">
        <v>23</v>
      </c>
      <c r="E87" s="29">
        <v>1</v>
      </c>
      <c r="F87" s="47" t="s">
        <v>346</v>
      </c>
      <c r="G87" s="74" t="s">
        <v>512</v>
      </c>
      <c r="H87" s="107">
        <v>3720.87</v>
      </c>
      <c r="K87" s="28"/>
      <c r="L87" s="28"/>
      <c r="M87" s="28"/>
      <c r="N87" s="28"/>
      <c r="O87" s="28"/>
      <c r="P87" s="28"/>
      <c r="Q87" s="28"/>
      <c r="R87" s="28"/>
      <c r="S87" s="28"/>
      <c r="T87" s="28"/>
      <c r="U87" s="28"/>
      <c r="V87" s="28"/>
      <c r="W87" s="28"/>
      <c r="X87" s="28"/>
      <c r="Y87" s="28"/>
      <c r="Z87" s="28"/>
      <c r="AA87" s="28"/>
      <c r="AB87" s="28"/>
    </row>
    <row r="88" spans="1:28" s="22" customFormat="1" ht="12.75" customHeight="1">
      <c r="A88" s="39" t="s">
        <v>316</v>
      </c>
      <c r="B88" s="42" t="s">
        <v>317</v>
      </c>
      <c r="C88" s="42" t="s">
        <v>318</v>
      </c>
      <c r="D88" s="45" t="s">
        <v>23</v>
      </c>
      <c r="E88" s="29">
        <v>1</v>
      </c>
      <c r="F88" s="47" t="s">
        <v>347</v>
      </c>
      <c r="G88" s="74" t="s">
        <v>512</v>
      </c>
      <c r="H88" s="107">
        <v>3720.87</v>
      </c>
      <c r="K88" s="28"/>
      <c r="L88" s="28"/>
      <c r="M88" s="28"/>
      <c r="N88" s="28"/>
      <c r="O88" s="28"/>
      <c r="P88" s="28"/>
      <c r="Q88" s="28"/>
      <c r="R88" s="28"/>
      <c r="S88" s="28"/>
      <c r="T88" s="28"/>
      <c r="U88" s="28"/>
      <c r="V88" s="28"/>
      <c r="W88" s="28"/>
      <c r="X88" s="28"/>
      <c r="Y88" s="28"/>
      <c r="Z88" s="28"/>
      <c r="AA88" s="28"/>
      <c r="AB88" s="28"/>
    </row>
    <row r="89" spans="1:28" s="22" customFormat="1" ht="12.75" customHeight="1">
      <c r="A89" s="39" t="s">
        <v>81</v>
      </c>
      <c r="B89" s="42" t="s">
        <v>319</v>
      </c>
      <c r="C89" s="42" t="s">
        <v>460</v>
      </c>
      <c r="D89" s="45" t="s">
        <v>23</v>
      </c>
      <c r="E89" s="29">
        <v>1</v>
      </c>
      <c r="F89" s="47" t="s">
        <v>348</v>
      </c>
      <c r="G89" s="74" t="s">
        <v>512</v>
      </c>
      <c r="H89" s="107">
        <v>3720.87</v>
      </c>
      <c r="K89" s="28"/>
      <c r="L89" s="28"/>
      <c r="M89" s="28"/>
      <c r="N89" s="28"/>
      <c r="O89" s="28"/>
      <c r="P89" s="28"/>
      <c r="Q89" s="28"/>
      <c r="R89" s="28"/>
      <c r="S89" s="28"/>
      <c r="T89" s="28"/>
      <c r="U89" s="28"/>
      <c r="V89" s="28"/>
      <c r="W89" s="28"/>
      <c r="X89" s="28"/>
      <c r="Y89" s="28"/>
      <c r="Z89" s="28"/>
      <c r="AA89" s="28"/>
      <c r="AB89" s="28"/>
    </row>
    <row r="90" spans="1:28" s="22" customFormat="1" ht="12.75" customHeight="1">
      <c r="A90" s="39" t="s">
        <v>320</v>
      </c>
      <c r="B90" s="42" t="s">
        <v>321</v>
      </c>
      <c r="C90" s="42" t="s">
        <v>322</v>
      </c>
      <c r="D90" s="45" t="s">
        <v>24</v>
      </c>
      <c r="E90" s="29">
        <v>1</v>
      </c>
      <c r="F90" s="47" t="s">
        <v>349</v>
      </c>
      <c r="G90" s="74" t="s">
        <v>512</v>
      </c>
      <c r="H90" s="107">
        <v>2657.77</v>
      </c>
      <c r="K90" s="28"/>
      <c r="L90" s="28"/>
      <c r="M90" s="28"/>
      <c r="N90" s="28"/>
      <c r="O90" s="28"/>
      <c r="P90" s="28"/>
      <c r="Q90" s="28"/>
      <c r="R90" s="28"/>
      <c r="S90" s="28"/>
      <c r="T90" s="28"/>
      <c r="U90" s="28"/>
      <c r="V90" s="28"/>
      <c r="W90" s="28"/>
      <c r="X90" s="28"/>
      <c r="Y90" s="28"/>
      <c r="Z90" s="28"/>
      <c r="AA90" s="28"/>
      <c r="AB90" s="28"/>
    </row>
    <row r="91" spans="1:28" s="22" customFormat="1" ht="12.75" customHeight="1">
      <c r="A91" s="39" t="s">
        <v>324</v>
      </c>
      <c r="B91" s="42" t="s">
        <v>144</v>
      </c>
      <c r="C91" s="42" t="s">
        <v>187</v>
      </c>
      <c r="D91" s="45" t="s">
        <v>24</v>
      </c>
      <c r="E91" s="29">
        <v>1</v>
      </c>
      <c r="F91" s="47" t="s">
        <v>350</v>
      </c>
      <c r="G91" s="74" t="s">
        <v>512</v>
      </c>
      <c r="H91" s="107">
        <v>2657.77</v>
      </c>
      <c r="K91" s="28"/>
      <c r="L91" s="28"/>
      <c r="M91" s="28"/>
      <c r="N91" s="28"/>
      <c r="O91" s="28"/>
      <c r="P91" s="28"/>
      <c r="Q91" s="28"/>
      <c r="R91" s="28"/>
      <c r="S91" s="28"/>
      <c r="T91" s="28"/>
      <c r="U91" s="28"/>
      <c r="V91" s="28"/>
      <c r="W91" s="28"/>
      <c r="X91" s="28"/>
      <c r="Y91" s="28"/>
      <c r="Z91" s="28"/>
      <c r="AA91" s="28"/>
      <c r="AB91" s="28"/>
    </row>
    <row r="92" spans="1:28" s="22" customFormat="1" ht="12.75" customHeight="1">
      <c r="A92" s="39" t="s">
        <v>325</v>
      </c>
      <c r="B92" s="42" t="s">
        <v>326</v>
      </c>
      <c r="C92" s="42" t="s">
        <v>327</v>
      </c>
      <c r="D92" s="45" t="s">
        <v>24</v>
      </c>
      <c r="E92" s="29">
        <v>1</v>
      </c>
      <c r="F92" s="47" t="s">
        <v>351</v>
      </c>
      <c r="G92" s="74" t="s">
        <v>513</v>
      </c>
      <c r="H92" s="107">
        <v>2657.77</v>
      </c>
      <c r="K92" s="28"/>
      <c r="L92" s="28"/>
      <c r="M92" s="28"/>
      <c r="N92" s="28"/>
      <c r="O92" s="28"/>
      <c r="P92" s="28"/>
      <c r="Q92" s="28"/>
      <c r="R92" s="28"/>
      <c r="S92" s="28"/>
      <c r="T92" s="28"/>
      <c r="U92" s="28"/>
      <c r="V92" s="28"/>
      <c r="W92" s="28"/>
      <c r="X92" s="28"/>
      <c r="Y92" s="28"/>
      <c r="Z92" s="28"/>
      <c r="AA92" s="28"/>
      <c r="AB92" s="28"/>
    </row>
    <row r="93" spans="1:28" s="22" customFormat="1" ht="12.75" customHeight="1">
      <c r="A93" s="39" t="s">
        <v>90</v>
      </c>
      <c r="B93" s="42" t="s">
        <v>142</v>
      </c>
      <c r="C93" s="42" t="s">
        <v>184</v>
      </c>
      <c r="D93" s="45" t="s">
        <v>24</v>
      </c>
      <c r="E93" s="29">
        <v>1</v>
      </c>
      <c r="F93" s="47" t="s">
        <v>352</v>
      </c>
      <c r="G93" s="74" t="s">
        <v>512</v>
      </c>
      <c r="H93" s="107">
        <v>2657.77</v>
      </c>
      <c r="K93" s="28"/>
      <c r="L93" s="28"/>
      <c r="M93" s="28"/>
      <c r="N93" s="28"/>
      <c r="O93" s="28"/>
      <c r="P93" s="28"/>
      <c r="Q93" s="28"/>
      <c r="R93" s="28"/>
      <c r="S93" s="28"/>
      <c r="T93" s="28"/>
      <c r="U93" s="28"/>
      <c r="V93" s="28"/>
      <c r="W93" s="28"/>
      <c r="X93" s="28"/>
      <c r="Y93" s="28"/>
      <c r="Z93" s="28"/>
      <c r="AA93" s="28"/>
      <c r="AB93" s="28"/>
    </row>
    <row r="94" spans="1:28" s="22" customFormat="1" ht="12.75" customHeight="1">
      <c r="A94" s="39" t="s">
        <v>328</v>
      </c>
      <c r="B94" s="42" t="s">
        <v>26</v>
      </c>
      <c r="C94" s="42" t="s">
        <v>323</v>
      </c>
      <c r="D94" s="45" t="s">
        <v>24</v>
      </c>
      <c r="E94" s="29">
        <v>1</v>
      </c>
      <c r="F94" s="47" t="s">
        <v>353</v>
      </c>
      <c r="G94" s="74" t="s">
        <v>512</v>
      </c>
      <c r="H94" s="107">
        <v>2657.77</v>
      </c>
      <c r="K94" s="28"/>
      <c r="L94" s="28"/>
      <c r="M94" s="28"/>
      <c r="N94" s="28"/>
      <c r="O94" s="28"/>
      <c r="P94" s="28"/>
      <c r="Q94" s="28"/>
      <c r="R94" s="28"/>
      <c r="S94" s="28"/>
      <c r="T94" s="28"/>
      <c r="U94" s="28"/>
      <c r="V94" s="28"/>
      <c r="W94" s="28"/>
      <c r="X94" s="28"/>
      <c r="Y94" s="28"/>
      <c r="Z94" s="28"/>
      <c r="AA94" s="28"/>
      <c r="AB94" s="28"/>
    </row>
    <row r="95" spans="1:28" s="22" customFormat="1" ht="12.75" customHeight="1">
      <c r="A95" s="39" t="s">
        <v>329</v>
      </c>
      <c r="B95" s="42" t="s">
        <v>25</v>
      </c>
      <c r="C95" s="42" t="s">
        <v>330</v>
      </c>
      <c r="D95" s="45" t="s">
        <v>24</v>
      </c>
      <c r="E95" s="29">
        <v>1</v>
      </c>
      <c r="F95" s="47" t="s">
        <v>354</v>
      </c>
      <c r="G95" s="74" t="s">
        <v>512</v>
      </c>
      <c r="H95" s="107">
        <v>2657.77</v>
      </c>
      <c r="K95" s="28"/>
      <c r="L95" s="28"/>
      <c r="M95" s="28"/>
      <c r="N95" s="28"/>
      <c r="O95" s="28"/>
      <c r="P95" s="28"/>
      <c r="Q95" s="28"/>
      <c r="R95" s="28"/>
      <c r="S95" s="28"/>
      <c r="T95" s="28"/>
      <c r="U95" s="28"/>
      <c r="V95" s="28"/>
      <c r="W95" s="28"/>
      <c r="X95" s="28"/>
      <c r="Y95" s="28"/>
      <c r="Z95" s="28"/>
      <c r="AA95" s="28"/>
      <c r="AB95" s="28"/>
    </row>
    <row r="96" spans="1:28" s="22" customFormat="1" ht="12.75" customHeight="1">
      <c r="A96" s="21"/>
      <c r="B96" s="30"/>
      <c r="C96" s="30"/>
      <c r="D96" s="30"/>
      <c r="E96" s="30">
        <f>SUM(E72:E95)</f>
        <v>24</v>
      </c>
      <c r="F96" s="31"/>
      <c r="G96" s="30"/>
      <c r="H96" s="32">
        <f>SUBTOTAL(109,Tabela235[TOTAL])</f>
        <v>94350.660000000018</v>
      </c>
      <c r="K96" s="28"/>
      <c r="L96" s="28"/>
      <c r="M96" s="28"/>
      <c r="N96" s="28"/>
      <c r="O96" s="28"/>
      <c r="P96" s="28"/>
      <c r="Q96" s="28"/>
      <c r="R96" s="28"/>
      <c r="S96" s="28"/>
      <c r="T96" s="28"/>
      <c r="U96" s="28"/>
      <c r="V96" s="28"/>
      <c r="W96" s="28"/>
      <c r="X96" s="28"/>
      <c r="Y96" s="28"/>
      <c r="Z96" s="28"/>
      <c r="AA96" s="28"/>
      <c r="AB96" s="28"/>
    </row>
    <row r="97" spans="1:28" ht="12.75" customHeight="1">
      <c r="A97" s="2"/>
      <c r="B97" s="6"/>
      <c r="C97" s="6"/>
      <c r="D97" s="6"/>
      <c r="E97" s="6"/>
      <c r="F97" s="6"/>
      <c r="G97" s="2"/>
      <c r="H97" s="6"/>
      <c r="I97" s="3"/>
      <c r="J97" s="2"/>
      <c r="K97" s="1"/>
      <c r="L97" s="1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</row>
    <row r="98" spans="1:28" ht="12.75" customHeight="1">
      <c r="A98" s="114" t="s">
        <v>27</v>
      </c>
      <c r="B98" s="114"/>
      <c r="C98" s="114"/>
      <c r="D98" s="114"/>
      <c r="E98" s="114"/>
      <c r="F98" s="114"/>
      <c r="G98" s="114"/>
      <c r="H98" s="114"/>
      <c r="I98" s="3"/>
      <c r="J98" s="2"/>
      <c r="K98" s="1"/>
      <c r="L98" s="1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</row>
    <row r="99" spans="1:28" ht="12.75" customHeight="1">
      <c r="A99" s="37" t="s">
        <v>1</v>
      </c>
      <c r="B99" s="37" t="s">
        <v>2</v>
      </c>
      <c r="C99" s="37" t="s">
        <v>3</v>
      </c>
      <c r="D99" s="37" t="s">
        <v>4</v>
      </c>
      <c r="E99" s="37" t="s">
        <v>5</v>
      </c>
      <c r="F99" s="37" t="s">
        <v>6</v>
      </c>
      <c r="G99" s="37" t="s">
        <v>7</v>
      </c>
      <c r="H99" s="37" t="s">
        <v>28</v>
      </c>
      <c r="I99" s="96" t="s">
        <v>520</v>
      </c>
      <c r="J99" s="96" t="s">
        <v>521</v>
      </c>
      <c r="K99" s="97" t="s">
        <v>522</v>
      </c>
      <c r="L99" s="1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</row>
    <row r="100" spans="1:28" ht="12.75" customHeight="1">
      <c r="A100" s="47" t="s">
        <v>355</v>
      </c>
      <c r="B100" s="42" t="s">
        <v>286</v>
      </c>
      <c r="C100" s="42" t="s">
        <v>356</v>
      </c>
      <c r="D100" s="45" t="s">
        <v>29</v>
      </c>
      <c r="E100" s="34">
        <v>1</v>
      </c>
      <c r="F100" s="72" t="s">
        <v>462</v>
      </c>
      <c r="G100" s="36" t="s">
        <v>512</v>
      </c>
      <c r="H100" s="84">
        <v>1200.69</v>
      </c>
      <c r="I100" s="99"/>
      <c r="J100" s="99"/>
      <c r="K100" s="100">
        <f>Tabela336[[#This Row],[VALOR]]</f>
        <v>1200.69</v>
      </c>
      <c r="L100" s="1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</row>
    <row r="101" spans="1:28" ht="12.75" customHeight="1">
      <c r="A101" s="47" t="s">
        <v>357</v>
      </c>
      <c r="B101" s="42" t="s">
        <v>358</v>
      </c>
      <c r="C101" s="42" t="s">
        <v>359</v>
      </c>
      <c r="D101" s="45" t="s">
        <v>29</v>
      </c>
      <c r="E101" s="34">
        <v>1</v>
      </c>
      <c r="F101" s="71" t="s">
        <v>419</v>
      </c>
      <c r="G101" s="36" t="s">
        <v>513</v>
      </c>
      <c r="H101" s="84">
        <v>1200.69</v>
      </c>
      <c r="I101" s="99"/>
      <c r="J101" s="99"/>
      <c r="K101" s="100">
        <f>Tabela336[[#This Row],[VALOR]]</f>
        <v>1200.69</v>
      </c>
      <c r="L101" s="1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</row>
    <row r="102" spans="1:28" ht="12.75" customHeight="1">
      <c r="A102" s="47" t="s">
        <v>360</v>
      </c>
      <c r="B102" s="42" t="s">
        <v>361</v>
      </c>
      <c r="C102" s="42" t="s">
        <v>362</v>
      </c>
      <c r="D102" s="45" t="s">
        <v>29</v>
      </c>
      <c r="E102" s="34">
        <v>1</v>
      </c>
      <c r="F102" s="72" t="s">
        <v>463</v>
      </c>
      <c r="G102" s="36" t="s">
        <v>512</v>
      </c>
      <c r="H102" s="84">
        <v>1200.69</v>
      </c>
      <c r="I102" s="99"/>
      <c r="J102" s="99"/>
      <c r="K102" s="100">
        <f>Tabela336[[#This Row],[VALOR]]</f>
        <v>1200.69</v>
      </c>
      <c r="L102" s="1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</row>
    <row r="103" spans="1:28" ht="12.75" customHeight="1">
      <c r="A103" s="47" t="s">
        <v>363</v>
      </c>
      <c r="B103" s="42" t="s">
        <v>364</v>
      </c>
      <c r="C103" s="42" t="s">
        <v>165</v>
      </c>
      <c r="D103" s="45" t="s">
        <v>29</v>
      </c>
      <c r="E103" s="34">
        <v>1</v>
      </c>
      <c r="F103" s="53" t="s">
        <v>423</v>
      </c>
      <c r="G103" s="36" t="s">
        <v>513</v>
      </c>
      <c r="H103" s="84">
        <v>1200.69</v>
      </c>
      <c r="I103" s="99"/>
      <c r="J103" s="99"/>
      <c r="K103" s="100">
        <f>Tabela336[[#This Row],[VALOR]]</f>
        <v>1200.69</v>
      </c>
      <c r="L103" s="1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</row>
    <row r="104" spans="1:28" ht="12.75" customHeight="1">
      <c r="A104" s="47" t="s">
        <v>363</v>
      </c>
      <c r="B104" s="42" t="s">
        <v>364</v>
      </c>
      <c r="C104" s="42" t="s">
        <v>165</v>
      </c>
      <c r="D104" s="45" t="s">
        <v>29</v>
      </c>
      <c r="E104" s="34">
        <v>1</v>
      </c>
      <c r="F104" s="72" t="s">
        <v>464</v>
      </c>
      <c r="G104" s="75" t="s">
        <v>512</v>
      </c>
      <c r="H104" s="92">
        <v>1200.69</v>
      </c>
      <c r="I104" s="99"/>
      <c r="J104" s="99"/>
      <c r="K104" s="100">
        <f>Tabela336[[#This Row],[VALOR]]</f>
        <v>1200.69</v>
      </c>
      <c r="L104" s="1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</row>
    <row r="105" spans="1:28" ht="12.75" customHeight="1">
      <c r="A105" s="47" t="s">
        <v>363</v>
      </c>
      <c r="B105" s="42" t="s">
        <v>364</v>
      </c>
      <c r="C105" s="42" t="s">
        <v>165</v>
      </c>
      <c r="D105" s="45" t="s">
        <v>29</v>
      </c>
      <c r="E105" s="34">
        <v>1</v>
      </c>
      <c r="F105" s="53" t="s">
        <v>465</v>
      </c>
      <c r="G105" s="36" t="s">
        <v>512</v>
      </c>
      <c r="H105" s="84">
        <v>1200.69</v>
      </c>
      <c r="I105" s="99"/>
      <c r="J105" s="99"/>
      <c r="K105" s="100">
        <f>Tabela336[[#This Row],[VALOR]]</f>
        <v>1200.69</v>
      </c>
      <c r="L105" s="1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</row>
    <row r="106" spans="1:28" ht="12.75" customHeight="1">
      <c r="A106" s="47" t="s">
        <v>365</v>
      </c>
      <c r="B106" s="42" t="s">
        <v>358</v>
      </c>
      <c r="C106" s="42" t="s">
        <v>327</v>
      </c>
      <c r="D106" s="45" t="s">
        <v>29</v>
      </c>
      <c r="E106" s="34">
        <v>1</v>
      </c>
      <c r="F106" s="72" t="s">
        <v>466</v>
      </c>
      <c r="G106" s="36" t="s">
        <v>512</v>
      </c>
      <c r="H106" s="84">
        <v>1200.69</v>
      </c>
      <c r="I106" s="99"/>
      <c r="J106" s="99"/>
      <c r="K106" s="100">
        <f>Tabela336[[#This Row],[VALOR]]</f>
        <v>1200.69</v>
      </c>
      <c r="L106" s="1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</row>
    <row r="107" spans="1:28" ht="12.75" customHeight="1">
      <c r="A107" s="47" t="s">
        <v>366</v>
      </c>
      <c r="B107" s="42" t="s">
        <v>367</v>
      </c>
      <c r="C107" s="42" t="s">
        <v>368</v>
      </c>
      <c r="D107" s="45" t="s">
        <v>29</v>
      </c>
      <c r="E107" s="34">
        <v>1</v>
      </c>
      <c r="F107" s="53" t="s">
        <v>467</v>
      </c>
      <c r="G107" s="36" t="s">
        <v>512</v>
      </c>
      <c r="H107" s="84">
        <v>1200.69</v>
      </c>
      <c r="I107" s="99"/>
      <c r="J107" s="99"/>
      <c r="K107" s="100">
        <f>Tabela336[[#This Row],[VALOR]]</f>
        <v>1200.69</v>
      </c>
      <c r="L107" s="1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</row>
    <row r="108" spans="1:28" ht="12.75" customHeight="1">
      <c r="A108" s="47" t="s">
        <v>369</v>
      </c>
      <c r="B108" s="42" t="s">
        <v>370</v>
      </c>
      <c r="C108" s="42" t="s">
        <v>371</v>
      </c>
      <c r="D108" s="45" t="s">
        <v>29</v>
      </c>
      <c r="E108" s="34">
        <v>1</v>
      </c>
      <c r="F108" s="72" t="s">
        <v>468</v>
      </c>
      <c r="G108" s="36" t="s">
        <v>512</v>
      </c>
      <c r="H108" s="84">
        <v>1200.69</v>
      </c>
      <c r="I108" s="99"/>
      <c r="J108" s="99"/>
      <c r="K108" s="100">
        <f>Tabela336[[#This Row],[VALOR]]</f>
        <v>1200.69</v>
      </c>
      <c r="L108" s="1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</row>
    <row r="109" spans="1:28" ht="12.75" customHeight="1">
      <c r="A109" s="47" t="s">
        <v>372</v>
      </c>
      <c r="B109" s="42" t="s">
        <v>373</v>
      </c>
      <c r="C109" s="42" t="s">
        <v>374</v>
      </c>
      <c r="D109" s="45" t="s">
        <v>29</v>
      </c>
      <c r="E109" s="34">
        <v>1</v>
      </c>
      <c r="F109" s="53" t="s">
        <v>420</v>
      </c>
      <c r="G109" s="36" t="s">
        <v>512</v>
      </c>
      <c r="H109" s="84">
        <v>1200.69</v>
      </c>
      <c r="I109" s="99"/>
      <c r="J109" s="99"/>
      <c r="K109" s="100">
        <f>Tabela336[[#This Row],[VALOR]]</f>
        <v>1200.69</v>
      </c>
      <c r="L109" s="1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</row>
    <row r="110" spans="1:28" ht="12.75" customHeight="1">
      <c r="A110" s="47" t="s">
        <v>375</v>
      </c>
      <c r="B110" s="42" t="s">
        <v>376</v>
      </c>
      <c r="C110" s="42" t="s">
        <v>377</v>
      </c>
      <c r="D110" s="45" t="s">
        <v>29</v>
      </c>
      <c r="E110" s="34">
        <v>1</v>
      </c>
      <c r="F110" s="72" t="s">
        <v>422</v>
      </c>
      <c r="G110" s="36" t="s">
        <v>512</v>
      </c>
      <c r="H110" s="84">
        <v>1200.69</v>
      </c>
      <c r="I110" s="99"/>
      <c r="J110" s="99"/>
      <c r="K110" s="100">
        <f>Tabela336[[#This Row],[VALOR]]</f>
        <v>1200.69</v>
      </c>
      <c r="L110" s="1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</row>
    <row r="111" spans="1:28" ht="12.75" customHeight="1">
      <c r="A111" s="47" t="s">
        <v>378</v>
      </c>
      <c r="B111" s="42" t="s">
        <v>379</v>
      </c>
      <c r="C111" s="42" t="s">
        <v>380</v>
      </c>
      <c r="D111" s="45" t="s">
        <v>29</v>
      </c>
      <c r="E111" s="34">
        <v>1</v>
      </c>
      <c r="F111" s="53" t="s">
        <v>421</v>
      </c>
      <c r="G111" s="36" t="s">
        <v>512</v>
      </c>
      <c r="H111" s="84">
        <v>1200.69</v>
      </c>
      <c r="I111" s="99"/>
      <c r="J111" s="99"/>
      <c r="K111" s="100">
        <f>Tabela336[[#This Row],[VALOR]]</f>
        <v>1200.69</v>
      </c>
      <c r="L111" s="1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</row>
    <row r="112" spans="1:28" ht="12.75" customHeight="1">
      <c r="A112" s="47" t="s">
        <v>381</v>
      </c>
      <c r="B112" s="42" t="s">
        <v>382</v>
      </c>
      <c r="C112" s="42" t="s">
        <v>383</v>
      </c>
      <c r="D112" s="45" t="s">
        <v>29</v>
      </c>
      <c r="E112" s="34">
        <v>1</v>
      </c>
      <c r="F112" s="72" t="s">
        <v>469</v>
      </c>
      <c r="G112" s="36" t="s">
        <v>512</v>
      </c>
      <c r="H112" s="84">
        <v>1200.69</v>
      </c>
      <c r="I112" s="99"/>
      <c r="J112" s="99"/>
      <c r="K112" s="100">
        <f>Tabela336[[#This Row],[VALOR]]</f>
        <v>1200.69</v>
      </c>
      <c r="L112" s="1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</row>
    <row r="113" spans="1:28" ht="12.75" customHeight="1">
      <c r="A113" s="47" t="s">
        <v>384</v>
      </c>
      <c r="B113" s="42" t="s">
        <v>385</v>
      </c>
      <c r="C113" s="42" t="s">
        <v>386</v>
      </c>
      <c r="D113" s="45" t="s">
        <v>29</v>
      </c>
      <c r="E113" s="34">
        <v>1</v>
      </c>
      <c r="F113" s="53" t="s">
        <v>470</v>
      </c>
      <c r="G113" s="36" t="s">
        <v>512</v>
      </c>
      <c r="H113" s="84">
        <v>1200.69</v>
      </c>
      <c r="I113" s="99"/>
      <c r="J113" s="99"/>
      <c r="K113" s="100">
        <f>Tabela336[[#This Row],[VALOR]]</f>
        <v>1200.69</v>
      </c>
      <c r="L113" s="1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</row>
    <row r="114" spans="1:28" ht="12.75" customHeight="1">
      <c r="A114" s="47" t="s">
        <v>387</v>
      </c>
      <c r="B114" s="42" t="s">
        <v>388</v>
      </c>
      <c r="C114" s="42" t="s">
        <v>389</v>
      </c>
      <c r="D114" s="45" t="s">
        <v>29</v>
      </c>
      <c r="E114" s="34">
        <v>1</v>
      </c>
      <c r="F114" s="72" t="s">
        <v>436</v>
      </c>
      <c r="G114" s="36" t="s">
        <v>512</v>
      </c>
      <c r="H114" s="84">
        <v>1200.69</v>
      </c>
      <c r="I114" s="99"/>
      <c r="J114" s="99"/>
      <c r="K114" s="100">
        <f>Tabela336[[#This Row],[VALOR]]</f>
        <v>1200.69</v>
      </c>
      <c r="L114" s="1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</row>
    <row r="115" spans="1:28" ht="12.75" customHeight="1">
      <c r="A115" s="47" t="s">
        <v>390</v>
      </c>
      <c r="B115" s="42" t="s">
        <v>391</v>
      </c>
      <c r="C115" s="42" t="s">
        <v>392</v>
      </c>
      <c r="D115" s="45" t="s">
        <v>29</v>
      </c>
      <c r="E115" s="34">
        <v>1</v>
      </c>
      <c r="F115" s="53" t="s">
        <v>438</v>
      </c>
      <c r="G115" s="36" t="s">
        <v>512</v>
      </c>
      <c r="H115" s="84">
        <v>1200.69</v>
      </c>
      <c r="I115" s="99"/>
      <c r="J115" s="99"/>
      <c r="K115" s="100">
        <f>Tabela336[[#This Row],[VALOR]]</f>
        <v>1200.69</v>
      </c>
      <c r="L115" s="1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</row>
    <row r="116" spans="1:28" ht="12.75" customHeight="1">
      <c r="A116" s="47" t="s">
        <v>393</v>
      </c>
      <c r="B116" s="42" t="s">
        <v>394</v>
      </c>
      <c r="C116" s="42" t="s">
        <v>395</v>
      </c>
      <c r="D116" s="45" t="s">
        <v>29</v>
      </c>
      <c r="E116" s="34">
        <v>1</v>
      </c>
      <c r="F116" s="72" t="s">
        <v>437</v>
      </c>
      <c r="G116" s="36" t="s">
        <v>512</v>
      </c>
      <c r="H116" s="84">
        <v>1200.69</v>
      </c>
      <c r="I116" s="99"/>
      <c r="J116" s="99"/>
      <c r="K116" s="100">
        <f>Tabela336[[#This Row],[VALOR]]</f>
        <v>1200.69</v>
      </c>
      <c r="L116" s="1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</row>
    <row r="117" spans="1:28" ht="12.75" customHeight="1">
      <c r="A117" s="47" t="s">
        <v>396</v>
      </c>
      <c r="B117" s="42" t="s">
        <v>397</v>
      </c>
      <c r="C117" s="42" t="s">
        <v>398</v>
      </c>
      <c r="D117" s="45" t="s">
        <v>29</v>
      </c>
      <c r="E117" s="34">
        <v>1</v>
      </c>
      <c r="F117" s="53" t="s">
        <v>471</v>
      </c>
      <c r="G117" s="36" t="s">
        <v>512</v>
      </c>
      <c r="H117" s="84">
        <v>1200.69</v>
      </c>
      <c r="I117" s="99"/>
      <c r="J117" s="99"/>
      <c r="K117" s="100">
        <f>Tabela336[[#This Row],[VALOR]]</f>
        <v>1200.69</v>
      </c>
      <c r="L117" s="1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</row>
    <row r="118" spans="1:28" ht="12.75" customHeight="1">
      <c r="A118" s="47" t="s">
        <v>399</v>
      </c>
      <c r="B118" s="42" t="s">
        <v>397</v>
      </c>
      <c r="C118" s="42" t="s">
        <v>400</v>
      </c>
      <c r="D118" s="45" t="s">
        <v>29</v>
      </c>
      <c r="E118" s="34">
        <v>1</v>
      </c>
      <c r="F118" s="72" t="s">
        <v>472</v>
      </c>
      <c r="G118" s="36" t="s">
        <v>512</v>
      </c>
      <c r="H118" s="84">
        <v>1200.69</v>
      </c>
      <c r="I118" s="99"/>
      <c r="J118" s="99"/>
      <c r="K118" s="100">
        <f>Tabela336[[#This Row],[VALOR]]</f>
        <v>1200.69</v>
      </c>
      <c r="L118" s="1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</row>
    <row r="119" spans="1:28" ht="12.75" customHeight="1">
      <c r="A119" s="47" t="s">
        <v>390</v>
      </c>
      <c r="B119" s="42" t="s">
        <v>447</v>
      </c>
      <c r="C119" s="42" t="s">
        <v>392</v>
      </c>
      <c r="D119" s="45" t="s">
        <v>29</v>
      </c>
      <c r="E119" s="34">
        <v>1</v>
      </c>
      <c r="F119" s="53" t="s">
        <v>435</v>
      </c>
      <c r="G119" s="36" t="s">
        <v>512</v>
      </c>
      <c r="H119" s="84">
        <v>1200.69</v>
      </c>
      <c r="I119" s="99"/>
      <c r="J119" s="99"/>
      <c r="K119" s="100">
        <f>Tabela336[[#This Row],[VALOR]]</f>
        <v>1200.69</v>
      </c>
      <c r="L119" s="1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</row>
    <row r="120" spans="1:28" ht="12.75" customHeight="1">
      <c r="A120" s="47" t="s">
        <v>401</v>
      </c>
      <c r="B120" s="42" t="s">
        <v>402</v>
      </c>
      <c r="C120" s="42" t="s">
        <v>403</v>
      </c>
      <c r="D120" s="45" t="s">
        <v>29</v>
      </c>
      <c r="E120" s="34">
        <v>1</v>
      </c>
      <c r="F120" s="72" t="s">
        <v>473</v>
      </c>
      <c r="G120" s="36" t="s">
        <v>513</v>
      </c>
      <c r="H120" s="84">
        <v>1200.69</v>
      </c>
      <c r="I120" s="99"/>
      <c r="J120" s="99"/>
      <c r="K120" s="100">
        <f>Tabela336[[#This Row],[VALOR]]</f>
        <v>1200.69</v>
      </c>
      <c r="L120" s="1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</row>
    <row r="121" spans="1:28" ht="12.75" customHeight="1">
      <c r="A121" s="47" t="s">
        <v>404</v>
      </c>
      <c r="B121" s="42" t="s">
        <v>405</v>
      </c>
      <c r="C121" s="42" t="s">
        <v>406</v>
      </c>
      <c r="D121" s="45" t="s">
        <v>29</v>
      </c>
      <c r="E121" s="34">
        <v>1</v>
      </c>
      <c r="F121" s="53" t="s">
        <v>474</v>
      </c>
      <c r="G121" s="36" t="s">
        <v>512</v>
      </c>
      <c r="H121" s="84">
        <v>1200.69</v>
      </c>
      <c r="I121" s="99"/>
      <c r="J121" s="99"/>
      <c r="K121" s="100">
        <f>Tabela336[[#This Row],[VALOR]]</f>
        <v>1200.69</v>
      </c>
      <c r="L121" s="1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</row>
    <row r="122" spans="1:28" ht="12.75" customHeight="1">
      <c r="A122" s="47" t="s">
        <v>407</v>
      </c>
      <c r="B122" s="42" t="s">
        <v>408</v>
      </c>
      <c r="C122" s="42" t="s">
        <v>409</v>
      </c>
      <c r="D122" s="45" t="s">
        <v>29</v>
      </c>
      <c r="E122" s="34">
        <v>1</v>
      </c>
      <c r="F122" s="72" t="s">
        <v>431</v>
      </c>
      <c r="G122" s="36" t="s">
        <v>512</v>
      </c>
      <c r="H122" s="84">
        <v>1200.69</v>
      </c>
      <c r="I122" s="99"/>
      <c r="J122" s="99"/>
      <c r="K122" s="100">
        <f>Tabela336[[#This Row],[VALOR]]</f>
        <v>1200.69</v>
      </c>
      <c r="L122" s="1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</row>
    <row r="123" spans="1:28" ht="12.75" customHeight="1">
      <c r="A123" s="47" t="s">
        <v>410</v>
      </c>
      <c r="B123" s="42" t="s">
        <v>447</v>
      </c>
      <c r="C123" s="42" t="s">
        <v>499</v>
      </c>
      <c r="D123" s="45" t="s">
        <v>30</v>
      </c>
      <c r="E123" s="34">
        <v>1</v>
      </c>
      <c r="F123" s="53" t="s">
        <v>498</v>
      </c>
      <c r="G123" s="36" t="s">
        <v>512</v>
      </c>
      <c r="H123" s="84">
        <v>732.55</v>
      </c>
      <c r="I123" s="99"/>
      <c r="J123" s="99"/>
      <c r="K123" s="100">
        <f>Tabela336[[#This Row],[VALOR]]</f>
        <v>732.55</v>
      </c>
      <c r="L123" s="1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</row>
    <row r="124" spans="1:28" ht="12.75" customHeight="1">
      <c r="A124" s="47" t="s">
        <v>365</v>
      </c>
      <c r="B124" s="42" t="s">
        <v>500</v>
      </c>
      <c r="C124" s="42" t="s">
        <v>501</v>
      </c>
      <c r="D124" s="45" t="s">
        <v>30</v>
      </c>
      <c r="E124" s="34">
        <v>1</v>
      </c>
      <c r="F124" s="72" t="s">
        <v>475</v>
      </c>
      <c r="G124" s="36" t="s">
        <v>513</v>
      </c>
      <c r="H124" s="84">
        <v>732.55</v>
      </c>
      <c r="I124" s="99"/>
      <c r="J124" s="99"/>
      <c r="K124" s="100">
        <f>Tabela336[[#This Row],[VALOR]]</f>
        <v>732.55</v>
      </c>
      <c r="L124" s="1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</row>
    <row r="125" spans="1:28" ht="12.75" customHeight="1">
      <c r="A125" s="47" t="s">
        <v>411</v>
      </c>
      <c r="B125" s="42" t="s">
        <v>502</v>
      </c>
      <c r="C125" s="42" t="s">
        <v>173</v>
      </c>
      <c r="D125" s="45" t="s">
        <v>30</v>
      </c>
      <c r="E125" s="34">
        <v>1</v>
      </c>
      <c r="F125" s="53" t="s">
        <v>476</v>
      </c>
      <c r="G125" s="36" t="s">
        <v>512</v>
      </c>
      <c r="H125" s="84">
        <v>732.55</v>
      </c>
      <c r="I125" s="99"/>
      <c r="J125" s="99"/>
      <c r="K125" s="100">
        <f>Tabela336[[#This Row],[VALOR]]</f>
        <v>732.55</v>
      </c>
      <c r="L125" s="1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</row>
    <row r="126" spans="1:28" ht="12.75" customHeight="1">
      <c r="A126" s="47" t="s">
        <v>412</v>
      </c>
      <c r="B126" s="42" t="s">
        <v>503</v>
      </c>
      <c r="C126" s="42" t="s">
        <v>504</v>
      </c>
      <c r="D126" s="45" t="s">
        <v>30</v>
      </c>
      <c r="E126" s="34">
        <v>1</v>
      </c>
      <c r="F126" s="72" t="s">
        <v>477</v>
      </c>
      <c r="G126" s="36" t="s">
        <v>512</v>
      </c>
      <c r="H126" s="84">
        <v>732.55</v>
      </c>
      <c r="I126" s="99"/>
      <c r="J126" s="99"/>
      <c r="K126" s="100">
        <f>Tabela336[[#This Row],[VALOR]]</f>
        <v>732.55</v>
      </c>
      <c r="L126" s="1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</row>
    <row r="127" spans="1:28" ht="12.75" customHeight="1">
      <c r="A127" s="47" t="s">
        <v>355</v>
      </c>
      <c r="B127" s="42" t="s">
        <v>286</v>
      </c>
      <c r="C127" s="42" t="s">
        <v>287</v>
      </c>
      <c r="D127" s="45" t="s">
        <v>30</v>
      </c>
      <c r="E127" s="34">
        <v>1</v>
      </c>
      <c r="F127" s="53" t="s">
        <v>478</v>
      </c>
      <c r="G127" s="36" t="s">
        <v>513</v>
      </c>
      <c r="H127" s="84">
        <v>732.55</v>
      </c>
      <c r="I127" s="99"/>
      <c r="J127" s="99"/>
      <c r="K127" s="100">
        <f>Tabela336[[#This Row],[VALOR]]</f>
        <v>732.55</v>
      </c>
      <c r="L127" s="1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</row>
    <row r="128" spans="1:28" ht="12.75" customHeight="1">
      <c r="A128" s="47" t="s">
        <v>413</v>
      </c>
      <c r="B128" s="42" t="s">
        <v>502</v>
      </c>
      <c r="C128" s="42" t="s">
        <v>173</v>
      </c>
      <c r="D128" s="45" t="s">
        <v>414</v>
      </c>
      <c r="E128" s="34">
        <v>1</v>
      </c>
      <c r="F128" s="72" t="s">
        <v>479</v>
      </c>
      <c r="G128" s="36" t="s">
        <v>512</v>
      </c>
      <c r="H128" s="84">
        <v>488.36</v>
      </c>
      <c r="I128" s="99"/>
      <c r="J128" s="99"/>
      <c r="K128" s="100">
        <f>Tabela336[[#This Row],[VALOR]]</f>
        <v>488.36</v>
      </c>
      <c r="L128" s="1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</row>
    <row r="129" spans="1:28" ht="12.75" customHeight="1">
      <c r="A129" s="47" t="s">
        <v>360</v>
      </c>
      <c r="B129" s="42" t="s">
        <v>361</v>
      </c>
      <c r="C129" s="42" t="s">
        <v>362</v>
      </c>
      <c r="D129" s="45" t="s">
        <v>414</v>
      </c>
      <c r="E129" s="34">
        <v>1</v>
      </c>
      <c r="F129" s="53" t="s">
        <v>480</v>
      </c>
      <c r="G129" s="36" t="s">
        <v>513</v>
      </c>
      <c r="H129" s="84">
        <v>488.36</v>
      </c>
      <c r="I129" s="99"/>
      <c r="J129" s="99"/>
      <c r="K129" s="100">
        <f>Tabela336[[#This Row],[VALOR]]</f>
        <v>488.36</v>
      </c>
      <c r="L129" s="1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</row>
    <row r="130" spans="1:28" ht="12.75" customHeight="1">
      <c r="A130" s="47" t="s">
        <v>505</v>
      </c>
      <c r="B130" s="42" t="s">
        <v>500</v>
      </c>
      <c r="C130" s="42" t="s">
        <v>501</v>
      </c>
      <c r="D130" s="45" t="s">
        <v>414</v>
      </c>
      <c r="E130" s="34">
        <v>1</v>
      </c>
      <c r="F130" s="72" t="s">
        <v>481</v>
      </c>
      <c r="G130" s="36" t="s">
        <v>513</v>
      </c>
      <c r="H130" s="84">
        <v>488.36</v>
      </c>
      <c r="I130" s="99"/>
      <c r="J130" s="99"/>
      <c r="K130" s="100">
        <f>Tabela336[[#This Row],[VALOR]]</f>
        <v>488.36</v>
      </c>
      <c r="L130" s="1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</row>
    <row r="131" spans="1:28" ht="12.75" customHeight="1">
      <c r="A131" s="47" t="s">
        <v>360</v>
      </c>
      <c r="B131" s="42" t="s">
        <v>361</v>
      </c>
      <c r="C131" s="42" t="s">
        <v>362</v>
      </c>
      <c r="D131" s="45" t="s">
        <v>414</v>
      </c>
      <c r="E131" s="34">
        <v>1</v>
      </c>
      <c r="F131" s="53" t="s">
        <v>482</v>
      </c>
      <c r="G131" s="36" t="s">
        <v>512</v>
      </c>
      <c r="H131" s="84">
        <v>488.36</v>
      </c>
      <c r="I131" s="101"/>
      <c r="J131" s="101"/>
      <c r="K131" s="100">
        <f>Tabela336[[#This Row],[VALOR]]</f>
        <v>488.36</v>
      </c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  <c r="AB131" s="7"/>
    </row>
    <row r="132" spans="1:28" ht="12.75" customHeight="1">
      <c r="A132" s="47" t="s">
        <v>360</v>
      </c>
      <c r="B132" s="42" t="s">
        <v>361</v>
      </c>
      <c r="C132" s="42" t="s">
        <v>362</v>
      </c>
      <c r="D132" s="45" t="s">
        <v>414</v>
      </c>
      <c r="E132" s="34">
        <v>1</v>
      </c>
      <c r="F132" s="72" t="s">
        <v>483</v>
      </c>
      <c r="G132" s="36" t="s">
        <v>513</v>
      </c>
      <c r="H132" s="84">
        <v>488.36</v>
      </c>
      <c r="I132" s="101"/>
      <c r="J132" s="101"/>
      <c r="K132" s="100">
        <f>Tabela336[[#This Row],[VALOR]]</f>
        <v>488.36</v>
      </c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</row>
    <row r="133" spans="1:28" ht="12.75" customHeight="1">
      <c r="A133" s="47" t="s">
        <v>355</v>
      </c>
      <c r="B133" s="42" t="s">
        <v>286</v>
      </c>
      <c r="C133" s="42" t="s">
        <v>287</v>
      </c>
      <c r="D133" s="45" t="s">
        <v>414</v>
      </c>
      <c r="E133" s="34">
        <v>1</v>
      </c>
      <c r="F133" s="53" t="s">
        <v>484</v>
      </c>
      <c r="G133" s="36" t="s">
        <v>512</v>
      </c>
      <c r="H133" s="84">
        <v>488.36</v>
      </c>
      <c r="I133" s="101"/>
      <c r="J133" s="101"/>
      <c r="K133" s="100">
        <f>Tabela336[[#This Row],[VALOR]]</f>
        <v>488.36</v>
      </c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</row>
    <row r="134" spans="1:28" ht="12.75" customHeight="1">
      <c r="A134" s="47" t="s">
        <v>355</v>
      </c>
      <c r="B134" s="42" t="s">
        <v>286</v>
      </c>
      <c r="C134" s="42" t="s">
        <v>287</v>
      </c>
      <c r="D134" s="45" t="s">
        <v>414</v>
      </c>
      <c r="E134" s="34">
        <v>1</v>
      </c>
      <c r="F134" s="72" t="s">
        <v>485</v>
      </c>
      <c r="G134" s="36" t="s">
        <v>513</v>
      </c>
      <c r="H134" s="84">
        <v>488.36</v>
      </c>
      <c r="I134" s="101"/>
      <c r="J134" s="101"/>
      <c r="K134" s="100">
        <f>Tabela336[[#This Row],[VALOR]]</f>
        <v>488.36</v>
      </c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  <c r="AB134" s="7"/>
    </row>
    <row r="135" spans="1:28" ht="12.75" customHeight="1">
      <c r="A135" s="39" t="s">
        <v>106</v>
      </c>
      <c r="B135" s="42" t="s">
        <v>156</v>
      </c>
      <c r="C135" s="42" t="s">
        <v>200</v>
      </c>
      <c r="D135" s="45" t="s">
        <v>31</v>
      </c>
      <c r="E135" s="34">
        <v>1</v>
      </c>
      <c r="F135" s="47" t="s">
        <v>267</v>
      </c>
      <c r="G135" s="36" t="s">
        <v>512</v>
      </c>
      <c r="H135" s="84">
        <v>436.04</v>
      </c>
      <c r="I135" s="84"/>
      <c r="J135" s="84"/>
      <c r="K135" s="84">
        <f>Tabela336[[#This Row],[VALOR]]</f>
        <v>436.04</v>
      </c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/>
      <c r="AB135" s="7"/>
    </row>
    <row r="136" spans="1:28" ht="12.75" customHeight="1">
      <c r="A136" s="47" t="s">
        <v>104</v>
      </c>
      <c r="B136" s="42" t="s">
        <v>154</v>
      </c>
      <c r="C136" s="42" t="s">
        <v>506</v>
      </c>
      <c r="D136" s="45" t="s">
        <v>31</v>
      </c>
      <c r="E136" s="34">
        <v>1</v>
      </c>
      <c r="F136" s="72" t="s">
        <v>486</v>
      </c>
      <c r="G136" s="36" t="s">
        <v>512</v>
      </c>
      <c r="H136" s="84">
        <v>436.04</v>
      </c>
      <c r="I136" s="101"/>
      <c r="J136" s="101"/>
      <c r="K136" s="100">
        <f>Tabela336[[#This Row],[VALOR]]</f>
        <v>436.04</v>
      </c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/>
      <c r="AB136" s="7"/>
    </row>
    <row r="137" spans="1:28" ht="12.75" customHeight="1">
      <c r="A137" s="47" t="s">
        <v>104</v>
      </c>
      <c r="B137" s="42" t="s">
        <v>154</v>
      </c>
      <c r="C137" s="42" t="s">
        <v>506</v>
      </c>
      <c r="D137" s="45" t="s">
        <v>31</v>
      </c>
      <c r="E137" s="34">
        <v>1</v>
      </c>
      <c r="F137" s="94" t="s">
        <v>487</v>
      </c>
      <c r="G137" s="36" t="s">
        <v>512</v>
      </c>
      <c r="H137" s="84">
        <v>436.04</v>
      </c>
      <c r="I137" s="101"/>
      <c r="J137" s="101"/>
      <c r="K137" s="100">
        <f>Tabela336[[#This Row],[VALOR]]</f>
        <v>436.04</v>
      </c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  <c r="AB137" s="7"/>
    </row>
    <row r="138" spans="1:28" ht="12.75" customHeight="1">
      <c r="A138" s="47" t="s">
        <v>404</v>
      </c>
      <c r="B138" s="42" t="s">
        <v>507</v>
      </c>
      <c r="C138" s="42" t="s">
        <v>508</v>
      </c>
      <c r="D138" s="45" t="s">
        <v>31</v>
      </c>
      <c r="E138" s="34">
        <v>1</v>
      </c>
      <c r="F138" s="53" t="s">
        <v>488</v>
      </c>
      <c r="G138" s="36" t="s">
        <v>513</v>
      </c>
      <c r="H138" s="84">
        <v>436.04</v>
      </c>
      <c r="I138" s="101"/>
      <c r="J138" s="101"/>
      <c r="K138" s="100">
        <f>Tabela336[[#This Row],[VALOR]]</f>
        <v>436.04</v>
      </c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  <c r="AB138" s="7"/>
    </row>
    <row r="139" spans="1:28" ht="12.75" customHeight="1">
      <c r="A139" s="47" t="s">
        <v>415</v>
      </c>
      <c r="B139" s="42" t="s">
        <v>509</v>
      </c>
      <c r="C139" s="42" t="s">
        <v>510</v>
      </c>
      <c r="D139" s="45" t="s">
        <v>31</v>
      </c>
      <c r="E139" s="34">
        <v>1</v>
      </c>
      <c r="F139" s="72" t="s">
        <v>489</v>
      </c>
      <c r="G139" s="36" t="s">
        <v>513</v>
      </c>
      <c r="H139" s="84">
        <v>436.04</v>
      </c>
      <c r="I139" s="101"/>
      <c r="J139" s="101"/>
      <c r="K139" s="100">
        <f>Tabela336[[#This Row],[VALOR]]</f>
        <v>436.04</v>
      </c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  <c r="AB139" s="7"/>
    </row>
    <row r="140" spans="1:28" ht="12.75" customHeight="1">
      <c r="A140" s="47" t="s">
        <v>404</v>
      </c>
      <c r="B140" s="42" t="s">
        <v>507</v>
      </c>
      <c r="C140" s="42" t="s">
        <v>508</v>
      </c>
      <c r="D140" s="45" t="s">
        <v>31</v>
      </c>
      <c r="E140" s="34">
        <v>1</v>
      </c>
      <c r="F140" s="53" t="s">
        <v>490</v>
      </c>
      <c r="G140" s="36" t="s">
        <v>512</v>
      </c>
      <c r="H140" s="84">
        <v>436.04</v>
      </c>
      <c r="I140" s="101"/>
      <c r="J140" s="101"/>
      <c r="K140" s="100">
        <f>Tabela336[[#This Row],[VALOR]]</f>
        <v>436.04</v>
      </c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7"/>
      <c r="AB140" s="7"/>
    </row>
    <row r="141" spans="1:28" ht="12.75" customHeight="1">
      <c r="A141" s="47" t="s">
        <v>404</v>
      </c>
      <c r="B141" s="42" t="s">
        <v>507</v>
      </c>
      <c r="C141" s="42" t="s">
        <v>508</v>
      </c>
      <c r="D141" s="45" t="s">
        <v>31</v>
      </c>
      <c r="E141" s="34">
        <v>1</v>
      </c>
      <c r="F141" s="72" t="s">
        <v>514</v>
      </c>
      <c r="G141" s="36" t="s">
        <v>512</v>
      </c>
      <c r="H141" s="84">
        <v>436.04</v>
      </c>
      <c r="I141" s="101"/>
      <c r="J141" s="101"/>
      <c r="K141" s="100">
        <f>Tabela336[[#This Row],[VALOR]]</f>
        <v>436.04</v>
      </c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7"/>
      <c r="AB141" s="7"/>
    </row>
    <row r="142" spans="1:28" ht="12.75" customHeight="1">
      <c r="A142" s="47" t="s">
        <v>360</v>
      </c>
      <c r="B142" s="42" t="s">
        <v>361</v>
      </c>
      <c r="C142" s="42" t="s">
        <v>362</v>
      </c>
      <c r="D142" s="45" t="s">
        <v>31</v>
      </c>
      <c r="E142" s="34">
        <v>1</v>
      </c>
      <c r="F142" s="53" t="s">
        <v>491</v>
      </c>
      <c r="G142" s="36" t="s">
        <v>513</v>
      </c>
      <c r="H142" s="84">
        <v>436.04</v>
      </c>
      <c r="I142" s="101"/>
      <c r="J142" s="101"/>
      <c r="K142" s="100">
        <f>Tabela336[[#This Row],[VALOR]]</f>
        <v>436.04</v>
      </c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</row>
    <row r="143" spans="1:28" ht="12.75" customHeight="1">
      <c r="A143" s="47" t="s">
        <v>416</v>
      </c>
      <c r="B143" s="42" t="s">
        <v>131</v>
      </c>
      <c r="C143" s="42" t="s">
        <v>174</v>
      </c>
      <c r="D143" s="45" t="s">
        <v>31</v>
      </c>
      <c r="E143" s="34">
        <v>1</v>
      </c>
      <c r="F143" s="72" t="s">
        <v>492</v>
      </c>
      <c r="G143" s="36" t="s">
        <v>512</v>
      </c>
      <c r="H143" s="84">
        <v>436.04</v>
      </c>
      <c r="I143" s="101"/>
      <c r="J143" s="101"/>
      <c r="K143" s="100">
        <f>Tabela336[[#This Row],[VALOR]]</f>
        <v>436.04</v>
      </c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  <c r="AB143" s="7"/>
    </row>
    <row r="144" spans="1:28" ht="12.75" customHeight="1">
      <c r="A144" s="47" t="s">
        <v>404</v>
      </c>
      <c r="B144" s="42" t="s">
        <v>507</v>
      </c>
      <c r="C144" s="42" t="s">
        <v>508</v>
      </c>
      <c r="D144" s="45" t="s">
        <v>417</v>
      </c>
      <c r="E144" s="34">
        <v>1</v>
      </c>
      <c r="F144" s="53" t="s">
        <v>493</v>
      </c>
      <c r="G144" s="36" t="s">
        <v>512</v>
      </c>
      <c r="H144" s="84">
        <v>401.16</v>
      </c>
      <c r="I144" s="101"/>
      <c r="J144" s="101"/>
      <c r="K144" s="100">
        <f>Tabela336[[#This Row],[VALOR]]</f>
        <v>401.16</v>
      </c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  <c r="AB144" s="7"/>
    </row>
    <row r="145" spans="1:28" ht="12.75" customHeight="1">
      <c r="A145" s="47" t="s">
        <v>418</v>
      </c>
      <c r="B145" s="42" t="s">
        <v>507</v>
      </c>
      <c r="C145" s="42" t="s">
        <v>508</v>
      </c>
      <c r="D145" s="45" t="s">
        <v>417</v>
      </c>
      <c r="E145" s="34">
        <v>1</v>
      </c>
      <c r="F145" s="72" t="s">
        <v>494</v>
      </c>
      <c r="G145" s="36" t="s">
        <v>512</v>
      </c>
      <c r="H145" s="84">
        <v>401.16</v>
      </c>
      <c r="I145" s="101"/>
      <c r="J145" s="101"/>
      <c r="K145" s="100">
        <f>Tabela336[[#This Row],[VALOR]]</f>
        <v>401.16</v>
      </c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7"/>
      <c r="AB145" s="7"/>
    </row>
    <row r="146" spans="1:28" ht="12.75" customHeight="1">
      <c r="A146" s="47" t="s">
        <v>404</v>
      </c>
      <c r="B146" s="42" t="s">
        <v>507</v>
      </c>
      <c r="C146" s="42" t="s">
        <v>508</v>
      </c>
      <c r="D146" s="45" t="s">
        <v>417</v>
      </c>
      <c r="E146" s="34">
        <v>1</v>
      </c>
      <c r="F146" s="53" t="s">
        <v>495</v>
      </c>
      <c r="G146" s="36" t="s">
        <v>513</v>
      </c>
      <c r="H146" s="84">
        <v>401.16</v>
      </c>
      <c r="I146" s="101"/>
      <c r="J146" s="101"/>
      <c r="K146" s="100">
        <f>Tabela336[[#This Row],[VALOR]]</f>
        <v>401.16</v>
      </c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7"/>
      <c r="AB146" s="7"/>
    </row>
    <row r="147" spans="1:28" ht="12.75" customHeight="1">
      <c r="A147" s="47" t="s">
        <v>360</v>
      </c>
      <c r="B147" s="42" t="s">
        <v>361</v>
      </c>
      <c r="C147" s="42" t="s">
        <v>362</v>
      </c>
      <c r="D147" s="45" t="s">
        <v>32</v>
      </c>
      <c r="E147" s="34">
        <v>1</v>
      </c>
      <c r="F147" s="72" t="s">
        <v>496</v>
      </c>
      <c r="G147" s="36" t="s">
        <v>512</v>
      </c>
      <c r="H147" s="84">
        <v>313.94</v>
      </c>
      <c r="I147" s="101"/>
      <c r="J147" s="101"/>
      <c r="K147" s="100">
        <f>Tabela336[[#This Row],[VALOR]]</f>
        <v>313.94</v>
      </c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7"/>
      <c r="AB147" s="7"/>
    </row>
    <row r="148" spans="1:28" ht="12.75" customHeight="1" thickBot="1">
      <c r="A148" s="47" t="s">
        <v>360</v>
      </c>
      <c r="B148" s="42" t="s">
        <v>361</v>
      </c>
      <c r="C148" s="42" t="s">
        <v>362</v>
      </c>
      <c r="D148" s="45" t="s">
        <v>32</v>
      </c>
      <c r="E148" s="34">
        <v>1</v>
      </c>
      <c r="F148" s="53" t="s">
        <v>497</v>
      </c>
      <c r="G148" s="36" t="s">
        <v>513</v>
      </c>
      <c r="H148" s="84">
        <v>313.94</v>
      </c>
      <c r="I148" s="101"/>
      <c r="J148" s="101"/>
      <c r="K148" s="100">
        <f>Tabela336[[#This Row],[VALOR]]</f>
        <v>313.94</v>
      </c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  <c r="AB148" s="7"/>
    </row>
    <row r="149" spans="1:28" ht="12.75" customHeight="1" thickBot="1">
      <c r="A149" s="48"/>
      <c r="B149" s="49"/>
      <c r="C149" s="49"/>
      <c r="D149" s="49"/>
      <c r="E149" s="49">
        <f>SUM(E100:E148)</f>
        <v>49</v>
      </c>
      <c r="F149" s="73"/>
      <c r="G149" s="102"/>
      <c r="H149" s="103">
        <f>SUM(H100:H148)</f>
        <v>40452.860000000015</v>
      </c>
      <c r="I149" s="104"/>
      <c r="J149" s="105"/>
      <c r="K149" s="106">
        <f>SUM(K100:K148)</f>
        <v>40452.860000000015</v>
      </c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  <c r="AB149" s="7"/>
    </row>
    <row r="150" spans="1:28" ht="12.75" customHeight="1">
      <c r="A150" s="33"/>
      <c r="B150" s="34"/>
      <c r="C150" s="34"/>
      <c r="D150" s="34"/>
      <c r="E150" s="34"/>
      <c r="F150" s="33"/>
      <c r="G150" s="34"/>
      <c r="H150" s="35"/>
      <c r="I150" s="95"/>
      <c r="J150" s="95"/>
      <c r="K150" s="98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7"/>
      <c r="AB150" s="7"/>
    </row>
    <row r="151" spans="1:28" ht="12.75" customHeight="1">
      <c r="A151" s="110" t="s">
        <v>33</v>
      </c>
      <c r="B151" s="110"/>
      <c r="C151" s="110"/>
      <c r="D151" s="110"/>
      <c r="E151" s="110"/>
      <c r="F151" s="110"/>
      <c r="G151" s="110"/>
      <c r="H151" s="110"/>
      <c r="I151" s="3"/>
      <c r="J151" s="3"/>
      <c r="K151" s="1"/>
      <c r="L151" s="1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</row>
    <row r="152" spans="1:28" ht="12.75" customHeight="1">
      <c r="A152" s="15" t="s">
        <v>1</v>
      </c>
      <c r="B152" s="15" t="s">
        <v>2</v>
      </c>
      <c r="C152" s="15" t="s">
        <v>3</v>
      </c>
      <c r="D152" s="15" t="s">
        <v>4</v>
      </c>
      <c r="E152" s="15" t="s">
        <v>5</v>
      </c>
      <c r="F152" s="15" t="s">
        <v>6</v>
      </c>
      <c r="G152" s="82" t="s">
        <v>7</v>
      </c>
      <c r="H152" s="86" t="s">
        <v>28</v>
      </c>
      <c r="I152" s="3"/>
      <c r="J152" s="3"/>
      <c r="K152" s="1"/>
      <c r="L152" s="1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</row>
    <row r="153" spans="1:28" ht="12.75" customHeight="1">
      <c r="A153" s="76" t="s">
        <v>34</v>
      </c>
      <c r="B153" s="77" t="s">
        <v>442</v>
      </c>
      <c r="C153" s="77" t="s">
        <v>443</v>
      </c>
      <c r="D153" s="78" t="s">
        <v>14</v>
      </c>
      <c r="E153" s="79">
        <v>1</v>
      </c>
      <c r="F153" s="55" t="s">
        <v>419</v>
      </c>
      <c r="G153" s="83" t="s">
        <v>513</v>
      </c>
      <c r="H153" s="86">
        <v>514.21</v>
      </c>
      <c r="I153" s="3"/>
      <c r="J153" s="3"/>
      <c r="K153" s="1"/>
      <c r="L153" s="1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</row>
    <row r="154" spans="1:28" ht="12.75" customHeight="1">
      <c r="A154" s="51" t="s">
        <v>34</v>
      </c>
      <c r="B154" s="42" t="s">
        <v>442</v>
      </c>
      <c r="C154" s="42" t="s">
        <v>443</v>
      </c>
      <c r="D154" s="16" t="s">
        <v>14</v>
      </c>
      <c r="E154" s="54">
        <v>1</v>
      </c>
      <c r="F154" s="50" t="s">
        <v>420</v>
      </c>
      <c r="G154" s="82" t="s">
        <v>513</v>
      </c>
      <c r="H154" s="86">
        <v>514.21</v>
      </c>
      <c r="I154" s="3"/>
      <c r="J154" s="3"/>
      <c r="K154" s="1"/>
      <c r="L154" s="1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</row>
    <row r="155" spans="1:28" ht="12.75" customHeight="1">
      <c r="A155" s="76" t="s">
        <v>34</v>
      </c>
      <c r="B155" s="77" t="s">
        <v>442</v>
      </c>
      <c r="C155" s="77" t="s">
        <v>461</v>
      </c>
      <c r="D155" s="78" t="s">
        <v>14</v>
      </c>
      <c r="E155" s="79">
        <v>1</v>
      </c>
      <c r="F155" s="55" t="s">
        <v>421</v>
      </c>
      <c r="G155" s="83" t="s">
        <v>512</v>
      </c>
      <c r="H155" s="93">
        <v>514.21</v>
      </c>
      <c r="I155" s="3"/>
      <c r="J155" s="3"/>
      <c r="K155" s="1"/>
      <c r="L155" s="1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</row>
    <row r="156" spans="1:28" ht="12.75" customHeight="1">
      <c r="A156" s="51" t="s">
        <v>34</v>
      </c>
      <c r="B156" s="42" t="s">
        <v>442</v>
      </c>
      <c r="C156" s="42" t="s">
        <v>444</v>
      </c>
      <c r="D156" s="16" t="s">
        <v>14</v>
      </c>
      <c r="E156" s="54">
        <v>1</v>
      </c>
      <c r="F156" s="50" t="s">
        <v>422</v>
      </c>
      <c r="G156" s="82" t="s">
        <v>512</v>
      </c>
      <c r="H156" s="86">
        <v>514.21</v>
      </c>
      <c r="I156" s="3"/>
      <c r="J156" s="3"/>
      <c r="K156" s="1"/>
      <c r="L156" s="1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</row>
    <row r="157" spans="1:28" ht="12.75" customHeight="1">
      <c r="A157" s="80" t="s">
        <v>35</v>
      </c>
      <c r="B157" s="77" t="s">
        <v>446</v>
      </c>
      <c r="C157" s="78" t="s">
        <v>445</v>
      </c>
      <c r="D157" s="78" t="s">
        <v>14</v>
      </c>
      <c r="E157" s="79">
        <v>1</v>
      </c>
      <c r="F157" s="72" t="s">
        <v>351</v>
      </c>
      <c r="G157" s="83" t="s">
        <v>513</v>
      </c>
      <c r="H157" s="86">
        <v>514.21</v>
      </c>
      <c r="I157" s="3"/>
      <c r="J157" s="3"/>
      <c r="K157" s="1"/>
      <c r="L157" s="1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</row>
    <row r="158" spans="1:28" ht="12.75" customHeight="1">
      <c r="A158" s="52" t="s">
        <v>35</v>
      </c>
      <c r="B158" s="42" t="s">
        <v>446</v>
      </c>
      <c r="C158" s="16" t="s">
        <v>445</v>
      </c>
      <c r="D158" s="16" t="s">
        <v>14</v>
      </c>
      <c r="E158" s="54">
        <v>1</v>
      </c>
      <c r="F158" s="53" t="s">
        <v>423</v>
      </c>
      <c r="G158" s="82" t="s">
        <v>513</v>
      </c>
      <c r="H158" s="86">
        <v>514.21</v>
      </c>
      <c r="I158" s="3"/>
      <c r="J158" s="2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</row>
    <row r="159" spans="1:28" ht="12.75" customHeight="1">
      <c r="A159" s="80" t="s">
        <v>35</v>
      </c>
      <c r="B159" s="77" t="s">
        <v>446</v>
      </c>
      <c r="C159" s="78" t="s">
        <v>445</v>
      </c>
      <c r="D159" s="78" t="s">
        <v>14</v>
      </c>
      <c r="E159" s="79">
        <v>1</v>
      </c>
      <c r="F159" s="72" t="s">
        <v>519</v>
      </c>
      <c r="G159" s="83" t="s">
        <v>512</v>
      </c>
      <c r="H159" s="93">
        <v>514.21</v>
      </c>
      <c r="I159" s="3"/>
      <c r="J159" s="2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</row>
    <row r="160" spans="1:28" ht="12.75" customHeight="1">
      <c r="A160" s="2"/>
      <c r="B160" s="2"/>
      <c r="C160" s="2"/>
      <c r="D160" s="9" t="s">
        <v>11</v>
      </c>
      <c r="E160" s="5">
        <f>SUM(E153:E159)</f>
        <v>7</v>
      </c>
      <c r="F160" s="2"/>
      <c r="G160" s="3"/>
      <c r="H160" s="85">
        <f>SUM(H153:H159)</f>
        <v>3599.4700000000003</v>
      </c>
      <c r="I160" s="3"/>
      <c r="J160" s="3"/>
      <c r="K160" s="1"/>
      <c r="L160" s="1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</row>
    <row r="161" spans="1:28" ht="12.75" customHeight="1">
      <c r="A161" s="4"/>
      <c r="B161" s="4"/>
      <c r="C161" s="4"/>
      <c r="D161" s="4"/>
      <c r="E161" s="4"/>
      <c r="F161" s="4"/>
      <c r="G161" s="4"/>
      <c r="H161" s="4"/>
      <c r="I161" s="2"/>
      <c r="J161" s="3"/>
      <c r="K161" s="1"/>
      <c r="L161" s="1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</row>
    <row r="162" spans="1:28" ht="12.75" customHeight="1">
      <c r="A162" s="110" t="s">
        <v>36</v>
      </c>
      <c r="B162" s="110"/>
      <c r="C162" s="110"/>
      <c r="D162" s="110"/>
      <c r="E162" s="110"/>
      <c r="F162" s="110"/>
      <c r="G162" s="110"/>
      <c r="H162" s="110"/>
      <c r="I162" s="3"/>
      <c r="J162" s="3"/>
      <c r="K162" s="1"/>
      <c r="L162" s="1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</row>
    <row r="163" spans="1:28" ht="12.75" customHeight="1">
      <c r="A163" s="13" t="s">
        <v>1</v>
      </c>
      <c r="B163" s="13" t="s">
        <v>2</v>
      </c>
      <c r="C163" s="13" t="s">
        <v>3</v>
      </c>
      <c r="D163" s="13" t="s">
        <v>4</v>
      </c>
      <c r="E163" s="13" t="s">
        <v>5</v>
      </c>
      <c r="F163" s="13" t="s">
        <v>6</v>
      </c>
      <c r="G163" s="13" t="s">
        <v>7</v>
      </c>
      <c r="H163" s="13" t="s">
        <v>28</v>
      </c>
      <c r="I163" s="3"/>
      <c r="J163" s="3"/>
      <c r="K163" s="1"/>
      <c r="L163" s="1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</row>
    <row r="164" spans="1:28" ht="12.75" customHeight="1">
      <c r="A164" s="42" t="s">
        <v>424</v>
      </c>
      <c r="B164" s="42" t="s">
        <v>440</v>
      </c>
      <c r="C164" s="42" t="s">
        <v>280</v>
      </c>
      <c r="D164" s="42" t="s">
        <v>425</v>
      </c>
      <c r="E164" s="14">
        <v>1</v>
      </c>
      <c r="F164" s="70" t="s">
        <v>332</v>
      </c>
      <c r="G164" s="81" t="s">
        <v>512</v>
      </c>
      <c r="H164" s="109">
        <v>3000</v>
      </c>
      <c r="I164" s="3"/>
      <c r="J164" s="3"/>
      <c r="K164" s="1"/>
      <c r="L164" s="1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</row>
    <row r="165" spans="1:28" ht="12.75" customHeight="1">
      <c r="A165" s="56" t="s">
        <v>426</v>
      </c>
      <c r="B165" s="42" t="s">
        <v>408</v>
      </c>
      <c r="C165" s="42" t="s">
        <v>280</v>
      </c>
      <c r="D165" s="42" t="s">
        <v>425</v>
      </c>
      <c r="E165" s="14">
        <v>1</v>
      </c>
      <c r="F165" s="57" t="s">
        <v>428</v>
      </c>
      <c r="G165" s="81" t="s">
        <v>511</v>
      </c>
      <c r="H165" s="109">
        <v>1250</v>
      </c>
      <c r="I165" s="3"/>
      <c r="J165" s="3"/>
      <c r="K165" s="1"/>
      <c r="L165" s="1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</row>
    <row r="166" spans="1:28" ht="12.75" customHeight="1">
      <c r="A166" s="56" t="s">
        <v>426</v>
      </c>
      <c r="B166" s="42" t="s">
        <v>408</v>
      </c>
      <c r="C166" s="42" t="s">
        <v>280</v>
      </c>
      <c r="D166" s="42" t="s">
        <v>425</v>
      </c>
      <c r="E166" s="14">
        <v>1</v>
      </c>
      <c r="F166" s="70" t="s">
        <v>429</v>
      </c>
      <c r="G166" s="81" t="s">
        <v>511</v>
      </c>
      <c r="H166" s="109">
        <v>1250</v>
      </c>
      <c r="I166" s="3"/>
      <c r="J166" s="3"/>
      <c r="K166" s="1"/>
      <c r="L166" s="1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</row>
    <row r="167" spans="1:28" ht="12.75" customHeight="1">
      <c r="A167" s="56" t="s">
        <v>426</v>
      </c>
      <c r="B167" s="42" t="s">
        <v>408</v>
      </c>
      <c r="C167" s="42" t="s">
        <v>459</v>
      </c>
      <c r="D167" s="42" t="s">
        <v>425</v>
      </c>
      <c r="E167" s="14">
        <v>1</v>
      </c>
      <c r="F167" s="57" t="s">
        <v>430</v>
      </c>
      <c r="G167" s="81" t="s">
        <v>512</v>
      </c>
      <c r="H167" s="109">
        <v>1250</v>
      </c>
      <c r="I167" s="3"/>
      <c r="J167" s="3"/>
      <c r="K167" s="1"/>
      <c r="L167" s="1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</row>
    <row r="168" spans="1:28" ht="12.75" customHeight="1">
      <c r="A168" s="56" t="s">
        <v>426</v>
      </c>
      <c r="B168" s="42" t="s">
        <v>408</v>
      </c>
      <c r="C168" s="42" t="s">
        <v>280</v>
      </c>
      <c r="D168" s="42" t="s">
        <v>425</v>
      </c>
      <c r="E168" s="14">
        <v>1</v>
      </c>
      <c r="F168" s="70" t="s">
        <v>347</v>
      </c>
      <c r="G168" s="81" t="s">
        <v>512</v>
      </c>
      <c r="H168" s="109">
        <v>1250</v>
      </c>
      <c r="I168" s="3"/>
      <c r="J168" s="3"/>
      <c r="K168" s="1"/>
      <c r="L168" s="1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</row>
    <row r="169" spans="1:28" ht="12.75" customHeight="1">
      <c r="A169" s="42" t="s">
        <v>424</v>
      </c>
      <c r="B169" s="42" t="s">
        <v>440</v>
      </c>
      <c r="C169" s="42" t="s">
        <v>280</v>
      </c>
      <c r="D169" s="42" t="s">
        <v>427</v>
      </c>
      <c r="E169" s="14">
        <v>1</v>
      </c>
      <c r="F169" s="58" t="s">
        <v>431</v>
      </c>
      <c r="G169" s="81" t="s">
        <v>512</v>
      </c>
      <c r="H169" s="109">
        <v>2400</v>
      </c>
      <c r="I169" s="3"/>
      <c r="J169" s="3"/>
      <c r="K169" s="1"/>
      <c r="L169" s="1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</row>
    <row r="170" spans="1:28" ht="12.75" customHeight="1">
      <c r="A170" s="56" t="s">
        <v>426</v>
      </c>
      <c r="B170" s="42" t="s">
        <v>408</v>
      </c>
      <c r="C170" s="42" t="s">
        <v>280</v>
      </c>
      <c r="D170" s="42" t="s">
        <v>427</v>
      </c>
      <c r="E170" s="14">
        <v>1</v>
      </c>
      <c r="F170" s="70" t="s">
        <v>432</v>
      </c>
      <c r="G170" s="81" t="s">
        <v>512</v>
      </c>
      <c r="H170" s="109">
        <v>1000</v>
      </c>
      <c r="I170" s="3"/>
      <c r="J170" s="3"/>
      <c r="K170" s="1"/>
      <c r="L170" s="1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</row>
    <row r="171" spans="1:28" ht="12.75" customHeight="1">
      <c r="A171" s="56" t="s">
        <v>426</v>
      </c>
      <c r="B171" s="42" t="s">
        <v>408</v>
      </c>
      <c r="C171" s="42" t="s">
        <v>280</v>
      </c>
      <c r="D171" s="42" t="s">
        <v>427</v>
      </c>
      <c r="E171" s="14">
        <v>1</v>
      </c>
      <c r="F171" s="57" t="s">
        <v>433</v>
      </c>
      <c r="G171" s="81" t="s">
        <v>513</v>
      </c>
      <c r="H171" s="109">
        <v>1000</v>
      </c>
      <c r="I171" s="3"/>
      <c r="J171" s="3"/>
      <c r="K171" s="1"/>
      <c r="L171" s="1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</row>
    <row r="172" spans="1:28" ht="12.75" customHeight="1">
      <c r="A172" s="56" t="s">
        <v>426</v>
      </c>
      <c r="B172" s="42" t="s">
        <v>408</v>
      </c>
      <c r="C172" s="42" t="s">
        <v>280</v>
      </c>
      <c r="D172" s="42" t="s">
        <v>427</v>
      </c>
      <c r="E172" s="14">
        <v>1</v>
      </c>
      <c r="F172" s="70" t="s">
        <v>260</v>
      </c>
      <c r="G172" s="81" t="s">
        <v>511</v>
      </c>
      <c r="H172" s="109">
        <v>1000</v>
      </c>
      <c r="I172" s="3"/>
      <c r="J172" s="3"/>
      <c r="K172" s="1"/>
      <c r="L172" s="1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</row>
    <row r="173" spans="1:28" ht="12.75" customHeight="1">
      <c r="A173" s="56" t="s">
        <v>426</v>
      </c>
      <c r="B173" s="42" t="s">
        <v>408</v>
      </c>
      <c r="C173" s="42" t="s">
        <v>280</v>
      </c>
      <c r="D173" s="42" t="s">
        <v>427</v>
      </c>
      <c r="E173" s="14">
        <v>1</v>
      </c>
      <c r="F173" s="57" t="s">
        <v>434</v>
      </c>
      <c r="G173" s="81" t="s">
        <v>512</v>
      </c>
      <c r="H173" s="109">
        <v>1000</v>
      </c>
      <c r="I173" s="3"/>
      <c r="J173" s="3"/>
      <c r="K173" s="1"/>
      <c r="L173" s="1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</row>
    <row r="174" spans="1:28" ht="12.75" customHeight="1">
      <c r="A174" s="42" t="s">
        <v>424</v>
      </c>
      <c r="B174" s="42" t="s">
        <v>440</v>
      </c>
      <c r="C174" s="42" t="s">
        <v>441</v>
      </c>
      <c r="D174" s="42" t="s">
        <v>425</v>
      </c>
      <c r="E174" s="14">
        <v>1</v>
      </c>
      <c r="F174" s="39" t="s">
        <v>435</v>
      </c>
      <c r="G174" s="81" t="s">
        <v>512</v>
      </c>
      <c r="H174" s="109">
        <v>3000</v>
      </c>
      <c r="I174" s="3"/>
      <c r="J174" s="3"/>
      <c r="K174" s="1"/>
      <c r="L174" s="1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</row>
    <row r="175" spans="1:28" ht="12.75" customHeight="1">
      <c r="A175" s="56" t="s">
        <v>426</v>
      </c>
      <c r="B175" s="42" t="s">
        <v>408</v>
      </c>
      <c r="C175" s="42" t="s">
        <v>441</v>
      </c>
      <c r="D175" s="42" t="s">
        <v>425</v>
      </c>
      <c r="E175" s="14">
        <v>1</v>
      </c>
      <c r="F175" s="39" t="s">
        <v>436</v>
      </c>
      <c r="G175" s="81" t="s">
        <v>512</v>
      </c>
      <c r="H175" s="109">
        <v>1250</v>
      </c>
      <c r="I175" s="3"/>
      <c r="J175" s="3"/>
      <c r="K175" s="1"/>
      <c r="L175" s="1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</row>
    <row r="176" spans="1:28" ht="12.75" customHeight="1">
      <c r="A176" s="56" t="s">
        <v>426</v>
      </c>
      <c r="B176" s="42" t="s">
        <v>408</v>
      </c>
      <c r="C176" s="42" t="s">
        <v>441</v>
      </c>
      <c r="D176" s="42" t="s">
        <v>425</v>
      </c>
      <c r="E176" s="14">
        <v>1</v>
      </c>
      <c r="F176" s="39" t="s">
        <v>437</v>
      </c>
      <c r="G176" s="81" t="s">
        <v>512</v>
      </c>
      <c r="H176" s="109">
        <v>1200.5</v>
      </c>
      <c r="I176" s="3"/>
      <c r="J176" s="3"/>
      <c r="K176" s="1"/>
      <c r="L176" s="1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</row>
    <row r="177" spans="1:28" ht="12.75" customHeight="1">
      <c r="A177" s="56" t="s">
        <v>426</v>
      </c>
      <c r="B177" s="42" t="s">
        <v>408</v>
      </c>
      <c r="C177" s="42" t="s">
        <v>441</v>
      </c>
      <c r="D177" s="42" t="s">
        <v>425</v>
      </c>
      <c r="E177" s="14">
        <v>1</v>
      </c>
      <c r="F177" s="39" t="s">
        <v>438</v>
      </c>
      <c r="G177" s="81" t="s">
        <v>512</v>
      </c>
      <c r="H177" s="109">
        <v>1250</v>
      </c>
      <c r="I177" s="3"/>
      <c r="J177" s="3"/>
      <c r="K177" s="1"/>
      <c r="L177" s="1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</row>
    <row r="178" spans="1:28" ht="12.75" customHeight="1">
      <c r="A178" s="56" t="s">
        <v>426</v>
      </c>
      <c r="B178" s="42" t="s">
        <v>408</v>
      </c>
      <c r="C178" s="42" t="s">
        <v>441</v>
      </c>
      <c r="D178" s="42" t="s">
        <v>425</v>
      </c>
      <c r="E178" s="14">
        <v>1</v>
      </c>
      <c r="F178" s="39" t="s">
        <v>439</v>
      </c>
      <c r="G178" s="81" t="s">
        <v>512</v>
      </c>
      <c r="H178" s="109">
        <v>1200.5</v>
      </c>
      <c r="I178" s="3"/>
      <c r="J178" s="3"/>
      <c r="K178" s="1"/>
      <c r="L178" s="1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</row>
    <row r="179" spans="1:28" ht="12.75" customHeight="1">
      <c r="A179" s="2"/>
      <c r="B179" s="2"/>
      <c r="C179" s="2"/>
      <c r="D179" s="9" t="s">
        <v>11</v>
      </c>
      <c r="E179" s="5">
        <f>SUM(E164:E178)</f>
        <v>15</v>
      </c>
      <c r="F179" s="2"/>
      <c r="G179" s="3"/>
      <c r="H179" s="85">
        <f>SUM(H164:H178)</f>
        <v>22301</v>
      </c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</row>
    <row r="180" spans="1:28" ht="12.75" customHeight="1">
      <c r="A180" s="10"/>
      <c r="B180" s="10"/>
      <c r="C180" s="10"/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  <c r="AA180" s="10"/>
      <c r="AB180" s="10"/>
    </row>
    <row r="181" spans="1:28" ht="12.75" customHeight="1">
      <c r="A181" s="59" t="s">
        <v>37</v>
      </c>
      <c r="B181" s="60"/>
      <c r="C181" s="60"/>
      <c r="D181" s="60"/>
      <c r="E181" s="60"/>
      <c r="F181" s="60"/>
      <c r="G181" s="61"/>
      <c r="H181" s="60"/>
      <c r="I181" s="60"/>
      <c r="J181" s="60"/>
      <c r="K181" s="60"/>
      <c r="L181" s="60"/>
      <c r="M181" s="60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</row>
    <row r="182" spans="1:28" ht="12.75" customHeight="1">
      <c r="A182" s="60" t="s">
        <v>38</v>
      </c>
      <c r="B182" s="62" t="s">
        <v>39</v>
      </c>
      <c r="C182" s="60"/>
      <c r="D182" s="60"/>
      <c r="E182" s="60"/>
      <c r="F182" s="63"/>
      <c r="G182" s="61"/>
      <c r="H182" s="60"/>
      <c r="I182" s="60"/>
      <c r="J182" s="60"/>
      <c r="K182" s="60"/>
      <c r="L182" s="60"/>
      <c r="M182" s="60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</row>
    <row r="183" spans="1:28" ht="12.75" customHeight="1">
      <c r="A183" s="60" t="s">
        <v>40</v>
      </c>
      <c r="B183" s="60"/>
      <c r="C183" s="60"/>
      <c r="D183" s="60"/>
      <c r="E183" s="60"/>
      <c r="F183" s="60"/>
      <c r="G183" s="61"/>
      <c r="H183" s="60"/>
      <c r="I183" s="60"/>
      <c r="J183" s="60"/>
      <c r="K183" s="60"/>
      <c r="L183" s="60"/>
      <c r="M183" s="60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</row>
    <row r="184" spans="1:28" ht="12.75" customHeight="1">
      <c r="A184" s="60" t="s">
        <v>41</v>
      </c>
      <c r="B184" s="60"/>
      <c r="C184" s="60"/>
      <c r="D184" s="60"/>
      <c r="E184" s="60"/>
      <c r="F184" s="60"/>
      <c r="G184" s="60"/>
      <c r="H184" s="60"/>
      <c r="I184" s="60"/>
      <c r="J184" s="60"/>
      <c r="K184" s="60"/>
      <c r="L184" s="60"/>
      <c r="M184" s="60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</row>
    <row r="185" spans="1:28" ht="12.75" customHeight="1">
      <c r="A185" s="60" t="s">
        <v>42</v>
      </c>
      <c r="B185" s="60"/>
      <c r="C185" s="60"/>
      <c r="D185" s="60"/>
      <c r="E185" s="60"/>
      <c r="F185" s="60"/>
      <c r="G185" s="60"/>
      <c r="H185" s="60"/>
      <c r="I185" s="60"/>
      <c r="J185" s="60"/>
      <c r="K185" s="60"/>
      <c r="L185" s="60"/>
      <c r="M185" s="60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</row>
    <row r="186" spans="1:28" ht="12.75" customHeight="1">
      <c r="A186" s="111" t="s">
        <v>43</v>
      </c>
      <c r="B186" s="111"/>
      <c r="C186" s="111"/>
      <c r="D186" s="111"/>
      <c r="E186" s="111"/>
      <c r="F186" s="111"/>
      <c r="G186" s="111"/>
      <c r="H186" s="111"/>
      <c r="I186" s="111"/>
      <c r="J186" s="111"/>
      <c r="K186" s="111"/>
      <c r="L186" s="111"/>
      <c r="M186" s="111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</row>
    <row r="187" spans="1:28" ht="12.75" customHeight="1">
      <c r="A187" s="60" t="s">
        <v>44</v>
      </c>
      <c r="B187" s="60"/>
      <c r="C187" s="60"/>
      <c r="D187" s="60"/>
      <c r="E187" s="60"/>
      <c r="F187" s="60"/>
      <c r="G187" s="60"/>
      <c r="H187" s="60"/>
      <c r="I187" s="60"/>
      <c r="J187" s="60"/>
      <c r="K187" s="60"/>
      <c r="L187" s="60"/>
      <c r="M187" s="60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</row>
    <row r="188" spans="1:28" ht="12.75" customHeight="1">
      <c r="A188" s="60" t="s">
        <v>45</v>
      </c>
      <c r="B188" s="60"/>
      <c r="C188" s="60"/>
      <c r="D188" s="60"/>
      <c r="E188" s="60"/>
      <c r="F188" s="64"/>
      <c r="G188" s="60"/>
      <c r="H188" s="60"/>
      <c r="I188" s="60"/>
      <c r="J188" s="60"/>
      <c r="K188" s="60"/>
      <c r="L188" s="60"/>
      <c r="M188" s="60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</row>
    <row r="189" spans="1:28" ht="12.75" customHeight="1">
      <c r="A189" s="65" t="s">
        <v>46</v>
      </c>
      <c r="B189" s="60"/>
      <c r="C189" s="60"/>
      <c r="D189" s="60"/>
      <c r="E189" s="60"/>
      <c r="F189" s="60"/>
      <c r="G189" s="60"/>
      <c r="H189" s="60"/>
      <c r="I189" s="60"/>
      <c r="J189" s="60"/>
      <c r="K189" s="60"/>
      <c r="L189" s="60"/>
      <c r="M189" s="60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</row>
    <row r="190" spans="1:28" ht="12.75" customHeight="1">
      <c r="A190" s="65" t="s">
        <v>47</v>
      </c>
      <c r="B190" s="60"/>
      <c r="C190" s="60"/>
      <c r="D190" s="60"/>
      <c r="E190" s="60"/>
      <c r="F190" s="60"/>
      <c r="G190" s="60"/>
      <c r="H190" s="60"/>
      <c r="I190" s="60"/>
      <c r="J190" s="60"/>
      <c r="K190" s="60"/>
      <c r="L190" s="60"/>
      <c r="M190" s="60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</row>
    <row r="191" spans="1:28" ht="12.75" customHeight="1">
      <c r="A191" s="65" t="s">
        <v>48</v>
      </c>
      <c r="B191" s="60"/>
      <c r="C191" s="60"/>
      <c r="D191" s="60"/>
      <c r="E191" s="60"/>
      <c r="F191" s="60"/>
      <c r="G191" s="60"/>
      <c r="H191" s="60"/>
      <c r="I191" s="60"/>
      <c r="J191" s="60"/>
      <c r="K191" s="60"/>
      <c r="L191" s="60"/>
      <c r="M191" s="60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</row>
    <row r="192" spans="1:28" ht="12.75" customHeight="1">
      <c r="A192" s="65" t="s">
        <v>49</v>
      </c>
      <c r="B192" s="60"/>
      <c r="C192" s="60"/>
      <c r="D192" s="60"/>
      <c r="E192" s="60"/>
      <c r="F192" s="60"/>
      <c r="G192" s="60"/>
      <c r="H192" s="60"/>
      <c r="I192" s="60"/>
      <c r="J192" s="60"/>
      <c r="K192" s="60"/>
      <c r="L192" s="60"/>
      <c r="M192" s="60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</row>
    <row r="193" spans="1:28" ht="12.75" customHeight="1">
      <c r="A193" s="65" t="s">
        <v>50</v>
      </c>
      <c r="B193" s="60"/>
      <c r="C193" s="60"/>
      <c r="D193" s="60"/>
      <c r="E193" s="60"/>
      <c r="F193" s="60"/>
      <c r="G193" s="60"/>
      <c r="H193" s="60"/>
      <c r="I193" s="60"/>
      <c r="J193" s="60"/>
      <c r="K193" s="60"/>
      <c r="L193" s="60"/>
      <c r="M193" s="60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</row>
    <row r="194" spans="1:28" ht="12.75" customHeight="1">
      <c r="A194" s="60" t="s">
        <v>51</v>
      </c>
      <c r="B194" s="60"/>
      <c r="C194" s="60"/>
      <c r="D194" s="60"/>
      <c r="E194" s="60"/>
      <c r="F194" s="60"/>
      <c r="G194" s="60"/>
      <c r="H194" s="60"/>
      <c r="I194" s="60"/>
      <c r="J194" s="60"/>
      <c r="K194" s="60"/>
      <c r="L194" s="60"/>
      <c r="M194" s="60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</row>
    <row r="195" spans="1:28" ht="12.75" customHeight="1">
      <c r="A195" s="60" t="s">
        <v>52</v>
      </c>
      <c r="B195" s="60"/>
      <c r="C195" s="60"/>
      <c r="D195" s="60"/>
      <c r="E195" s="60"/>
      <c r="F195" s="60"/>
      <c r="G195" s="60"/>
      <c r="H195" s="60"/>
      <c r="I195" s="60"/>
      <c r="J195" s="60"/>
      <c r="K195" s="60"/>
      <c r="L195" s="60"/>
      <c r="M195" s="60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</row>
    <row r="196" spans="1:28" ht="12.75" customHeight="1">
      <c r="A196" s="60" t="s">
        <v>53</v>
      </c>
      <c r="B196" s="62"/>
      <c r="C196" s="60"/>
      <c r="D196" s="60"/>
      <c r="E196" s="60"/>
      <c r="F196" s="60"/>
      <c r="G196" s="60"/>
      <c r="H196" s="60"/>
      <c r="I196" s="60"/>
      <c r="J196" s="60"/>
      <c r="K196" s="60"/>
      <c r="L196" s="60"/>
      <c r="M196" s="60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</row>
    <row r="197" spans="1:28" ht="12.75" customHeight="1">
      <c r="A197" s="60" t="s">
        <v>54</v>
      </c>
      <c r="B197" s="62"/>
      <c r="C197" s="60"/>
      <c r="D197" s="60"/>
      <c r="E197" s="60"/>
      <c r="F197" s="60"/>
      <c r="G197" s="60"/>
      <c r="H197" s="60"/>
      <c r="I197" s="60"/>
      <c r="J197" s="60"/>
      <c r="K197" s="60"/>
      <c r="L197" s="60"/>
      <c r="M197" s="60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</row>
    <row r="198" spans="1:28" ht="12.75" customHeight="1">
      <c r="A198" s="66" t="s">
        <v>55</v>
      </c>
      <c r="B198" s="64"/>
      <c r="C198" s="64"/>
      <c r="D198" s="64"/>
      <c r="E198" s="64"/>
      <c r="F198" s="64"/>
      <c r="G198" s="64"/>
      <c r="H198" s="64"/>
      <c r="I198" s="64"/>
      <c r="J198" s="64"/>
      <c r="K198" s="64"/>
      <c r="L198" s="64"/>
      <c r="M198" s="67"/>
      <c r="N198" s="11"/>
      <c r="O198" s="11"/>
      <c r="P198" s="11"/>
      <c r="Q198" s="11"/>
      <c r="R198" s="11"/>
      <c r="S198" s="11"/>
      <c r="T198" s="11"/>
      <c r="U198" s="11"/>
      <c r="V198" s="11"/>
      <c r="W198" s="11"/>
      <c r="X198" s="11"/>
      <c r="Y198" s="11"/>
      <c r="Z198" s="11"/>
      <c r="AA198" s="11"/>
      <c r="AB198" s="11"/>
    </row>
    <row r="199" spans="1:28" ht="12.75" customHeight="1">
      <c r="A199" s="68" t="s">
        <v>56</v>
      </c>
      <c r="B199" s="69"/>
      <c r="C199" s="64"/>
      <c r="D199" s="64"/>
      <c r="E199" s="64"/>
      <c r="F199" s="64"/>
      <c r="G199" s="64"/>
      <c r="H199" s="64"/>
      <c r="I199" s="64"/>
      <c r="J199" s="64"/>
      <c r="K199" s="64"/>
      <c r="L199" s="64"/>
      <c r="M199" s="67"/>
      <c r="N199" s="11"/>
      <c r="O199" s="11"/>
      <c r="P199" s="11"/>
      <c r="Q199" s="11"/>
      <c r="R199" s="11"/>
      <c r="S199" s="11"/>
      <c r="T199" s="11"/>
      <c r="U199" s="11"/>
      <c r="V199" s="11"/>
      <c r="W199" s="11"/>
      <c r="X199" s="11"/>
      <c r="Y199" s="11"/>
      <c r="Z199" s="11"/>
      <c r="AA199" s="11"/>
      <c r="AB199" s="11"/>
    </row>
    <row r="200" spans="1:28" ht="12.75" customHeight="1">
      <c r="A200" s="66" t="s">
        <v>55</v>
      </c>
      <c r="B200" s="64"/>
      <c r="C200" s="64"/>
      <c r="D200" s="64"/>
      <c r="E200" s="64"/>
      <c r="F200" s="64"/>
      <c r="G200" s="64"/>
      <c r="H200" s="64"/>
      <c r="I200" s="64"/>
      <c r="J200" s="64"/>
      <c r="K200" s="67"/>
      <c r="L200" s="67"/>
      <c r="M200" s="67"/>
      <c r="N200" s="11"/>
      <c r="O200" s="11"/>
      <c r="P200" s="11"/>
      <c r="Q200" s="11"/>
      <c r="R200" s="11"/>
      <c r="S200" s="11"/>
      <c r="T200" s="11"/>
      <c r="U200" s="11"/>
      <c r="V200" s="11"/>
      <c r="W200" s="11"/>
      <c r="X200" s="11"/>
      <c r="Y200" s="11"/>
      <c r="Z200" s="11"/>
      <c r="AA200" s="11"/>
      <c r="AB200" s="11"/>
    </row>
    <row r="201" spans="1:28" ht="12.75" customHeight="1">
      <c r="A201" s="68" t="s">
        <v>56</v>
      </c>
      <c r="B201" s="64"/>
      <c r="C201" s="64"/>
      <c r="D201" s="64"/>
      <c r="E201" s="64"/>
      <c r="F201" s="64"/>
      <c r="G201" s="64"/>
      <c r="H201" s="64"/>
      <c r="I201" s="64"/>
      <c r="J201" s="64"/>
      <c r="K201" s="67"/>
      <c r="L201" s="67"/>
      <c r="M201" s="67"/>
      <c r="N201" s="11"/>
      <c r="O201" s="11"/>
      <c r="P201" s="11"/>
      <c r="Q201" s="11"/>
      <c r="R201" s="11"/>
      <c r="S201" s="11"/>
      <c r="T201" s="11"/>
      <c r="U201" s="11"/>
      <c r="V201" s="11"/>
      <c r="W201" s="11"/>
      <c r="X201" s="11"/>
      <c r="Y201" s="11"/>
      <c r="Z201" s="11"/>
      <c r="AA201" s="11"/>
      <c r="AB201" s="11"/>
    </row>
    <row r="221" spans="1:28" ht="12.75" customHeight="1">
      <c r="A221" s="10"/>
      <c r="B221" s="10"/>
      <c r="C221" s="10"/>
      <c r="D221" s="10"/>
      <c r="E221" s="10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  <c r="AA221" s="10"/>
      <c r="AB221" s="10"/>
    </row>
    <row r="222" spans="1:28" ht="12.75" customHeight="1">
      <c r="A222" s="10"/>
      <c r="B222" s="10"/>
      <c r="C222" s="10"/>
      <c r="D222" s="10"/>
      <c r="E222" s="10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  <c r="AA222" s="10"/>
      <c r="AB222" s="10"/>
    </row>
    <row r="223" spans="1:28" ht="12.75" customHeight="1">
      <c r="A223" s="10"/>
      <c r="B223" s="10"/>
      <c r="C223" s="10"/>
      <c r="D223" s="10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  <c r="AA223" s="10"/>
      <c r="AB223" s="10"/>
    </row>
    <row r="224" spans="1:28" ht="12.75" customHeight="1">
      <c r="A224" s="10"/>
      <c r="B224" s="10"/>
      <c r="C224" s="10"/>
      <c r="D224" s="10"/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0"/>
      <c r="AA224" s="10"/>
      <c r="AB224" s="10"/>
    </row>
    <row r="225" spans="1:28" ht="12.75" customHeight="1">
      <c r="A225" s="10"/>
      <c r="B225" s="10"/>
      <c r="C225" s="10"/>
      <c r="D225" s="10"/>
      <c r="E225" s="10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10"/>
      <c r="AA225" s="10"/>
      <c r="AB225" s="10"/>
    </row>
    <row r="226" spans="1:28" ht="12.75" customHeight="1">
      <c r="A226" s="10"/>
      <c r="B226" s="10"/>
      <c r="C226" s="10"/>
      <c r="D226" s="10"/>
      <c r="E226" s="10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  <c r="AA226" s="10"/>
      <c r="AB226" s="10"/>
    </row>
    <row r="227" spans="1:28" ht="12.75" customHeight="1">
      <c r="A227" s="10"/>
      <c r="B227" s="10"/>
      <c r="C227" s="10"/>
      <c r="D227" s="10"/>
      <c r="E227" s="10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0"/>
      <c r="AA227" s="10"/>
      <c r="AB227" s="10"/>
    </row>
    <row r="228" spans="1:28" ht="12.75" customHeight="1">
      <c r="A228" s="10"/>
      <c r="B228" s="10"/>
      <c r="C228" s="10"/>
      <c r="D228" s="10"/>
      <c r="E228" s="10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  <c r="AA228" s="10"/>
      <c r="AB228" s="10"/>
    </row>
    <row r="229" spans="1:28" ht="12.75" customHeight="1">
      <c r="A229" s="10"/>
      <c r="B229" s="10"/>
      <c r="C229" s="10"/>
      <c r="D229" s="10"/>
      <c r="E229" s="10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  <c r="AA229" s="10"/>
      <c r="AB229" s="10"/>
    </row>
    <row r="230" spans="1:28" ht="12.75" customHeight="1">
      <c r="A230" s="10"/>
      <c r="B230" s="10"/>
      <c r="C230" s="10"/>
      <c r="D230" s="10"/>
      <c r="E230" s="10"/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0"/>
      <c r="AA230" s="10"/>
      <c r="AB230" s="10"/>
    </row>
    <row r="231" spans="1:28" ht="12.75" customHeight="1">
      <c r="A231" s="10"/>
      <c r="B231" s="10"/>
      <c r="C231" s="10"/>
      <c r="D231" s="10"/>
      <c r="E231" s="10"/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  <c r="Z231" s="10"/>
      <c r="AA231" s="10"/>
      <c r="AB231" s="10"/>
    </row>
    <row r="232" spans="1:28" ht="12.75" customHeight="1">
      <c r="A232" s="10"/>
      <c r="B232" s="10"/>
      <c r="C232" s="10"/>
      <c r="D232" s="10"/>
      <c r="E232" s="10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0"/>
      <c r="AA232" s="10"/>
      <c r="AB232" s="10"/>
    </row>
    <row r="233" spans="1:28" ht="12.75" customHeight="1">
      <c r="A233" s="10"/>
      <c r="B233" s="10"/>
      <c r="C233" s="10"/>
      <c r="D233" s="10"/>
      <c r="E233" s="10"/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0"/>
      <c r="AA233" s="10"/>
      <c r="AB233" s="10"/>
    </row>
    <row r="234" spans="1:28" ht="12.75" customHeight="1">
      <c r="A234" s="10"/>
      <c r="B234" s="10"/>
      <c r="C234" s="10"/>
      <c r="D234" s="10"/>
      <c r="E234" s="10"/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  <c r="AA234" s="10"/>
      <c r="AB234" s="10"/>
    </row>
    <row r="235" spans="1:28" ht="12.75" customHeight="1">
      <c r="A235" s="10"/>
      <c r="B235" s="10"/>
      <c r="C235" s="10"/>
      <c r="D235" s="10"/>
      <c r="E235" s="10"/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  <c r="AA235" s="10"/>
      <c r="AB235" s="10"/>
    </row>
    <row r="236" spans="1:28" ht="12.75" customHeight="1">
      <c r="A236" s="10"/>
      <c r="B236" s="10"/>
      <c r="C236" s="10"/>
      <c r="D236" s="10"/>
      <c r="E236" s="10"/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  <c r="AA236" s="10"/>
      <c r="AB236" s="10"/>
    </row>
    <row r="237" spans="1:28" ht="12.75" customHeight="1">
      <c r="A237" s="10"/>
      <c r="B237" s="10"/>
      <c r="C237" s="10"/>
      <c r="D237" s="10"/>
      <c r="E237" s="10"/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  <c r="AA237" s="10"/>
      <c r="AB237" s="10"/>
    </row>
    <row r="238" spans="1:28" ht="12.75" customHeight="1">
      <c r="A238" s="10"/>
      <c r="B238" s="10"/>
      <c r="C238" s="10"/>
      <c r="D238" s="10"/>
      <c r="E238" s="10"/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  <c r="AA238" s="10"/>
      <c r="AB238" s="10"/>
    </row>
    <row r="239" spans="1:28" ht="12.75" customHeight="1">
      <c r="A239" s="10"/>
      <c r="B239" s="10"/>
      <c r="C239" s="10"/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/>
      <c r="AA239" s="10"/>
      <c r="AB239" s="10"/>
    </row>
    <row r="240" spans="1:28" ht="12.75" customHeight="1">
      <c r="A240" s="10"/>
      <c r="B240" s="10"/>
      <c r="C240" s="10"/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  <c r="AA240" s="10"/>
      <c r="AB240" s="10"/>
    </row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  <row r="1001" ht="12.75" customHeight="1"/>
    <row r="1002" ht="12.75" customHeight="1"/>
    <row r="1003" ht="12.75" customHeight="1"/>
    <row r="1004" ht="12.75" customHeight="1"/>
    <row r="1005" ht="12.75" customHeight="1"/>
    <row r="1006" ht="12.75" customHeight="1"/>
    <row r="1007" ht="12.75" customHeight="1"/>
    <row r="1008" ht="12.75" customHeight="1"/>
    <row r="1009" ht="12.75" customHeight="1"/>
    <row r="1010" ht="12.75" customHeight="1"/>
    <row r="1011" ht="12.75" customHeight="1"/>
    <row r="1012" ht="12.75" customHeight="1"/>
    <row r="1013" ht="12.75" customHeight="1"/>
    <row r="1014" ht="12.75" customHeight="1"/>
    <row r="1015" ht="12.75" customHeight="1"/>
    <row r="1016" ht="12.75" customHeight="1"/>
    <row r="1017" ht="12.75" customHeight="1"/>
    <row r="1018" ht="12.75" customHeight="1"/>
    <row r="1019" ht="12.75" customHeight="1"/>
    <row r="1020" ht="12.75" customHeight="1"/>
    <row r="1021" ht="12.75" customHeight="1"/>
    <row r="1022" ht="12.75" customHeight="1"/>
    <row r="1023" ht="12.75" customHeight="1"/>
  </sheetData>
  <protectedRanges>
    <protectedRange sqref="F155" name="Intervalo1_3"/>
  </protectedRanges>
  <mergeCells count="6">
    <mergeCell ref="A1:K1"/>
    <mergeCell ref="A70:H70"/>
    <mergeCell ref="A98:H98"/>
    <mergeCell ref="A151:H151"/>
    <mergeCell ref="A162:H162"/>
    <mergeCell ref="A186:M186"/>
  </mergeCells>
  <pageMargins left="0.511811024" right="0.511811024" top="0.78740157499999996" bottom="0.78740157499999996" header="0.31496062000000002" footer="0.31496062000000002"/>
  <tableParts count="4">
    <tablePart r:id="rId1"/>
    <tablePart r:id="rId2"/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16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12</vt:i4>
      </vt:variant>
    </vt:vector>
  </HeadingPairs>
  <TitlesOfParts>
    <vt:vector size="12" baseType="lpstr">
      <vt:lpstr>Cargos__e_Funções_-_Janeiro</vt:lpstr>
      <vt:lpstr>Cargos__e_Funções_-_Fevereiro</vt:lpstr>
      <vt:lpstr>Cargos__e_Funções_-_Março</vt:lpstr>
      <vt:lpstr>Cargos__e_Funções_-_Abril</vt:lpstr>
      <vt:lpstr>Cargos__e_Funções_-_Maio</vt:lpstr>
      <vt:lpstr>Cargos__e_Funções_-_Junho</vt:lpstr>
      <vt:lpstr>Cargos__e_Funções_-_Julho</vt:lpstr>
      <vt:lpstr>Cargos__e_Funções_-_Agosto</vt:lpstr>
      <vt:lpstr>Cargos__e_Funções_-_Setembro</vt:lpstr>
      <vt:lpstr>Cargos__e_Funções_-_Outubro</vt:lpstr>
      <vt:lpstr>Cargos__e_Funções_-_Novembro</vt:lpstr>
      <vt:lpstr>Cargos__e_Funções_-_Dezembro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Daniela Bezerra Cavalcanti</dc:creator>
  <cp:lastModifiedBy>Leila Virginia Souza</cp:lastModifiedBy>
  <cp:revision>8</cp:revision>
  <dcterms:created xsi:type="dcterms:W3CDTF">2019-02-22T15:32:49Z</dcterms:created>
  <dcterms:modified xsi:type="dcterms:W3CDTF">2020-06-18T15:07:22Z</dcterms:modified>
</cp:coreProperties>
</file>