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23-JAN" sheetId="1" r:id="rId4"/>
    <sheet state="visible" name="2023-FEV" sheetId="2" r:id="rId5"/>
    <sheet state="visible" name=" 2023-MAR" sheetId="3" r:id="rId6"/>
    <sheet state="visible" name="2023-ABR" sheetId="4" r:id="rId7"/>
    <sheet state="visible" name=" 2023-MAIO" sheetId="5" r:id="rId8"/>
    <sheet state="visible" name=" 2023-JUN" sheetId="6" r:id="rId9"/>
    <sheet state="visible" name=" 2023-JUL" sheetId="7" r:id="rId10"/>
    <sheet state="visible" name="  2023-AGOS" sheetId="8" r:id="rId11"/>
    <sheet state="visible" name=" 2023-SET " sheetId="9" r:id="rId12"/>
  </sheets>
  <definedNames/>
  <calcPr/>
  <extLst>
    <ext uri="GoogleSheetsCustomDataVersion2">
      <go:sheetsCustomData xmlns:go="http://customooxmlschemas.google.com/" r:id="rId13" roundtripDataChecksum="fO1A69rhVtf5HwMTT4bZX6l9hWT4KUe9waEEeoBoeDQ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23">
      <text>
        <t xml:space="preserve">======
ID#AAAAytzTt5M
    (2023-06-12 19:45:59)
(Células de preenchimento automático). Quantitativo das funções gratificadas de supervisão e apoio vagos.</t>
      </text>
    </comment>
    <comment authorId="0" ref="E132">
      <text>
        <t xml:space="preserve">======
ID#AAAAytzTt5A
    (2023-06-12 19:45:59)
(Células de preenchimento automático). Quantitativo dos cargos em comissão + funções gratificadas existentes (preenchidos + vagos).</t>
      </text>
    </comment>
    <comment authorId="0" ref="A102">
      <text>
        <t xml:space="preserve">======
ID#AAAAytzTt48
    (2023-06-12 19:45:59)
Descrever o nome da função gratificada de supervisão e apoio como consta no DOE. Exemplos da SCGE: Chefia da Unidade de Apoio e Projetos, Chefia da Unidade de Obras e Serviços de Engenharia, Chefia da Unidade de Licitações e Contratos, etc.</t>
      </text>
    </comment>
    <comment authorId="0" ref="D72">
      <text>
        <t xml:space="preserve">======
ID#AAAAytzTt4g
    (2023-06-12 19:45:59)
(Células de preenchimento automático). Quantitativo dos cargos comissionados vagos.</t>
      </text>
    </comment>
    <comment authorId="0" ref="E123">
      <text>
        <t xml:space="preserve">======
ID#AAAAytzTt4U
    (2023-06-12 19:45:59)
(Células de preenchimento automático). Quantitativo das funções gratificadas de supervisão e apoio existentes (preenchidos + vagos).</t>
      </text>
    </comment>
    <comment authorId="0" ref="H87">
      <text>
        <t xml:space="preserve">======
ID#AAAAytzTt4I
    (2023-06-12 19:45:59)
Valor da representação paga em razão da função gratificada de direção e assessoramento, em Reais (R$).</t>
      </text>
    </comment>
    <comment authorId="0" ref="I6">
      <text>
        <t xml:space="preserve">======
ID#AAAAytzTt38
    (2023-06-12 19:45:59)
Valor da representação paga em razão do cargo em comissão, em Reais (R$).</t>
      </text>
    </comment>
    <comment authorId="0" ref="A123">
      <text>
        <t xml:space="preserve">======
ID#AAAAytzTt3w
    (2023-06-12 19:45:59)
(Não editar as células em cinza). Relação de todas as funções gratificadas de supervisão e apoio, conforme Lei Estadual nº 16.520/2018.</t>
      </text>
    </comment>
    <comment authorId="0" ref="B87">
      <text>
        <t xml:space="preserve">======
ID#AAAAytzTt3s
    (2023-06-12 19:45:59)
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</text>
    </comment>
    <comment authorId="0" ref="J72">
      <text>
        <t xml:space="preserve">======
ID#AAAAytzTt3o
    (2023-06-12 19:45:59)
(Células de preenchimento automático). Valor total dos montantes resultantes da soma entre os subsídios dos agentes políticos + vencimentos + representações, em Reais (R$).</t>
      </text>
    </comment>
    <comment authorId="0" ref="A72">
      <text>
        <t xml:space="preserve">======
ID#AAAAytzTt3k
    (2023-06-12 19:45:59)
(Não editar as células em cinza). Relação de todos os cargos comissionados, conforme Lei Estadual nº 16.520/2018.</t>
      </text>
    </comment>
    <comment authorId="0" ref="C132">
      <text>
        <t xml:space="preserve">======
ID#AAAAytzTt3U
    (2023-06-12 19:45:59)
(Células de preenchimento automático). Quantitativo dos cargos em comissão + funções gratificadas preenchidos.</t>
      </text>
    </comment>
    <comment authorId="0" ref="H102">
      <text>
        <t xml:space="preserve">======
ID#AAAAytzTt3Q
    (2023-06-12 19:45:59)
Valor da representação paga em razão da função gratificada de supervisão e apoio, em Reais (R$).</t>
      </text>
    </comment>
    <comment authorId="0" ref="H93">
      <text>
        <t xml:space="preserve">======
ID#AAAAytzTt3A
    (2023-06-12 19:45:59)
(Células de preenchimento automático). Valor total das representações pagas em razão da função gratificada de direção e assessoramento, em Reais (R$).</t>
      </text>
    </comment>
    <comment authorId="0" ref="H72">
      <text>
        <t xml:space="preserve">======
ID#AAAAytzTt2s
    (2023-06-12 19:45:59)
(Células de preenchimento automático). Valor total dos vencimentos dos servidores, em Reais (R$).</t>
      </text>
    </comment>
    <comment authorId="0" ref="I123">
      <text>
        <t xml:space="preserve">======
ID#AAAAytzTt2Q
    (2023-06-12 19:45:59)
(Células de preenchimento automático). Valor total dos montantes resultantes da soma entre os vencimentos + representações, em Reais (R$).</t>
      </text>
    </comment>
    <comment authorId="0" ref="A93">
      <text>
        <t xml:space="preserve">======
ID#AAAAytzTt2M
    (2023-06-12 19:45:59)
(Não editar as células em cinza). Relação de todas as funções gratificadas de direção e assessoramento, conforme Lei Estadual nº 16.520/2018.</t>
      </text>
    </comment>
    <comment authorId="0" ref="E87">
      <text>
        <t xml:space="preserve">======
ID#AAAAytzTt2A
    (2023-06-12 19:45:59)
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</text>
    </comment>
    <comment authorId="0" ref="B102">
      <text>
        <t xml:space="preserve">======
ID#AAAAytzTt18
    (2023-06-12 19:45:59)
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</text>
    </comment>
    <comment authorId="0" ref="J6">
      <text>
        <t xml:space="preserve">======
ID#AAAAytzTt1o
    (2023-06-12 19:45:59)
(Células de preenchimento automático). Montante resultante da soma entre o subsídio do agente político + vencimento + representação, em Reais (R$).</t>
      </text>
    </comment>
    <comment authorId="0" ref="G123">
      <text>
        <t xml:space="preserve">======
ID#AAAAytzTt1k
    (2023-06-12 19:45:59)
(Células de preenchimento automático). Valor total dos vencimentos dos servidores, em Reais (R$).</t>
      </text>
    </comment>
    <comment authorId="0" ref="H132">
      <text>
        <t xml:space="preserve">======
ID#AAAAytzTt1Q
    (2023-06-12 19:45:59)
(Células de preenchimento automático). Valor total das representações pagas em razão dos cargos comissionados + funções gratificadas, em Reais (R$).</t>
      </text>
    </comment>
    <comment authorId="0" ref="B72">
      <text>
        <t xml:space="preserve">======
ID#AAAAytzTt1M
    (2023-06-12 19:45:59)
(Não editar as células em cinza). Relação de todos os símbolos dos cargos comissionados, conforme Lei Estadual nº 16.520/2018.</t>
      </text>
    </comment>
    <comment authorId="0" ref="D6">
      <text>
        <t xml:space="preserve">======
ID#AAAAytzTt1I
    (2023-06-12 19:45:59)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</text>
    </comment>
    <comment authorId="0" ref="C87">
      <text>
        <t xml:space="preserve">======
ID#AAAAytzTt1E
    (2023-06-12 19:45:59)
Descrever a sigla da lotação referente à função gratificada de direção e assessoramento. Exemplos de siglas da SCGE: GAB/DOGE, DPGE/GAF/GSC, DAUD/COP, etc.</t>
      </text>
    </comment>
    <comment authorId="0" ref="F87">
      <text>
        <t xml:space="preserve">======
ID#AAAAytzTt04
    (2023-06-12 19:45:59)
Nome completo do servidor ocupante da função gratificada de direção e assessoramento. Caso a função gratificada de direção e assessoramento esteja vago, a palavra "VAGO" deverá ser inserida na célula correspondente.</t>
      </text>
    </comment>
    <comment authorId="0" ref="G72">
      <text>
        <t xml:space="preserve">======
ID#AAAAytzTt0c
    (2023-06-12 19:45:59)
(Células de preenchimento automático). Valor total dos subsídios dos agentes políticos, em Reais (R$).</t>
      </text>
    </comment>
    <comment authorId="0" ref="G102">
      <text>
        <t xml:space="preserve">======
ID#AAAAytzTt0M
    (2023-06-12 19:45:59)
Valor do vencimento do servidor, em Reais (R$).</t>
      </text>
    </comment>
    <comment authorId="0" ref="A87">
      <text>
        <t xml:space="preserve">======
ID#AAAAytzTt0I
    (2023-06-12 19:45:59)
Descrever o nome da função gratificada de direção e assessoramento, conforme DOE. Exemplos da SCGE: Diretora da Ouvidoria-Geral do Estado, Gestora da Setorial Contábil, Coordenador de Auditoria de Obras Públicas, etc.</t>
      </text>
    </comment>
    <comment authorId="0" ref="B123">
      <text>
        <t xml:space="preserve">======
ID#AAAAytzTt0E
    (2023-06-12 19:45:59)
(Não editar as células em cinza). Relação de todos os símbolos das funções gratificadas de supervisão e apoio, conforme Lei Estadual nº 16.520/2018.</t>
      </text>
    </comment>
    <comment authorId="0" ref="B6">
      <text>
        <t xml:space="preserve">======
ID#AAAAytzTtz4
    (2023-06-12 19:45:59)
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</text>
    </comment>
    <comment authorId="0" ref="D132">
      <text>
        <t xml:space="preserve">======
ID#AAAAytzTtzw
    (2023-06-12 19:45:59)
(Células de preenchimento automático). Quantitativo dos cargos em comissão + funções gratificadas vagos.</t>
      </text>
    </comment>
    <comment authorId="0" ref="I132">
      <text>
        <t xml:space="preserve">======
ID#AAAAytzTtzg
    (2023-06-12 19:45:59)
(Células de preenchimento automático). Valor total dos montantes resultantes da soma entre os vencimentos + representações pagas em razão dos cargos comissionados + funções gratificadas, em Reais (R$).</t>
      </text>
    </comment>
    <comment authorId="0" ref="F6">
      <text>
        <t xml:space="preserve">======
ID#AAAAytzTtzc
    (2023-06-12 19:45:59)
Nome completo do servidor ocupante do cargo comissionado. Caso o cargo esteja vago, a palavra "VAGO" deverá ser inserida na célula correspondente.</t>
      </text>
    </comment>
    <comment authorId="0" ref="C123">
      <text>
        <t xml:space="preserve">======
ID#AAAAytzTtzQ
    (2023-06-12 19:45:59)
(Células de preenchimento automático). Quantitativo das funções gratificadas de supervisão e apoio preenchidos.</t>
      </text>
    </comment>
    <comment authorId="0" ref="A133">
      <text>
        <t xml:space="preserve">======
ID#AAAAytzTtzM
    (2023-06-12 19:45:59)
Verificar se não seria mais adequado substituir representações por remuneração, uma vez que, no caso de Cargo em Comissão, inclui tb. o vencimento para os não efetivos
	-Bianca Rosa
Item ajustado!
	-ricardo Alves Paiva</t>
      </text>
    </comment>
    <comment authorId="0" ref="F102">
      <text>
        <t xml:space="preserve">======
ID#AAAAytzTtzA
    (2023-06-12 19:45:59)
Nome completo do servidor ocupante da função gratificada de supervisão e apoio. Caso a função gratificada de supervisão e apoio esteja vago, a palavra "VAGO" deverá ser inserida na célula correspondente.</t>
      </text>
    </comment>
    <comment authorId="0" ref="G6">
      <text>
        <t xml:space="preserve">======
ID#AAAAytzTty8
    (2023-06-12 19:45:59)
Valor do subsídio do agente político, em Reais (R$).</t>
      </text>
    </comment>
    <comment authorId="0" ref="I87">
      <text>
        <t xml:space="preserve">======
ID#AAAAytzTtyo
    (2023-06-12 19:45:59)
(Células de preenchimento automático). Montante resultante da soma entre o vencimento + representação, em Reais (R$).</t>
      </text>
    </comment>
    <comment authorId="0" ref="E6">
      <text>
        <t xml:space="preserve">======
ID#AAAAytzTtyk
    (2023-06-12 19:45:59)
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</text>
    </comment>
    <comment authorId="0" ref="G93">
      <text>
        <t xml:space="preserve">======
ID#AAAAytzTtyc
    (2023-06-12 19:45:59)
(Células de preenchimento automático). Valor total dos vencimentos dos servidores, em Reais (R$).</t>
      </text>
    </comment>
    <comment authorId="0" ref="C72">
      <text>
        <t xml:space="preserve">======
ID#AAAAytzTtyM
    (2023-06-12 19:45:59)
(Células de preenchimento automático). Quantitativo dos cargos comissionados preenchidos.</t>
      </text>
    </comment>
    <comment authorId="0" ref="B93">
      <text>
        <t xml:space="preserve">======
ID#AAAAytzTtyI
    (2023-06-12 19:45:59)
(Não editar as células em cinza). Relação de todos os símbolos das funções gratificadas de direção e assessoramento, conforme Lei Estadual nº 16.520/2018.</t>
      </text>
    </comment>
    <comment authorId="0" ref="H6">
      <text>
        <t xml:space="preserve">======
ID#AAAAytzTtyE
    (2023-06-12 19:45:59)
Valor do vencimento do servidor, em Reais (R$).</t>
      </text>
    </comment>
    <comment authorId="0" ref="D93">
      <text>
        <t xml:space="preserve">======
ID#AAAAytzTtxs
    (2023-06-12 19:45:59)
(Células de preenchimento automático). Quantitativo das funções gratificadas de direção e assessoramento vagas.</t>
      </text>
    </comment>
    <comment authorId="0" ref="C93">
      <text>
        <t xml:space="preserve">======
ID#AAAAytzTtxA
    (2023-06-12 19:45:59)
(Células de preenchimento automático). Quantitativo das funções gratificadas de direção e assessoramento preenchidos.</t>
      </text>
    </comment>
    <comment authorId="0" ref="G132">
      <text>
        <t xml:space="preserve">======
ID#AAAAytzTtw8
    (2023-06-12 19:45:59)
(Células de preenchimento automático). Valor total dos vencimentos dos cargos comissionados + funções gratificadas, em Reais (R$).</t>
      </text>
    </comment>
    <comment authorId="0" ref="E93">
      <text>
        <t xml:space="preserve">======
ID#AAAAytzTtww
    (2023-06-12 19:45:59)
(Células de preenchimento automático). Quantitativo das funções gratificadas de direção e assessoramento existentes (preenchidos + vagos).</t>
      </text>
    </comment>
    <comment authorId="0" ref="D87">
      <text>
        <t xml:space="preserve">======
ID#AAAAytzTtwo
    (2023-06-12 19:45:59)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</text>
    </comment>
    <comment authorId="0" ref="G87">
      <text>
        <t xml:space="preserve">======
ID#AAAAytzTtwg
    (2023-06-12 19:45:59)
Valor do vencimento do servidor, em Reais (R$).</t>
      </text>
    </comment>
    <comment authorId="0" ref="I72">
      <text>
        <t xml:space="preserve">======
ID#AAAAytzTtwc
    (2023-06-12 19:45:59)
(Células de preenchimento automático). Valor total das representações pagas em razão do cargo em comissão, em Reais (R$).</t>
      </text>
    </comment>
    <comment authorId="0" ref="I102">
      <text>
        <t xml:space="preserve">======
ID#AAAAytzTtwU
    (2023-06-12 19:45:59)
(Células de preenchimento automático). Montante resultante da soma entre o vencimento + representação, em Reais (R$).</t>
      </text>
    </comment>
    <comment authorId="0" ref="E102">
      <text>
        <t xml:space="preserve">======
ID#AAAAytzTtwQ
    (2023-06-12 19:45:59)
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</text>
    </comment>
    <comment authorId="0" ref="I93">
      <text>
        <t xml:space="preserve">======
ID#AAAAytzTtvQ
    (2023-06-12 19:45:59)
(Células de preenchimento automático). Valor total dos montantes resultantes da soma entre os vencimentos + representações, em Reais (R$).</t>
      </text>
    </comment>
    <comment authorId="0" ref="A6">
      <text>
        <t xml:space="preserve">======
ID#AAAAytzTtvE
    (2023-06-12 19:45:59)
Descrever o nome do cargo comissionado como consta no Decreto de Alocação do Cargo e/ou Regulamento do órgão ou entidade. Exemplos da SCGE: Secretário Executivo da Controladoria-Geral do Estado, Chefe de Gabinete, Assessor de Comunicação, etc.</t>
      </text>
    </comment>
    <comment authorId="0" ref="H123">
      <text>
        <t xml:space="preserve">======
ID#AAAAytzTtu4
    (2023-06-12 19:45:59)
(Células de preenchimento automático). Valor total das representações pagas em razão da função gratificada de supervisão e apoio, em Reais (R$).</t>
      </text>
    </comment>
    <comment authorId="0" ref="C102">
      <text>
        <t xml:space="preserve">======
ID#AAAAytzTtu0
    (2023-06-12 19:45:59)
Descrever a sigla da lotação referente à função gratificada de supervisão e apoio. Exemplos de siglas da SCGE: DAUD/UAPP, DAUD/COP/UAOP, DAUD/CLC/UALC, etc.</t>
      </text>
    </comment>
    <comment authorId="0" ref="E72">
      <text>
        <t xml:space="preserve">======
ID#AAAAytzTtuk
    (2023-06-12 19:45:59)
(Células de preenchimento automático). Quantitativo dos cargos comissionados existentes (preenchidos + vagos).</t>
      </text>
    </comment>
    <comment authorId="0" ref="D102">
      <text>
        <t xml:space="preserve">======
ID#AAAAytzTtug
    (2023-06-12 19:45:59)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</text>
    </comment>
    <comment authorId="0" ref="C6">
      <text>
        <t xml:space="preserve">======
ID#AAAAytzTtuY
    (2023-06-12 19:45:59)
Descrever a sigla da lotação referente ao cargo comissionado. Exemplos de siglas da SCGE: GAB/SECGE, GAB/CGAB, CGAB/ASC, etc.</t>
      </text>
    </comment>
  </commentList>
  <extLst>
    <ext uri="GoogleSheetsCustomDataVersion2">
      <go:sheetsCustomData xmlns:go="http://customooxmlschemas.google.com/" r:id="rId1" roundtripDataSignature="AMtx7mjPItlt8YV2Y/izpPckabhpZqINow=="/>
    </ext>
  </extL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I130">
      <text>
        <t xml:space="preserve">======
ID#AAAA43vtNJc
Roberta Cavalcanti    (2023-08-23 18:09:08)
NÃO ENTENDI A LÓGICA</t>
      </text>
    </comment>
  </commentList>
  <extLst>
    <ext uri="GoogleSheetsCustomDataVersion2">
      <go:sheetsCustomData xmlns:go="http://customooxmlschemas.google.com/" r:id="rId1" roundtripDataSignature="AMtx7mipKtT9oXJpYXtZDmLgnj1ehqZQPw=="/>
    </ext>
  </extLst>
</comments>
</file>

<file path=xl/sharedStrings.xml><?xml version="1.0" encoding="utf-8"?>
<sst xmlns="http://schemas.openxmlformats.org/spreadsheetml/2006/main" count="4952" uniqueCount="369">
  <si>
    <t xml:space="preserve">                              GOVERNO DO ESTADO DE PERNAMBUCO </t>
  </si>
  <si>
    <t>@dropdown</t>
  </si>
  <si>
    <t xml:space="preserve">                              NOME DA ENTIDADE/ÓRGÃO - SECRETARIA DE COMUNICAÇÃO - SECOM</t>
  </si>
  <si>
    <t xml:space="preserve">                              ANEXO II - CARGOS EM COMISSÃO E FUNÇÕES GRATIFICADAS [DESCRITIVO DOS OCUPANTES, QUANTITATIVOS E VAGAS NÃO PREENCHIDAS] (ITENS 4.3 E 4.4 DO ANEXO I, DA PORTARIA SCGE Nº 27/2022)</t>
  </si>
  <si>
    <t>ATUALIZADO EM DD/MM/AAAA [2]</t>
  </si>
  <si>
    <t>Notas: 1. As células em cinza e azul são de preenchimento automático, portanto é importante não editá-las; 2. Nunca mesclar células; 3. Atentar para as notas explicativas nas celulas do cabeçalho e na legenda ao final desta planilha.</t>
  </si>
  <si>
    <t>CARGOS COMISSIONADOS</t>
  </si>
  <si>
    <t>DESCRITIVO [3]</t>
  </si>
  <si>
    <t>SÍMBOLO [4]</t>
  </si>
  <si>
    <t>LOTAÇÃO [5]</t>
  </si>
  <si>
    <t>CATEGORIA [6]</t>
  </si>
  <si>
    <t>QTD. [7]</t>
  </si>
  <si>
    <t>SERVIDOR [8]</t>
  </si>
  <si>
    <t>AGP [9]</t>
  </si>
  <si>
    <t>VENCIMENTO [10]</t>
  </si>
  <si>
    <t>REPRESENTAÇÃO [11]</t>
  </si>
  <si>
    <t>MONTANTE [12]</t>
  </si>
  <si>
    <t>SECRETÁRIO DE COMUNICAÇÃO</t>
  </si>
  <si>
    <t>DAS</t>
  </si>
  <si>
    <t>AGP</t>
  </si>
  <si>
    <t>RODOLFO VIEIRA DE MELO DA COSTA PINTO</t>
  </si>
  <si>
    <t>SECRETÁRIO EXEC. DE COMUNICAÇÃO INSTITUCIONAL</t>
  </si>
  <si>
    <t>DAS-1</t>
  </si>
  <si>
    <t>COM</t>
  </si>
  <si>
    <t>DIEGO SILVA ABREU</t>
  </si>
  <si>
    <t>SECRETÁRIO EXEC. DE INFORMAÇÕES ESTRATÉGICAS</t>
  </si>
  <si>
    <t>MANOEL PIRES MEDEIROS NETO</t>
  </si>
  <si>
    <t>SECRETÁRIA EXEC. DE RELACIONAMENTO COM A IMPRENSA</t>
  </si>
  <si>
    <t>DANIELLA Mª CARDOSO DE BRITO ALVES</t>
  </si>
  <si>
    <t>SECRETÁRIO EXEC. DE TRANSFORMAÇÃO DIGITAL</t>
  </si>
  <si>
    <t>ABERTO</t>
  </si>
  <si>
    <t>CHEFE DE GABINETE</t>
  </si>
  <si>
    <t>DAS-2</t>
  </si>
  <si>
    <t>ALEXANDRE LINDERBERG VIEIRA AZEVEDO</t>
  </si>
  <si>
    <t>GERENTE GERAL</t>
  </si>
  <si>
    <t>GERENTE GERAL DE TRANSFORMAÇÃO DIGISTAL</t>
  </si>
  <si>
    <t>DILJESSE DE M. P. DE VASCONCELOS FILHO</t>
  </si>
  <si>
    <t>GERENTE GERAL DE COMUNICAÇÃO INSTITUCIONAL</t>
  </si>
  <si>
    <t>THIAGO FERNANDES MARINHO</t>
  </si>
  <si>
    <t>GERENTE GERAL DE ATENDIMENTO</t>
  </si>
  <si>
    <t>YURI RIBEIRO DE MORAIS</t>
  </si>
  <si>
    <t>GERENTE GERAL DE IMPRENSA</t>
  </si>
  <si>
    <t>AURÉLIO ALVES CAMILO JÚNIOR</t>
  </si>
  <si>
    <t>SUPERINTENDENTE</t>
  </si>
  <si>
    <t>DAS-3</t>
  </si>
  <si>
    <t>SUPERINTENDENTE CONTROLE DA COMUNICAÇÃO</t>
  </si>
  <si>
    <t>LUCIOLLA MENEZES DE SÁ</t>
  </si>
  <si>
    <t>SUPERINTENDENTE DE PRODUÇÃO DE CONTEÚDO</t>
  </si>
  <si>
    <t>SUPERINTENDENTE DE MONITORAMENTO DE MÍDIA</t>
  </si>
  <si>
    <t>SUPERINTENDENTE DE RÁDIO</t>
  </si>
  <si>
    <t>CARLOS ALBERTO SILVEIRA DE MORAES</t>
  </si>
  <si>
    <t>SUPERINTENDENTE DE ANÁLISE DE DADOS E PESQUISA</t>
  </si>
  <si>
    <t>SUPERINTENDENTE DE TRANSFORMAÇÃO DIGITAL</t>
  </si>
  <si>
    <t>SUPERINTENDENTE DE TV</t>
  </si>
  <si>
    <t>GERENTE ADMINISTRATIVO E FINANCEIRO</t>
  </si>
  <si>
    <t>DAS-4</t>
  </si>
  <si>
    <t>MARIA DA PAZ FIGUERÊDO</t>
  </si>
  <si>
    <t>GESTOR TÉCNICO DE COMUNICAÇÃO</t>
  </si>
  <si>
    <t>DAS-5</t>
  </si>
  <si>
    <t>JANAINA PEPEU CUNHA</t>
  </si>
  <si>
    <t>GESTOR DE CONTROLE DA COMUNICAÇÃO</t>
  </si>
  <si>
    <t>ALEXANDRE TITO PEQUENO DA SILVA</t>
  </si>
  <si>
    <t>GESTOR TÉCNICO DE ATENDIMENTO</t>
  </si>
  <si>
    <t>GESTOR DE INOVAÇÃO</t>
  </si>
  <si>
    <t>GESTOR DE EMPREENDEDORISMO DIGITAL</t>
  </si>
  <si>
    <t>GESTOR DE SERVIÇOS PÚBLICOS DIGITAIS</t>
  </si>
  <si>
    <t>GESTOR DE INFRAESTRUTURA DE DADOS PÚBLICOS</t>
  </si>
  <si>
    <t>ASSESSOR TÉCNICO</t>
  </si>
  <si>
    <t>CAA-1</t>
  </si>
  <si>
    <t>ASSESSOR TÉC. DE PLANEJ. ORÇAMENTÁRIO E FINANCEIRO</t>
  </si>
  <si>
    <t>EVANDRA MARQUES SALVINO</t>
  </si>
  <si>
    <t>ASSESSOR TÉCNICO DE COMUNICAÇÃO</t>
  </si>
  <si>
    <t>FELIPE BARROS MENDES</t>
  </si>
  <si>
    <t>DANILO CARIOLANO DA SILVA</t>
  </si>
  <si>
    <t>ASSESSOR TÉCNICO JURIDÍCO</t>
  </si>
  <si>
    <t>CLARISSE ALEXANDRE TEIXEIRA LOPES</t>
  </si>
  <si>
    <t>COORDENADORA DE GABINETE</t>
  </si>
  <si>
    <t>CAA-2</t>
  </si>
  <si>
    <t>ROSALVA SAAVEDRA BUARQUE</t>
  </si>
  <si>
    <t>FOTÓGRAFO</t>
  </si>
  <si>
    <t>ASSESSOR</t>
  </si>
  <si>
    <t>ASSESSOR DE COMUNICAÇÃO</t>
  </si>
  <si>
    <t>THAISE ALMEIDA SANTANA XAVIER</t>
  </si>
  <si>
    <t>SOFIA MONTENEGRO CARNEIRO LEÃO</t>
  </si>
  <si>
    <t>MARIANA GELENSKE ALVES DE LIMA</t>
  </si>
  <si>
    <t>ASSESSOR DE PRODUÇÃO DE CONTEÚDO</t>
  </si>
  <si>
    <t>EDYLLA THAIS GOMES VILAR</t>
  </si>
  <si>
    <t>MARIANA REBECA FABRÍCIO MARTINS DO NASCIMENTO</t>
  </si>
  <si>
    <t>ASSESSOR DE PRODUÇÃO DE CONTEÚDO DE RÁDIO</t>
  </si>
  <si>
    <t>DYOGO ALEXANDRE BASTOS</t>
  </si>
  <si>
    <t>ASSESSOR DE PRODUÇÃO AUDIOVISUAL</t>
  </si>
  <si>
    <t>WEDJA FERREIRA GOMES</t>
  </si>
  <si>
    <t>ASSESSORA DE PLANEJ. ORÇAMENTÁRIO E FINANCEIRO</t>
  </si>
  <si>
    <t>SECRETÁRIA DE GABINETE</t>
  </si>
  <si>
    <t>CAA-3</t>
  </si>
  <si>
    <t>ASSISTENTE TÉCNICO</t>
  </si>
  <si>
    <t>DANIEL FERREIRA DA SILVA</t>
  </si>
  <si>
    <t>ASSISTENTE ADMINISTRATIVO</t>
  </si>
  <si>
    <t>CAA-4</t>
  </si>
  <si>
    <t>AUXILIAR ADMINISTRATIVO</t>
  </si>
  <si>
    <t>CAA-5</t>
  </si>
  <si>
    <t>ALEXANDRE JOSÉ DA SILVA</t>
  </si>
  <si>
    <t>AUXILIAR DE MONITORAMENTO DE MÍDIA</t>
  </si>
  <si>
    <t>LEONARDO DOS SANTOS SILVA</t>
  </si>
  <si>
    <t>AUXILIAR DE GABINETE</t>
  </si>
  <si>
    <t>SANDRA ROSANE DOS SANTOS MONTEIRO</t>
  </si>
  <si>
    <t>LUANA RODRIGUES MORENO DA SILVA</t>
  </si>
  <si>
    <t xml:space="preserve">JORNALISTA </t>
  </si>
  <si>
    <t>EST</t>
  </si>
  <si>
    <t xml:space="preserve">LUCIENE MARTINS DA ROCHA </t>
  </si>
  <si>
    <t>ROBERTO GOMES DE BARROS</t>
  </si>
  <si>
    <t>MANOEL DE CARVALHO ALVES</t>
  </si>
  <si>
    <t>FRANCISCO DE ASSIS SEABRA</t>
  </si>
  <si>
    <t>DESCRIÇÃO DOS CARGOS COMISSIONADOS [13]</t>
  </si>
  <si>
    <t>SIMBOLO [14]</t>
  </si>
  <si>
    <t>QTD. PREENCHIDOS [15]</t>
  </si>
  <si>
    <t>QTD. VAGO [16]</t>
  </si>
  <si>
    <t>TOTAL QTD. [17]</t>
  </si>
  <si>
    <t>TOTAL AGP [18]</t>
  </si>
  <si>
    <t>TOTAL VENCIMENTO [19]</t>
  </si>
  <si>
    <t>TOTAL REPRESENTAÇÃO [20]</t>
  </si>
  <si>
    <t>Cargo Comissionado de Direção e Assessoramento</t>
  </si>
  <si>
    <t>Cargo Comissionado de Direção e Assessoramento - 1</t>
  </si>
  <si>
    <t>Cargo Comissionado de Direção e Assessoramento - 2</t>
  </si>
  <si>
    <t>Cargo Comissionado de Direção e Assessoramento - 3</t>
  </si>
  <si>
    <t>Cargo Comissionado de Direção e Assessoramento - 4</t>
  </si>
  <si>
    <t>Cargo Comissionado de Direção e Assessoramento - 5</t>
  </si>
  <si>
    <t>Cargo de Assessoramento - 1</t>
  </si>
  <si>
    <t>Cargo de Assessoramento - 2</t>
  </si>
  <si>
    <t>Cargo de Assessoramento - 3</t>
  </si>
  <si>
    <t>Cargo de Assessoramento - 4</t>
  </si>
  <si>
    <t>Cargo de Assessoramento - 5</t>
  </si>
  <si>
    <t>TOTAL DOS CARGOS COMISSIONADOS E DAS SUAS REMUNERAÇÕES</t>
  </si>
  <si>
    <t>FUNÇÃO GRATIFICADA DE DIREÇÃO E ASSESSORAMENTO</t>
  </si>
  <si>
    <t>DESCRITIVO [22]</t>
  </si>
  <si>
    <t>SÍMBOLO [23]</t>
  </si>
  <si>
    <t>LOTAÇÃO [24]</t>
  </si>
  <si>
    <t>CATEGORIA [25]</t>
  </si>
  <si>
    <t>QTD. [26]</t>
  </si>
  <si>
    <t>SERVIDOR [27]</t>
  </si>
  <si>
    <t>VENCIMENTO [28]</t>
  </si>
  <si>
    <t>REPRESENTAÇÃO [29]</t>
  </si>
  <si>
    <t>MONTANTE [30]</t>
  </si>
  <si>
    <t>RAFAELA DOURADO MANCILHA</t>
  </si>
  <si>
    <t>FDA</t>
  </si>
  <si>
    <t>EXQ</t>
  </si>
  <si>
    <t>LUCIANA Mª F. DE M. DE AGUIAR ALBUQUERQUE</t>
  </si>
  <si>
    <t>FDA-2</t>
  </si>
  <si>
    <t>FDA-3</t>
  </si>
  <si>
    <t>RELAÇÃO DAS FUNÇÕES GRATIFICADAS DE DIREÇÃO E ASSESSORAMENTO [31]</t>
  </si>
  <si>
    <t>SIMBOLO [32]</t>
  </si>
  <si>
    <t>QTD. PREENCHIDOS [33]</t>
  </si>
  <si>
    <t>QTD. VAGO [34]</t>
  </si>
  <si>
    <t>TOTAL QTD. [35]</t>
  </si>
  <si>
    <t>TOTAL VENCIMENTO [36]</t>
  </si>
  <si>
    <t>TOTAL REPRESENTAÇÃO [37]</t>
  </si>
  <si>
    <t>TOTAL MONTANTE [38]</t>
  </si>
  <si>
    <t>Função Gratificada de Direção e Assessoramento</t>
  </si>
  <si>
    <t>Função Gratificada de Direção e Assessoramento - 1</t>
  </si>
  <si>
    <t>FDA-1</t>
  </si>
  <si>
    <t>Função Gratificada de Direção e Assessoramento - 2</t>
  </si>
  <si>
    <t>Função Gratificada de Direção e Assessoramento - 3</t>
  </si>
  <si>
    <t>Função Gratificada de Direção e Assessoramento - 4</t>
  </si>
  <si>
    <t>FDA-4</t>
  </si>
  <si>
    <t>TOTAL DAS FUNÇÕES GRATIFICADAS DE DIREÇÃO E ASSESSORAMENTO E DAS SUAS REMUNERAÇÕES</t>
  </si>
  <si>
    <t>FUNÇÃO GRATIFICADA DE SUPERVISÃO E APOIO</t>
  </si>
  <si>
    <t>DESCRITIVO [39]</t>
  </si>
  <si>
    <t>SÍMBOLO [40]</t>
  </si>
  <si>
    <t>LOTAÇÃO [41]</t>
  </si>
  <si>
    <t>CATEGORIA [42]</t>
  </si>
  <si>
    <t>QTD. [43]</t>
  </si>
  <si>
    <t>SERVIDOR [44]</t>
  </si>
  <si>
    <t>VENCIMENTO [45]</t>
  </si>
  <si>
    <t>REPRESENTAÇÃO [46]</t>
  </si>
  <si>
    <t>MONTANTE [47]</t>
  </si>
  <si>
    <t>JOSÉ MARCOS LEITE</t>
  </si>
  <si>
    <t>FGS-1</t>
  </si>
  <si>
    <t>ELIETE RODRIGUES DA SILVA</t>
  </si>
  <si>
    <t>LUCIENE MARTINS DA ROCHA SOUZA</t>
  </si>
  <si>
    <t>HÉLIO JOSÉ SANTOS CHAGAS</t>
  </si>
  <si>
    <t>MANOEL DE CARVALHO ALVES DE LUCENA PIRES</t>
  </si>
  <si>
    <t>FGS-2</t>
  </si>
  <si>
    <t>ARCELINA MARIA DE SOUZA ALVES</t>
  </si>
  <si>
    <t>GOLDBERGES TAVARES LOUREIRO</t>
  </si>
  <si>
    <t>EDNYR CARLOS OLIVEIRA DE SOUZA</t>
  </si>
  <si>
    <t>DEUZARINA COSTA ATAIDE SILVA</t>
  </si>
  <si>
    <t>AIRES SERAFIM DO NASCIMENTO ARAGÃO</t>
  </si>
  <si>
    <t>FGA-1</t>
  </si>
  <si>
    <t>JOSÉ EDVALDO DE LUCENA</t>
  </si>
  <si>
    <t>LUIZ CABRAL DA SILVA</t>
  </si>
  <si>
    <t>GRIMAURO JOSÉ DA SILVA</t>
  </si>
  <si>
    <t>FGA-2</t>
  </si>
  <si>
    <t>JOSÉ CARLOS DA SILVA</t>
  </si>
  <si>
    <t>PEDRO LUIZ CALDAS DE SOUZA LEÃO</t>
  </si>
  <si>
    <t>IVAN FERRAZ</t>
  </si>
  <si>
    <t>CARLOS ROBERTO FERREIRA AROXA</t>
  </si>
  <si>
    <t>FABIO ANTONIOFREDERICO DE SANTANA</t>
  </si>
  <si>
    <t>IRAQUITAN JOSE DA SILVA</t>
  </si>
  <si>
    <t>RELAÇÃO DAS FUNÇÕES GRATIFICADAS DE SUPERVISÃO E APOIO [48]</t>
  </si>
  <si>
    <t>SIMBOLO [49]</t>
  </si>
  <si>
    <t>QTD. PREENCHIDOS [50]</t>
  </si>
  <si>
    <t>QTD. VAGO [51]</t>
  </si>
  <si>
    <t>TOTAL QTD. [52]</t>
  </si>
  <si>
    <t>TOTAL VENCIMENTO [53]</t>
  </si>
  <si>
    <t>TOTAL REPRESENTAÇÃO [54]</t>
  </si>
  <si>
    <t>TOTAL MONTANTE [55]</t>
  </si>
  <si>
    <t>Função Gratificada de Supervisão -1</t>
  </si>
  <si>
    <t>Função Gratificada de Supervisão -2</t>
  </si>
  <si>
    <t xml:space="preserve">FGS-2 </t>
  </si>
  <si>
    <t>Função Gratificada de Supervisão -3</t>
  </si>
  <si>
    <t>FGS-3</t>
  </si>
  <si>
    <t xml:space="preserve">Função Gratificada de Apoio -1 </t>
  </si>
  <si>
    <t xml:space="preserve">FGA-1 </t>
  </si>
  <si>
    <t>Função Gratificada de Apoio -2</t>
  </si>
  <si>
    <t xml:space="preserve">Função Gratificada de Apoio -3 </t>
  </si>
  <si>
    <t>FGA-3</t>
  </si>
  <si>
    <t>TOTAL DAS FUNÇÕES GRATIFICADAS DE SUPERVISÃO E APOIO E DAS SUAS REMUNERAÇÕES</t>
  </si>
  <si>
    <t>TOTAL QTD. PREENCHIDOS [56]</t>
  </si>
  <si>
    <t>TOTAL QTD. VAGO [57]</t>
  </si>
  <si>
    <t>TOTAL QTD. [58]</t>
  </si>
  <si>
    <t>VALOR TOTAL VENCIMENTO [59]</t>
  </si>
  <si>
    <t>QUANTITATIVO TOTAL DOS CARGOS EM COMISSÃO + FUNÇÕES GRATIFICADAS E VALOR TOTAL DAS SUAS REMUNERAÇÕES</t>
  </si>
  <si>
    <t>EMBASAMENTO LEGAL:</t>
  </si>
  <si>
    <t>Lei nº 6.123, de 20 de julho de 1968 (institui o regime jurídico dos funcionários públicos civis do Estado de Pernambuco).</t>
  </si>
  <si>
    <t>Lei nº 16.520, de 27 de dezembro de 2018 (Lei que dispõe sobre a estrutura e o funcionamento do Poder Executivo vigente à epoca da divulgação)</t>
  </si>
  <si>
    <t>Enumerar Decreto(s) de Alocação de Cargos Comissionados e Funções Gratificadas do órgão ou entidade ou normativo equivalente vigentes à epoca da divulgação</t>
  </si>
  <si>
    <t>Decreto que aprova o Regulamento do órgão ou entidade ou normativo equivalente vigente à epoca da divulgação</t>
  </si>
  <si>
    <t>Decreto que aprova o Manual de Serviços do órgão ou entidade ou normativo equivalente vigente à epoca da divulgação</t>
  </si>
  <si>
    <t>LEGENDA:</t>
  </si>
  <si>
    <t>[1] Nome da entidade ou órgão da Administração Pública Estadual e sua Sigla. Ex. Secretaria da Controladoria-Geral do Estado - SCGE.</t>
  </si>
  <si>
    <t>[2] Data da última atualização da planilha no formato DD/MM/AAAA. A planilha deverá apresentar data de atualização até o 10º dia útil do mês subsequente.</t>
  </si>
  <si>
    <t>[3] Descrever o nome do cargo comissionado como consta no Decreto de Alocação do Cargo e/ou Regulamento do órgão ou entidade. Exemplos da SCGE: Secretário Executivo da Controladoria-Geral do Estado, Chefe de Gabinete, Assessor de Comunicação, etc.</t>
  </si>
  <si>
    <t>[4] (célula de preenchimento obrigatório, pois serve de base para a contabilização dos quantitativos totais de cargos, funções e gratificações preenchidos e vagos). Lista suspensa. Simbolo do cargo comissionado, conforme Lei Estadual nº 16.520/2018. Opções: DAS, DAS-1, DAS-2, DAS-3, DAS-4, DAS-5, CAA-1, CAA-2, CAA-3, CAA-4 e CAA-5.</t>
  </si>
  <si>
    <t>[5] Descrever a sigla da lotação referente ao cargo comissionado. Exemplos de siglas da SCGE: GAB/SECGE, GAB/CGAB, CGAB/ASC, etc.</t>
  </si>
  <si>
    <t>[6] 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</si>
  <si>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>[7] 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</si>
  <si>
    <t>[8] Nome completo do servidor ocupante do cargo comissionado. Caso o cargo esteja vago, a palavra "VAGO" deverá ser inserida na célula correspondente.</t>
  </si>
  <si>
    <t>[9] Valor do subsídio do agente político, em Reais (R$).</t>
  </si>
  <si>
    <t>[10] Valor do vencimento do servidor, em Reais (R$).</t>
  </si>
  <si>
    <t>[11] Valor da representação paga em razão do cargo em comissão, em Reais (R$).</t>
  </si>
  <si>
    <t>[12] (Células de preenchimento automático). Montante resultante da soma entre o subsídio do agente político + vencimento + representação, em Reais (R$).</t>
  </si>
  <si>
    <t>[13] (Não editar as células em cinza). Relação de todos os cargos comissionados, conforme Lei Estadual nº 16.520/2018.</t>
  </si>
  <si>
    <t>[14] (Não editar as células em cinza). Relação de todos os símbolos dos cargos comissionados, conforme Lei Estadual nº 16.520/2018.</t>
  </si>
  <si>
    <t>[15] (Células de preenchimento automático). Quantitativo dos cargos comissionados preenchidos.</t>
  </si>
  <si>
    <t>[16] (Células de preenchimento automático). Quantitativo dos cargos comissionados vagos.</t>
  </si>
  <si>
    <t>[17] (Células de preenchimento automático). Quantitativo dos cargos comissionados existentes (preenchidos + vagos).</t>
  </si>
  <si>
    <t>[18] (Células de preenchimento automático). Valor total do subsídio do agente político, em Reais (R$).</t>
  </si>
  <si>
    <t>[19] (Células de preenchimento automático). Valor total dos vencimentos dos servidores em razão do cargo em comissão, em Reais (R$).</t>
  </si>
  <si>
    <t>[20] (Células de preenchimento automático). Valor total das representações pagas em razão do cargo em comissão, em Reais (R$).</t>
  </si>
  <si>
    <t>[21] (Células de preenchimento automático). Valor total dos montantes resultantes da soma entre os subsídios dos agentes políticos + vencimentos + representações, em Reais (R$).</t>
  </si>
  <si>
    <t>[22] Descrever o nome da função gratificada de direção e assessoramento, conforme Decreto de Alocação da Função Gratificada e/ou Regulamento do órgão ou entidade. Exemplos da SCGE: Diretora da Ouvidoria-Geral do Estado, Gestora da Setorial Contábil, Coordenador de Auditoria de Obras Públicas, etc.</t>
  </si>
  <si>
    <t>[23] 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</si>
  <si>
    <t>[24] Descrever a sigla da lotação referente à função gratificada de direção e assessoramento. Exemplos de siglas da SCGE: GAB/DOGE, DPGE/GAF/GSC, DAUD/COP, etc.</t>
  </si>
  <si>
    <t>[25] 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</si>
  <si>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>[26] 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</si>
  <si>
    <t>[27] Nome completo do servidor ocupante da função gratificada de direção e assessoramento. Caso a função gratificada de direção e assessoramento esteja vaga, a palavra "VAGA" deverá ser inserida na célula correspondente.</t>
  </si>
  <si>
    <t>[28] Valor do vencimento do servidor, em Reais (R$).</t>
  </si>
  <si>
    <t>[29] Valor da representação paga em razão da função gratificada de direção e assessoramento, em Reais (R$).</t>
  </si>
  <si>
    <t>[30] (Células de preenchimento automático). Montante resultante da soma entre o vencimento + representação, em Reais (R$).</t>
  </si>
  <si>
    <t>[31] (Não editar as células em cinza). Relação de todas as funções gratificadas de direção e assessoramento, conforme Lei Estadual nº 16.520/2018.</t>
  </si>
  <si>
    <t>[32] (Não editar as células em cinza). Relação de todos os símbolos das funções gratificadas de direção e assessoramento, conforme Lei Estadual nº 16.520/2018.</t>
  </si>
  <si>
    <t>[33] (Células de preenchimento automático). Quantitativo das funções gratificadas de direção e assessoramento preenchidos.</t>
  </si>
  <si>
    <t>[34] (Células de preenchimento automático). Quantitativo das funções gratificadas de direção e assessoramento vagas.</t>
  </si>
  <si>
    <t>[35] (Células de preenchimento automático). Quantitativo das funções gratificadas de direção e assessoramento existentes (preenchidos + vagos).</t>
  </si>
  <si>
    <t>[36] (Células de preenchimento automático). Valor total dos vencimentos dos servidores, em Reais (R$).</t>
  </si>
  <si>
    <t>[37] (Células de preenchimento automático). Valor total das representações pagas em razão da função gratificada de direção e assessoramento, em Reais (R$).</t>
  </si>
  <si>
    <t>[38] (Células de preenchimento automático). Valor total dos montantes resultantes da soma entre os vencimentos + representações, em Reais (R$).</t>
  </si>
  <si>
    <t xml:space="preserve">[39] Descrever o nome da função gratificada de supervisão e apoio como consta no Decreto de Alocação da Função Gratificada e/ou Manual de Serviços do órgão ou entidade. Exemplos da SCGE: Chefia da Unidade de Apoio e Projetos, Chefia da Unidade de Obras e Serviços de Engenharia, Chefia da Unidade de Licitações e Contratos, Função Gratificada de Supervisão 3, Função Gratificada de Apoio 2 etc. </t>
  </si>
  <si>
    <t>[40] 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</si>
  <si>
    <t>[41] Descrever a sigla da lotação referente à função gratificada de supervisão e apoio. Exemplos de siglas da SCGE: DAUD/UAPP, DAUD/COP/UAOP, DAUD/CLC/UALC, etc.</t>
  </si>
  <si>
    <t>[42] 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</si>
  <si>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>[43] 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</si>
  <si>
    <t>[44] Nome completo do servidor ocupante da função gratificada de supervisão e apoio. Caso a função gratificada de supervisão e apoio esteja vaga, a palavra "VAGA" deverá ser inserida na célula correspondente.</t>
  </si>
  <si>
    <t>[45] Valor do vencimento do servidor, em Reais (R$).</t>
  </si>
  <si>
    <t>[46] Valor da representação paga em razão da função gratificada de supervisão e apoio, em Reais (R$).</t>
  </si>
  <si>
    <t>[47] (Células de preenchimento automático). Montante resultante da soma entre o vencimento + representação, em Reais (R$).</t>
  </si>
  <si>
    <t>[48] (Não editar as células em cinza). Relação de todas as funções gratificadas de supervisão e apoio, conforme Lei Estadual nº 16.520/2018.</t>
  </si>
  <si>
    <t>[49] (Não editar as células em cinza). Relação de todos os símbolos das funções gratificadas de supervisão e apoio, conforme Lei Estadual nº 16.520/2018.</t>
  </si>
  <si>
    <t>[50] (Células de preenchimento automático). Quantitativo das funções gratificadas de supervisão e apoio preenchidos.</t>
  </si>
  <si>
    <t>[51] (Células de preenchimento automático). Quantitativo das funções gratificadas de supervisão e apoio vagos.</t>
  </si>
  <si>
    <t>[52] (Células de preenchimento automático). Quantitativo das funções gratificadas de supervisão e apoio existentes (preenchidos + vagos).</t>
  </si>
  <si>
    <t>[53] (Células de preenchimento automático). Valor total dos vencimentos dos servidores, em Reais (R$).</t>
  </si>
  <si>
    <t>[54] (Células de preenchimento automático). Valor total das representações pagas em razão da função gratificada de supervisão e apoio, em Reais (R$).</t>
  </si>
  <si>
    <t>[55] (Células de preenchimento automático). Valor total dos montantes resultantes da soma entre os vencimentos + representações, em Reais (R$).</t>
  </si>
  <si>
    <t>[56] (Células de preenchimento automático). Quantitativo dos cargos em comissão + funções gratificadas preenchidos.</t>
  </si>
  <si>
    <t>[57] (Células de preenchimento automático). Quantitativo dos cargos em comissão + funções gratificadas vagos.</t>
  </si>
  <si>
    <t>[58] (Células de preenchimento automático). Quantitativo dos cargos em comissão + funções gratificadas existentes (preenchidos + vagos).</t>
  </si>
  <si>
    <t>[59] (Células de preenchimento automático). Valor total dos vencimentos dos cargos comissionados + funções gratificadas, em Reais (R$).</t>
  </si>
  <si>
    <t>[60] (Células de preenchimento automático). Valor total das representações pagas em razão dos cargos comissionados + funções gratificadas, em Reais (R$).</t>
  </si>
  <si>
    <t>[61] (Células de preenchimento automático). Valor total dos montantes resultantes da soma entre os vencimentos + representações pagas em razão dos cargos comissionados + funções gratificadas, em Reais (R$).</t>
  </si>
  <si>
    <t xml:space="preserve">ATUALIZADO EM 30/06/2023 </t>
  </si>
  <si>
    <t>MIGUEL GAIA BAHIA</t>
  </si>
  <si>
    <t>VAGO</t>
  </si>
  <si>
    <t>MARCIO MARMAN</t>
  </si>
  <si>
    <t>FILIPE ASSIS DE CARNEIRO</t>
  </si>
  <si>
    <t>CLEANNE DO NASCIMENTO SILVA XAVIER</t>
  </si>
  <si>
    <t>LUISA FARIAS SILVA</t>
  </si>
  <si>
    <t>VIVIAN MUNIZ CAPISTRANO DA COSTA</t>
  </si>
  <si>
    <t>HESIODO GÓES DO AMARAL</t>
  </si>
  <si>
    <t>YÊDO LEONEL ALVES DA SILVA FILHO</t>
  </si>
  <si>
    <t>INÊS MARIA MARQUES DA CRUZ</t>
  </si>
  <si>
    <t>JULIA CRISTINA CAVALCANTI DE SANTANA</t>
  </si>
  <si>
    <t>MARIA EDUARDA BARBOSA FARIAS</t>
  </si>
  <si>
    <t>ÉLIDA TAYNE DE SOUZA FREITAS</t>
  </si>
  <si>
    <t>MARIA SALETE ANDRADE CARDOSO</t>
  </si>
  <si>
    <t>KELCIA ROBERTA COSTA DO NASCIMENTO</t>
  </si>
  <si>
    <t>GERENTE GERAL DE ASSESSORIA TÉCNICA DA PGE</t>
  </si>
  <si>
    <t>GERENTE DE CONTRATOS E CONVÊNIOS</t>
  </si>
  <si>
    <t>GERENTE CONTÁBIL</t>
  </si>
  <si>
    <t>SÁVIO LUCENA DE LIMA</t>
  </si>
  <si>
    <t>GESTOR FINANCEIRO</t>
  </si>
  <si>
    <t>GESTOR TÉCNICO</t>
  </si>
  <si>
    <t>ROBERTA LAMENHA DE FREITAS</t>
  </si>
  <si>
    <t>FUNÇÃO GRATIFICADA DE SUPERVISÃO -1</t>
  </si>
  <si>
    <t>FUNÇÃO GRATIFICADA DE SUPERVISÃO -2</t>
  </si>
  <si>
    <t>FUNÇÃO GRATIFICADA DE APOIO - 1</t>
  </si>
  <si>
    <t>FUNÇÃO GRATIFICADA DE APOIO - 2</t>
  </si>
  <si>
    <t>FABIO ANTONIO FREDERICO DE SANTANA</t>
  </si>
  <si>
    <t>ATUALIZADO EM 30/06/2023 [2]</t>
  </si>
  <si>
    <t>FELIPE SILVA FERRAZ</t>
  </si>
  <si>
    <t>MARIA RENATA JORGE MONTEIRO</t>
  </si>
  <si>
    <t>IVO JOSÉ DA COSTA NETO</t>
  </si>
  <si>
    <t>EMIDIA FERREIRA FELIPE</t>
  </si>
  <si>
    <t>PAULO GERALDO FIDELIS DE AZEVEDO</t>
  </si>
  <si>
    <t>PHABLO PATRÍCIO FERNANDES</t>
  </si>
  <si>
    <t xml:space="preserve">                              NOME DA ENTIDADE/ÓRGÃO - SIGLA [1]</t>
  </si>
  <si>
    <t>ATUALIZADO EM 04/07/2023 [2]</t>
  </si>
  <si>
    <t>TOTAL MONTANTE [21]</t>
  </si>
  <si>
    <t>VALOR TOTAL REPRESENTAÇÃO [60]</t>
  </si>
  <si>
    <t>VALOR TOTAL MONTANTE [61]</t>
  </si>
  <si>
    <t>SUPERINTENDENTE DE TECNOLÓGIA</t>
  </si>
  <si>
    <t>GESTORA DE TRANSFORMAÇÃO CULTURAL</t>
  </si>
  <si>
    <t>GESTOR DE DESIGN</t>
  </si>
  <si>
    <t>MIVACYR MEIRA LIMA FILHO</t>
  </si>
  <si>
    <t>MATHEUS JATOBA DE FIGUEIREDO</t>
  </si>
  <si>
    <t>ASSESSORA TÉCNICA</t>
  </si>
  <si>
    <t>MARIA IZABELLA VIEIRA CAMARGO</t>
  </si>
  <si>
    <t>ANA REGINA PEDROSA DA SILVA</t>
  </si>
  <si>
    <t>ATENDIMENTO PUBLICITÁRIO</t>
  </si>
  <si>
    <t>DESIGN DE PRODUTO</t>
  </si>
  <si>
    <t xml:space="preserve">WESLEY GOMES DA SILVA </t>
  </si>
  <si>
    <t xml:space="preserve">LORENA GOUVEIA DE ALMEIDA </t>
  </si>
  <si>
    <t>ANNA BEATRIZ COUTO DE LIMA CARDOSO</t>
  </si>
  <si>
    <t>DIRETOR DO ARQUIVO PÚBLICO</t>
  </si>
  <si>
    <t>FRANCISCO SIDNEY ROCHA DE OLIVEIRA</t>
  </si>
  <si>
    <t>GESTOR DE TRANSFORMAÇÃO CULTURAL</t>
  </si>
  <si>
    <t xml:space="preserve">BRUNO RODRIGO CUNHA DE ABREU </t>
  </si>
  <si>
    <t>GESTORA TÉCNICA DO ARQUIVO PÚBLICO</t>
  </si>
  <si>
    <t>ANA AMÉLIA MONTEIRO LOUREIRO AMORIM</t>
  </si>
  <si>
    <t>GESTOR DO ARQUIVO PÚBLICO</t>
  </si>
  <si>
    <t>COOREDENADOR DE ACERVOS FÍSICOS</t>
  </si>
  <si>
    <t>WILTON DE MELO GONÇALVES BARBOSA</t>
  </si>
  <si>
    <t xml:space="preserve">ALLAN DE VASCONCELOS </t>
  </si>
  <si>
    <t xml:space="preserve">ATUALIZADO EM 01/08/2023 </t>
  </si>
  <si>
    <t>MARIA EDUARDA PINHEIRO CANTARELLI CARROQUIM</t>
  </si>
  <si>
    <t>ROBERTA MARIA BARBOSA LINS CAVALCANTI</t>
  </si>
  <si>
    <t xml:space="preserve">ELANIE DE ANDRADE MALHEIRO SOARES </t>
  </si>
  <si>
    <t xml:space="preserve">IZAIAS DE FIGUEIREDO FRACO </t>
  </si>
  <si>
    <t xml:space="preserve">ATUALIZADO EM 01/09/2023 </t>
  </si>
  <si>
    <t>CLODOMIR JOSÉ PEDROSA CAMPELLO</t>
  </si>
  <si>
    <t xml:space="preserve">MARCOS AURÉLIO DA SILVA </t>
  </si>
  <si>
    <t xml:space="preserve">DEYBISON AFONSO PEREIRA </t>
  </si>
  <si>
    <t>ANTONIETA COSTA RAMOS</t>
  </si>
  <si>
    <t xml:space="preserve">HILDO LEAL DA ROSA </t>
  </si>
  <si>
    <t xml:space="preserve">JACQUELINE MARIA BEZERRA DE ARAGÃO NASCIMENTO </t>
  </si>
  <si>
    <t xml:space="preserve">REGINALDO RIBEIRO DA SILVA </t>
  </si>
  <si>
    <t xml:space="preserve">ATUALIZADO EM 04/10/2023 </t>
  </si>
  <si>
    <t xml:space="preserve">FRANCO BENITES DE ALMEIDA </t>
  </si>
  <si>
    <t xml:space="preserve">ADILSON CARLOS DE ARAÚJO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</si>
</sst>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R$ -416]#,##0.00"/>
  </numFmts>
  <fonts count="22">
    <font>
      <sz val="11.0"/>
      <color rgb="FF000000"/>
      <name val="Arial"/>
      <scheme val="minor"/>
    </font>
    <font>
      <b/>
      <sz val="16.0"/>
      <color rgb="FFFFFFFF"/>
      <name val="Calibri"/>
    </font>
    <font/>
    <font>
      <sz val="11.0"/>
      <color rgb="FF000000"/>
      <name val="Arial"/>
    </font>
    <font>
      <b/>
      <sz val="14.0"/>
      <color rgb="FFFFFFFF"/>
      <name val="Calibri"/>
    </font>
    <font>
      <sz val="11.0"/>
      <color theme="1"/>
      <name val="Calibri"/>
    </font>
    <font>
      <b/>
      <sz val="11.0"/>
      <color rgb="FFFF0000"/>
      <name val="Arial"/>
    </font>
    <font>
      <sz val="11.0"/>
      <color theme="1"/>
      <name val="Arial"/>
    </font>
    <font>
      <b/>
      <sz val="11.0"/>
      <color rgb="FFFFFFFF"/>
      <name val="Arial"/>
    </font>
    <font>
      <sz val="11.0"/>
      <color rgb="FF000000"/>
      <name val="Calibri"/>
    </font>
    <font>
      <b/>
      <sz val="11.0"/>
      <color rgb="FF000000"/>
      <name val="Calibri"/>
    </font>
    <font>
      <sz val="11.0"/>
      <color rgb="FF00B050"/>
      <name val="Calibri"/>
    </font>
    <font>
      <b/>
      <sz val="11.0"/>
      <color rgb="FF00B050"/>
      <name val="Calibri"/>
    </font>
    <font>
      <b/>
      <sz val="11.0"/>
      <color theme="1"/>
      <name val="Calibri"/>
    </font>
    <font>
      <sz val="11.0"/>
      <color rgb="FF00B050"/>
      <name val="Arial"/>
    </font>
    <font>
      <sz val="11.0"/>
      <color rgb="FFFF0000"/>
      <name val="Calibri"/>
    </font>
    <font>
      <strike/>
      <sz val="11.0"/>
      <color theme="1"/>
      <name val="Arial"/>
    </font>
    <font>
      <sz val="8.0"/>
      <color rgb="FF000000"/>
      <name val="Arial"/>
    </font>
    <font>
      <sz val="11.0"/>
      <color rgb="FFB6D7A8"/>
      <name val="Arial"/>
    </font>
    <font>
      <sz val="11.0"/>
      <color theme="6"/>
      <name val="Arial"/>
    </font>
    <font>
      <b/>
      <sz val="11.0"/>
      <color rgb="FFFF0000"/>
      <name val="Calibri"/>
    </font>
    <font>
      <sz val="11.0"/>
      <color rgb="FFFF0000"/>
      <name val="Arial"/>
    </font>
  </fonts>
  <fills count="7">
    <fill>
      <patternFill patternType="none"/>
    </fill>
    <fill>
      <patternFill patternType="lightGray"/>
    </fill>
    <fill>
      <patternFill patternType="solid">
        <fgColor rgb="FF1C4587"/>
        <bgColor rgb="FF1C458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B7B7B7"/>
        <bgColor rgb="FFB7B7B7"/>
      </patternFill>
    </fill>
    <fill>
      <patternFill patternType="solid">
        <fgColor theme="0"/>
        <bgColor theme="0"/>
      </patternFill>
    </fill>
  </fills>
  <borders count="21">
    <border/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/>
      <bottom style="thin">
        <color rgb="FFCCCCCC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bottom style="thin">
        <color rgb="FF000000"/>
      </bottom>
    </border>
  </borders>
  <cellStyleXfs count="1">
    <xf borderId="0" fillId="0" fontId="0" numFmtId="0" applyAlignment="1" applyFont="1"/>
  </cellStyleXfs>
  <cellXfs count="26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vertical="center"/>
    </xf>
    <xf borderId="2" fillId="0" fontId="2" numFmtId="0" xfId="0" applyBorder="1" applyFont="1"/>
    <xf borderId="3" fillId="0" fontId="2" numFmtId="0" xfId="0" applyBorder="1" applyFont="1"/>
    <xf borderId="0" fillId="0" fontId="1" numFmtId="0" xfId="0" applyAlignment="1" applyFont="1">
      <alignment horizontal="center" readingOrder="0"/>
    </xf>
    <xf borderId="0" fillId="0" fontId="1" numFmtId="0" xfId="0" applyAlignment="1" applyFont="1">
      <alignment horizontal="center"/>
    </xf>
    <xf borderId="0" fillId="0" fontId="3" numFmtId="0" xfId="0" applyFont="1"/>
    <xf borderId="4" fillId="2" fontId="1" numFmtId="0" xfId="0" applyAlignment="1" applyBorder="1" applyFont="1">
      <alignment horizontal="left" readingOrder="0" vertical="center"/>
    </xf>
    <xf borderId="5" fillId="0" fontId="2" numFmtId="0" xfId="0" applyBorder="1" applyFont="1"/>
    <xf borderId="6" fillId="0" fontId="2" numFmtId="0" xfId="0" applyBorder="1" applyFont="1"/>
    <xf borderId="4" fillId="2" fontId="1" numFmtId="0" xfId="0" applyAlignment="1" applyBorder="1" applyFont="1">
      <alignment horizontal="left" vertical="center"/>
    </xf>
    <xf borderId="0" fillId="0" fontId="4" numFmtId="0" xfId="0" applyAlignment="1" applyFont="1">
      <alignment horizontal="center" shrinkToFit="0" wrapText="1"/>
    </xf>
    <xf borderId="0" fillId="0" fontId="5" numFmtId="0" xfId="0" applyFont="1"/>
    <xf borderId="7" fillId="3" fontId="6" numFmtId="0" xfId="0" applyAlignment="1" applyBorder="1" applyFill="1" applyFont="1">
      <alignment shrinkToFit="0" vertical="center" wrapText="1"/>
    </xf>
    <xf borderId="4" fillId="3" fontId="7" numFmtId="0" xfId="0" applyAlignment="1" applyBorder="1" applyFont="1">
      <alignment shrinkToFit="0" vertical="center" wrapText="1"/>
    </xf>
    <xf borderId="8" fillId="0" fontId="2" numFmtId="0" xfId="0" applyBorder="1" applyFont="1"/>
    <xf borderId="0" fillId="0" fontId="3" numFmtId="4" xfId="0" applyFont="1" applyNumberFormat="1"/>
    <xf borderId="4" fillId="2" fontId="8" numFmtId="0" xfId="0" applyAlignment="1" applyBorder="1" applyFont="1">
      <alignment horizontal="center" shrinkToFit="0" vertical="center" wrapText="1"/>
    </xf>
    <xf borderId="9" fillId="4" fontId="5" numFmtId="4" xfId="0" applyAlignment="1" applyBorder="1" applyFill="1" applyFont="1" applyNumberFormat="1">
      <alignment shrinkToFit="0" vertical="center" wrapText="1"/>
    </xf>
    <xf borderId="10" fillId="0" fontId="5" numFmtId="0" xfId="0" applyAlignment="1" applyBorder="1" applyFont="1">
      <alignment shrinkToFit="0" vertical="center" wrapText="1"/>
    </xf>
    <xf borderId="11" fillId="0" fontId="5" numFmtId="0" xfId="0" applyAlignment="1" applyBorder="1" applyFont="1">
      <alignment shrinkToFit="0" vertical="center" wrapText="1"/>
    </xf>
    <xf borderId="7" fillId="2" fontId="8" numFmtId="0" xfId="0" applyAlignment="1" applyBorder="1" applyFont="1">
      <alignment horizontal="center" shrinkToFit="0" vertical="center" wrapText="1"/>
    </xf>
    <xf borderId="12" fillId="4" fontId="5" numFmtId="4" xfId="0" applyAlignment="1" applyBorder="1" applyFont="1" applyNumberFormat="1">
      <alignment shrinkToFit="0" vertical="center" wrapText="1"/>
    </xf>
    <xf borderId="11" fillId="4" fontId="5" numFmtId="0" xfId="0" applyAlignment="1" applyBorder="1" applyFont="1">
      <alignment shrinkToFit="0" vertical="center" wrapText="1"/>
    </xf>
    <xf borderId="9" fillId="4" fontId="3" numFmtId="0" xfId="0" applyBorder="1" applyFont="1"/>
    <xf borderId="7" fillId="0" fontId="9" numFmtId="0" xfId="0" applyAlignment="1" applyBorder="1" applyFont="1">
      <alignment readingOrder="0" shrinkToFit="0" vertical="bottom" wrapText="0"/>
    </xf>
    <xf borderId="7" fillId="0" fontId="9" numFmtId="0" xfId="0" applyAlignment="1" applyBorder="1" applyFont="1">
      <alignment horizontal="center" readingOrder="0" shrinkToFit="0" vertical="bottom" wrapText="0"/>
    </xf>
    <xf borderId="7" fillId="0" fontId="3" numFmtId="0" xfId="0" applyAlignment="1" applyBorder="1" applyFont="1">
      <alignment horizontal="center" shrinkToFit="0" vertical="center" wrapText="1"/>
    </xf>
    <xf borderId="7" fillId="0" fontId="3" numFmtId="0" xfId="0" applyAlignment="1" applyBorder="1" applyFont="1">
      <alignment horizontal="center" readingOrder="0" shrinkToFit="0" vertical="center" wrapText="1"/>
    </xf>
    <xf borderId="7" fillId="5" fontId="3" numFmtId="0" xfId="0" applyAlignment="1" applyBorder="1" applyFill="1" applyFont="1">
      <alignment horizontal="center" shrinkToFit="0" vertical="center" wrapText="1"/>
    </xf>
    <xf borderId="7" fillId="4" fontId="9" numFmtId="0" xfId="0" applyAlignment="1" applyBorder="1" applyFont="1">
      <alignment readingOrder="0" shrinkToFit="0" wrapText="0"/>
    </xf>
    <xf borderId="7" fillId="0" fontId="7" numFmtId="164" xfId="0" applyAlignment="1" applyBorder="1" applyFont="1" applyNumberFormat="1">
      <alignment horizontal="right" readingOrder="0" shrinkToFit="0" vertical="center" wrapText="1"/>
    </xf>
    <xf borderId="7" fillId="0" fontId="10" numFmtId="164" xfId="0" applyAlignment="1" applyBorder="1" applyFont="1" applyNumberFormat="1">
      <alignment horizontal="center" readingOrder="0" shrinkToFit="0" vertical="bottom" wrapText="0"/>
    </xf>
    <xf borderId="7" fillId="5" fontId="7" numFmtId="164" xfId="0" applyAlignment="1" applyBorder="1" applyFont="1" applyNumberFormat="1">
      <alignment horizontal="right" shrinkToFit="0" vertical="center" wrapText="1"/>
    </xf>
    <xf borderId="0" fillId="0" fontId="5" numFmtId="4" xfId="0" applyAlignment="1" applyFont="1" applyNumberFormat="1">
      <alignment shrinkToFit="0" vertical="center" wrapText="1"/>
    </xf>
    <xf borderId="9" fillId="4" fontId="3" numFmtId="4" xfId="0" applyBorder="1" applyFont="1" applyNumberFormat="1"/>
    <xf borderId="13" fillId="0" fontId="9" numFmtId="0" xfId="0" applyAlignment="1" applyBorder="1" applyFont="1">
      <alignment readingOrder="0" shrinkToFit="0" vertical="bottom" wrapText="0"/>
    </xf>
    <xf borderId="13" fillId="0" fontId="9" numFmtId="0" xfId="0" applyAlignment="1" applyBorder="1" applyFont="1">
      <alignment horizontal="center" readingOrder="0" shrinkToFit="0" vertical="bottom" wrapText="0"/>
    </xf>
    <xf borderId="7" fillId="5" fontId="3" numFmtId="0" xfId="0" applyAlignment="1" applyBorder="1" applyFont="1">
      <alignment horizontal="center" readingOrder="0" shrinkToFit="0" vertical="center" wrapText="1"/>
    </xf>
    <xf borderId="7" fillId="0" fontId="7" numFmtId="164" xfId="0" applyAlignment="1" applyBorder="1" applyFont="1" applyNumberFormat="1">
      <alignment horizontal="right" shrinkToFit="0" vertical="center" wrapText="1"/>
    </xf>
    <xf borderId="13" fillId="0" fontId="10" numFmtId="164" xfId="0" applyAlignment="1" applyBorder="1" applyFont="1" applyNumberFormat="1">
      <alignment horizontal="center" readingOrder="0" shrinkToFit="0" vertical="bottom" wrapText="0"/>
    </xf>
    <xf borderId="13" fillId="0" fontId="9" numFmtId="0" xfId="0" applyAlignment="1" applyBorder="1" applyFont="1">
      <alignment readingOrder="0" shrinkToFit="0" wrapText="0"/>
    </xf>
    <xf borderId="13" fillId="0" fontId="9" numFmtId="0" xfId="0" applyAlignment="1" applyBorder="1" applyFont="1">
      <alignment horizontal="left" readingOrder="0" shrinkToFit="0" vertical="bottom" wrapText="0"/>
    </xf>
    <xf borderId="13" fillId="0" fontId="11" numFmtId="0" xfId="0" applyAlignment="1" applyBorder="1" applyFont="1">
      <alignment readingOrder="0" shrinkToFit="0" vertical="bottom" wrapText="0"/>
    </xf>
    <xf borderId="13" fillId="0" fontId="11" numFmtId="0" xfId="0" applyAlignment="1" applyBorder="1" applyFont="1">
      <alignment horizontal="center" readingOrder="0" shrinkToFit="0" vertical="bottom" wrapText="0"/>
    </xf>
    <xf borderId="13" fillId="4" fontId="11" numFmtId="0" xfId="0" applyAlignment="1" applyBorder="1" applyFont="1">
      <alignment readingOrder="0" shrinkToFit="0" wrapText="0"/>
    </xf>
    <xf borderId="13" fillId="0" fontId="12" numFmtId="164" xfId="0" applyAlignment="1" applyBorder="1" applyFont="1" applyNumberFormat="1">
      <alignment horizontal="center" readingOrder="0" shrinkToFit="0" vertical="bottom" wrapText="0"/>
    </xf>
    <xf borderId="13" fillId="0" fontId="5" numFmtId="0" xfId="0" applyAlignment="1" applyBorder="1" applyFont="1">
      <alignment readingOrder="0" shrinkToFit="0" vertical="bottom" wrapText="0"/>
    </xf>
    <xf borderId="13" fillId="0" fontId="5" numFmtId="0" xfId="0" applyAlignment="1" applyBorder="1" applyFont="1">
      <alignment horizontal="center" readingOrder="0" shrinkToFit="0" vertical="bottom" wrapText="0"/>
    </xf>
    <xf borderId="7" fillId="0" fontId="7" numFmtId="0" xfId="0" applyAlignment="1" applyBorder="1" applyFont="1">
      <alignment horizontal="center" shrinkToFit="0" vertical="center" wrapText="1"/>
    </xf>
    <xf borderId="7" fillId="0" fontId="7" numFmtId="0" xfId="0" applyAlignment="1" applyBorder="1" applyFont="1">
      <alignment horizontal="center" readingOrder="0" shrinkToFit="0" vertical="center" wrapText="1"/>
    </xf>
    <xf borderId="13" fillId="0" fontId="13" numFmtId="164" xfId="0" applyAlignment="1" applyBorder="1" applyFont="1" applyNumberFormat="1">
      <alignment horizontal="center" readingOrder="0" shrinkToFit="0" vertical="bottom" wrapText="0"/>
    </xf>
    <xf borderId="13" fillId="4" fontId="9" numFmtId="0" xfId="0" applyAlignment="1" applyBorder="1" applyFont="1">
      <alignment horizontal="center" readingOrder="0" shrinkToFit="0" vertical="bottom" wrapText="0"/>
    </xf>
    <xf borderId="13" fillId="0" fontId="5" numFmtId="0" xfId="0" applyAlignment="1" applyBorder="1" applyFont="1">
      <alignment horizontal="center" readingOrder="0" shrinkToFit="0" wrapText="0"/>
    </xf>
    <xf borderId="7" fillId="0" fontId="7" numFmtId="164" xfId="0" applyAlignment="1" applyBorder="1" applyFont="1" applyNumberFormat="1">
      <alignment horizontal="right" shrinkToFit="0" wrapText="1"/>
    </xf>
    <xf borderId="13" fillId="0" fontId="7" numFmtId="164" xfId="0" applyAlignment="1" applyBorder="1" applyFont="1" applyNumberFormat="1">
      <alignment horizontal="right" shrinkToFit="0" wrapText="1"/>
    </xf>
    <xf borderId="13" fillId="0" fontId="9" numFmtId="164" xfId="0" applyAlignment="1" applyBorder="1" applyFont="1" applyNumberFormat="1">
      <alignment horizontal="center" readingOrder="0" shrinkToFit="0" vertical="bottom" wrapText="0"/>
    </xf>
    <xf borderId="13" fillId="0" fontId="5" numFmtId="164" xfId="0" applyAlignment="1" applyBorder="1" applyFont="1" applyNumberFormat="1">
      <alignment horizontal="center" readingOrder="0" shrinkToFit="0" vertical="bottom" wrapText="0"/>
    </xf>
    <xf borderId="13" fillId="4" fontId="11" numFmtId="0" xfId="0" applyAlignment="1" applyBorder="1" applyFont="1">
      <alignment horizontal="center" readingOrder="0" shrinkToFit="0" vertical="bottom" wrapText="0"/>
    </xf>
    <xf borderId="7" fillId="0" fontId="14" numFmtId="0" xfId="0" applyAlignment="1" applyBorder="1" applyFont="1">
      <alignment horizontal="center" shrinkToFit="0" vertical="center" wrapText="1"/>
    </xf>
    <xf borderId="7" fillId="0" fontId="14" numFmtId="0" xfId="0" applyAlignment="1" applyBorder="1" applyFont="1">
      <alignment horizontal="center" readingOrder="0" shrinkToFit="0" vertical="center" wrapText="1"/>
    </xf>
    <xf borderId="7" fillId="5" fontId="14" numFmtId="0" xfId="0" applyAlignment="1" applyBorder="1" applyFont="1">
      <alignment horizontal="center" readingOrder="0" shrinkToFit="0" vertical="center" wrapText="1"/>
    </xf>
    <xf borderId="13" fillId="0" fontId="11" numFmtId="164" xfId="0" applyAlignment="1" applyBorder="1" applyFont="1" applyNumberFormat="1">
      <alignment horizontal="center" readingOrder="0" shrinkToFit="0" vertical="bottom" wrapText="0"/>
    </xf>
    <xf borderId="13" fillId="4" fontId="12" numFmtId="164" xfId="0" applyAlignment="1" applyBorder="1" applyFont="1" applyNumberFormat="1">
      <alignment horizontal="center" readingOrder="0" shrinkToFit="0" vertical="bottom" wrapText="0"/>
    </xf>
    <xf borderId="13" fillId="4" fontId="9" numFmtId="164" xfId="0" applyAlignment="1" applyBorder="1" applyFont="1" applyNumberFormat="1">
      <alignment horizontal="center" readingOrder="0" shrinkToFit="0" vertical="bottom" wrapText="0"/>
    </xf>
    <xf borderId="7" fillId="0" fontId="11" numFmtId="0" xfId="0" applyAlignment="1" applyBorder="1" applyFont="1">
      <alignment readingOrder="0" shrinkToFit="0" vertical="center" wrapText="1"/>
    </xf>
    <xf borderId="13" fillId="0" fontId="9" numFmtId="0" xfId="0" applyAlignment="1" applyBorder="1" applyFont="1">
      <alignment readingOrder="0" shrinkToFit="0" vertical="bottom" wrapText="0"/>
    </xf>
    <xf borderId="14" fillId="4" fontId="9" numFmtId="0" xfId="0" applyAlignment="1" applyBorder="1" applyFont="1">
      <alignment horizontal="center" readingOrder="0" shrinkToFit="0" vertical="bottom" wrapText="0"/>
    </xf>
    <xf borderId="14" fillId="0" fontId="3" numFmtId="0" xfId="0" applyAlignment="1" applyBorder="1" applyFont="1">
      <alignment horizontal="center"/>
    </xf>
    <xf borderId="14" fillId="0" fontId="3" numFmtId="0" xfId="0" applyAlignment="1" applyBorder="1" applyFont="1">
      <alignment horizontal="center" readingOrder="0"/>
    </xf>
    <xf borderId="13" fillId="5" fontId="3" numFmtId="0" xfId="0" applyAlignment="1" applyBorder="1" applyFont="1">
      <alignment horizontal="center" readingOrder="0"/>
    </xf>
    <xf borderId="13" fillId="0" fontId="15" numFmtId="0" xfId="0" applyAlignment="1" applyBorder="1" applyFont="1">
      <alignment readingOrder="0" shrinkToFit="0" vertical="bottom" wrapText="0"/>
    </xf>
    <xf borderId="13" fillId="0" fontId="3" numFmtId="164" xfId="0" applyAlignment="1" applyBorder="1" applyFont="1" applyNumberFormat="1">
      <alignment horizontal="right" readingOrder="0"/>
    </xf>
    <xf borderId="14" fillId="0" fontId="9" numFmtId="164" xfId="0" applyAlignment="1" applyBorder="1" applyFont="1" applyNumberFormat="1">
      <alignment horizontal="right" readingOrder="0" shrinkToFit="0" vertical="bottom" wrapText="0"/>
    </xf>
    <xf borderId="7" fillId="0" fontId="15" numFmtId="0" xfId="0" applyAlignment="1" applyBorder="1" applyFont="1">
      <alignment readingOrder="0" shrinkToFit="0" vertical="bottom" wrapText="0"/>
    </xf>
    <xf borderId="0" fillId="0" fontId="15" numFmtId="0" xfId="0" applyAlignment="1" applyFont="1">
      <alignment readingOrder="0" shrinkToFit="0" vertical="bottom" wrapText="0"/>
    </xf>
    <xf borderId="7" fillId="2" fontId="8" numFmtId="4" xfId="0" applyAlignment="1" applyBorder="1" applyFont="1" applyNumberFormat="1">
      <alignment horizontal="center" shrinkToFit="0" vertical="center" wrapText="1"/>
    </xf>
    <xf borderId="7" fillId="2" fontId="8" numFmtId="3" xfId="0" applyAlignment="1" applyBorder="1" applyFont="1" applyNumberFormat="1">
      <alignment horizontal="center" shrinkToFit="0" vertical="center" wrapText="1"/>
    </xf>
    <xf borderId="15" fillId="2" fontId="5" numFmtId="0" xfId="0" applyAlignment="1" applyBorder="1" applyFont="1">
      <alignment shrinkToFit="0" vertical="center" wrapText="1"/>
    </xf>
    <xf borderId="7" fillId="5" fontId="7" numFmtId="164" xfId="0" applyAlignment="1" applyBorder="1" applyFont="1" applyNumberFormat="1">
      <alignment shrinkToFit="0" vertical="center" wrapText="1"/>
    </xf>
    <xf borderId="7" fillId="5" fontId="7" numFmtId="0" xfId="0" applyAlignment="1" applyBorder="1" applyFont="1">
      <alignment horizontal="center" shrinkToFit="0" vertical="center" wrapText="1"/>
    </xf>
    <xf borderId="7" fillId="5" fontId="7" numFmtId="3" xfId="0" applyAlignment="1" applyBorder="1" applyFont="1" applyNumberFormat="1">
      <alignment horizontal="center" shrinkToFit="0" vertical="center" wrapText="1"/>
    </xf>
    <xf borderId="7" fillId="5" fontId="5" numFmtId="0" xfId="0" applyAlignment="1" applyBorder="1" applyFont="1">
      <alignment shrinkToFit="0" vertical="center" wrapText="1"/>
    </xf>
    <xf borderId="7" fillId="5" fontId="3" numFmtId="164" xfId="0" applyAlignment="1" applyBorder="1" applyFont="1" applyNumberFormat="1">
      <alignment horizontal="right" shrinkToFit="0" vertical="center" wrapText="1"/>
    </xf>
    <xf borderId="0" fillId="0" fontId="5" numFmtId="0" xfId="0" applyAlignment="1" applyFont="1">
      <alignment shrinkToFit="0" vertical="center" wrapText="1"/>
    </xf>
    <xf borderId="7" fillId="5" fontId="5" numFmtId="164" xfId="0" applyAlignment="1" applyBorder="1" applyFont="1" applyNumberFormat="1">
      <alignment shrinkToFit="0" vertical="center" wrapText="1"/>
    </xf>
    <xf borderId="7" fillId="5" fontId="7" numFmtId="4" xfId="0" applyAlignment="1" applyBorder="1" applyFont="1" applyNumberFormat="1">
      <alignment shrinkToFit="0" vertical="center" wrapText="1"/>
    </xf>
    <xf borderId="7" fillId="5" fontId="5" numFmtId="4" xfId="0" applyAlignment="1" applyBorder="1" applyFont="1" applyNumberFormat="1">
      <alignment shrinkToFit="0" vertical="center" wrapText="1"/>
    </xf>
    <xf borderId="16" fillId="2" fontId="8" numFmtId="164" xfId="0" applyAlignment="1" applyBorder="1" applyFont="1" applyNumberFormat="1">
      <alignment horizontal="right" shrinkToFit="0" vertical="center" wrapText="1"/>
    </xf>
    <xf borderId="0" fillId="0" fontId="5" numFmtId="164" xfId="0" applyAlignment="1" applyFont="1" applyNumberFormat="1">
      <alignment shrinkToFit="0" vertical="center" wrapText="1"/>
    </xf>
    <xf borderId="9" fillId="4" fontId="5" numFmtId="0" xfId="0" applyAlignment="1" applyBorder="1" applyFont="1">
      <alignment shrinkToFit="0" vertical="center" wrapText="1"/>
    </xf>
    <xf borderId="7" fillId="0" fontId="10" numFmtId="0" xfId="0" applyAlignment="1" applyBorder="1" applyFont="1">
      <alignment readingOrder="0" shrinkToFit="0" vertical="bottom" wrapText="0"/>
    </xf>
    <xf borderId="7" fillId="4" fontId="7" numFmtId="0" xfId="0" applyAlignment="1" applyBorder="1" applyFont="1">
      <alignment horizontal="center" readingOrder="0" shrinkToFit="0" vertical="center" wrapText="1"/>
    </xf>
    <xf borderId="7" fillId="4" fontId="7" numFmtId="0" xfId="0" applyAlignment="1" applyBorder="1" applyFont="1">
      <alignment shrinkToFit="0" vertical="center" wrapText="1"/>
    </xf>
    <xf borderId="13" fillId="0" fontId="10" numFmtId="0" xfId="0" applyAlignment="1" applyBorder="1" applyFont="1">
      <alignment readingOrder="0" shrinkToFit="0" vertical="bottom" wrapText="0"/>
    </xf>
    <xf borderId="13" fillId="4" fontId="12" numFmtId="0" xfId="0" applyAlignment="1" applyBorder="1" applyFont="1">
      <alignment readingOrder="0" shrinkToFit="0" wrapText="0"/>
    </xf>
    <xf borderId="7" fillId="0" fontId="7" numFmtId="0" xfId="0" applyAlignment="1" applyBorder="1" applyFont="1">
      <alignment shrinkToFit="0" vertical="center" wrapText="1"/>
    </xf>
    <xf borderId="7" fillId="2" fontId="5" numFmtId="0" xfId="0" applyAlignment="1" applyBorder="1" applyFont="1">
      <alignment shrinkToFit="0" vertical="center" wrapText="1"/>
    </xf>
    <xf borderId="7" fillId="5" fontId="7" numFmtId="164" xfId="0" applyAlignment="1" applyBorder="1" applyFont="1" applyNumberFormat="1">
      <alignment horizontal="center" shrinkToFit="0" vertical="center" wrapText="1"/>
    </xf>
    <xf borderId="7" fillId="5" fontId="7" numFmtId="3" xfId="0" applyAlignment="1" applyBorder="1" applyFont="1" applyNumberFormat="1">
      <alignment horizontal="center" readingOrder="0" shrinkToFit="0" vertical="center" wrapText="1"/>
    </xf>
    <xf borderId="7" fillId="2" fontId="8" numFmtId="164" xfId="0" applyAlignment="1" applyBorder="1" applyFont="1" applyNumberFormat="1">
      <alignment horizontal="right" shrinkToFit="0" vertical="center" wrapText="1"/>
    </xf>
    <xf borderId="7" fillId="2" fontId="8" numFmtId="164" xfId="0" applyAlignment="1" applyBorder="1" applyFont="1" applyNumberFormat="1">
      <alignment horizontal="center" shrinkToFit="0" vertical="center" wrapText="1"/>
    </xf>
    <xf borderId="7" fillId="0" fontId="10" numFmtId="164" xfId="0" applyAlignment="1" applyBorder="1" applyFont="1" applyNumberFormat="1">
      <alignment readingOrder="0" shrinkToFit="0" wrapText="0"/>
    </xf>
    <xf borderId="7" fillId="0" fontId="7" numFmtId="164" xfId="0" applyAlignment="1" applyBorder="1" applyFont="1" applyNumberFormat="1">
      <alignment horizontal="center" shrinkToFit="0" vertical="center" wrapText="1"/>
    </xf>
    <xf borderId="7" fillId="5" fontId="7" numFmtId="0" xfId="0" applyAlignment="1" applyBorder="1" applyFont="1">
      <alignment horizontal="center" readingOrder="0" shrinkToFit="0" vertical="center" wrapText="1"/>
    </xf>
    <xf borderId="7" fillId="0" fontId="7" numFmtId="164" xfId="0" applyAlignment="1" applyBorder="1" applyFont="1" applyNumberFormat="1">
      <alignment shrinkToFit="0" vertical="center" wrapText="1"/>
    </xf>
    <xf borderId="7" fillId="0" fontId="10" numFmtId="164" xfId="0" applyAlignment="1" applyBorder="1" applyFont="1" applyNumberFormat="1">
      <alignment horizontal="center" vertical="bottom"/>
    </xf>
    <xf borderId="13" fillId="0" fontId="10" numFmtId="164" xfId="0" applyAlignment="1" applyBorder="1" applyFont="1" applyNumberFormat="1">
      <alignment readingOrder="0" shrinkToFit="0" wrapText="0"/>
    </xf>
    <xf borderId="13" fillId="0" fontId="10" numFmtId="164" xfId="0" applyAlignment="1" applyBorder="1" applyFont="1" applyNumberFormat="1">
      <alignment readingOrder="0" shrinkToFit="0" vertical="bottom" wrapText="0"/>
    </xf>
    <xf borderId="7" fillId="0" fontId="10" numFmtId="164" xfId="0" applyAlignment="1" applyBorder="1" applyFont="1" applyNumberFormat="1">
      <alignment horizontal="center" readingOrder="0" shrinkToFit="0" vertical="center" wrapText="1"/>
    </xf>
    <xf borderId="13" fillId="4" fontId="10" numFmtId="164" xfId="0" applyAlignment="1" applyBorder="1" applyFont="1" applyNumberFormat="1">
      <alignment readingOrder="0" shrinkToFit="0" wrapText="0"/>
    </xf>
    <xf borderId="13" fillId="4" fontId="10" numFmtId="164" xfId="0" applyAlignment="1" applyBorder="1" applyFont="1" applyNumberFormat="1">
      <alignment horizontal="center" readingOrder="0" shrinkToFit="0" vertical="bottom" wrapText="0"/>
    </xf>
    <xf borderId="13" fillId="0" fontId="10" numFmtId="164" xfId="0" applyAlignment="1" applyBorder="1" applyFont="1" applyNumberFormat="1">
      <alignment readingOrder="0"/>
    </xf>
    <xf borderId="13" fillId="4" fontId="10" numFmtId="0" xfId="0" applyAlignment="1" applyBorder="1" applyFont="1">
      <alignment readingOrder="0" shrinkToFit="0" wrapText="0"/>
    </xf>
    <xf borderId="13" fillId="0" fontId="10" numFmtId="0" xfId="0" applyAlignment="1" applyBorder="1" applyFont="1">
      <alignment readingOrder="0" shrinkToFit="0" wrapText="0"/>
    </xf>
    <xf borderId="7" fillId="4" fontId="10" numFmtId="164" xfId="0" applyAlignment="1" applyBorder="1" applyFont="1" applyNumberFormat="1">
      <alignment horizontal="center" shrinkToFit="0" vertical="center" wrapText="1"/>
    </xf>
    <xf borderId="13" fillId="4" fontId="12" numFmtId="164" xfId="0" applyAlignment="1" applyBorder="1" applyFont="1" applyNumberFormat="1">
      <alignment readingOrder="0" shrinkToFit="0" wrapText="0"/>
    </xf>
    <xf borderId="13" fillId="4" fontId="11" numFmtId="164" xfId="0" applyAlignment="1" applyBorder="1" applyFont="1" applyNumberFormat="1">
      <alignment horizontal="center" readingOrder="0" shrinkToFit="0" vertical="bottom" wrapText="0"/>
    </xf>
    <xf borderId="7" fillId="5" fontId="7" numFmtId="164" xfId="0" applyAlignment="1" applyBorder="1" applyFont="1" applyNumberFormat="1">
      <alignment horizontal="right" readingOrder="0" shrinkToFit="0" vertical="center" wrapText="1"/>
    </xf>
    <xf borderId="7" fillId="5" fontId="7" numFmtId="4" xfId="0" applyAlignment="1" applyBorder="1" applyFont="1" applyNumberFormat="1">
      <alignment horizontal="center" shrinkToFit="0" vertical="center" wrapText="1"/>
    </xf>
    <xf borderId="7" fillId="2" fontId="8" numFmtId="3" xfId="0" applyAlignment="1" applyBorder="1" applyFont="1" applyNumberFormat="1">
      <alignment horizontal="center" readingOrder="0" shrinkToFit="0" vertical="center" wrapText="1"/>
    </xf>
    <xf borderId="4" fillId="2" fontId="8" numFmtId="4" xfId="0" applyAlignment="1" applyBorder="1" applyFont="1" applyNumberFormat="1">
      <alignment horizontal="left" shrinkToFit="0" vertical="center" wrapText="1"/>
    </xf>
    <xf borderId="4" fillId="4" fontId="7" numFmtId="0" xfId="0" applyAlignment="1" applyBorder="1" applyFont="1">
      <alignment horizontal="left" shrinkToFit="0" wrapText="1"/>
    </xf>
    <xf borderId="4" fillId="0" fontId="7" numFmtId="0" xfId="0" applyAlignment="1" applyBorder="1" applyFont="1">
      <alignment shrinkToFit="0" vertical="center" wrapText="1"/>
    </xf>
    <xf borderId="4" fillId="0" fontId="16" numFmtId="0" xfId="0" applyAlignment="1" applyBorder="1" applyFont="1">
      <alignment shrinkToFit="0" vertical="center" wrapText="1"/>
    </xf>
    <xf borderId="0" fillId="0" fontId="16" numFmtId="0" xfId="0" applyAlignment="1" applyFont="1">
      <alignment shrinkToFit="0" vertical="center" wrapText="1"/>
    </xf>
    <xf borderId="4" fillId="4" fontId="3" numFmtId="0" xfId="0" applyAlignment="1" applyBorder="1" applyFont="1">
      <alignment horizontal="left" shrinkToFit="0" wrapText="1"/>
    </xf>
    <xf borderId="4" fillId="0" fontId="3" numFmtId="0" xfId="0" applyAlignment="1" applyBorder="1" applyFont="1">
      <alignment shrinkToFit="0" vertical="center" wrapText="1"/>
    </xf>
    <xf borderId="9" fillId="4" fontId="17" numFmtId="0" xfId="0" applyBorder="1" applyFont="1"/>
    <xf borderId="9" fillId="4" fontId="17" numFmtId="0" xfId="0" applyAlignment="1" applyBorder="1" applyFont="1">
      <alignment shrinkToFit="0" vertical="center" wrapText="1"/>
    </xf>
    <xf borderId="0" fillId="0" fontId="3" numFmtId="0" xfId="0" applyAlignment="1" applyFont="1">
      <alignment shrinkToFit="0" vertical="center" wrapText="1"/>
    </xf>
    <xf borderId="7" fillId="3" fontId="6" numFmtId="0" xfId="0" applyAlignment="1" applyBorder="1" applyFont="1">
      <alignment readingOrder="0" shrinkToFit="0" vertical="center" wrapText="1"/>
    </xf>
    <xf borderId="7" fillId="0" fontId="9" numFmtId="0" xfId="0" applyAlignment="1" applyBorder="1" applyFont="1">
      <alignment readingOrder="0" shrinkToFit="0" vertical="bottom" wrapText="0"/>
    </xf>
    <xf borderId="8" fillId="0" fontId="9" numFmtId="0" xfId="0" applyAlignment="1" applyBorder="1" applyFont="1">
      <alignment horizontal="center" readingOrder="0" shrinkToFit="0" vertical="bottom" wrapText="0"/>
    </xf>
    <xf borderId="8" fillId="0" fontId="3" numFmtId="0" xfId="0" applyAlignment="1" applyBorder="1" applyFont="1">
      <alignment horizontal="center"/>
    </xf>
    <xf borderId="8" fillId="0" fontId="3" numFmtId="0" xfId="0" applyAlignment="1" applyBorder="1" applyFont="1">
      <alignment horizontal="center" readingOrder="0"/>
    </xf>
    <xf borderId="7" fillId="0" fontId="3" numFmtId="164" xfId="0" applyAlignment="1" applyBorder="1" applyFont="1" applyNumberFormat="1">
      <alignment horizontal="right" readingOrder="0"/>
    </xf>
    <xf borderId="7" fillId="0" fontId="9" numFmtId="164" xfId="0" applyAlignment="1" applyBorder="1" applyFont="1" applyNumberFormat="1">
      <alignment horizontal="right" readingOrder="0" shrinkToFit="0" vertical="bottom" wrapText="0"/>
    </xf>
    <xf borderId="14" fillId="0" fontId="9" numFmtId="0" xfId="0" applyAlignment="1" applyBorder="1" applyFont="1">
      <alignment horizontal="center" readingOrder="0" shrinkToFit="0" vertical="bottom" wrapText="0"/>
    </xf>
    <xf borderId="13" fillId="0" fontId="9" numFmtId="164" xfId="0" applyAlignment="1" applyBorder="1" applyFont="1" applyNumberFormat="1">
      <alignment horizontal="right" readingOrder="0" shrinkToFit="0" vertical="bottom" wrapText="0"/>
    </xf>
    <xf borderId="7" fillId="4" fontId="5" numFmtId="0" xfId="0" applyAlignment="1" applyBorder="1" applyFont="1">
      <alignment readingOrder="0" shrinkToFit="0" wrapText="0"/>
    </xf>
    <xf borderId="13" fillId="0" fontId="11" numFmtId="0" xfId="0" applyAlignment="1" applyBorder="1" applyFont="1">
      <alignment readingOrder="0" shrinkToFit="0" vertical="bottom" wrapText="0"/>
    </xf>
    <xf borderId="14" fillId="0" fontId="11" numFmtId="0" xfId="0" applyAlignment="1" applyBorder="1" applyFont="1">
      <alignment horizontal="center" readingOrder="0" shrinkToFit="0" vertical="bottom" wrapText="0"/>
    </xf>
    <xf borderId="13" fillId="0" fontId="11" numFmtId="164" xfId="0" applyAlignment="1" applyBorder="1" applyFont="1" applyNumberFormat="1">
      <alignment horizontal="right" readingOrder="0" shrinkToFit="0" vertical="bottom" wrapText="0"/>
    </xf>
    <xf borderId="14" fillId="0" fontId="9" numFmtId="0" xfId="0" applyAlignment="1" applyBorder="1" applyFont="1">
      <alignment horizontal="center" readingOrder="0" shrinkToFit="0" vertical="bottom" wrapText="0"/>
    </xf>
    <xf borderId="7" fillId="4" fontId="11" numFmtId="0" xfId="0" applyAlignment="1" applyBorder="1" applyFont="1">
      <alignment readingOrder="0" shrinkToFit="0" wrapText="0"/>
    </xf>
    <xf borderId="14" fillId="0" fontId="3" numFmtId="164" xfId="0" applyAlignment="1" applyBorder="1" applyFont="1" applyNumberFormat="1">
      <alignment horizontal="right" readingOrder="0"/>
    </xf>
    <xf borderId="7" fillId="0" fontId="5" numFmtId="0" xfId="0" applyAlignment="1" applyBorder="1" applyFont="1">
      <alignment readingOrder="0" shrinkToFit="0" vertical="bottom" wrapText="0"/>
    </xf>
    <xf borderId="0" fillId="0" fontId="9" numFmtId="0" xfId="0" applyAlignment="1" applyFont="1">
      <alignment readingOrder="0" shrinkToFit="0" vertical="bottom" wrapText="0"/>
    </xf>
    <xf borderId="13" fillId="0" fontId="3" numFmtId="164" xfId="0" applyAlignment="1" applyBorder="1" applyFont="1" applyNumberFormat="1">
      <alignment horizontal="right" readingOrder="0" vertical="bottom"/>
    </xf>
    <xf borderId="13" fillId="4" fontId="9" numFmtId="164" xfId="0" applyAlignment="1" applyBorder="1" applyFont="1" applyNumberFormat="1">
      <alignment horizontal="right" readingOrder="0" shrinkToFit="0" vertical="bottom" wrapText="0"/>
    </xf>
    <xf borderId="13" fillId="4" fontId="11" numFmtId="164" xfId="0" applyAlignment="1" applyBorder="1" applyFont="1" applyNumberFormat="1">
      <alignment horizontal="right" readingOrder="0" shrinkToFit="0" vertical="bottom" wrapText="0"/>
    </xf>
    <xf borderId="14" fillId="4" fontId="11" numFmtId="0" xfId="0" applyAlignment="1" applyBorder="1" applyFont="1">
      <alignment horizontal="center" readingOrder="0" shrinkToFit="0" vertical="bottom" wrapText="0"/>
    </xf>
    <xf borderId="7" fillId="5" fontId="3" numFmtId="3" xfId="0" applyAlignment="1" applyBorder="1" applyFont="1" applyNumberFormat="1">
      <alignment horizontal="center" readingOrder="0"/>
    </xf>
    <xf borderId="13" fillId="5" fontId="3" numFmtId="3" xfId="0" applyAlignment="1" applyBorder="1" applyFont="1" applyNumberFormat="1">
      <alignment horizontal="center" readingOrder="0"/>
    </xf>
    <xf borderId="7" fillId="0" fontId="9" numFmtId="164" xfId="0" applyAlignment="1" applyBorder="1" applyFont="1" applyNumberFormat="1">
      <alignment horizontal="right" readingOrder="0"/>
    </xf>
    <xf borderId="7" fillId="0" fontId="9" numFmtId="164" xfId="0" applyAlignment="1" applyBorder="1" applyFont="1" applyNumberFormat="1">
      <alignment horizontal="right" readingOrder="0" shrinkToFit="0" vertical="bottom" wrapText="0"/>
    </xf>
    <xf borderId="13" fillId="0" fontId="9" numFmtId="164" xfId="0" applyAlignment="1" applyBorder="1" applyFont="1" applyNumberFormat="1">
      <alignment horizontal="right" readingOrder="0"/>
    </xf>
    <xf borderId="13" fillId="0" fontId="9" numFmtId="164" xfId="0" applyAlignment="1" applyBorder="1" applyFont="1" applyNumberFormat="1">
      <alignment horizontal="right" readingOrder="0" shrinkToFit="0" vertical="bottom" wrapText="0"/>
    </xf>
    <xf borderId="7" fillId="4" fontId="3" numFmtId="0" xfId="0" applyAlignment="1" applyBorder="1" applyFont="1">
      <alignment horizontal="center" readingOrder="0" shrinkToFit="0" vertical="center" wrapText="1"/>
    </xf>
    <xf borderId="13" fillId="0" fontId="12" numFmtId="0" xfId="0" applyAlignment="1" applyBorder="1" applyFont="1">
      <alignment readingOrder="0" shrinkToFit="0" vertical="bottom" wrapText="0"/>
    </xf>
    <xf borderId="13" fillId="0" fontId="11" numFmtId="164" xfId="0" applyAlignment="1" applyBorder="1" applyFont="1" applyNumberFormat="1">
      <alignment horizontal="right" readingOrder="0"/>
    </xf>
    <xf borderId="7" fillId="0" fontId="10" numFmtId="164" xfId="0" applyAlignment="1" applyBorder="1" applyFont="1" applyNumberFormat="1">
      <alignment readingOrder="0" shrinkToFit="0" vertical="bottom" wrapText="0"/>
    </xf>
    <xf borderId="8" fillId="0" fontId="3" numFmtId="164" xfId="0" applyAlignment="1" applyBorder="1" applyFont="1" applyNumberFormat="1">
      <alignment horizontal="center" readingOrder="0"/>
    </xf>
    <xf borderId="7" fillId="0" fontId="9" numFmtId="164" xfId="0" applyAlignment="1" applyBorder="1" applyFont="1" applyNumberFormat="1">
      <alignment readingOrder="0" shrinkToFit="0" wrapText="0"/>
    </xf>
    <xf borderId="7" fillId="0" fontId="9" numFmtId="164" xfId="0" applyAlignment="1" applyBorder="1" applyFont="1" applyNumberFormat="1">
      <alignment horizontal="center" vertical="bottom"/>
    </xf>
    <xf borderId="13" fillId="0" fontId="10" numFmtId="164" xfId="0" applyAlignment="1" applyBorder="1" applyFont="1" applyNumberFormat="1">
      <alignment readingOrder="0" shrinkToFit="0" vertical="bottom" wrapText="0"/>
    </xf>
    <xf borderId="14" fillId="0" fontId="3" numFmtId="164" xfId="0" applyAlignment="1" applyBorder="1" applyFont="1" applyNumberFormat="1">
      <alignment horizontal="center" readingOrder="0"/>
    </xf>
    <xf borderId="13" fillId="0" fontId="9" numFmtId="164" xfId="0" applyAlignment="1" applyBorder="1" applyFont="1" applyNumberFormat="1">
      <alignment readingOrder="0" shrinkToFit="0" wrapText="0"/>
    </xf>
    <xf borderId="13" fillId="0" fontId="9" numFmtId="164" xfId="0" applyAlignment="1" applyBorder="1" applyFont="1" applyNumberFormat="1">
      <alignment readingOrder="0" shrinkToFit="0" vertical="bottom" wrapText="0"/>
    </xf>
    <xf borderId="13" fillId="4" fontId="9" numFmtId="164" xfId="0" applyAlignment="1" applyBorder="1" applyFont="1" applyNumberFormat="1">
      <alignment readingOrder="0" shrinkToFit="0" wrapText="0"/>
    </xf>
    <xf borderId="13" fillId="0" fontId="9" numFmtId="164" xfId="0" applyAlignment="1" applyBorder="1" applyFont="1" applyNumberFormat="1">
      <alignment readingOrder="0"/>
    </xf>
    <xf borderId="13" fillId="4" fontId="9" numFmtId="0" xfId="0" applyAlignment="1" applyBorder="1" applyFont="1">
      <alignment readingOrder="0" shrinkToFit="0" wrapText="0"/>
    </xf>
    <xf borderId="13" fillId="0" fontId="10" numFmtId="0" xfId="0" applyAlignment="1" applyBorder="1" applyFont="1">
      <alignment readingOrder="0" shrinkToFit="0" vertical="bottom" wrapText="0"/>
    </xf>
    <xf borderId="13" fillId="4" fontId="12" numFmtId="164" xfId="0" applyAlignment="1" applyBorder="1" applyFont="1" applyNumberFormat="1">
      <alignment readingOrder="0" shrinkToFit="0" vertical="bottom" wrapText="0"/>
    </xf>
    <xf borderId="4" fillId="4" fontId="3" numFmtId="0" xfId="0" applyAlignment="1" applyBorder="1" applyFont="1">
      <alignment horizontal="left" readingOrder="0" vertical="bottom"/>
    </xf>
    <xf borderId="4" fillId="0" fontId="3" numFmtId="0" xfId="0" applyAlignment="1" applyBorder="1" applyFont="1">
      <alignment readingOrder="0"/>
    </xf>
    <xf borderId="7" fillId="0" fontId="9" numFmtId="0" xfId="0" applyAlignment="1" applyBorder="1" applyFont="1">
      <alignment horizontal="center" readingOrder="0" shrinkToFit="0" vertical="bottom" wrapText="0"/>
    </xf>
    <xf borderId="7" fillId="0" fontId="3" numFmtId="0" xfId="0" applyAlignment="1" applyBorder="1" applyFont="1">
      <alignment horizontal="center" readingOrder="0"/>
    </xf>
    <xf borderId="7" fillId="4" fontId="9" numFmtId="0" xfId="0" applyAlignment="1" applyBorder="1" applyFont="1">
      <alignment readingOrder="0" shrinkToFit="0" vertical="bottom" wrapText="0"/>
    </xf>
    <xf borderId="8" fillId="0" fontId="9" numFmtId="164" xfId="0" applyAlignment="1" applyBorder="1" applyFont="1" applyNumberFormat="1">
      <alignment horizontal="right" readingOrder="0" shrinkToFit="0" vertical="bottom" wrapText="0"/>
    </xf>
    <xf borderId="13" fillId="0" fontId="9" numFmtId="0" xfId="0" applyAlignment="1" applyBorder="1" applyFont="1">
      <alignment horizontal="center" readingOrder="0" shrinkToFit="0" vertical="bottom" wrapText="0"/>
    </xf>
    <xf borderId="13" fillId="0" fontId="3" numFmtId="0" xfId="0" applyAlignment="1" applyBorder="1" applyFont="1">
      <alignment horizontal="center" readingOrder="0"/>
    </xf>
    <xf borderId="13" fillId="0" fontId="9" numFmtId="0" xfId="0" applyAlignment="1" applyBorder="1" applyFont="1">
      <alignment horizontal="left" readingOrder="0" shrinkToFit="0" vertical="bottom" wrapText="0"/>
    </xf>
    <xf borderId="13" fillId="4" fontId="9" numFmtId="0" xfId="0" applyAlignment="1" applyBorder="1" applyFont="1">
      <alignment readingOrder="0" shrinkToFit="0" vertical="bottom" wrapText="0"/>
    </xf>
    <xf borderId="13" fillId="0" fontId="11" numFmtId="0" xfId="0" applyAlignment="1" applyBorder="1" applyFont="1">
      <alignment horizontal="center" readingOrder="0" shrinkToFit="0" vertical="bottom" wrapText="0"/>
    </xf>
    <xf borderId="13" fillId="4" fontId="11" numFmtId="0" xfId="0" applyAlignment="1" applyBorder="1" applyFont="1">
      <alignment readingOrder="0" shrinkToFit="0" vertical="bottom" wrapText="0"/>
    </xf>
    <xf borderId="14" fillId="0" fontId="11" numFmtId="164" xfId="0" applyAlignment="1" applyBorder="1" applyFont="1" applyNumberFormat="1">
      <alignment horizontal="right" readingOrder="0" shrinkToFit="0" vertical="bottom" wrapText="0"/>
    </xf>
    <xf borderId="13" fillId="4" fontId="9" numFmtId="0" xfId="0" applyAlignment="1" applyBorder="1" applyFont="1">
      <alignment horizontal="center" readingOrder="0" shrinkToFit="0" vertical="bottom" wrapText="0"/>
    </xf>
    <xf borderId="0" fillId="0" fontId="9" numFmtId="0" xfId="0" applyAlignment="1" applyFont="1">
      <alignment readingOrder="0" shrinkToFit="0" vertical="bottom" wrapText="0"/>
    </xf>
    <xf borderId="7" fillId="4" fontId="11" numFmtId="0" xfId="0" applyAlignment="1" applyBorder="1" applyFont="1">
      <alignment readingOrder="0" shrinkToFit="0" vertical="bottom" wrapText="0"/>
    </xf>
    <xf borderId="14" fillId="4" fontId="9" numFmtId="164" xfId="0" applyAlignment="1" applyBorder="1" applyFont="1" applyNumberFormat="1">
      <alignment horizontal="right" readingOrder="0" shrinkToFit="0" vertical="bottom" wrapText="0"/>
    </xf>
    <xf borderId="14" fillId="4" fontId="11" numFmtId="164" xfId="0" applyAlignment="1" applyBorder="1" applyFont="1" applyNumberFormat="1">
      <alignment horizontal="right" readingOrder="0" shrinkToFit="0" vertical="bottom" wrapText="0"/>
    </xf>
    <xf borderId="13" fillId="4" fontId="11" numFmtId="0" xfId="0" applyAlignment="1" applyBorder="1" applyFont="1">
      <alignment horizontal="center" readingOrder="0" shrinkToFit="0" vertical="bottom" wrapText="0"/>
    </xf>
    <xf borderId="13" fillId="0" fontId="11" numFmtId="164" xfId="0" applyAlignment="1" applyBorder="1" applyFont="1" applyNumberFormat="1">
      <alignment horizontal="right" readingOrder="0" shrinkToFit="0" vertical="bottom" wrapText="0"/>
    </xf>
    <xf borderId="14" fillId="0" fontId="11" numFmtId="164" xfId="0" applyAlignment="1" applyBorder="1" applyFont="1" applyNumberFormat="1">
      <alignment horizontal="right" readingOrder="0" shrinkToFit="0" vertical="bottom" wrapText="0"/>
    </xf>
    <xf borderId="8" fillId="4" fontId="3" numFmtId="0" xfId="0" applyAlignment="1" applyBorder="1" applyFont="1">
      <alignment horizontal="center" readingOrder="0"/>
    </xf>
    <xf borderId="14" fillId="4" fontId="3" numFmtId="0" xfId="0" applyAlignment="1" applyBorder="1" applyFont="1">
      <alignment horizontal="center" readingOrder="0"/>
    </xf>
    <xf borderId="14" fillId="4" fontId="14" numFmtId="0" xfId="0" applyAlignment="1" applyBorder="1" applyFont="1">
      <alignment horizontal="center" readingOrder="0"/>
    </xf>
    <xf borderId="13" fillId="0" fontId="14" numFmtId="164" xfId="0" applyAlignment="1" applyBorder="1" applyFont="1" applyNumberFormat="1">
      <alignment horizontal="right" readingOrder="0"/>
    </xf>
    <xf borderId="14" fillId="0" fontId="11" numFmtId="164" xfId="0" applyAlignment="1" applyBorder="1" applyFont="1" applyNumberFormat="1">
      <alignment horizontal="right" readingOrder="0"/>
    </xf>
    <xf borderId="7" fillId="0" fontId="9" numFmtId="164" xfId="0" applyAlignment="1" applyBorder="1" applyFont="1" applyNumberFormat="1">
      <alignment readingOrder="0" shrinkToFit="0" vertical="bottom" wrapText="0"/>
    </xf>
    <xf borderId="8" fillId="0" fontId="3" numFmtId="164" xfId="0" applyAlignment="1" applyBorder="1" applyFont="1" applyNumberFormat="1">
      <alignment horizontal="right" readingOrder="0"/>
    </xf>
    <xf borderId="7" fillId="6" fontId="9" numFmtId="164" xfId="0" applyAlignment="1" applyBorder="1" applyFill="1" applyFont="1" applyNumberFormat="1">
      <alignment horizontal="center" vertical="bottom"/>
    </xf>
    <xf borderId="13" fillId="0" fontId="9" numFmtId="164" xfId="0" applyAlignment="1" applyBorder="1" applyFont="1" applyNumberFormat="1">
      <alignment readingOrder="0" shrinkToFit="0" vertical="bottom" wrapText="0"/>
    </xf>
    <xf borderId="13" fillId="4" fontId="9" numFmtId="164" xfId="0" applyAlignment="1" applyBorder="1" applyFont="1" applyNumberFormat="1">
      <alignment readingOrder="0" shrinkToFit="0" vertical="bottom" wrapText="0"/>
    </xf>
    <xf borderId="14" fillId="0" fontId="14" numFmtId="164" xfId="0" applyAlignment="1" applyBorder="1" applyFont="1" applyNumberFormat="1">
      <alignment horizontal="center" readingOrder="0"/>
    </xf>
    <xf borderId="13" fillId="4" fontId="11" numFmtId="164" xfId="0" applyAlignment="1" applyBorder="1" applyFont="1" applyNumberFormat="1">
      <alignment readingOrder="0" shrinkToFit="0" vertical="bottom" wrapText="0"/>
    </xf>
    <xf borderId="14" fillId="0" fontId="14" numFmtId="164" xfId="0" applyAlignment="1" applyBorder="1" applyFont="1" applyNumberFormat="1">
      <alignment horizontal="right" readingOrder="0"/>
    </xf>
    <xf borderId="7" fillId="5" fontId="3" numFmtId="0" xfId="0" applyAlignment="1" applyBorder="1" applyFont="1">
      <alignment horizontal="center" readingOrder="0"/>
    </xf>
    <xf borderId="14" fillId="0" fontId="14" numFmtId="0" xfId="0" applyAlignment="1" applyBorder="1" applyFont="1">
      <alignment horizontal="center" readingOrder="0"/>
    </xf>
    <xf borderId="13" fillId="4" fontId="12" numFmtId="0" xfId="0" applyAlignment="1" applyBorder="1" applyFont="1">
      <alignment readingOrder="0" shrinkToFit="0" vertical="bottom" wrapText="0"/>
    </xf>
    <xf borderId="13" fillId="0" fontId="9" numFmtId="164" xfId="0" applyAlignment="1" applyBorder="1" applyFont="1" applyNumberFormat="1">
      <alignment horizontal="right" readingOrder="0"/>
    </xf>
    <xf borderId="7" fillId="0" fontId="9" numFmtId="164" xfId="0" applyAlignment="1" applyBorder="1" applyFont="1" applyNumberFormat="1">
      <alignment readingOrder="0" shrinkToFit="0" vertical="bottom" wrapText="0"/>
    </xf>
    <xf borderId="8" fillId="0" fontId="3" numFmtId="164" xfId="0" applyAlignment="1" applyBorder="1" applyFont="1" applyNumberFormat="1">
      <alignment horizontal="center" readingOrder="0"/>
    </xf>
    <xf borderId="7" fillId="5" fontId="3" numFmtId="0" xfId="0" applyAlignment="1" applyBorder="1" applyFont="1">
      <alignment horizontal="center" readingOrder="0"/>
    </xf>
    <xf borderId="14" fillId="0" fontId="3" numFmtId="164" xfId="0" applyAlignment="1" applyBorder="1" applyFont="1" applyNumberFormat="1">
      <alignment horizontal="center" readingOrder="0"/>
    </xf>
    <xf borderId="13" fillId="5" fontId="3" numFmtId="0" xfId="0" applyAlignment="1" applyBorder="1" applyFont="1">
      <alignment horizontal="center" readingOrder="0"/>
    </xf>
    <xf borderId="13" fillId="4" fontId="9" numFmtId="164" xfId="0" applyAlignment="1" applyBorder="1" applyFont="1" applyNumberFormat="1">
      <alignment readingOrder="0" shrinkToFit="0" vertical="bottom" wrapText="0"/>
    </xf>
    <xf borderId="13" fillId="4" fontId="11" numFmtId="164" xfId="0" applyAlignment="1" applyBorder="1" applyFont="1" applyNumberFormat="1">
      <alignment readingOrder="0" shrinkToFit="0" vertical="bottom" wrapText="0"/>
    </xf>
    <xf borderId="14" fillId="0" fontId="3" numFmtId="0" xfId="0" applyAlignment="1" applyBorder="1" applyFont="1">
      <alignment horizontal="center"/>
    </xf>
    <xf borderId="14" fillId="0" fontId="3" numFmtId="0" xfId="0" applyAlignment="1" applyBorder="1" applyFont="1">
      <alignment horizontal="center" readingOrder="0"/>
    </xf>
    <xf borderId="7" fillId="4" fontId="9" numFmtId="0" xfId="0" applyAlignment="1" applyBorder="1" applyFont="1">
      <alignment readingOrder="0" shrinkToFit="0" vertical="bottom" wrapText="0"/>
    </xf>
    <xf borderId="13" fillId="4" fontId="9" numFmtId="0" xfId="0" applyAlignment="1" applyBorder="1" applyFont="1">
      <alignment readingOrder="0" shrinkToFit="0" vertical="bottom" wrapText="0"/>
    </xf>
    <xf borderId="17" fillId="0" fontId="11" numFmtId="0" xfId="0" applyAlignment="1" applyBorder="1" applyFont="1">
      <alignment readingOrder="0" shrinkToFit="0" vertical="bottom" wrapText="0"/>
    </xf>
    <xf borderId="13" fillId="6" fontId="9" numFmtId="0" xfId="0" applyAlignment="1" applyBorder="1" applyFont="1">
      <alignment readingOrder="0" shrinkToFit="0" vertical="bottom" wrapText="0"/>
    </xf>
    <xf borderId="14" fillId="4" fontId="9" numFmtId="0" xfId="0" applyAlignment="1" applyBorder="1" applyFont="1">
      <alignment horizontal="center" readingOrder="0" shrinkToFit="0" vertical="bottom" wrapText="0"/>
    </xf>
    <xf borderId="13" fillId="4" fontId="10" numFmtId="164" xfId="0" applyAlignment="1" applyBorder="1" applyFont="1" applyNumberFormat="1">
      <alignment readingOrder="0" shrinkToFit="0" vertical="bottom" wrapText="0"/>
    </xf>
    <xf borderId="13" fillId="0" fontId="12" numFmtId="164" xfId="0" applyAlignment="1" applyBorder="1" applyFont="1" applyNumberFormat="1">
      <alignment readingOrder="0" shrinkToFit="0" vertical="bottom" wrapText="0"/>
    </xf>
    <xf borderId="14" fillId="0" fontId="5" numFmtId="0" xfId="0" applyAlignment="1" applyBorder="1" applyFont="1">
      <alignment horizontal="center" readingOrder="0" shrinkToFit="0" vertical="bottom" wrapText="0"/>
    </xf>
    <xf borderId="14" fillId="0" fontId="7" numFmtId="0" xfId="0" applyAlignment="1" applyBorder="1" applyFont="1">
      <alignment horizontal="center"/>
    </xf>
    <xf borderId="14" fillId="0" fontId="7" numFmtId="0" xfId="0" applyAlignment="1" applyBorder="1" applyFont="1">
      <alignment horizontal="center" readingOrder="0"/>
    </xf>
    <xf borderId="13" fillId="0" fontId="7" numFmtId="164" xfId="0" applyAlignment="1" applyBorder="1" applyFont="1" applyNumberFormat="1">
      <alignment horizontal="right" readingOrder="0"/>
    </xf>
    <xf borderId="14" fillId="0" fontId="5" numFmtId="164" xfId="0" applyAlignment="1" applyBorder="1" applyFont="1" applyNumberFormat="1">
      <alignment horizontal="right" readingOrder="0" shrinkToFit="0" vertical="bottom" wrapText="0"/>
    </xf>
    <xf borderId="17" fillId="0" fontId="9" numFmtId="0" xfId="0" applyAlignment="1" applyBorder="1" applyFont="1">
      <alignment readingOrder="0" shrinkToFit="0" vertical="bottom" wrapText="0"/>
    </xf>
    <xf borderId="18" fillId="0" fontId="9" numFmtId="0" xfId="0" applyAlignment="1" applyBorder="1" applyFont="1">
      <alignment horizontal="center" readingOrder="0" shrinkToFit="0" vertical="bottom" wrapText="0"/>
    </xf>
    <xf borderId="8" fillId="0" fontId="9" numFmtId="0" xfId="0" applyAlignment="1" applyBorder="1" applyFont="1">
      <alignment horizontal="center" readingOrder="0" shrinkToFit="0" vertical="bottom" wrapText="0"/>
    </xf>
    <xf borderId="19" fillId="4" fontId="9" numFmtId="0" xfId="0" applyAlignment="1" applyBorder="1" applyFont="1">
      <alignment readingOrder="0" shrinkToFit="0" wrapText="0"/>
    </xf>
    <xf borderId="20" fillId="0" fontId="7" numFmtId="0" xfId="0" applyAlignment="1" applyBorder="1" applyFont="1">
      <alignment horizontal="center" readingOrder="0"/>
    </xf>
    <xf borderId="13" fillId="0" fontId="7" numFmtId="164" xfId="0" applyAlignment="1" applyBorder="1" applyFont="1" applyNumberFormat="1">
      <alignment horizontal="right" readingOrder="0" vertical="bottom"/>
    </xf>
    <xf borderId="14" fillId="0" fontId="11" numFmtId="0" xfId="0" applyAlignment="1" applyBorder="1" applyFont="1">
      <alignment horizontal="center" readingOrder="0" shrinkToFit="0" vertical="bottom" wrapText="0"/>
    </xf>
    <xf borderId="14" fillId="0" fontId="14" numFmtId="0" xfId="0" applyAlignment="1" applyBorder="1" applyFont="1">
      <alignment horizontal="center"/>
    </xf>
    <xf borderId="20" fillId="0" fontId="14" numFmtId="0" xfId="0" applyAlignment="1" applyBorder="1" applyFont="1">
      <alignment horizontal="center" readingOrder="0"/>
    </xf>
    <xf borderId="13" fillId="0" fontId="14" numFmtId="164" xfId="0" applyAlignment="1" applyBorder="1" applyFont="1" applyNumberFormat="1">
      <alignment horizontal="right" readingOrder="0" vertical="bottom"/>
    </xf>
    <xf borderId="14" fillId="4" fontId="11" numFmtId="0" xfId="0" applyAlignment="1" applyBorder="1" applyFont="1">
      <alignment readingOrder="0" shrinkToFit="0" wrapText="0"/>
    </xf>
    <xf borderId="20" fillId="0" fontId="3" numFmtId="0" xfId="0" applyAlignment="1" applyBorder="1" applyFont="1">
      <alignment horizontal="center" readingOrder="0"/>
    </xf>
    <xf borderId="14" fillId="0" fontId="9" numFmtId="0" xfId="0" applyAlignment="1" applyBorder="1" applyFont="1">
      <alignment readingOrder="0" shrinkToFit="0" vertical="bottom" wrapText="0"/>
    </xf>
    <xf borderId="17" fillId="0" fontId="9" numFmtId="0" xfId="0" applyAlignment="1" applyBorder="1" applyFont="1">
      <alignment readingOrder="0" shrinkToFit="0" vertical="bottom" wrapText="0"/>
    </xf>
    <xf borderId="14" fillId="0" fontId="3" numFmtId="164" xfId="0" applyAlignment="1" applyBorder="1" applyFont="1" applyNumberFormat="1">
      <alignment horizontal="right" readingOrder="0" vertical="bottom"/>
    </xf>
    <xf borderId="8" fillId="0" fontId="3" numFmtId="164" xfId="0" applyAlignment="1" applyBorder="1" applyFont="1" applyNumberFormat="1">
      <alignment horizontal="center"/>
    </xf>
    <xf borderId="14" fillId="0" fontId="3" numFmtId="164" xfId="0" applyAlignment="1" applyBorder="1" applyFont="1" applyNumberFormat="1">
      <alignment horizontal="center"/>
    </xf>
    <xf borderId="14" fillId="0" fontId="14" numFmtId="164" xfId="0" applyAlignment="1" applyBorder="1" applyFont="1" applyNumberFormat="1">
      <alignment horizontal="center"/>
    </xf>
    <xf borderId="14" fillId="0" fontId="18" numFmtId="164" xfId="0" applyAlignment="1" applyBorder="1" applyFont="1" applyNumberFormat="1">
      <alignment horizontal="center" readingOrder="0"/>
    </xf>
    <xf borderId="14" fillId="0" fontId="19" numFmtId="164" xfId="0" applyAlignment="1" applyBorder="1" applyFont="1" applyNumberFormat="1">
      <alignment horizontal="right" readingOrder="0"/>
    </xf>
    <xf borderId="13" fillId="0" fontId="3" numFmtId="164" xfId="0" applyAlignment="1" applyBorder="1" applyFont="1" applyNumberFormat="1">
      <alignment horizontal="right" readingOrder="0" vertical="bottom"/>
    </xf>
    <xf borderId="13" fillId="6" fontId="9" numFmtId="0" xfId="0" applyAlignment="1" applyBorder="1" applyFont="1">
      <alignment readingOrder="0" shrinkToFit="0" wrapText="0"/>
    </xf>
    <xf borderId="13" fillId="6" fontId="11" numFmtId="0" xfId="0" applyAlignment="1" applyBorder="1" applyFont="1">
      <alignment readingOrder="0" shrinkToFit="0" wrapText="0"/>
    </xf>
    <xf borderId="13" fillId="0" fontId="20" numFmtId="164" xfId="0" applyAlignment="1" applyBorder="1" applyFont="1" applyNumberFormat="1">
      <alignment readingOrder="0" shrinkToFit="0" vertical="bottom" wrapText="0"/>
    </xf>
    <xf borderId="13" fillId="0" fontId="3" numFmtId="164" xfId="0" applyAlignment="1" applyBorder="1" applyFont="1" applyNumberFormat="1">
      <alignment horizontal="right" readingOrder="0"/>
    </xf>
    <xf borderId="20" fillId="0" fontId="3" numFmtId="0" xfId="0" applyAlignment="1" applyBorder="1" applyFont="1">
      <alignment horizontal="center" readingOrder="0"/>
    </xf>
    <xf borderId="13" fillId="4" fontId="15" numFmtId="0" xfId="0" applyAlignment="1" applyBorder="1" applyFont="1">
      <alignment readingOrder="0" shrinkToFit="0" vertical="bottom" wrapText="0"/>
    </xf>
    <xf borderId="7" fillId="4" fontId="15" numFmtId="0" xfId="0" applyAlignment="1" applyBorder="1" applyFont="1">
      <alignment readingOrder="0" shrinkToFit="0" vertical="bottom" wrapText="0"/>
    </xf>
    <xf borderId="13" fillId="4" fontId="15" numFmtId="0" xfId="0" applyAlignment="1" applyBorder="1" applyFont="1">
      <alignment readingOrder="0" shrinkToFit="0" vertical="bottom" wrapText="0"/>
    </xf>
    <xf borderId="13" fillId="6" fontId="15" numFmtId="0" xfId="0" applyAlignment="1" applyBorder="1" applyFont="1">
      <alignment readingOrder="0" shrinkToFit="0" vertical="bottom" wrapText="0"/>
    </xf>
    <xf borderId="13" fillId="6" fontId="15" numFmtId="0" xfId="0" applyAlignment="1" applyBorder="1" applyFont="1">
      <alignment readingOrder="0" shrinkToFit="0" wrapText="0"/>
    </xf>
    <xf borderId="13" fillId="0" fontId="20" numFmtId="164" xfId="0" applyAlignment="1" applyBorder="1" applyFont="1" applyNumberFormat="1">
      <alignment readingOrder="0" shrinkToFit="0" vertical="bottom" wrapText="0"/>
    </xf>
    <xf borderId="14" fillId="0" fontId="21" numFmtId="164" xfId="0" applyAlignment="1" applyBorder="1" applyFont="1" applyNumberFormat="1">
      <alignment horizontal="center" readingOrder="0"/>
    </xf>
    <xf borderId="14" fillId="0" fontId="21" numFmtId="164" xfId="0" applyAlignment="1" applyBorder="1" applyFont="1" applyNumberFormat="1">
      <alignment horizontal="center"/>
    </xf>
    <xf borderId="14" fillId="0" fontId="3" numFmtId="164" xfId="0" applyAlignment="1" applyBorder="1" applyFont="1" applyNumberFormat="1">
      <alignment horizontal="right" readingOrder="0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customschemas.google.com/relationships/workbookmetadata" Target="metadata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52550" cy="742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52550" cy="742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52550" cy="742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52550" cy="742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52550" cy="742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52550" cy="742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52550" cy="742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52550" cy="742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52550" cy="742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1.0"/>
    <col customWidth="1" min="2" max="2" width="12.0"/>
    <col customWidth="1" min="3" max="3" width="17.38"/>
    <col customWidth="1" min="4" max="4" width="14.5"/>
    <col customWidth="1" min="5" max="5" width="9.88"/>
    <col customWidth="1" min="6" max="6" width="52.88"/>
    <col customWidth="1" min="7" max="7" width="19.88"/>
    <col customWidth="1" min="8" max="8" width="18.25"/>
    <col customWidth="1" min="9" max="9" width="17.88"/>
    <col customWidth="1" min="10" max="10" width="15.0"/>
    <col customWidth="1" min="11" max="16" width="8.0"/>
    <col customWidth="1" min="17" max="17" width="43.88"/>
    <col customWidth="1" min="18" max="30" width="8.0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4" t="s">
        <v>1</v>
      </c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6"/>
      <c r="AC1" s="6"/>
      <c r="AD1" s="6"/>
    </row>
    <row r="2">
      <c r="A2" s="7" t="s">
        <v>2</v>
      </c>
      <c r="B2" s="8"/>
      <c r="C2" s="8"/>
      <c r="D2" s="8"/>
      <c r="E2" s="8"/>
      <c r="F2" s="8"/>
      <c r="G2" s="8"/>
      <c r="H2" s="8"/>
      <c r="I2" s="8"/>
      <c r="J2" s="9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6"/>
      <c r="AC2" s="6"/>
      <c r="AD2" s="6"/>
    </row>
    <row r="3">
      <c r="A3" s="10" t="s">
        <v>3</v>
      </c>
      <c r="B3" s="8"/>
      <c r="C3" s="8"/>
      <c r="D3" s="8"/>
      <c r="E3" s="8"/>
      <c r="F3" s="8"/>
      <c r="G3" s="8"/>
      <c r="H3" s="8"/>
      <c r="I3" s="8"/>
      <c r="J3" s="9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2"/>
      <c r="AA3" s="12"/>
      <c r="AB3" s="6"/>
      <c r="AC3" s="6"/>
      <c r="AD3" s="6"/>
    </row>
    <row r="4">
      <c r="A4" s="13" t="s">
        <v>4</v>
      </c>
      <c r="B4" s="14" t="s">
        <v>5</v>
      </c>
      <c r="C4" s="8"/>
      <c r="D4" s="8"/>
      <c r="E4" s="8"/>
      <c r="F4" s="8"/>
      <c r="G4" s="8"/>
      <c r="H4" s="8"/>
      <c r="I4" s="8"/>
      <c r="J4" s="15"/>
      <c r="K4" s="1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</row>
    <row r="5">
      <c r="A5" s="17" t="s">
        <v>6</v>
      </c>
      <c r="B5" s="8"/>
      <c r="C5" s="8"/>
      <c r="D5" s="8"/>
      <c r="E5" s="8"/>
      <c r="F5" s="8"/>
      <c r="G5" s="8"/>
      <c r="H5" s="8"/>
      <c r="I5" s="8"/>
      <c r="J5" s="15"/>
      <c r="K5" s="18"/>
      <c r="L5" s="19"/>
      <c r="M5" s="20"/>
      <c r="N5" s="20"/>
      <c r="O5" s="20"/>
      <c r="P5" s="20"/>
      <c r="Q5" s="2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</row>
    <row r="6">
      <c r="A6" s="21" t="s">
        <v>7</v>
      </c>
      <c r="B6" s="21" t="s">
        <v>8</v>
      </c>
      <c r="C6" s="21" t="s">
        <v>9</v>
      </c>
      <c r="D6" s="21" t="s">
        <v>10</v>
      </c>
      <c r="E6" s="21" t="s">
        <v>11</v>
      </c>
      <c r="F6" s="21" t="s">
        <v>12</v>
      </c>
      <c r="G6" s="21" t="s">
        <v>13</v>
      </c>
      <c r="H6" s="21" t="s">
        <v>14</v>
      </c>
      <c r="I6" s="21" t="s">
        <v>15</v>
      </c>
      <c r="J6" s="21" t="s">
        <v>16</v>
      </c>
      <c r="K6" s="22"/>
      <c r="L6" s="23"/>
      <c r="M6" s="23"/>
      <c r="N6" s="23"/>
      <c r="O6" s="23"/>
      <c r="P6" s="23"/>
      <c r="Q6" s="23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</row>
    <row r="7">
      <c r="A7" s="25" t="s">
        <v>17</v>
      </c>
      <c r="B7" s="26" t="s">
        <v>18</v>
      </c>
      <c r="C7" s="27"/>
      <c r="D7" s="28" t="s">
        <v>19</v>
      </c>
      <c r="E7" s="29">
        <v>1.0</v>
      </c>
      <c r="F7" s="30" t="s">
        <v>20</v>
      </c>
      <c r="G7" s="31">
        <v>18000.0</v>
      </c>
      <c r="H7" s="32">
        <v>0.0</v>
      </c>
      <c r="I7" s="32">
        <v>0.0</v>
      </c>
      <c r="J7" s="33">
        <f t="shared" ref="J7:J76" si="1">SUM(G7:I7)</f>
        <v>18000</v>
      </c>
      <c r="K7" s="34"/>
      <c r="L7" s="34"/>
      <c r="M7" s="34"/>
      <c r="N7" s="34"/>
      <c r="O7" s="34"/>
      <c r="P7" s="34"/>
      <c r="Q7" s="34"/>
      <c r="R7" s="35"/>
      <c r="S7" s="35"/>
      <c r="T7" s="35"/>
      <c r="U7" s="35"/>
      <c r="V7" s="35"/>
      <c r="W7" s="35"/>
      <c r="X7" s="35"/>
      <c r="Y7" s="35"/>
      <c r="Z7" s="35"/>
      <c r="AA7" s="16"/>
      <c r="AB7" s="16"/>
      <c r="AC7" s="16"/>
      <c r="AD7" s="16"/>
    </row>
    <row r="8">
      <c r="A8" s="36" t="s">
        <v>21</v>
      </c>
      <c r="B8" s="37" t="s">
        <v>22</v>
      </c>
      <c r="C8" s="27"/>
      <c r="D8" s="28" t="s">
        <v>23</v>
      </c>
      <c r="E8" s="38">
        <v>1.0</v>
      </c>
      <c r="F8" s="36" t="s">
        <v>24</v>
      </c>
      <c r="G8" s="39">
        <v>0.0</v>
      </c>
      <c r="H8" s="40">
        <v>2600.0</v>
      </c>
      <c r="I8" s="40">
        <v>10400.0</v>
      </c>
      <c r="J8" s="33">
        <f t="shared" si="1"/>
        <v>13000</v>
      </c>
      <c r="K8" s="34"/>
      <c r="L8" s="34"/>
      <c r="M8" s="34"/>
      <c r="N8" s="34"/>
      <c r="O8" s="34"/>
      <c r="P8" s="34"/>
      <c r="Q8" s="34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</row>
    <row r="9">
      <c r="A9" s="36" t="s">
        <v>25</v>
      </c>
      <c r="B9" s="37" t="s">
        <v>22</v>
      </c>
      <c r="C9" s="27"/>
      <c r="D9" s="28" t="s">
        <v>23</v>
      </c>
      <c r="E9" s="38">
        <v>1.0</v>
      </c>
      <c r="F9" s="41" t="s">
        <v>26</v>
      </c>
      <c r="G9" s="39">
        <v>0.0</v>
      </c>
      <c r="H9" s="40">
        <v>2600.0</v>
      </c>
      <c r="I9" s="40">
        <v>10400.0</v>
      </c>
      <c r="J9" s="33">
        <f t="shared" si="1"/>
        <v>13000</v>
      </c>
      <c r="K9" s="34"/>
      <c r="L9" s="34"/>
      <c r="M9" s="34"/>
      <c r="N9" s="34"/>
      <c r="O9" s="34"/>
      <c r="P9" s="34"/>
      <c r="Q9" s="34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</row>
    <row r="10">
      <c r="A10" s="36" t="s">
        <v>27</v>
      </c>
      <c r="B10" s="37" t="s">
        <v>22</v>
      </c>
      <c r="C10" s="27"/>
      <c r="D10" s="28" t="s">
        <v>23</v>
      </c>
      <c r="E10" s="38">
        <v>1.0</v>
      </c>
      <c r="F10" s="42" t="s">
        <v>28</v>
      </c>
      <c r="G10" s="39">
        <v>0.0</v>
      </c>
      <c r="H10" s="40">
        <v>2600.0</v>
      </c>
      <c r="I10" s="40">
        <v>10400.0</v>
      </c>
      <c r="J10" s="33">
        <f t="shared" si="1"/>
        <v>13000</v>
      </c>
      <c r="K10" s="34"/>
      <c r="L10" s="34"/>
      <c r="M10" s="34"/>
      <c r="N10" s="34"/>
      <c r="O10" s="34"/>
      <c r="P10" s="34"/>
      <c r="Q10" s="34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</row>
    <row r="11">
      <c r="A11" s="43" t="s">
        <v>29</v>
      </c>
      <c r="B11" s="44" t="s">
        <v>22</v>
      </c>
      <c r="C11" s="27"/>
      <c r="D11" s="28" t="s">
        <v>23</v>
      </c>
      <c r="E11" s="38">
        <v>1.0</v>
      </c>
      <c r="F11" s="45" t="s">
        <v>30</v>
      </c>
      <c r="G11" s="39">
        <v>0.0</v>
      </c>
      <c r="H11" s="46">
        <v>2600.0</v>
      </c>
      <c r="I11" s="46">
        <v>10400.0</v>
      </c>
      <c r="J11" s="33">
        <f t="shared" si="1"/>
        <v>13000</v>
      </c>
      <c r="K11" s="34"/>
      <c r="L11" s="34"/>
      <c r="M11" s="34"/>
      <c r="N11" s="34"/>
      <c r="O11" s="34"/>
      <c r="P11" s="34"/>
      <c r="Q11" s="34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</row>
    <row r="12">
      <c r="A12" s="47" t="s">
        <v>31</v>
      </c>
      <c r="B12" s="48" t="s">
        <v>32</v>
      </c>
      <c r="C12" s="49"/>
      <c r="D12" s="50" t="s">
        <v>23</v>
      </c>
      <c r="E12" s="29">
        <v>1.0</v>
      </c>
      <c r="F12" s="47" t="s">
        <v>33</v>
      </c>
      <c r="G12" s="39">
        <v>0.0</v>
      </c>
      <c r="H12" s="40">
        <v>1695.65</v>
      </c>
      <c r="I12" s="51">
        <v>6782.61</v>
      </c>
      <c r="J12" s="33">
        <f t="shared" si="1"/>
        <v>8478.26</v>
      </c>
      <c r="K12" s="34"/>
      <c r="L12" s="34"/>
      <c r="M12" s="34"/>
      <c r="N12" s="34"/>
      <c r="O12" s="34"/>
      <c r="P12" s="34"/>
      <c r="Q12" s="34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</row>
    <row r="13">
      <c r="A13" s="43" t="s">
        <v>34</v>
      </c>
      <c r="B13" s="44" t="s">
        <v>32</v>
      </c>
      <c r="C13" s="27"/>
      <c r="D13" s="28" t="s">
        <v>23</v>
      </c>
      <c r="E13" s="38">
        <v>1.0</v>
      </c>
      <c r="F13" s="45" t="s">
        <v>30</v>
      </c>
      <c r="G13" s="39">
        <v>0.0</v>
      </c>
      <c r="H13" s="46">
        <v>1695.65</v>
      </c>
      <c r="I13" s="46">
        <v>6782.61</v>
      </c>
      <c r="J13" s="33">
        <f t="shared" si="1"/>
        <v>8478.26</v>
      </c>
      <c r="K13" s="34"/>
      <c r="L13" s="34"/>
      <c r="M13" s="34"/>
      <c r="N13" s="34"/>
      <c r="O13" s="34"/>
      <c r="P13" s="34"/>
      <c r="Q13" s="34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</row>
    <row r="14">
      <c r="A14" s="36" t="s">
        <v>35</v>
      </c>
      <c r="B14" s="37" t="s">
        <v>32</v>
      </c>
      <c r="C14" s="27"/>
      <c r="D14" s="28" t="s">
        <v>23</v>
      </c>
      <c r="E14" s="38">
        <v>1.0</v>
      </c>
      <c r="F14" s="36" t="s">
        <v>36</v>
      </c>
      <c r="G14" s="39">
        <v>0.0</v>
      </c>
      <c r="H14" s="40">
        <v>1695.65</v>
      </c>
      <c r="I14" s="51">
        <v>6782.61</v>
      </c>
      <c r="J14" s="33">
        <f t="shared" si="1"/>
        <v>8478.26</v>
      </c>
      <c r="K14" s="34"/>
      <c r="L14" s="34"/>
      <c r="M14" s="34"/>
      <c r="N14" s="34"/>
      <c r="O14" s="34"/>
      <c r="P14" s="34"/>
      <c r="Q14" s="34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</row>
    <row r="15">
      <c r="A15" s="36" t="s">
        <v>37</v>
      </c>
      <c r="B15" s="52" t="s">
        <v>32</v>
      </c>
      <c r="C15" s="27"/>
      <c r="D15" s="28" t="s">
        <v>23</v>
      </c>
      <c r="E15" s="38">
        <v>1.0</v>
      </c>
      <c r="F15" s="36" t="s">
        <v>38</v>
      </c>
      <c r="G15" s="39">
        <v>0.0</v>
      </c>
      <c r="H15" s="40">
        <v>1695.65</v>
      </c>
      <c r="I15" s="51">
        <v>6782.61</v>
      </c>
      <c r="J15" s="33">
        <f t="shared" si="1"/>
        <v>8478.26</v>
      </c>
      <c r="K15" s="34"/>
      <c r="L15" s="34"/>
      <c r="M15" s="34"/>
      <c r="N15" s="34"/>
      <c r="O15" s="34"/>
      <c r="P15" s="34"/>
      <c r="Q15" s="34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</row>
    <row r="16">
      <c r="A16" s="36" t="s">
        <v>39</v>
      </c>
      <c r="B16" s="37" t="s">
        <v>32</v>
      </c>
      <c r="C16" s="27"/>
      <c r="D16" s="28" t="s">
        <v>23</v>
      </c>
      <c r="E16" s="38">
        <v>1.0</v>
      </c>
      <c r="F16" s="36" t="s">
        <v>40</v>
      </c>
      <c r="G16" s="39">
        <v>0.0</v>
      </c>
      <c r="H16" s="40">
        <v>1695.65</v>
      </c>
      <c r="I16" s="51">
        <v>6782.61</v>
      </c>
      <c r="J16" s="33">
        <f t="shared" si="1"/>
        <v>8478.26</v>
      </c>
      <c r="K16" s="34"/>
      <c r="L16" s="34"/>
      <c r="M16" s="34"/>
      <c r="N16" s="34"/>
      <c r="O16" s="34"/>
      <c r="P16" s="34"/>
      <c r="Q16" s="34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</row>
    <row r="17">
      <c r="A17" s="36" t="s">
        <v>41</v>
      </c>
      <c r="B17" s="37" t="s">
        <v>32</v>
      </c>
      <c r="C17" s="27"/>
      <c r="D17" s="28" t="s">
        <v>23</v>
      </c>
      <c r="E17" s="29">
        <v>1.0</v>
      </c>
      <c r="F17" s="36" t="s">
        <v>42</v>
      </c>
      <c r="G17" s="39">
        <v>0.0</v>
      </c>
      <c r="H17" s="40">
        <v>1695.65</v>
      </c>
      <c r="I17" s="51">
        <v>6782.61</v>
      </c>
      <c r="J17" s="33">
        <f t="shared" si="1"/>
        <v>8478.26</v>
      </c>
      <c r="K17" s="34"/>
      <c r="L17" s="34"/>
      <c r="M17" s="34"/>
      <c r="N17" s="34"/>
      <c r="O17" s="34"/>
      <c r="P17" s="34"/>
      <c r="Q17" s="34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</row>
    <row r="18">
      <c r="A18" s="43" t="s">
        <v>43</v>
      </c>
      <c r="B18" s="44" t="s">
        <v>44</v>
      </c>
      <c r="C18" s="27"/>
      <c r="D18" s="28" t="s">
        <v>23</v>
      </c>
      <c r="E18" s="38">
        <v>1.0</v>
      </c>
      <c r="F18" s="45" t="s">
        <v>30</v>
      </c>
      <c r="G18" s="39">
        <v>0.0</v>
      </c>
      <c r="H18" s="46">
        <v>1425.9</v>
      </c>
      <c r="I18" s="46">
        <v>5703.56</v>
      </c>
      <c r="J18" s="33">
        <f t="shared" si="1"/>
        <v>7129.46</v>
      </c>
      <c r="K18" s="34"/>
      <c r="L18" s="34"/>
      <c r="M18" s="34"/>
      <c r="N18" s="34"/>
      <c r="O18" s="34"/>
      <c r="P18" s="34"/>
      <c r="Q18" s="34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</row>
    <row r="19">
      <c r="A19" s="47" t="s">
        <v>45</v>
      </c>
      <c r="B19" s="53" t="s">
        <v>44</v>
      </c>
      <c r="C19" s="49"/>
      <c r="D19" s="50" t="s">
        <v>23</v>
      </c>
      <c r="E19" s="38">
        <v>1.0</v>
      </c>
      <c r="F19" s="47" t="s">
        <v>46</v>
      </c>
      <c r="G19" s="39">
        <v>0.0</v>
      </c>
      <c r="H19" s="51">
        <v>1425.9</v>
      </c>
      <c r="I19" s="51">
        <v>5703.56</v>
      </c>
      <c r="J19" s="33">
        <f t="shared" si="1"/>
        <v>7129.46</v>
      </c>
      <c r="K19" s="34"/>
      <c r="L19" s="34"/>
      <c r="M19" s="34"/>
      <c r="N19" s="34"/>
      <c r="O19" s="34"/>
      <c r="P19" s="34"/>
      <c r="Q19" s="34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</row>
    <row r="20">
      <c r="A20" s="43" t="s">
        <v>47</v>
      </c>
      <c r="B20" s="44" t="s">
        <v>44</v>
      </c>
      <c r="C20" s="27"/>
      <c r="D20" s="28" t="s">
        <v>23</v>
      </c>
      <c r="E20" s="38">
        <v>1.0</v>
      </c>
      <c r="F20" s="45" t="s">
        <v>30</v>
      </c>
      <c r="G20" s="39">
        <v>0.0</v>
      </c>
      <c r="H20" s="46">
        <v>1425.9</v>
      </c>
      <c r="I20" s="46">
        <v>5703.56</v>
      </c>
      <c r="J20" s="33">
        <f t="shared" si="1"/>
        <v>7129.46</v>
      </c>
      <c r="K20" s="34"/>
      <c r="L20" s="34"/>
      <c r="M20" s="34"/>
      <c r="N20" s="34"/>
      <c r="O20" s="34"/>
      <c r="P20" s="34"/>
      <c r="Q20" s="34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</row>
    <row r="21">
      <c r="A21" s="43" t="s">
        <v>48</v>
      </c>
      <c r="B21" s="44" t="s">
        <v>44</v>
      </c>
      <c r="C21" s="27"/>
      <c r="D21" s="28" t="s">
        <v>23</v>
      </c>
      <c r="E21" s="38">
        <v>1.0</v>
      </c>
      <c r="F21" s="45" t="s">
        <v>30</v>
      </c>
      <c r="G21" s="39">
        <v>0.0</v>
      </c>
      <c r="H21" s="46">
        <v>1425.9</v>
      </c>
      <c r="I21" s="46">
        <v>5703.56</v>
      </c>
      <c r="J21" s="33">
        <f t="shared" si="1"/>
        <v>7129.46</v>
      </c>
      <c r="K21" s="34"/>
      <c r="L21" s="34"/>
      <c r="M21" s="34"/>
      <c r="N21" s="34"/>
      <c r="O21" s="34"/>
      <c r="P21" s="34"/>
      <c r="Q21" s="34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</row>
    <row r="22">
      <c r="A22" s="47" t="s">
        <v>49</v>
      </c>
      <c r="B22" s="48" t="s">
        <v>44</v>
      </c>
      <c r="C22" s="49"/>
      <c r="D22" s="50" t="s">
        <v>23</v>
      </c>
      <c r="E22" s="29">
        <v>1.0</v>
      </c>
      <c r="F22" s="47" t="s">
        <v>50</v>
      </c>
      <c r="G22" s="39">
        <v>0.0</v>
      </c>
      <c r="H22" s="40">
        <v>1425.9</v>
      </c>
      <c r="I22" s="40">
        <v>5703.56</v>
      </c>
      <c r="J22" s="33">
        <f t="shared" si="1"/>
        <v>7129.46</v>
      </c>
      <c r="K22" s="34"/>
      <c r="L22" s="34"/>
      <c r="M22" s="34"/>
      <c r="N22" s="34"/>
      <c r="O22" s="34"/>
      <c r="P22" s="34"/>
      <c r="Q22" s="34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</row>
    <row r="23">
      <c r="A23" s="43" t="s">
        <v>51</v>
      </c>
      <c r="B23" s="44" t="s">
        <v>44</v>
      </c>
      <c r="C23" s="27"/>
      <c r="D23" s="28" t="s">
        <v>23</v>
      </c>
      <c r="E23" s="38">
        <v>1.0</v>
      </c>
      <c r="F23" s="45" t="s">
        <v>30</v>
      </c>
      <c r="G23" s="39">
        <v>0.0</v>
      </c>
      <c r="H23" s="46">
        <v>1425.9</v>
      </c>
      <c r="I23" s="46">
        <v>5703.56</v>
      </c>
      <c r="J23" s="33">
        <f t="shared" si="1"/>
        <v>7129.46</v>
      </c>
      <c r="K23" s="34"/>
      <c r="L23" s="34"/>
      <c r="M23" s="34"/>
      <c r="N23" s="34"/>
      <c r="O23" s="34"/>
      <c r="P23" s="34"/>
      <c r="Q23" s="34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</row>
    <row r="24">
      <c r="A24" s="43" t="s">
        <v>52</v>
      </c>
      <c r="B24" s="44" t="s">
        <v>44</v>
      </c>
      <c r="C24" s="27"/>
      <c r="D24" s="28" t="s">
        <v>23</v>
      </c>
      <c r="E24" s="38">
        <v>1.0</v>
      </c>
      <c r="F24" s="45" t="s">
        <v>30</v>
      </c>
      <c r="G24" s="39">
        <v>0.0</v>
      </c>
      <c r="H24" s="46">
        <v>1425.9</v>
      </c>
      <c r="I24" s="46">
        <v>5703.56</v>
      </c>
      <c r="J24" s="33">
        <f t="shared" si="1"/>
        <v>7129.46</v>
      </c>
      <c r="K24" s="34"/>
      <c r="L24" s="34"/>
      <c r="M24" s="34"/>
      <c r="N24" s="34"/>
      <c r="O24" s="34"/>
      <c r="P24" s="34"/>
      <c r="Q24" s="34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</row>
    <row r="25">
      <c r="A25" s="43" t="s">
        <v>53</v>
      </c>
      <c r="B25" s="44" t="s">
        <v>44</v>
      </c>
      <c r="C25" s="27"/>
      <c r="D25" s="28" t="s">
        <v>23</v>
      </c>
      <c r="E25" s="38">
        <v>1.0</v>
      </c>
      <c r="F25" s="45" t="s">
        <v>30</v>
      </c>
      <c r="G25" s="39">
        <v>0.0</v>
      </c>
      <c r="H25" s="46">
        <v>1425.9</v>
      </c>
      <c r="I25" s="46">
        <v>5703.56</v>
      </c>
      <c r="J25" s="33">
        <f t="shared" si="1"/>
        <v>7129.46</v>
      </c>
      <c r="K25" s="34"/>
      <c r="L25" s="34"/>
      <c r="M25" s="34"/>
      <c r="N25" s="34"/>
      <c r="O25" s="34"/>
      <c r="P25" s="34"/>
      <c r="Q25" s="34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</row>
    <row r="26">
      <c r="A26" s="47" t="s">
        <v>54</v>
      </c>
      <c r="B26" s="48" t="s">
        <v>55</v>
      </c>
      <c r="C26" s="49"/>
      <c r="D26" s="50" t="s">
        <v>23</v>
      </c>
      <c r="E26" s="38">
        <v>1.0</v>
      </c>
      <c r="F26" s="47" t="s">
        <v>56</v>
      </c>
      <c r="G26" s="39">
        <v>0.0</v>
      </c>
      <c r="H26" s="40">
        <v>1310.28</v>
      </c>
      <c r="I26" s="40">
        <v>5241.11</v>
      </c>
      <c r="J26" s="33">
        <f t="shared" si="1"/>
        <v>6551.39</v>
      </c>
      <c r="K26" s="34"/>
      <c r="L26" s="34"/>
      <c r="M26" s="34"/>
      <c r="N26" s="34"/>
      <c r="O26" s="34"/>
      <c r="P26" s="34"/>
      <c r="Q26" s="34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</row>
    <row r="27">
      <c r="A27" s="47" t="s">
        <v>57</v>
      </c>
      <c r="B27" s="48" t="s">
        <v>58</v>
      </c>
      <c r="C27" s="49"/>
      <c r="D27" s="50" t="s">
        <v>23</v>
      </c>
      <c r="E27" s="29">
        <v>1.0</v>
      </c>
      <c r="F27" s="47" t="s">
        <v>59</v>
      </c>
      <c r="G27" s="39">
        <v>0.0</v>
      </c>
      <c r="H27" s="40">
        <v>1079.06</v>
      </c>
      <c r="I27" s="40">
        <v>4316.21</v>
      </c>
      <c r="J27" s="33">
        <f t="shared" si="1"/>
        <v>5395.27</v>
      </c>
      <c r="K27" s="34"/>
      <c r="L27" s="34"/>
      <c r="M27" s="34"/>
      <c r="N27" s="34"/>
      <c r="O27" s="34"/>
      <c r="P27" s="34"/>
      <c r="Q27" s="34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</row>
    <row r="28">
      <c r="A28" s="47" t="s">
        <v>60</v>
      </c>
      <c r="B28" s="48" t="s">
        <v>58</v>
      </c>
      <c r="C28" s="49"/>
      <c r="D28" s="50" t="s">
        <v>23</v>
      </c>
      <c r="E28" s="38">
        <v>1.0</v>
      </c>
      <c r="F28" s="47" t="s">
        <v>61</v>
      </c>
      <c r="G28" s="39">
        <v>0.0</v>
      </c>
      <c r="H28" s="40">
        <v>1079.06</v>
      </c>
      <c r="I28" s="40">
        <v>4316.21</v>
      </c>
      <c r="J28" s="33">
        <f t="shared" si="1"/>
        <v>5395.27</v>
      </c>
      <c r="K28" s="34"/>
      <c r="L28" s="34"/>
      <c r="M28" s="34"/>
      <c r="N28" s="34"/>
      <c r="O28" s="34"/>
      <c r="P28" s="34"/>
      <c r="Q28" s="34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</row>
    <row r="29">
      <c r="A29" s="43" t="s">
        <v>62</v>
      </c>
      <c r="B29" s="44" t="s">
        <v>58</v>
      </c>
      <c r="C29" s="27"/>
      <c r="D29" s="28" t="s">
        <v>23</v>
      </c>
      <c r="E29" s="38">
        <v>1.0</v>
      </c>
      <c r="F29" s="45" t="s">
        <v>30</v>
      </c>
      <c r="G29" s="39">
        <v>0.0</v>
      </c>
      <c r="H29" s="46">
        <v>1079.06</v>
      </c>
      <c r="I29" s="46">
        <v>4316.21</v>
      </c>
      <c r="J29" s="33">
        <f t="shared" si="1"/>
        <v>5395.27</v>
      </c>
      <c r="K29" s="34"/>
      <c r="L29" s="34"/>
      <c r="M29" s="34"/>
      <c r="N29" s="34"/>
      <c r="O29" s="34"/>
      <c r="P29" s="34"/>
      <c r="Q29" s="34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</row>
    <row r="30">
      <c r="A30" s="43" t="s">
        <v>63</v>
      </c>
      <c r="B30" s="44" t="s">
        <v>58</v>
      </c>
      <c r="C30" s="27"/>
      <c r="D30" s="28" t="s">
        <v>23</v>
      </c>
      <c r="E30" s="38">
        <v>1.0</v>
      </c>
      <c r="F30" s="45" t="s">
        <v>30</v>
      </c>
      <c r="G30" s="39">
        <v>0.0</v>
      </c>
      <c r="H30" s="46">
        <v>1079.06</v>
      </c>
      <c r="I30" s="46">
        <v>4316.21</v>
      </c>
      <c r="J30" s="33">
        <f t="shared" si="1"/>
        <v>5395.27</v>
      </c>
      <c r="K30" s="34"/>
      <c r="L30" s="34"/>
      <c r="M30" s="34"/>
      <c r="N30" s="34"/>
      <c r="O30" s="34"/>
      <c r="P30" s="34"/>
      <c r="Q30" s="34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</row>
    <row r="31">
      <c r="A31" s="43" t="s">
        <v>64</v>
      </c>
      <c r="B31" s="44" t="s">
        <v>58</v>
      </c>
      <c r="C31" s="27"/>
      <c r="D31" s="28" t="s">
        <v>23</v>
      </c>
      <c r="E31" s="38">
        <v>1.0</v>
      </c>
      <c r="F31" s="45" t="s">
        <v>30</v>
      </c>
      <c r="G31" s="54">
        <v>0.0</v>
      </c>
      <c r="H31" s="46">
        <v>1079.06</v>
      </c>
      <c r="I31" s="46">
        <v>4316.21</v>
      </c>
      <c r="J31" s="33">
        <f t="shared" si="1"/>
        <v>5395.27</v>
      </c>
      <c r="K31" s="34"/>
      <c r="L31" s="34"/>
      <c r="M31" s="34"/>
      <c r="N31" s="34"/>
      <c r="O31" s="34"/>
      <c r="P31" s="34"/>
      <c r="Q31" s="34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</row>
    <row r="32">
      <c r="A32" s="43" t="s">
        <v>65</v>
      </c>
      <c r="B32" s="44" t="s">
        <v>58</v>
      </c>
      <c r="C32" s="27"/>
      <c r="D32" s="28" t="s">
        <v>23</v>
      </c>
      <c r="E32" s="29">
        <v>1.0</v>
      </c>
      <c r="F32" s="45" t="s">
        <v>30</v>
      </c>
      <c r="G32" s="55">
        <v>0.0</v>
      </c>
      <c r="H32" s="46">
        <v>1079.06</v>
      </c>
      <c r="I32" s="46">
        <v>4316.21</v>
      </c>
      <c r="J32" s="33">
        <f t="shared" si="1"/>
        <v>5395.27</v>
      </c>
      <c r="K32" s="34"/>
      <c r="L32" s="34"/>
      <c r="M32" s="34"/>
      <c r="N32" s="34"/>
      <c r="O32" s="34"/>
      <c r="P32" s="34"/>
      <c r="Q32" s="34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</row>
    <row r="33">
      <c r="A33" s="43" t="s">
        <v>66</v>
      </c>
      <c r="B33" s="44" t="s">
        <v>58</v>
      </c>
      <c r="C33" s="27"/>
      <c r="D33" s="28" t="s">
        <v>23</v>
      </c>
      <c r="E33" s="38">
        <v>1.0</v>
      </c>
      <c r="F33" s="45" t="s">
        <v>30</v>
      </c>
      <c r="G33" s="55">
        <v>0.0</v>
      </c>
      <c r="H33" s="46">
        <v>1079.06</v>
      </c>
      <c r="I33" s="46">
        <v>4316.21</v>
      </c>
      <c r="J33" s="33">
        <f t="shared" si="1"/>
        <v>5395.27</v>
      </c>
      <c r="K33" s="34"/>
      <c r="L33" s="34"/>
      <c r="M33" s="34"/>
      <c r="N33" s="34"/>
      <c r="O33" s="34"/>
      <c r="P33" s="34"/>
      <c r="Q33" s="34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</row>
    <row r="34">
      <c r="A34" s="43" t="s">
        <v>67</v>
      </c>
      <c r="B34" s="44" t="s">
        <v>68</v>
      </c>
      <c r="C34" s="27"/>
      <c r="D34" s="28" t="s">
        <v>23</v>
      </c>
      <c r="E34" s="38">
        <v>1.0</v>
      </c>
      <c r="F34" s="45" t="s">
        <v>30</v>
      </c>
      <c r="G34" s="54">
        <v>0.0</v>
      </c>
      <c r="H34" s="46">
        <v>936.46</v>
      </c>
      <c r="I34" s="46">
        <v>3745.85</v>
      </c>
      <c r="J34" s="33">
        <f t="shared" si="1"/>
        <v>4682.31</v>
      </c>
      <c r="K34" s="34"/>
      <c r="L34" s="34"/>
      <c r="M34" s="34"/>
      <c r="N34" s="34"/>
      <c r="O34" s="34"/>
      <c r="P34" s="34"/>
      <c r="Q34" s="34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</row>
    <row r="35">
      <c r="A35" s="43" t="s">
        <v>67</v>
      </c>
      <c r="B35" s="44" t="s">
        <v>68</v>
      </c>
      <c r="C35" s="27"/>
      <c r="D35" s="28" t="s">
        <v>23</v>
      </c>
      <c r="E35" s="38">
        <v>1.0</v>
      </c>
      <c r="F35" s="45" t="s">
        <v>30</v>
      </c>
      <c r="G35" s="55">
        <v>0.0</v>
      </c>
      <c r="H35" s="46">
        <v>936.46</v>
      </c>
      <c r="I35" s="46">
        <v>3745.85</v>
      </c>
      <c r="J35" s="33">
        <f t="shared" si="1"/>
        <v>4682.31</v>
      </c>
      <c r="K35" s="34"/>
      <c r="L35" s="34"/>
      <c r="M35" s="34"/>
      <c r="N35" s="34"/>
      <c r="O35" s="34"/>
      <c r="P35" s="34"/>
      <c r="Q35" s="34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</row>
    <row r="36">
      <c r="A36" s="43" t="s">
        <v>67</v>
      </c>
      <c r="B36" s="44" t="s">
        <v>68</v>
      </c>
      <c r="C36" s="27"/>
      <c r="D36" s="28" t="s">
        <v>23</v>
      </c>
      <c r="E36" s="38">
        <v>1.0</v>
      </c>
      <c r="F36" s="45" t="s">
        <v>30</v>
      </c>
      <c r="G36" s="55">
        <v>0.0</v>
      </c>
      <c r="H36" s="46">
        <v>936.46</v>
      </c>
      <c r="I36" s="46">
        <v>3745.85</v>
      </c>
      <c r="J36" s="33">
        <f t="shared" si="1"/>
        <v>4682.31</v>
      </c>
      <c r="K36" s="34"/>
      <c r="L36" s="34"/>
      <c r="M36" s="34"/>
      <c r="N36" s="34"/>
      <c r="O36" s="34"/>
      <c r="P36" s="34"/>
      <c r="Q36" s="34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</row>
    <row r="37">
      <c r="A37" s="43" t="s">
        <v>67</v>
      </c>
      <c r="B37" s="44" t="s">
        <v>68</v>
      </c>
      <c r="C37" s="27"/>
      <c r="D37" s="28" t="s">
        <v>23</v>
      </c>
      <c r="E37" s="29">
        <v>1.0</v>
      </c>
      <c r="F37" s="45" t="s">
        <v>30</v>
      </c>
      <c r="G37" s="54">
        <v>0.0</v>
      </c>
      <c r="H37" s="46">
        <v>936.46</v>
      </c>
      <c r="I37" s="46">
        <v>3745.85</v>
      </c>
      <c r="J37" s="33">
        <f t="shared" si="1"/>
        <v>4682.31</v>
      </c>
      <c r="K37" s="34"/>
      <c r="L37" s="34"/>
      <c r="M37" s="34"/>
      <c r="N37" s="34"/>
      <c r="O37" s="34"/>
      <c r="P37" s="34"/>
      <c r="Q37" s="34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</row>
    <row r="38">
      <c r="A38" s="36" t="s">
        <v>69</v>
      </c>
      <c r="B38" s="37" t="s">
        <v>68</v>
      </c>
      <c r="C38" s="27"/>
      <c r="D38" s="28" t="s">
        <v>23</v>
      </c>
      <c r="E38" s="38">
        <v>1.0</v>
      </c>
      <c r="F38" s="36" t="s">
        <v>70</v>
      </c>
      <c r="G38" s="55">
        <v>0.0</v>
      </c>
      <c r="H38" s="56">
        <v>936.46</v>
      </c>
      <c r="I38" s="56">
        <v>3745.85</v>
      </c>
      <c r="J38" s="33">
        <f t="shared" si="1"/>
        <v>4682.31</v>
      </c>
      <c r="K38" s="34"/>
      <c r="L38" s="34"/>
      <c r="M38" s="34"/>
      <c r="N38" s="34"/>
      <c r="O38" s="34"/>
      <c r="P38" s="34"/>
      <c r="Q38" s="34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</row>
    <row r="39">
      <c r="A39" s="36" t="s">
        <v>71</v>
      </c>
      <c r="B39" s="37" t="s">
        <v>68</v>
      </c>
      <c r="C39" s="27"/>
      <c r="D39" s="28" t="s">
        <v>23</v>
      </c>
      <c r="E39" s="38">
        <v>1.0</v>
      </c>
      <c r="F39" s="36" t="s">
        <v>72</v>
      </c>
      <c r="G39" s="55">
        <v>0.0</v>
      </c>
      <c r="H39" s="56">
        <v>936.46</v>
      </c>
      <c r="I39" s="56">
        <v>3745.85</v>
      </c>
      <c r="J39" s="33">
        <f t="shared" si="1"/>
        <v>4682.31</v>
      </c>
      <c r="K39" s="34"/>
      <c r="L39" s="34"/>
      <c r="M39" s="34"/>
      <c r="N39" s="34"/>
      <c r="O39" s="34"/>
      <c r="P39" s="34"/>
      <c r="Q39" s="34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</row>
    <row r="40">
      <c r="A40" s="36" t="s">
        <v>71</v>
      </c>
      <c r="B40" s="37" t="s">
        <v>68</v>
      </c>
      <c r="C40" s="27"/>
      <c r="D40" s="28" t="s">
        <v>23</v>
      </c>
      <c r="E40" s="38">
        <v>1.0</v>
      </c>
      <c r="F40" s="36" t="s">
        <v>73</v>
      </c>
      <c r="G40" s="54">
        <v>0.0</v>
      </c>
      <c r="H40" s="56">
        <v>936.46</v>
      </c>
      <c r="I40" s="56">
        <v>3745.85</v>
      </c>
      <c r="J40" s="33">
        <f t="shared" si="1"/>
        <v>4682.31</v>
      </c>
      <c r="K40" s="34"/>
      <c r="L40" s="34"/>
      <c r="M40" s="34"/>
      <c r="N40" s="34"/>
      <c r="O40" s="34"/>
      <c r="P40" s="34"/>
      <c r="Q40" s="34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</row>
    <row r="41">
      <c r="A41" s="36" t="s">
        <v>74</v>
      </c>
      <c r="B41" s="37" t="s">
        <v>68</v>
      </c>
      <c r="C41" s="27"/>
      <c r="D41" s="28" t="s">
        <v>23</v>
      </c>
      <c r="E41" s="38">
        <v>1.0</v>
      </c>
      <c r="F41" s="36" t="s">
        <v>75</v>
      </c>
      <c r="G41" s="55">
        <v>0.0</v>
      </c>
      <c r="H41" s="56">
        <v>936.46</v>
      </c>
      <c r="I41" s="56">
        <v>3745.85</v>
      </c>
      <c r="J41" s="33">
        <f t="shared" si="1"/>
        <v>4682.31</v>
      </c>
      <c r="K41" s="34"/>
      <c r="L41" s="34"/>
      <c r="M41" s="34"/>
      <c r="N41" s="34"/>
      <c r="O41" s="34"/>
      <c r="P41" s="34"/>
      <c r="Q41" s="34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</row>
    <row r="42">
      <c r="A42" s="36" t="s">
        <v>76</v>
      </c>
      <c r="B42" s="37" t="s">
        <v>77</v>
      </c>
      <c r="C42" s="27"/>
      <c r="D42" s="28" t="s">
        <v>23</v>
      </c>
      <c r="E42" s="29">
        <v>1.0</v>
      </c>
      <c r="F42" s="36" t="s">
        <v>78</v>
      </c>
      <c r="G42" s="55">
        <v>0.0</v>
      </c>
      <c r="H42" s="56">
        <v>770.75</v>
      </c>
      <c r="I42" s="56">
        <v>3083.01</v>
      </c>
      <c r="J42" s="33">
        <f t="shared" si="1"/>
        <v>3853.76</v>
      </c>
      <c r="K42" s="34"/>
      <c r="L42" s="34"/>
      <c r="M42" s="34"/>
      <c r="N42" s="34"/>
      <c r="O42" s="34"/>
      <c r="P42" s="34"/>
      <c r="Q42" s="34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</row>
    <row r="43">
      <c r="A43" s="43" t="s">
        <v>79</v>
      </c>
      <c r="B43" s="44" t="s">
        <v>77</v>
      </c>
      <c r="C43" s="27"/>
      <c r="D43" s="28" t="s">
        <v>23</v>
      </c>
      <c r="E43" s="38">
        <v>1.0</v>
      </c>
      <c r="F43" s="45" t="s">
        <v>30</v>
      </c>
      <c r="G43" s="54">
        <v>0.0</v>
      </c>
      <c r="H43" s="46">
        <v>770.75</v>
      </c>
      <c r="I43" s="46">
        <v>3083.01</v>
      </c>
      <c r="J43" s="33">
        <f t="shared" si="1"/>
        <v>3853.76</v>
      </c>
      <c r="K43" s="34"/>
      <c r="L43" s="34"/>
      <c r="M43" s="34"/>
      <c r="N43" s="34"/>
      <c r="O43" s="34"/>
      <c r="P43" s="34"/>
      <c r="Q43" s="34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</row>
    <row r="44">
      <c r="A44" s="43" t="s">
        <v>80</v>
      </c>
      <c r="B44" s="44" t="s">
        <v>77</v>
      </c>
      <c r="C44" s="27"/>
      <c r="D44" s="28" t="s">
        <v>23</v>
      </c>
      <c r="E44" s="38">
        <v>1.0</v>
      </c>
      <c r="F44" s="45" t="s">
        <v>30</v>
      </c>
      <c r="G44" s="55">
        <v>0.0</v>
      </c>
      <c r="H44" s="46">
        <v>770.75</v>
      </c>
      <c r="I44" s="46">
        <v>3083.01</v>
      </c>
      <c r="J44" s="33">
        <f t="shared" si="1"/>
        <v>3853.76</v>
      </c>
      <c r="K44" s="34"/>
      <c r="L44" s="34"/>
      <c r="M44" s="34"/>
      <c r="N44" s="34"/>
      <c r="O44" s="34"/>
      <c r="P44" s="34"/>
      <c r="Q44" s="34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</row>
    <row r="45">
      <c r="A45" s="43" t="s">
        <v>80</v>
      </c>
      <c r="B45" s="44" t="s">
        <v>77</v>
      </c>
      <c r="C45" s="27"/>
      <c r="D45" s="28" t="s">
        <v>23</v>
      </c>
      <c r="E45" s="38">
        <v>1.0</v>
      </c>
      <c r="F45" s="45" t="s">
        <v>30</v>
      </c>
      <c r="G45" s="55">
        <v>0.0</v>
      </c>
      <c r="H45" s="46">
        <v>770.75</v>
      </c>
      <c r="I45" s="46">
        <v>3083.01</v>
      </c>
      <c r="J45" s="33">
        <f t="shared" si="1"/>
        <v>3853.76</v>
      </c>
      <c r="K45" s="34"/>
      <c r="L45" s="34"/>
      <c r="M45" s="34"/>
      <c r="N45" s="34"/>
      <c r="O45" s="34"/>
      <c r="P45" s="34"/>
      <c r="Q45" s="34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</row>
    <row r="46">
      <c r="A46" s="43" t="s">
        <v>80</v>
      </c>
      <c r="B46" s="44" t="s">
        <v>77</v>
      </c>
      <c r="C46" s="27"/>
      <c r="D46" s="28" t="s">
        <v>23</v>
      </c>
      <c r="E46" s="38">
        <v>1.0</v>
      </c>
      <c r="F46" s="45" t="s">
        <v>30</v>
      </c>
      <c r="G46" s="54">
        <v>0.0</v>
      </c>
      <c r="H46" s="46">
        <v>770.75</v>
      </c>
      <c r="I46" s="46">
        <v>3083.01</v>
      </c>
      <c r="J46" s="33">
        <f t="shared" si="1"/>
        <v>3853.76</v>
      </c>
      <c r="K46" s="34"/>
      <c r="L46" s="34"/>
      <c r="M46" s="34"/>
      <c r="N46" s="34"/>
      <c r="O46" s="34"/>
      <c r="P46" s="34"/>
      <c r="Q46" s="34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</row>
    <row r="47">
      <c r="A47" s="47" t="s">
        <v>81</v>
      </c>
      <c r="B47" s="48" t="s">
        <v>77</v>
      </c>
      <c r="C47" s="49"/>
      <c r="D47" s="50" t="s">
        <v>23</v>
      </c>
      <c r="E47" s="29">
        <v>1.0</v>
      </c>
      <c r="F47" s="47" t="s">
        <v>82</v>
      </c>
      <c r="G47" s="55">
        <v>0.0</v>
      </c>
      <c r="H47" s="57">
        <v>770.75</v>
      </c>
      <c r="I47" s="57">
        <v>3083.01</v>
      </c>
      <c r="J47" s="33">
        <f t="shared" si="1"/>
        <v>3853.76</v>
      </c>
      <c r="K47" s="34"/>
      <c r="L47" s="34"/>
      <c r="M47" s="34"/>
      <c r="N47" s="34"/>
      <c r="O47" s="34"/>
      <c r="P47" s="34"/>
      <c r="Q47" s="34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</row>
    <row r="48">
      <c r="A48" s="47" t="s">
        <v>81</v>
      </c>
      <c r="B48" s="48" t="s">
        <v>77</v>
      </c>
      <c r="C48" s="49"/>
      <c r="D48" s="50" t="s">
        <v>23</v>
      </c>
      <c r="E48" s="38">
        <v>1.0</v>
      </c>
      <c r="F48" s="47" t="s">
        <v>83</v>
      </c>
      <c r="G48" s="55">
        <v>0.0</v>
      </c>
      <c r="H48" s="57">
        <v>770.75</v>
      </c>
      <c r="I48" s="57">
        <v>3083.01</v>
      </c>
      <c r="J48" s="33">
        <f t="shared" si="1"/>
        <v>3853.76</v>
      </c>
      <c r="K48" s="34"/>
      <c r="L48" s="34"/>
      <c r="M48" s="34"/>
      <c r="N48" s="34"/>
      <c r="O48" s="34"/>
      <c r="P48" s="34"/>
      <c r="Q48" s="34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</row>
    <row r="49">
      <c r="A49" s="47" t="s">
        <v>81</v>
      </c>
      <c r="B49" s="48" t="s">
        <v>77</v>
      </c>
      <c r="C49" s="49"/>
      <c r="D49" s="50" t="s">
        <v>23</v>
      </c>
      <c r="E49" s="38">
        <v>1.0</v>
      </c>
      <c r="F49" s="47" t="s">
        <v>84</v>
      </c>
      <c r="G49" s="54">
        <v>0.0</v>
      </c>
      <c r="H49" s="57">
        <v>770.75</v>
      </c>
      <c r="I49" s="57">
        <v>3083.01</v>
      </c>
      <c r="J49" s="33">
        <f t="shared" si="1"/>
        <v>3853.76</v>
      </c>
      <c r="K49" s="34"/>
      <c r="L49" s="34"/>
      <c r="M49" s="34"/>
      <c r="N49" s="34"/>
      <c r="O49" s="34"/>
      <c r="P49" s="34"/>
      <c r="Q49" s="34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</row>
    <row r="50">
      <c r="A50" s="43" t="s">
        <v>85</v>
      </c>
      <c r="B50" s="44" t="s">
        <v>77</v>
      </c>
      <c r="C50" s="27"/>
      <c r="D50" s="28" t="s">
        <v>23</v>
      </c>
      <c r="E50" s="38">
        <v>1.0</v>
      </c>
      <c r="F50" s="45" t="s">
        <v>30</v>
      </c>
      <c r="G50" s="55">
        <v>0.0</v>
      </c>
      <c r="H50" s="46">
        <v>770.75</v>
      </c>
      <c r="I50" s="46">
        <v>3083.01</v>
      </c>
      <c r="J50" s="33">
        <f t="shared" si="1"/>
        <v>3853.76</v>
      </c>
      <c r="K50" s="34"/>
      <c r="L50" s="34"/>
      <c r="M50" s="34"/>
      <c r="N50" s="34"/>
      <c r="O50" s="34"/>
      <c r="P50" s="34"/>
      <c r="Q50" s="34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</row>
    <row r="51">
      <c r="A51" s="47" t="s">
        <v>85</v>
      </c>
      <c r="B51" s="48" t="s">
        <v>77</v>
      </c>
      <c r="C51" s="49"/>
      <c r="D51" s="50" t="s">
        <v>23</v>
      </c>
      <c r="E51" s="38">
        <v>1.0</v>
      </c>
      <c r="F51" s="47" t="s">
        <v>86</v>
      </c>
      <c r="G51" s="55">
        <v>0.0</v>
      </c>
      <c r="H51" s="56">
        <v>770.75</v>
      </c>
      <c r="I51" s="56">
        <v>3083.01</v>
      </c>
      <c r="J51" s="33">
        <f t="shared" si="1"/>
        <v>3853.76</v>
      </c>
      <c r="K51" s="34"/>
      <c r="L51" s="34"/>
      <c r="M51" s="34"/>
      <c r="N51" s="34"/>
      <c r="O51" s="34"/>
      <c r="P51" s="34"/>
      <c r="Q51" s="34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</row>
    <row r="52">
      <c r="A52" s="47" t="s">
        <v>85</v>
      </c>
      <c r="B52" s="48" t="s">
        <v>77</v>
      </c>
      <c r="C52" s="49"/>
      <c r="D52" s="50" t="s">
        <v>23</v>
      </c>
      <c r="E52" s="29">
        <v>1.0</v>
      </c>
      <c r="F52" s="47" t="s">
        <v>87</v>
      </c>
      <c r="G52" s="54">
        <v>0.0</v>
      </c>
      <c r="H52" s="56">
        <v>770.75</v>
      </c>
      <c r="I52" s="56">
        <v>3083.01</v>
      </c>
      <c r="J52" s="33">
        <f t="shared" si="1"/>
        <v>3853.76</v>
      </c>
      <c r="K52" s="34"/>
      <c r="L52" s="34"/>
      <c r="M52" s="34"/>
      <c r="N52" s="34"/>
      <c r="O52" s="34"/>
      <c r="P52" s="34"/>
      <c r="Q52" s="34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</row>
    <row r="53">
      <c r="A53" s="47" t="s">
        <v>88</v>
      </c>
      <c r="B53" s="48" t="s">
        <v>77</v>
      </c>
      <c r="C53" s="49"/>
      <c r="D53" s="50" t="s">
        <v>23</v>
      </c>
      <c r="E53" s="38">
        <v>1.0</v>
      </c>
      <c r="F53" s="47" t="s">
        <v>89</v>
      </c>
      <c r="G53" s="55">
        <v>0.0</v>
      </c>
      <c r="H53" s="56">
        <v>770.75</v>
      </c>
      <c r="I53" s="56">
        <v>3083.01</v>
      </c>
      <c r="J53" s="33">
        <f t="shared" si="1"/>
        <v>3853.76</v>
      </c>
      <c r="K53" s="34"/>
      <c r="L53" s="34"/>
      <c r="M53" s="34"/>
      <c r="N53" s="34"/>
      <c r="O53" s="34"/>
      <c r="P53" s="34"/>
      <c r="Q53" s="34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</row>
    <row r="54">
      <c r="A54" s="43" t="s">
        <v>88</v>
      </c>
      <c r="B54" s="58" t="s">
        <v>77</v>
      </c>
      <c r="C54" s="27"/>
      <c r="D54" s="28" t="s">
        <v>23</v>
      </c>
      <c r="E54" s="38">
        <v>1.0</v>
      </c>
      <c r="F54" s="45" t="s">
        <v>30</v>
      </c>
      <c r="G54" s="55">
        <v>0.0</v>
      </c>
      <c r="H54" s="46">
        <v>770.75</v>
      </c>
      <c r="I54" s="46">
        <v>3083.01</v>
      </c>
      <c r="J54" s="33">
        <f t="shared" si="1"/>
        <v>3853.76</v>
      </c>
      <c r="K54" s="34"/>
      <c r="L54" s="34"/>
      <c r="M54" s="34"/>
      <c r="N54" s="34"/>
      <c r="O54" s="34"/>
      <c r="P54" s="34"/>
      <c r="Q54" s="34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</row>
    <row r="55">
      <c r="A55" s="47" t="s">
        <v>90</v>
      </c>
      <c r="B55" s="48" t="s">
        <v>77</v>
      </c>
      <c r="C55" s="49"/>
      <c r="D55" s="50" t="s">
        <v>23</v>
      </c>
      <c r="E55" s="38">
        <v>1.0</v>
      </c>
      <c r="F55" s="47" t="s">
        <v>91</v>
      </c>
      <c r="G55" s="54">
        <v>0.0</v>
      </c>
      <c r="H55" s="56">
        <v>770.75</v>
      </c>
      <c r="I55" s="56">
        <v>3083.01</v>
      </c>
      <c r="J55" s="33">
        <f t="shared" si="1"/>
        <v>3853.76</v>
      </c>
      <c r="K55" s="34"/>
      <c r="L55" s="34"/>
      <c r="M55" s="34"/>
      <c r="N55" s="34"/>
      <c r="O55" s="34"/>
      <c r="P55" s="34"/>
      <c r="Q55" s="34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</row>
    <row r="56">
      <c r="A56" s="43" t="s">
        <v>92</v>
      </c>
      <c r="B56" s="58" t="s">
        <v>77</v>
      </c>
      <c r="C56" s="59"/>
      <c r="D56" s="60" t="s">
        <v>23</v>
      </c>
      <c r="E56" s="61">
        <v>1.0</v>
      </c>
      <c r="F56" s="43" t="s">
        <v>30</v>
      </c>
      <c r="G56" s="55">
        <v>0.0</v>
      </c>
      <c r="H56" s="62">
        <v>770.75</v>
      </c>
      <c r="I56" s="62">
        <v>3083.01</v>
      </c>
      <c r="J56" s="33">
        <f t="shared" si="1"/>
        <v>3853.76</v>
      </c>
      <c r="K56" s="34"/>
      <c r="L56" s="34"/>
      <c r="M56" s="34"/>
      <c r="N56" s="34"/>
      <c r="O56" s="34"/>
      <c r="P56" s="34"/>
      <c r="Q56" s="34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</row>
    <row r="57">
      <c r="A57" s="43" t="s">
        <v>93</v>
      </c>
      <c r="B57" s="58" t="s">
        <v>94</v>
      </c>
      <c r="C57" s="27"/>
      <c r="D57" s="28" t="s">
        <v>23</v>
      </c>
      <c r="E57" s="29">
        <v>1.0</v>
      </c>
      <c r="F57" s="45" t="s">
        <v>30</v>
      </c>
      <c r="G57" s="55">
        <v>0.0</v>
      </c>
      <c r="H57" s="63">
        <v>500.99</v>
      </c>
      <c r="I57" s="63">
        <v>2003.96</v>
      </c>
      <c r="J57" s="33">
        <f t="shared" si="1"/>
        <v>2504.95</v>
      </c>
      <c r="K57" s="34"/>
      <c r="L57" s="34"/>
      <c r="M57" s="34"/>
      <c r="N57" s="34"/>
      <c r="O57" s="34"/>
      <c r="P57" s="34"/>
      <c r="Q57" s="34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</row>
    <row r="58">
      <c r="A58" s="43" t="s">
        <v>93</v>
      </c>
      <c r="B58" s="44" t="s">
        <v>94</v>
      </c>
      <c r="C58" s="27"/>
      <c r="D58" s="28" t="s">
        <v>23</v>
      </c>
      <c r="E58" s="38">
        <v>1.0</v>
      </c>
      <c r="F58" s="45" t="s">
        <v>30</v>
      </c>
      <c r="G58" s="54">
        <v>0.0</v>
      </c>
      <c r="H58" s="63">
        <v>500.99</v>
      </c>
      <c r="I58" s="63">
        <v>2003.96</v>
      </c>
      <c r="J58" s="33">
        <f t="shared" si="1"/>
        <v>2504.95</v>
      </c>
      <c r="K58" s="34"/>
      <c r="L58" s="34"/>
      <c r="M58" s="34"/>
      <c r="N58" s="34"/>
      <c r="O58" s="34"/>
      <c r="P58" s="34"/>
      <c r="Q58" s="34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</row>
    <row r="59">
      <c r="A59" s="43" t="s">
        <v>93</v>
      </c>
      <c r="B59" s="58" t="s">
        <v>94</v>
      </c>
      <c r="C59" s="27"/>
      <c r="D59" s="28" t="s">
        <v>23</v>
      </c>
      <c r="E59" s="38">
        <v>1.0</v>
      </c>
      <c r="F59" s="45" t="s">
        <v>30</v>
      </c>
      <c r="G59" s="55">
        <v>0.0</v>
      </c>
      <c r="H59" s="63">
        <v>500.99</v>
      </c>
      <c r="I59" s="63">
        <v>2003.96</v>
      </c>
      <c r="J59" s="33">
        <f t="shared" si="1"/>
        <v>2504.95</v>
      </c>
      <c r="K59" s="34"/>
      <c r="L59" s="34"/>
      <c r="M59" s="34"/>
      <c r="N59" s="34"/>
      <c r="O59" s="34"/>
      <c r="P59" s="34"/>
      <c r="Q59" s="34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</row>
    <row r="60">
      <c r="A60" s="47" t="s">
        <v>95</v>
      </c>
      <c r="B60" s="48" t="s">
        <v>94</v>
      </c>
      <c r="C60" s="49"/>
      <c r="D60" s="50" t="s">
        <v>23</v>
      </c>
      <c r="E60" s="38">
        <v>1.0</v>
      </c>
      <c r="F60" s="47" t="s">
        <v>96</v>
      </c>
      <c r="G60" s="55">
        <v>0.0</v>
      </c>
      <c r="H60" s="64">
        <v>500.99</v>
      </c>
      <c r="I60" s="64">
        <v>2003.96</v>
      </c>
      <c r="J60" s="33">
        <f t="shared" si="1"/>
        <v>2504.95</v>
      </c>
      <c r="K60" s="34"/>
      <c r="L60" s="34"/>
      <c r="M60" s="34"/>
      <c r="N60" s="34"/>
      <c r="O60" s="34"/>
      <c r="P60" s="34"/>
      <c r="Q60" s="34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</row>
    <row r="61">
      <c r="A61" s="43" t="s">
        <v>95</v>
      </c>
      <c r="B61" s="58" t="s">
        <v>94</v>
      </c>
      <c r="C61" s="27"/>
      <c r="D61" s="28" t="s">
        <v>23</v>
      </c>
      <c r="E61" s="38">
        <v>1.0</v>
      </c>
      <c r="F61" s="45" t="s">
        <v>30</v>
      </c>
      <c r="G61" s="54">
        <v>0.0</v>
      </c>
      <c r="H61" s="63">
        <v>500.99</v>
      </c>
      <c r="I61" s="63">
        <v>2003.96</v>
      </c>
      <c r="J61" s="33">
        <f t="shared" si="1"/>
        <v>2504.95</v>
      </c>
      <c r="K61" s="34"/>
      <c r="L61" s="34"/>
      <c r="M61" s="34"/>
      <c r="N61" s="34"/>
      <c r="O61" s="34"/>
      <c r="P61" s="34"/>
      <c r="Q61" s="34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</row>
    <row r="62">
      <c r="A62" s="43" t="s">
        <v>97</v>
      </c>
      <c r="B62" s="58" t="s">
        <v>98</v>
      </c>
      <c r="C62" s="27"/>
      <c r="D62" s="28" t="s">
        <v>23</v>
      </c>
      <c r="E62" s="29">
        <v>1.0</v>
      </c>
      <c r="F62" s="45" t="s">
        <v>30</v>
      </c>
      <c r="G62" s="55">
        <v>0.0</v>
      </c>
      <c r="H62" s="63">
        <v>308.3</v>
      </c>
      <c r="I62" s="63">
        <v>1233.21</v>
      </c>
      <c r="J62" s="33">
        <f t="shared" si="1"/>
        <v>1541.51</v>
      </c>
      <c r="K62" s="34"/>
      <c r="L62" s="34"/>
      <c r="M62" s="34"/>
      <c r="N62" s="34"/>
      <c r="O62" s="34"/>
      <c r="P62" s="34"/>
      <c r="Q62" s="34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</row>
    <row r="63">
      <c r="A63" s="47" t="s">
        <v>99</v>
      </c>
      <c r="B63" s="48" t="s">
        <v>100</v>
      </c>
      <c r="C63" s="49"/>
      <c r="D63" s="50" t="s">
        <v>23</v>
      </c>
      <c r="E63" s="38">
        <v>1.0</v>
      </c>
      <c r="F63" s="47" t="s">
        <v>101</v>
      </c>
      <c r="G63" s="55">
        <v>0.0</v>
      </c>
      <c r="H63" s="56">
        <v>269.76</v>
      </c>
      <c r="I63" s="56">
        <v>1079.06</v>
      </c>
      <c r="J63" s="33">
        <f t="shared" si="1"/>
        <v>1348.82</v>
      </c>
      <c r="K63" s="34"/>
      <c r="L63" s="34"/>
      <c r="M63" s="34"/>
      <c r="N63" s="34"/>
      <c r="O63" s="34"/>
      <c r="P63" s="34"/>
      <c r="Q63" s="34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</row>
    <row r="64">
      <c r="A64" s="47" t="s">
        <v>102</v>
      </c>
      <c r="B64" s="48" t="s">
        <v>100</v>
      </c>
      <c r="C64" s="49"/>
      <c r="D64" s="50" t="s">
        <v>23</v>
      </c>
      <c r="E64" s="38">
        <v>1.0</v>
      </c>
      <c r="F64" s="47" t="s">
        <v>103</v>
      </c>
      <c r="G64" s="54">
        <v>0.0</v>
      </c>
      <c r="H64" s="56">
        <v>269.76</v>
      </c>
      <c r="I64" s="56">
        <v>1079.06</v>
      </c>
      <c r="J64" s="33">
        <f t="shared" si="1"/>
        <v>1348.82</v>
      </c>
      <c r="K64" s="34"/>
      <c r="L64" s="34"/>
      <c r="M64" s="34"/>
      <c r="N64" s="34"/>
      <c r="O64" s="34"/>
      <c r="P64" s="34"/>
      <c r="Q64" s="34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</row>
    <row r="65">
      <c r="A65" s="47" t="s">
        <v>104</v>
      </c>
      <c r="B65" s="48" t="s">
        <v>100</v>
      </c>
      <c r="C65" s="49"/>
      <c r="D65" s="50" t="s">
        <v>23</v>
      </c>
      <c r="E65" s="38">
        <v>1.0</v>
      </c>
      <c r="F65" s="47" t="s">
        <v>105</v>
      </c>
      <c r="G65" s="55">
        <v>0.0</v>
      </c>
      <c r="H65" s="56">
        <v>269.76</v>
      </c>
      <c r="I65" s="56">
        <v>1079.06</v>
      </c>
      <c r="J65" s="33">
        <f t="shared" si="1"/>
        <v>1348.82</v>
      </c>
      <c r="K65" s="34"/>
      <c r="L65" s="34"/>
      <c r="M65" s="34"/>
      <c r="N65" s="34"/>
      <c r="O65" s="34"/>
      <c r="P65" s="34"/>
      <c r="Q65" s="34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</row>
    <row r="66">
      <c r="A66" s="47" t="s">
        <v>104</v>
      </c>
      <c r="B66" s="48" t="s">
        <v>100</v>
      </c>
      <c r="C66" s="49"/>
      <c r="D66" s="50" t="s">
        <v>23</v>
      </c>
      <c r="E66" s="38">
        <v>1.0</v>
      </c>
      <c r="F66" s="47" t="s">
        <v>106</v>
      </c>
      <c r="G66" s="55">
        <v>0.0</v>
      </c>
      <c r="H66" s="56">
        <v>269.76</v>
      </c>
      <c r="I66" s="56">
        <v>1079.06</v>
      </c>
      <c r="J66" s="33">
        <f t="shared" si="1"/>
        <v>1348.82</v>
      </c>
      <c r="K66" s="34"/>
      <c r="L66" s="34"/>
      <c r="M66" s="34"/>
      <c r="N66" s="34"/>
      <c r="O66" s="34"/>
      <c r="P66" s="34"/>
      <c r="Q66" s="34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</row>
    <row r="67">
      <c r="A67" s="43" t="s">
        <v>104</v>
      </c>
      <c r="B67" s="58" t="s">
        <v>100</v>
      </c>
      <c r="C67" s="27"/>
      <c r="D67" s="28" t="s">
        <v>23</v>
      </c>
      <c r="E67" s="38">
        <v>1.0</v>
      </c>
      <c r="F67" s="65" t="s">
        <v>30</v>
      </c>
      <c r="G67" s="39">
        <v>0.0</v>
      </c>
      <c r="H67" s="46">
        <v>269.76</v>
      </c>
      <c r="I67" s="46">
        <v>1079.06</v>
      </c>
      <c r="J67" s="33">
        <f t="shared" si="1"/>
        <v>1348.82</v>
      </c>
      <c r="K67" s="34"/>
      <c r="L67" s="34"/>
      <c r="M67" s="34"/>
      <c r="N67" s="34"/>
      <c r="O67" s="34"/>
      <c r="P67" s="34"/>
      <c r="Q67" s="34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</row>
    <row r="68">
      <c r="A68" s="66" t="s">
        <v>107</v>
      </c>
      <c r="B68" s="67"/>
      <c r="C68" s="68"/>
      <c r="D68" s="69" t="s">
        <v>108</v>
      </c>
      <c r="E68" s="70">
        <v>1.0</v>
      </c>
      <c r="F68" s="71" t="s">
        <v>109</v>
      </c>
      <c r="G68" s="72">
        <v>0.0</v>
      </c>
      <c r="H68" s="73">
        <v>0.0</v>
      </c>
      <c r="I68" s="73">
        <v>5004.52</v>
      </c>
      <c r="J68" s="33">
        <f t="shared" si="1"/>
        <v>5004.52</v>
      </c>
      <c r="K68" s="34"/>
      <c r="L68" s="34"/>
      <c r="M68" s="34"/>
      <c r="N68" s="34"/>
      <c r="O68" s="34"/>
      <c r="P68" s="34"/>
      <c r="Q68" s="34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</row>
    <row r="69">
      <c r="A69" s="66" t="s">
        <v>107</v>
      </c>
      <c r="B69" s="67"/>
      <c r="C69" s="68"/>
      <c r="D69" s="69" t="s">
        <v>108</v>
      </c>
      <c r="E69" s="70">
        <v>1.0</v>
      </c>
      <c r="F69" s="74" t="s">
        <v>110</v>
      </c>
      <c r="G69" s="72">
        <v>0.0</v>
      </c>
      <c r="H69" s="73">
        <v>0.0</v>
      </c>
      <c r="I69" s="73">
        <v>5004.52</v>
      </c>
      <c r="J69" s="33">
        <f t="shared" si="1"/>
        <v>5004.52</v>
      </c>
      <c r="K69" s="34"/>
      <c r="L69" s="34"/>
      <c r="M69" s="34"/>
      <c r="N69" s="34"/>
      <c r="O69" s="34"/>
      <c r="P69" s="34"/>
      <c r="Q69" s="34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</row>
    <row r="70">
      <c r="A70" s="66" t="s">
        <v>107</v>
      </c>
      <c r="B70" s="67"/>
      <c r="C70" s="68"/>
      <c r="D70" s="69" t="s">
        <v>108</v>
      </c>
      <c r="E70" s="70">
        <v>1.0</v>
      </c>
      <c r="F70" s="74" t="s">
        <v>111</v>
      </c>
      <c r="G70" s="72">
        <v>0.0</v>
      </c>
      <c r="H70" s="73">
        <v>0.0</v>
      </c>
      <c r="I70" s="73">
        <v>5004.52</v>
      </c>
      <c r="J70" s="33">
        <f t="shared" si="1"/>
        <v>5004.52</v>
      </c>
      <c r="K70" s="34"/>
      <c r="L70" s="34"/>
      <c r="M70" s="34"/>
      <c r="N70" s="34"/>
      <c r="O70" s="34"/>
      <c r="P70" s="34"/>
      <c r="Q70" s="34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</row>
    <row r="71">
      <c r="A71" s="66" t="s">
        <v>107</v>
      </c>
      <c r="B71" s="67"/>
      <c r="C71" s="68"/>
      <c r="D71" s="69" t="s">
        <v>108</v>
      </c>
      <c r="E71" s="70">
        <v>1.0</v>
      </c>
      <c r="F71" s="75" t="s">
        <v>112</v>
      </c>
      <c r="G71" s="72">
        <v>0.0</v>
      </c>
      <c r="H71" s="73">
        <v>0.0</v>
      </c>
      <c r="I71" s="73">
        <v>5004.52</v>
      </c>
      <c r="J71" s="33">
        <f t="shared" si="1"/>
        <v>5004.52</v>
      </c>
      <c r="K71" s="34"/>
      <c r="L71" s="34"/>
      <c r="M71" s="34"/>
      <c r="N71" s="34"/>
      <c r="O71" s="34"/>
      <c r="P71" s="34"/>
      <c r="Q71" s="34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</row>
    <row r="72">
      <c r="A72" s="76" t="s">
        <v>113</v>
      </c>
      <c r="B72" s="76" t="s">
        <v>114</v>
      </c>
      <c r="C72" s="77" t="s">
        <v>115</v>
      </c>
      <c r="D72" s="77" t="s">
        <v>116</v>
      </c>
      <c r="E72" s="77" t="s">
        <v>117</v>
      </c>
      <c r="F72" s="78"/>
      <c r="G72" s="77" t="s">
        <v>118</v>
      </c>
      <c r="H72" s="77" t="s">
        <v>119</v>
      </c>
      <c r="I72" s="77" t="s">
        <v>120</v>
      </c>
      <c r="J72" s="33">
        <f t="shared" si="1"/>
        <v>0</v>
      </c>
      <c r="K72" s="34"/>
      <c r="L72" s="34"/>
      <c r="M72" s="34"/>
      <c r="N72" s="34"/>
      <c r="O72" s="34"/>
      <c r="P72" s="34"/>
      <c r="Q72" s="34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</row>
    <row r="73">
      <c r="A73" s="79" t="s">
        <v>121</v>
      </c>
      <c r="B73" s="80" t="s">
        <v>18</v>
      </c>
      <c r="C73" s="81">
        <f>SUMIFS($E$7:$E$67,$B$7:$B$67,"DAS",$D$7:$D$67,"&lt;&gt;VAGO")</f>
        <v>1</v>
      </c>
      <c r="D73" s="81">
        <f>SUMIFS($E$7:$E$67,$B$7:$B$67,"DAS",$D$7:$D$67,"VAGO")</f>
        <v>0</v>
      </c>
      <c r="E73" s="81">
        <f t="shared" ref="E73:E83" si="2">C73+D73</f>
        <v>1</v>
      </c>
      <c r="F73" s="82"/>
      <c r="G73" s="83">
        <f>SUMIF($B$7:$B$67,"DAS",$G$7:$G$67)</f>
        <v>18000</v>
      </c>
      <c r="H73" s="83">
        <f>SUMIF($B$7:$B$67,"DAS",$H$7:$H$67)</f>
        <v>0</v>
      </c>
      <c r="I73" s="83">
        <f>SUMIF($B$7:$B$67,"DAS",$I$7:$I$67)</f>
        <v>0</v>
      </c>
      <c r="J73" s="33">
        <f t="shared" si="1"/>
        <v>18000</v>
      </c>
      <c r="K73" s="84"/>
      <c r="L73" s="84"/>
      <c r="M73" s="84"/>
      <c r="N73" s="84"/>
      <c r="O73" s="84"/>
      <c r="P73" s="84"/>
      <c r="Q73" s="84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</row>
    <row r="74">
      <c r="A74" s="79" t="s">
        <v>122</v>
      </c>
      <c r="B74" s="80" t="s">
        <v>22</v>
      </c>
      <c r="C74" s="81">
        <f>SUMIFS($E$7:$E$67,$B$7:$B$67,"DAS-1",$D$7:$D$67,"&lt;&gt;VAGO")</f>
        <v>4</v>
      </c>
      <c r="D74" s="81">
        <f>SUMIFS($E$7:$E$67,$B$7:$B$67,"DAS-1",$D$7:$D$67,"VAGO")</f>
        <v>0</v>
      </c>
      <c r="E74" s="81">
        <f t="shared" si="2"/>
        <v>4</v>
      </c>
      <c r="F74" s="85"/>
      <c r="G74" s="83">
        <f>SUMIF($B$7:$B$67,"DAS-1",$G$7:$G$67)</f>
        <v>0</v>
      </c>
      <c r="H74" s="83">
        <f>SUMIF($B$7:$B$67,"DAS-1",$H$7:$H$67)</f>
        <v>10400</v>
      </c>
      <c r="I74" s="83">
        <f>SUMIF($B$7:$B$67,"DAS-1",$I$7:$I$67)</f>
        <v>41600</v>
      </c>
      <c r="J74" s="33">
        <f t="shared" si="1"/>
        <v>52000</v>
      </c>
      <c r="K74" s="84"/>
      <c r="L74" s="84"/>
      <c r="M74" s="84"/>
      <c r="N74" s="84"/>
      <c r="O74" s="84"/>
      <c r="P74" s="84"/>
      <c r="Q74" s="84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</row>
    <row r="75">
      <c r="A75" s="79" t="s">
        <v>123</v>
      </c>
      <c r="B75" s="80" t="s">
        <v>32</v>
      </c>
      <c r="C75" s="81">
        <f>SUMIFS($E$7:$E$67,$B$7:$B$67,"DAS-2",$D$7:$D$67,"&lt;&gt;VAGO")</f>
        <v>6</v>
      </c>
      <c r="D75" s="81">
        <f>SUMIFS($E$7:$E$67,$B$7:$B$67,"DAS-2",$D$7:$D$67,"VAGO")</f>
        <v>0</v>
      </c>
      <c r="E75" s="81">
        <f t="shared" si="2"/>
        <v>6</v>
      </c>
      <c r="F75" s="85"/>
      <c r="G75" s="83">
        <f>SUMIF($B$7:$B$67,"DAS-2",$G$7:$G$67)</f>
        <v>0</v>
      </c>
      <c r="H75" s="83">
        <f>SUMIF($B$7:$B$67,"DAS-2",$H$7:$H$67)</f>
        <v>10173.9</v>
      </c>
      <c r="I75" s="83">
        <f>SUMIF($B$7:$B$67,"DAS-2",$I$7:$I$67)</f>
        <v>40695.66</v>
      </c>
      <c r="J75" s="33">
        <f t="shared" si="1"/>
        <v>50869.56</v>
      </c>
      <c r="K75" s="84"/>
      <c r="L75" s="84"/>
      <c r="M75" s="84"/>
      <c r="N75" s="84"/>
      <c r="O75" s="84"/>
      <c r="P75" s="84"/>
      <c r="Q75" s="84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</row>
    <row r="76" ht="15.75" customHeight="1">
      <c r="A76" s="79" t="s">
        <v>124</v>
      </c>
      <c r="B76" s="80" t="s">
        <v>44</v>
      </c>
      <c r="C76" s="81">
        <f>SUMIFS($E$7:$E$67,$B$7:$B$67,"DAS-3",$D$7:$D$67,"&lt;&gt;VAGO")</f>
        <v>8</v>
      </c>
      <c r="D76" s="81">
        <f>SUMIFS($E$7:$E$67,$B$7:$B$67,"DAS-3",$D$7:$D$67,"VAGO")</f>
        <v>0</v>
      </c>
      <c r="E76" s="81">
        <f t="shared" si="2"/>
        <v>8</v>
      </c>
      <c r="F76" s="85"/>
      <c r="G76" s="83">
        <f>SUMIF($B$7:$B$67,"DAS-3",$G$7:$G$67)</f>
        <v>0</v>
      </c>
      <c r="H76" s="83">
        <f>SUMIF($B$7:$B$67,"DAS-3",$H$7:$H$67)</f>
        <v>11407.2</v>
      </c>
      <c r="I76" s="83">
        <f>SUMIF($B$7:$B$67,"DAS-3",$I$7:$I$67)</f>
        <v>45628.48</v>
      </c>
      <c r="J76" s="33">
        <f t="shared" si="1"/>
        <v>57035.68</v>
      </c>
      <c r="K76" s="84"/>
      <c r="L76" s="84"/>
      <c r="M76" s="84"/>
      <c r="N76" s="84"/>
      <c r="O76" s="84"/>
      <c r="P76" s="84"/>
      <c r="Q76" s="84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</row>
    <row r="77" ht="15.75" customHeight="1">
      <c r="A77" s="86" t="s">
        <v>125</v>
      </c>
      <c r="B77" s="80" t="s">
        <v>55</v>
      </c>
      <c r="C77" s="81">
        <f>SUMIFS($E$7:$E$67,$B$7:$B$67,"DAS-4",$D$7:$D$67,"&lt;&gt;VAGO")</f>
        <v>1</v>
      </c>
      <c r="D77" s="81">
        <f>SUMIFS($E$7:$E$67,$B$7:$B$67,"DAS-4",$D$7:$D$67,"VAGO")</f>
        <v>0</v>
      </c>
      <c r="E77" s="81">
        <f t="shared" si="2"/>
        <v>1</v>
      </c>
      <c r="F77" s="87"/>
      <c r="G77" s="83">
        <f>SUMIF($B$7:$B$67,"DAS-4",$G$7:$G$67)</f>
        <v>0</v>
      </c>
      <c r="H77" s="83">
        <f>SUMIF($B$7:$B$67,"DAS-4",$H$7:$H$67)</f>
        <v>1310.28</v>
      </c>
      <c r="I77" s="83">
        <f>SUMIF($B$7:$B$67,"DAS-4",$I$7:$I$67)</f>
        <v>5241.11</v>
      </c>
      <c r="J77" s="83">
        <f>SUMIF($B$7:$B$67,"DAS-4",$J$7:$J$67)</f>
        <v>6551.39</v>
      </c>
      <c r="K77" s="84"/>
      <c r="L77" s="84"/>
      <c r="M77" s="84"/>
      <c r="N77" s="84"/>
      <c r="O77" s="84"/>
      <c r="P77" s="84"/>
      <c r="Q77" s="84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</row>
    <row r="78" ht="15.75" customHeight="1">
      <c r="A78" s="86" t="s">
        <v>126</v>
      </c>
      <c r="B78" s="80" t="s">
        <v>58</v>
      </c>
      <c r="C78" s="81">
        <f>SUMIFS($E$7:$E$67,$B$7:$B$67,"DAS-5",$D$7:$D$67,"&lt;&gt;VAGO")</f>
        <v>7</v>
      </c>
      <c r="D78" s="81">
        <f>SUMIFS($E$7:$E$67,$B$7:$B$67,"DAS-5",$D$7:$D$67,"VAGO")</f>
        <v>0</v>
      </c>
      <c r="E78" s="81">
        <f t="shared" si="2"/>
        <v>7</v>
      </c>
      <c r="F78" s="87"/>
      <c r="G78" s="83">
        <f>SUMIF($B$7:$B$67,"DAS-5",$G$7:$G$67)</f>
        <v>0</v>
      </c>
      <c r="H78" s="83">
        <f>SUMIF($B$7:$B$67,"DAS-5",$H$7:$H$67)</f>
        <v>7553.42</v>
      </c>
      <c r="I78" s="83">
        <f>SUMIF($B$7:$B$67,"DAS-5",$I$7:$I$67)</f>
        <v>30213.47</v>
      </c>
      <c r="J78" s="83">
        <f>SUMIF($B$7:$B$67,"DAS-5",$J$7:$J$67)</f>
        <v>37766.89</v>
      </c>
      <c r="K78" s="84"/>
      <c r="L78" s="84"/>
      <c r="M78" s="84"/>
      <c r="N78" s="84"/>
      <c r="O78" s="84"/>
      <c r="P78" s="84"/>
      <c r="Q78" s="84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</row>
    <row r="79" ht="15.75" customHeight="1">
      <c r="A79" s="86" t="s">
        <v>127</v>
      </c>
      <c r="B79" s="80" t="s">
        <v>68</v>
      </c>
      <c r="C79" s="81">
        <f>SUMIFS($E$7:$E$67,$B$7:$B$67,"CAA-1",$D$7:$D$67,"&lt;&gt;VAGO")</f>
        <v>8</v>
      </c>
      <c r="D79" s="81">
        <f>SUMIFS($E$7:$E$67,$B$7:$B$67,"CAA-1",$D$7:$D$67,"VAGO")</f>
        <v>0</v>
      </c>
      <c r="E79" s="81">
        <f t="shared" si="2"/>
        <v>8</v>
      </c>
      <c r="F79" s="87"/>
      <c r="G79" s="83">
        <f>SUMIF($B$7:$B$67,"CAA-1",$G$7:$G$67)</f>
        <v>0</v>
      </c>
      <c r="H79" s="83">
        <f>SUMIF($B$7:$B$67,"CAA-1",$H$7:$H$67)</f>
        <v>7491.68</v>
      </c>
      <c r="I79" s="83">
        <f>SUMIF($B$7:$B$67,"CAA-1",$I$7:$I$67)</f>
        <v>29966.8</v>
      </c>
      <c r="J79" s="83">
        <f>SUMIF($B$7:$B$67,"CAA-1",$J$7:$J$67)</f>
        <v>37458.48</v>
      </c>
      <c r="K79" s="84"/>
      <c r="L79" s="84"/>
      <c r="M79" s="84"/>
      <c r="N79" s="84"/>
      <c r="O79" s="84"/>
      <c r="P79" s="84"/>
      <c r="Q79" s="84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</row>
    <row r="80" ht="15.75" customHeight="1">
      <c r="A80" s="86" t="s">
        <v>128</v>
      </c>
      <c r="B80" s="80" t="s">
        <v>77</v>
      </c>
      <c r="C80" s="81">
        <f>SUMIFS($E$7:$E$67,$B$7:$B$67,"CAA-2",$D$7:$D$67,"&lt;&gt;VAGO")</f>
        <v>15</v>
      </c>
      <c r="D80" s="81">
        <f>SUMIFS($E$7:$E$67,$B$7:$B$67,"CAA-2",$D$7:$D$67,"VAGO")</f>
        <v>0</v>
      </c>
      <c r="E80" s="81">
        <f t="shared" si="2"/>
        <v>15</v>
      </c>
      <c r="F80" s="87"/>
      <c r="G80" s="83">
        <f>SUMIF($B$7:$B$67,"CAA-2",$G$7:$G$67)</f>
        <v>0</v>
      </c>
      <c r="H80" s="83">
        <f>SUMIF($B$7:$B$67,"CAA-2",$H$7:$H$67)</f>
        <v>11561.25</v>
      </c>
      <c r="I80" s="83">
        <f>SUMIF($B$7:$B$67,"CAA-2",$I$7:$I$67)</f>
        <v>46245.15</v>
      </c>
      <c r="J80" s="83">
        <f>SUMIF($B$7:$B$67,"CAA-2",$J$7:$J$67)</f>
        <v>57806.4</v>
      </c>
      <c r="K80" s="84"/>
      <c r="L80" s="84"/>
      <c r="M80" s="84"/>
      <c r="N80" s="84"/>
      <c r="O80" s="84"/>
      <c r="P80" s="84"/>
      <c r="Q80" s="84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</row>
    <row r="81" ht="15.75" customHeight="1">
      <c r="A81" s="86" t="s">
        <v>129</v>
      </c>
      <c r="B81" s="80" t="s">
        <v>94</v>
      </c>
      <c r="C81" s="81">
        <f>SUMIFS($E$7:$E$67,$B$7:$B$67,"CAA-3",$D$7:$D$67,"&lt;&gt;VAGO")</f>
        <v>5</v>
      </c>
      <c r="D81" s="81">
        <f>SUMIFS($E$7:$E$67,$B$7:$B$67,"CAA-3",$D$7:$D$67,"VAGO")</f>
        <v>0</v>
      </c>
      <c r="E81" s="81">
        <f t="shared" si="2"/>
        <v>5</v>
      </c>
      <c r="F81" s="85"/>
      <c r="G81" s="83">
        <f>SUMIF($B$7:$B$67,"CAA-3",$G$7:$G$67)</f>
        <v>0</v>
      </c>
      <c r="H81" s="83">
        <f>SUMIF($B$7:$B$67,"CAA-3",$H$7:$H$67)</f>
        <v>2504.95</v>
      </c>
      <c r="I81" s="83">
        <f>SUMIF($B$7:$B$67,"CAA-3",$I$7:$I$67)</f>
        <v>10019.8</v>
      </c>
      <c r="J81" s="83">
        <f>SUMIF($B$7:$B$67,"CAA-3",$J$7:$J$67)</f>
        <v>12524.75</v>
      </c>
      <c r="K81" s="84"/>
      <c r="L81" s="84"/>
      <c r="M81" s="84"/>
      <c r="N81" s="84"/>
      <c r="O81" s="84"/>
      <c r="P81" s="84"/>
      <c r="Q81" s="84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</row>
    <row r="82" ht="15.75" customHeight="1">
      <c r="A82" s="86" t="s">
        <v>130</v>
      </c>
      <c r="B82" s="80" t="s">
        <v>98</v>
      </c>
      <c r="C82" s="81">
        <f>SUMIFS($E$7:$E$67,$B$7:$B$67,"CAA-4",$D$7:$D$67,"&lt;&gt;VAGO")</f>
        <v>1</v>
      </c>
      <c r="D82" s="81">
        <f>SUMIFS($E$7:$E$67,$B$7:$B$67,"CAA-4",$D$7:$D$67,"VAGO")</f>
        <v>0</v>
      </c>
      <c r="E82" s="81">
        <f t="shared" si="2"/>
        <v>1</v>
      </c>
      <c r="F82" s="85"/>
      <c r="G82" s="83">
        <f>SUMIF($B$7:$B$67,"CAA-4",$G$7:$G$67)</f>
        <v>0</v>
      </c>
      <c r="H82" s="83">
        <f>SUMIF($B$7:$B$67,"CAA-4",$H$7:$H$67)</f>
        <v>308.3</v>
      </c>
      <c r="I82" s="83">
        <f>SUMIF($B$7:$B$67,"CAA-4",$I$7:$I$67)</f>
        <v>1233.21</v>
      </c>
      <c r="J82" s="83">
        <f>SUMIF($B$7:$B$67,"CAA-4",$J$7:$J$67)</f>
        <v>1541.51</v>
      </c>
      <c r="K82" s="84"/>
      <c r="L82" s="84"/>
      <c r="M82" s="84"/>
      <c r="N82" s="84"/>
      <c r="O82" s="84"/>
      <c r="P82" s="84"/>
      <c r="Q82" s="84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</row>
    <row r="83" ht="15.75" customHeight="1">
      <c r="A83" s="86" t="s">
        <v>131</v>
      </c>
      <c r="B83" s="80" t="s">
        <v>100</v>
      </c>
      <c r="C83" s="81">
        <f>SUMIFS($E$7:$E$67,$B$7:$B$67,"CAA-5",$D$7:$D$67,"&lt;&gt;VAGO")</f>
        <v>5</v>
      </c>
      <c r="D83" s="81">
        <f>SUMIFS($E$7:$E$67,$B$7:$B$67,"CAA-5",$D$7:$D$67,"VAGO")</f>
        <v>0</v>
      </c>
      <c r="E83" s="81">
        <f t="shared" si="2"/>
        <v>5</v>
      </c>
      <c r="F83" s="85"/>
      <c r="G83" s="83">
        <f>SUMIF($B$7:$B$67,"CAA-5",$G$7:$G$67)</f>
        <v>0</v>
      </c>
      <c r="H83" s="83">
        <f>SUMIF($B$7:$B$67,"CAA-5",$H$7:$H$67)</f>
        <v>1348.8</v>
      </c>
      <c r="I83" s="83">
        <f>SUMIF($B$7:$B$67,"CAA-5",$I$7:$I$67)</f>
        <v>5395.3</v>
      </c>
      <c r="J83" s="83">
        <f>SUMIF($B$7:$B$67,"CAA-5",$J$7:$J$67)</f>
        <v>6744.1</v>
      </c>
      <c r="K83" s="84"/>
      <c r="L83" s="84"/>
      <c r="M83" s="84"/>
      <c r="N83" s="84"/>
      <c r="O83" s="84"/>
      <c r="P83" s="84"/>
      <c r="Q83" s="84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</row>
    <row r="84" ht="15.75" customHeight="1">
      <c r="A84" s="76" t="s">
        <v>132</v>
      </c>
      <c r="B84" s="78"/>
      <c r="C84" s="77">
        <f t="shared" ref="C84:E84" si="3">SUM(C73:C81)</f>
        <v>55</v>
      </c>
      <c r="D84" s="77">
        <f t="shared" si="3"/>
        <v>0</v>
      </c>
      <c r="E84" s="77">
        <f t="shared" si="3"/>
        <v>55</v>
      </c>
      <c r="F84" s="78"/>
      <c r="G84" s="88">
        <f t="shared" ref="G84:J84" si="4">SUM(G73:G83)</f>
        <v>18000</v>
      </c>
      <c r="H84" s="88">
        <f t="shared" si="4"/>
        <v>64059.78</v>
      </c>
      <c r="I84" s="88">
        <f t="shared" si="4"/>
        <v>256238.98</v>
      </c>
      <c r="J84" s="88">
        <f t="shared" si="4"/>
        <v>338298.76</v>
      </c>
      <c r="K84" s="84"/>
      <c r="L84" s="84"/>
      <c r="M84" s="84"/>
      <c r="N84" s="84"/>
      <c r="O84" s="84"/>
      <c r="P84" s="84"/>
      <c r="Q84" s="84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</row>
    <row r="85" ht="45.75" customHeight="1">
      <c r="A85" s="84"/>
      <c r="B85" s="84"/>
      <c r="C85" s="84"/>
      <c r="D85" s="84"/>
      <c r="E85" s="84"/>
      <c r="F85" s="84"/>
      <c r="G85" s="84"/>
      <c r="H85" s="34"/>
      <c r="I85" s="34"/>
      <c r="J85" s="89"/>
      <c r="K85" s="84"/>
      <c r="L85" s="84"/>
      <c r="M85" s="84"/>
      <c r="N85" s="84"/>
      <c r="O85" s="84"/>
      <c r="P85" s="84"/>
      <c r="Q85" s="84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</row>
    <row r="86" ht="15.75" customHeight="1">
      <c r="A86" s="17" t="s">
        <v>133</v>
      </c>
      <c r="B86" s="8"/>
      <c r="C86" s="8"/>
      <c r="D86" s="8"/>
      <c r="E86" s="8"/>
      <c r="F86" s="8"/>
      <c r="G86" s="8"/>
      <c r="H86" s="8"/>
      <c r="I86" s="15"/>
      <c r="J86" s="84"/>
      <c r="K86" s="18"/>
      <c r="L86" s="84"/>
      <c r="M86" s="84"/>
      <c r="N86" s="84"/>
      <c r="O86" s="84"/>
      <c r="P86" s="84"/>
      <c r="Q86" s="84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</row>
    <row r="87" ht="15.75" customHeight="1">
      <c r="A87" s="21" t="s">
        <v>134</v>
      </c>
      <c r="B87" s="21" t="s">
        <v>135</v>
      </c>
      <c r="C87" s="21" t="s">
        <v>136</v>
      </c>
      <c r="D87" s="21" t="s">
        <v>137</v>
      </c>
      <c r="E87" s="21" t="s">
        <v>138</v>
      </c>
      <c r="F87" s="21" t="s">
        <v>139</v>
      </c>
      <c r="G87" s="21" t="s">
        <v>140</v>
      </c>
      <c r="H87" s="21" t="s">
        <v>141</v>
      </c>
      <c r="I87" s="21" t="s">
        <v>142</v>
      </c>
      <c r="J87" s="90"/>
      <c r="K87" s="18"/>
      <c r="L87" s="90"/>
      <c r="M87" s="90"/>
      <c r="N87" s="90"/>
      <c r="O87" s="90"/>
      <c r="P87" s="90"/>
      <c r="Q87" s="90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</row>
    <row r="88" ht="15.75" customHeight="1">
      <c r="A88" s="91" t="s">
        <v>143</v>
      </c>
      <c r="B88" s="92" t="s">
        <v>144</v>
      </c>
      <c r="C88" s="49"/>
      <c r="D88" s="50" t="s">
        <v>145</v>
      </c>
      <c r="E88" s="80">
        <v>1.0</v>
      </c>
      <c r="F88" s="93"/>
      <c r="G88" s="39">
        <v>0.0</v>
      </c>
      <c r="H88" s="32">
        <v>6782.61</v>
      </c>
      <c r="I88" s="33">
        <f t="shared" ref="I88:I92" si="5">SUM(G88:H88)</f>
        <v>6782.61</v>
      </c>
      <c r="J88" s="84"/>
      <c r="K88" s="34"/>
      <c r="L88" s="34"/>
      <c r="M88" s="34"/>
      <c r="N88" s="34"/>
      <c r="O88" s="34"/>
      <c r="P88" s="34"/>
      <c r="Q88" s="34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</row>
    <row r="89" ht="15.75" customHeight="1">
      <c r="A89" s="94" t="s">
        <v>146</v>
      </c>
      <c r="B89" s="92" t="s">
        <v>147</v>
      </c>
      <c r="C89" s="49"/>
      <c r="D89" s="50" t="s">
        <v>145</v>
      </c>
      <c r="E89" s="80">
        <v>1.0</v>
      </c>
      <c r="F89" s="93"/>
      <c r="G89" s="39">
        <v>0.0</v>
      </c>
      <c r="H89" s="40">
        <v>5703.56</v>
      </c>
      <c r="I89" s="33">
        <f t="shared" si="5"/>
        <v>5703.56</v>
      </c>
      <c r="J89" s="84"/>
      <c r="K89" s="34"/>
      <c r="L89" s="34"/>
      <c r="M89" s="34"/>
      <c r="N89" s="34"/>
      <c r="O89" s="34"/>
      <c r="P89" s="34"/>
      <c r="Q89" s="34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</row>
    <row r="90" ht="15.75" customHeight="1">
      <c r="A90" s="95" t="s">
        <v>30</v>
      </c>
      <c r="B90" s="92" t="s">
        <v>147</v>
      </c>
      <c r="C90" s="49"/>
      <c r="D90" s="50" t="s">
        <v>145</v>
      </c>
      <c r="E90" s="80">
        <v>1.0</v>
      </c>
      <c r="F90" s="96"/>
      <c r="G90" s="39">
        <v>0.0</v>
      </c>
      <c r="H90" s="63"/>
      <c r="I90" s="33">
        <f t="shared" si="5"/>
        <v>0</v>
      </c>
      <c r="J90" s="84"/>
      <c r="K90" s="34"/>
      <c r="L90" s="34"/>
      <c r="M90" s="34"/>
      <c r="N90" s="34"/>
      <c r="O90" s="34"/>
      <c r="P90" s="34"/>
      <c r="Q90" s="34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</row>
    <row r="91" ht="15.75" customHeight="1">
      <c r="A91" s="95" t="s">
        <v>30</v>
      </c>
      <c r="B91" s="92" t="s">
        <v>148</v>
      </c>
      <c r="C91" s="49"/>
      <c r="D91" s="50" t="s">
        <v>145</v>
      </c>
      <c r="E91" s="80">
        <v>1.0</v>
      </c>
      <c r="F91" s="96"/>
      <c r="G91" s="39">
        <v>0.0</v>
      </c>
      <c r="H91" s="46"/>
      <c r="I91" s="33">
        <f t="shared" si="5"/>
        <v>0</v>
      </c>
      <c r="J91" s="84"/>
      <c r="K91" s="34"/>
      <c r="L91" s="34"/>
      <c r="M91" s="34"/>
      <c r="N91" s="34"/>
      <c r="O91" s="34"/>
      <c r="P91" s="34"/>
      <c r="Q91" s="34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</row>
    <row r="92" ht="15.75" customHeight="1">
      <c r="A92" s="95" t="s">
        <v>30</v>
      </c>
      <c r="B92" s="92" t="s">
        <v>148</v>
      </c>
      <c r="C92" s="49"/>
      <c r="D92" s="50" t="s">
        <v>145</v>
      </c>
      <c r="E92" s="80">
        <v>1.0</v>
      </c>
      <c r="F92" s="96"/>
      <c r="G92" s="39">
        <v>0.0</v>
      </c>
      <c r="H92" s="46"/>
      <c r="I92" s="33">
        <f t="shared" si="5"/>
        <v>0</v>
      </c>
      <c r="J92" s="84"/>
      <c r="K92" s="34"/>
      <c r="L92" s="34"/>
      <c r="M92" s="34"/>
      <c r="N92" s="34"/>
      <c r="O92" s="34"/>
      <c r="P92" s="34"/>
      <c r="Q92" s="34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</row>
    <row r="93" ht="15.75" customHeight="1">
      <c r="A93" s="76" t="s">
        <v>149</v>
      </c>
      <c r="B93" s="76" t="s">
        <v>150</v>
      </c>
      <c r="C93" s="77" t="s">
        <v>151</v>
      </c>
      <c r="D93" s="77" t="s">
        <v>152</v>
      </c>
      <c r="E93" s="77" t="s">
        <v>153</v>
      </c>
      <c r="F93" s="97"/>
      <c r="G93" s="77" t="s">
        <v>154</v>
      </c>
      <c r="H93" s="77" t="s">
        <v>155</v>
      </c>
      <c r="I93" s="77" t="s">
        <v>156</v>
      </c>
      <c r="J93" s="84"/>
      <c r="K93" s="18"/>
      <c r="L93" s="18"/>
      <c r="M93" s="18"/>
      <c r="N93" s="18"/>
      <c r="O93" s="18"/>
      <c r="P93" s="18"/>
      <c r="Q93" s="18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</row>
    <row r="94" ht="15.75" customHeight="1">
      <c r="A94" s="79" t="s">
        <v>157</v>
      </c>
      <c r="B94" s="98" t="s">
        <v>144</v>
      </c>
      <c r="C94" s="81">
        <f>SUMIFS($E$88:$E$92,$B$88:$B$92,"FDA",$D$88:$D$92,"&lt;&gt;VAGO")</f>
        <v>1</v>
      </c>
      <c r="D94" s="81">
        <f>SUMIFS($E$88:$E$92,$B$88:$B$92,"FDA",$D$88:$D$92,"VAGO")</f>
        <v>0</v>
      </c>
      <c r="E94" s="81">
        <f t="shared" ref="E94:E98" si="6">C94+D94</f>
        <v>1</v>
      </c>
      <c r="F94" s="82"/>
      <c r="G94" s="33">
        <f>SUMIF($B$88:$B$92,"FDA",$G$88:$G$92)</f>
        <v>0</v>
      </c>
      <c r="H94" s="33">
        <f>SUMIF($B$88:$B$92,"FDA",$H$88:$H$92)</f>
        <v>6782.61</v>
      </c>
      <c r="I94" s="33">
        <f>SUMIF($B$88:$B$92,"FDA",$I$88:$I$92)</f>
        <v>6782.61</v>
      </c>
      <c r="J94" s="34"/>
      <c r="K94" s="18"/>
      <c r="L94" s="34"/>
      <c r="M94" s="34"/>
      <c r="N94" s="34"/>
      <c r="O94" s="34"/>
      <c r="P94" s="34"/>
      <c r="Q94" s="34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</row>
    <row r="95" ht="15.75" customHeight="1">
      <c r="A95" s="79" t="s">
        <v>158</v>
      </c>
      <c r="B95" s="98" t="s">
        <v>159</v>
      </c>
      <c r="C95" s="81">
        <f>SUMIFS($E$88:$E$92,$B$88:$B$92,"FDA-1",$D$88:$D$92,"&lt;&gt;VAGO")</f>
        <v>0</v>
      </c>
      <c r="D95" s="99">
        <v>1.0</v>
      </c>
      <c r="E95" s="81">
        <f t="shared" si="6"/>
        <v>1</v>
      </c>
      <c r="F95" s="82"/>
      <c r="G95" s="33">
        <f>SUMIF($B$88:$B$92,"FDA-1",$G$88:$G$92)</f>
        <v>0</v>
      </c>
      <c r="H95" s="33">
        <f>SUMIF($B$88:$B$92,"FDA-1",$H$88:$H$92)</f>
        <v>0</v>
      </c>
      <c r="I95" s="33">
        <f>SUMIF($B$88:$B$92,"FDA-1",$I$88:$I$92)</f>
        <v>0</v>
      </c>
      <c r="J95" s="34"/>
      <c r="K95" s="18"/>
      <c r="L95" s="34"/>
      <c r="M95" s="34"/>
      <c r="N95" s="34"/>
      <c r="O95" s="34"/>
      <c r="P95" s="34"/>
      <c r="Q95" s="34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</row>
    <row r="96" ht="15.75" customHeight="1">
      <c r="A96" s="79" t="s">
        <v>160</v>
      </c>
      <c r="B96" s="98" t="s">
        <v>147</v>
      </c>
      <c r="C96" s="99">
        <v>1.0</v>
      </c>
      <c r="D96" s="99">
        <v>1.0</v>
      </c>
      <c r="E96" s="81">
        <f t="shared" si="6"/>
        <v>2</v>
      </c>
      <c r="F96" s="85"/>
      <c r="G96" s="33">
        <f>SUMIF($B$88:$B$92,"FDA-2",$G$88:$G$92)</f>
        <v>0</v>
      </c>
      <c r="H96" s="33">
        <f>SUMIF($B$88:$B$92,"FDA-2",$H$88:$H$92)</f>
        <v>5703.56</v>
      </c>
      <c r="I96" s="33">
        <f>SUMIF($B$88:$B$92,"FDA-2",$I$88:$I$92)</f>
        <v>5703.56</v>
      </c>
      <c r="J96" s="34"/>
      <c r="K96" s="18"/>
      <c r="L96" s="34"/>
      <c r="M96" s="34"/>
      <c r="N96" s="34"/>
      <c r="O96" s="34"/>
      <c r="P96" s="34"/>
      <c r="Q96" s="34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</row>
    <row r="97" ht="15.75" customHeight="1">
      <c r="A97" s="79" t="s">
        <v>161</v>
      </c>
      <c r="B97" s="98" t="s">
        <v>148</v>
      </c>
      <c r="C97" s="99">
        <v>0.0</v>
      </c>
      <c r="D97" s="99">
        <v>2.0</v>
      </c>
      <c r="E97" s="81">
        <f t="shared" si="6"/>
        <v>2</v>
      </c>
      <c r="F97" s="87"/>
      <c r="G97" s="33">
        <f>SUMIF($B$88:$B$92,"FDA-3",$G$88:$G$92)</f>
        <v>0</v>
      </c>
      <c r="H97" s="33">
        <f>SUMIF($B$88:$B$92,"FDA-3",$H$88:$H$92)</f>
        <v>0</v>
      </c>
      <c r="I97" s="33">
        <f>SUMIF($B$88:$B$92,"FDA-3",$I$88:$I$92)</f>
        <v>0</v>
      </c>
      <c r="J97" s="34"/>
      <c r="K97" s="18"/>
      <c r="L97" s="34"/>
      <c r="M97" s="34"/>
      <c r="N97" s="34"/>
      <c r="O97" s="34"/>
      <c r="P97" s="34"/>
      <c r="Q97" s="34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</row>
    <row r="98" ht="15.75" customHeight="1">
      <c r="A98" s="79" t="s">
        <v>162</v>
      </c>
      <c r="B98" s="98" t="s">
        <v>163</v>
      </c>
      <c r="C98" s="81">
        <f>SUMIFS($E$88:$E$92,$B$88:$B$92,"FDA-4",$D$88:$D$92,"&lt;&gt;VAGO")</f>
        <v>0</v>
      </c>
      <c r="D98" s="81">
        <f>SUMIFS($E$88:$E$92,$B$88:$B$92,"FDA-4",$D$88:$D$92,"VAGO")</f>
        <v>0</v>
      </c>
      <c r="E98" s="81">
        <f t="shared" si="6"/>
        <v>0</v>
      </c>
      <c r="F98" s="85"/>
      <c r="G98" s="33">
        <f>SUMIF($B$88:$B$92,"FDA-4",$G$88:$G$92)</f>
        <v>0</v>
      </c>
      <c r="H98" s="33">
        <f>SUMIF($B$88:$B$92,"FDA-4",$H$88:$H$92)</f>
        <v>0</v>
      </c>
      <c r="I98" s="33">
        <f>SUMIF($B$88:$B$92,"FDA-4",$I$88:$I$92)</f>
        <v>0</v>
      </c>
      <c r="J98" s="34"/>
      <c r="K98" s="18"/>
      <c r="L98" s="34"/>
      <c r="M98" s="34"/>
      <c r="N98" s="34"/>
      <c r="O98" s="34"/>
      <c r="P98" s="34"/>
      <c r="Q98" s="34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</row>
    <row r="99" ht="15.75" customHeight="1">
      <c r="A99" s="76" t="s">
        <v>164</v>
      </c>
      <c r="B99" s="97"/>
      <c r="C99" s="77">
        <f t="shared" ref="C99:E99" si="7">SUM(C95:C98)</f>
        <v>1</v>
      </c>
      <c r="D99" s="77">
        <f t="shared" si="7"/>
        <v>4</v>
      </c>
      <c r="E99" s="77">
        <f t="shared" si="7"/>
        <v>5</v>
      </c>
      <c r="F99" s="97"/>
      <c r="G99" s="100">
        <f t="shared" ref="G99:I99" si="8">SUM(G94:G98)</f>
        <v>0</v>
      </c>
      <c r="H99" s="100">
        <f t="shared" si="8"/>
        <v>12486.17</v>
      </c>
      <c r="I99" s="100">
        <f t="shared" si="8"/>
        <v>12486.17</v>
      </c>
      <c r="J99" s="34"/>
      <c r="K99" s="18"/>
      <c r="L99" s="34"/>
      <c r="M99" s="34"/>
      <c r="N99" s="34"/>
      <c r="O99" s="34"/>
      <c r="P99" s="34"/>
      <c r="Q99" s="34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</row>
    <row r="100" ht="45.0" customHeight="1">
      <c r="A100" s="89"/>
      <c r="B100" s="89"/>
      <c r="C100" s="89"/>
      <c r="D100" s="89"/>
      <c r="E100" s="89"/>
      <c r="F100" s="89"/>
      <c r="G100" s="89"/>
      <c r="H100" s="89"/>
      <c r="I100" s="18"/>
      <c r="J100" s="34"/>
      <c r="K100" s="18"/>
      <c r="L100" s="34"/>
      <c r="M100" s="34"/>
      <c r="N100" s="34"/>
      <c r="O100" s="34"/>
      <c r="P100" s="34"/>
      <c r="Q100" s="34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</row>
    <row r="101" ht="15.75" customHeight="1">
      <c r="A101" s="17" t="s">
        <v>165</v>
      </c>
      <c r="B101" s="8"/>
      <c r="C101" s="8"/>
      <c r="D101" s="8"/>
      <c r="E101" s="8"/>
      <c r="F101" s="8"/>
      <c r="G101" s="8"/>
      <c r="H101" s="8"/>
      <c r="I101" s="15"/>
      <c r="J101" s="34"/>
      <c r="K101" s="18"/>
      <c r="L101" s="34"/>
      <c r="M101" s="34"/>
      <c r="N101" s="34"/>
      <c r="O101" s="34"/>
      <c r="P101" s="34"/>
      <c r="Q101" s="34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</row>
    <row r="102" ht="15.75" customHeight="1">
      <c r="A102" s="101" t="s">
        <v>166</v>
      </c>
      <c r="B102" s="21" t="s">
        <v>167</v>
      </c>
      <c r="C102" s="21" t="s">
        <v>168</v>
      </c>
      <c r="D102" s="21" t="s">
        <v>169</v>
      </c>
      <c r="E102" s="21" t="s">
        <v>170</v>
      </c>
      <c r="F102" s="21" t="s">
        <v>171</v>
      </c>
      <c r="G102" s="21" t="s">
        <v>172</v>
      </c>
      <c r="H102" s="21" t="s">
        <v>173</v>
      </c>
      <c r="I102" s="21" t="s">
        <v>174</v>
      </c>
      <c r="J102" s="18"/>
      <c r="K102" s="18"/>
      <c r="L102" s="18"/>
      <c r="M102" s="18"/>
      <c r="N102" s="18"/>
      <c r="O102" s="18"/>
      <c r="P102" s="18"/>
      <c r="Q102" s="18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</row>
    <row r="103" ht="15.75" customHeight="1">
      <c r="A103" s="102" t="s">
        <v>175</v>
      </c>
      <c r="B103" s="32" t="s">
        <v>176</v>
      </c>
      <c r="C103" s="103"/>
      <c r="D103" s="50" t="s">
        <v>145</v>
      </c>
      <c r="E103" s="104">
        <v>1.0</v>
      </c>
      <c r="F103" s="105"/>
      <c r="G103" s="31">
        <v>0.0</v>
      </c>
      <c r="H103" s="32">
        <v>1392.8</v>
      </c>
      <c r="I103" s="106">
        <v>1392.8</v>
      </c>
      <c r="J103" s="34"/>
      <c r="K103" s="34"/>
      <c r="L103" s="34"/>
      <c r="M103" s="34"/>
      <c r="N103" s="34"/>
      <c r="O103" s="34"/>
      <c r="P103" s="34"/>
      <c r="Q103" s="34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</row>
    <row r="104" ht="15.75" customHeight="1">
      <c r="A104" s="107" t="s">
        <v>177</v>
      </c>
      <c r="B104" s="40" t="s">
        <v>176</v>
      </c>
      <c r="C104" s="103"/>
      <c r="D104" s="50" t="s">
        <v>145</v>
      </c>
      <c r="E104" s="104">
        <v>1.0</v>
      </c>
      <c r="F104" s="105"/>
      <c r="G104" s="31">
        <v>0.0</v>
      </c>
      <c r="H104" s="32">
        <v>1392.8</v>
      </c>
      <c r="I104" s="106">
        <v>1392.8</v>
      </c>
      <c r="J104" s="34"/>
      <c r="K104" s="34"/>
      <c r="L104" s="34"/>
      <c r="M104" s="34"/>
      <c r="N104" s="34"/>
      <c r="O104" s="34"/>
      <c r="P104" s="34"/>
      <c r="Q104" s="34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</row>
    <row r="105" ht="15.75" customHeight="1">
      <c r="A105" s="108" t="s">
        <v>178</v>
      </c>
      <c r="B105" s="40" t="s">
        <v>176</v>
      </c>
      <c r="C105" s="103"/>
      <c r="D105" s="50" t="s">
        <v>145</v>
      </c>
      <c r="E105" s="104">
        <v>1.0</v>
      </c>
      <c r="F105" s="105"/>
      <c r="G105" s="31">
        <v>0.0</v>
      </c>
      <c r="H105" s="32">
        <v>1392.8</v>
      </c>
      <c r="I105" s="106">
        <v>1392.8</v>
      </c>
      <c r="J105" s="34"/>
      <c r="K105" s="34"/>
      <c r="L105" s="34"/>
      <c r="M105" s="34"/>
      <c r="N105" s="34"/>
      <c r="O105" s="34"/>
      <c r="P105" s="34"/>
      <c r="Q105" s="34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</row>
    <row r="106" ht="15.75" customHeight="1">
      <c r="A106" s="107" t="s">
        <v>179</v>
      </c>
      <c r="B106" s="40" t="s">
        <v>176</v>
      </c>
      <c r="C106" s="103"/>
      <c r="D106" s="50" t="s">
        <v>145</v>
      </c>
      <c r="E106" s="104">
        <v>1.0</v>
      </c>
      <c r="F106" s="105"/>
      <c r="G106" s="31">
        <v>0.0</v>
      </c>
      <c r="H106" s="32">
        <v>1392.8</v>
      </c>
      <c r="I106" s="106">
        <v>1392.8</v>
      </c>
      <c r="J106" s="34"/>
      <c r="K106" s="34"/>
      <c r="L106" s="34"/>
      <c r="M106" s="34"/>
      <c r="N106" s="34"/>
      <c r="O106" s="34"/>
      <c r="P106" s="34"/>
      <c r="Q106" s="34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</row>
    <row r="107" ht="15.75" customHeight="1">
      <c r="A107" s="107" t="s">
        <v>180</v>
      </c>
      <c r="B107" s="40" t="s">
        <v>181</v>
      </c>
      <c r="C107" s="103"/>
      <c r="D107" s="50" t="s">
        <v>145</v>
      </c>
      <c r="E107" s="104">
        <v>1.0</v>
      </c>
      <c r="F107" s="105"/>
      <c r="G107" s="31">
        <v>0.0</v>
      </c>
      <c r="H107" s="109">
        <v>849.76</v>
      </c>
      <c r="I107" s="109">
        <v>849.76</v>
      </c>
      <c r="J107" s="34"/>
      <c r="K107" s="34"/>
      <c r="L107" s="34"/>
      <c r="M107" s="34"/>
      <c r="N107" s="34"/>
      <c r="O107" s="34"/>
      <c r="P107" s="34"/>
      <c r="Q107" s="34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</row>
    <row r="108" ht="15.75" customHeight="1">
      <c r="A108" s="107" t="s">
        <v>182</v>
      </c>
      <c r="B108" s="40" t="s">
        <v>181</v>
      </c>
      <c r="C108" s="103"/>
      <c r="D108" s="50" t="s">
        <v>145</v>
      </c>
      <c r="E108" s="104">
        <v>1.0</v>
      </c>
      <c r="F108" s="105"/>
      <c r="G108" s="31">
        <v>0.0</v>
      </c>
      <c r="H108" s="109">
        <v>849.76</v>
      </c>
      <c r="I108" s="109">
        <v>849.76</v>
      </c>
      <c r="J108" s="34"/>
      <c r="K108" s="34"/>
      <c r="L108" s="34"/>
      <c r="M108" s="34"/>
      <c r="N108" s="34"/>
      <c r="O108" s="34"/>
      <c r="P108" s="34"/>
      <c r="Q108" s="34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</row>
    <row r="109" ht="15.75" customHeight="1">
      <c r="A109" s="110" t="s">
        <v>183</v>
      </c>
      <c r="B109" s="111" t="s">
        <v>181</v>
      </c>
      <c r="C109" s="103"/>
      <c r="D109" s="50" t="s">
        <v>145</v>
      </c>
      <c r="E109" s="104">
        <v>1.0</v>
      </c>
      <c r="F109" s="105"/>
      <c r="G109" s="31">
        <v>0.0</v>
      </c>
      <c r="H109" s="109">
        <v>849.76</v>
      </c>
      <c r="I109" s="109">
        <v>849.76</v>
      </c>
      <c r="J109" s="34"/>
      <c r="K109" s="34"/>
      <c r="L109" s="34"/>
      <c r="M109" s="34"/>
      <c r="N109" s="34"/>
      <c r="O109" s="34"/>
      <c r="P109" s="34"/>
      <c r="Q109" s="34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</row>
    <row r="110" ht="15.75" customHeight="1">
      <c r="A110" s="107" t="s">
        <v>184</v>
      </c>
      <c r="B110" s="40" t="s">
        <v>181</v>
      </c>
      <c r="C110" s="103"/>
      <c r="D110" s="50" t="s">
        <v>145</v>
      </c>
      <c r="E110" s="104">
        <v>1.0</v>
      </c>
      <c r="F110" s="105"/>
      <c r="G110" s="31">
        <v>0.0</v>
      </c>
      <c r="H110" s="109">
        <v>849.76</v>
      </c>
      <c r="I110" s="109">
        <v>849.76</v>
      </c>
      <c r="J110" s="34"/>
      <c r="K110" s="34"/>
      <c r="L110" s="34"/>
      <c r="M110" s="34"/>
      <c r="N110" s="34"/>
      <c r="O110" s="34"/>
      <c r="P110" s="34"/>
      <c r="Q110" s="34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</row>
    <row r="111" ht="15.75" customHeight="1">
      <c r="A111" s="107" t="s">
        <v>185</v>
      </c>
      <c r="B111" s="40" t="s">
        <v>181</v>
      </c>
      <c r="C111" s="103"/>
      <c r="D111" s="50" t="s">
        <v>145</v>
      </c>
      <c r="E111" s="104">
        <v>1.0</v>
      </c>
      <c r="F111" s="105"/>
      <c r="G111" s="31">
        <v>0.0</v>
      </c>
      <c r="H111" s="109">
        <v>849.76</v>
      </c>
      <c r="I111" s="109">
        <v>849.76</v>
      </c>
      <c r="J111" s="34"/>
      <c r="K111" s="34"/>
      <c r="L111" s="34"/>
      <c r="M111" s="34"/>
      <c r="N111" s="34"/>
      <c r="O111" s="34"/>
      <c r="P111" s="34"/>
      <c r="Q111" s="34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</row>
    <row r="112" ht="15.75" customHeight="1">
      <c r="A112" s="107" t="s">
        <v>186</v>
      </c>
      <c r="B112" s="40" t="s">
        <v>187</v>
      </c>
      <c r="C112" s="103"/>
      <c r="D112" s="50" t="s">
        <v>145</v>
      </c>
      <c r="E112" s="104">
        <v>1.0</v>
      </c>
      <c r="F112" s="105"/>
      <c r="G112" s="31">
        <v>0.0</v>
      </c>
      <c r="H112" s="109">
        <v>505.81</v>
      </c>
      <c r="I112" s="109">
        <v>505.81</v>
      </c>
      <c r="J112" s="34"/>
      <c r="K112" s="34"/>
      <c r="L112" s="34"/>
      <c r="M112" s="34"/>
      <c r="N112" s="34"/>
      <c r="O112" s="34"/>
      <c r="P112" s="34"/>
      <c r="Q112" s="34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</row>
    <row r="113" ht="15.75" customHeight="1">
      <c r="A113" s="112" t="s">
        <v>188</v>
      </c>
      <c r="B113" s="40" t="s">
        <v>187</v>
      </c>
      <c r="C113" s="103"/>
      <c r="D113" s="50" t="s">
        <v>145</v>
      </c>
      <c r="E113" s="80">
        <v>1.0</v>
      </c>
      <c r="F113" s="105"/>
      <c r="G113" s="31">
        <v>0.0</v>
      </c>
      <c r="H113" s="109">
        <v>505.81</v>
      </c>
      <c r="I113" s="109">
        <v>505.81</v>
      </c>
      <c r="J113" s="34"/>
      <c r="K113" s="34"/>
      <c r="L113" s="34"/>
      <c r="M113" s="34"/>
      <c r="N113" s="34"/>
      <c r="O113" s="34"/>
      <c r="P113" s="34"/>
      <c r="Q113" s="34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</row>
    <row r="114" ht="15.75" customHeight="1">
      <c r="A114" s="113" t="s">
        <v>189</v>
      </c>
      <c r="B114" s="111" t="s">
        <v>187</v>
      </c>
      <c r="C114" s="49"/>
      <c r="D114" s="50" t="s">
        <v>145</v>
      </c>
      <c r="E114" s="80">
        <v>1.0</v>
      </c>
      <c r="F114" s="96"/>
      <c r="G114" s="39">
        <v>0.0</v>
      </c>
      <c r="H114" s="109">
        <v>505.81</v>
      </c>
      <c r="I114" s="109">
        <v>505.81</v>
      </c>
      <c r="J114" s="34"/>
      <c r="K114" s="34"/>
      <c r="L114" s="34"/>
      <c r="M114" s="34"/>
      <c r="N114" s="34"/>
      <c r="O114" s="34"/>
      <c r="P114" s="34"/>
      <c r="Q114" s="34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</row>
    <row r="115" ht="15.75" customHeight="1">
      <c r="A115" s="114" t="s">
        <v>190</v>
      </c>
      <c r="B115" s="111" t="s">
        <v>191</v>
      </c>
      <c r="C115" s="49"/>
      <c r="D115" s="50" t="s">
        <v>145</v>
      </c>
      <c r="E115" s="80">
        <v>1.0</v>
      </c>
      <c r="F115" s="93"/>
      <c r="G115" s="39">
        <v>0.0</v>
      </c>
      <c r="H115" s="109">
        <v>465.38</v>
      </c>
      <c r="I115" s="109">
        <v>465.38</v>
      </c>
      <c r="J115" s="34"/>
      <c r="K115" s="34"/>
      <c r="L115" s="34"/>
      <c r="M115" s="34"/>
      <c r="N115" s="34"/>
      <c r="O115" s="34"/>
      <c r="P115" s="34"/>
      <c r="Q115" s="34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</row>
    <row r="116" ht="15.75" customHeight="1">
      <c r="A116" s="107" t="s">
        <v>192</v>
      </c>
      <c r="B116" s="111" t="s">
        <v>191</v>
      </c>
      <c r="C116" s="49"/>
      <c r="D116" s="50" t="s">
        <v>145</v>
      </c>
      <c r="E116" s="80">
        <v>1.0</v>
      </c>
      <c r="F116" s="96"/>
      <c r="G116" s="39">
        <v>0.0</v>
      </c>
      <c r="H116" s="109">
        <v>465.38</v>
      </c>
      <c r="I116" s="115">
        <f t="shared" ref="I116:I122" si="9">SUM(G116:H116)</f>
        <v>465.38</v>
      </c>
      <c r="J116" s="34"/>
      <c r="K116" s="34"/>
      <c r="L116" s="34"/>
      <c r="M116" s="34"/>
      <c r="N116" s="34"/>
      <c r="O116" s="34"/>
      <c r="P116" s="34"/>
      <c r="Q116" s="34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</row>
    <row r="117" ht="15.75" customHeight="1">
      <c r="A117" s="110" t="s">
        <v>193</v>
      </c>
      <c r="B117" s="111" t="s">
        <v>191</v>
      </c>
      <c r="C117" s="103"/>
      <c r="D117" s="50" t="s">
        <v>145</v>
      </c>
      <c r="E117" s="80">
        <v>1.0</v>
      </c>
      <c r="F117" s="105"/>
      <c r="G117" s="39">
        <v>0.0</v>
      </c>
      <c r="H117" s="109">
        <v>465.38</v>
      </c>
      <c r="I117" s="115">
        <f t="shared" si="9"/>
        <v>465.38</v>
      </c>
      <c r="J117" s="34"/>
      <c r="K117" s="34"/>
      <c r="L117" s="34"/>
      <c r="M117" s="34"/>
      <c r="N117" s="34"/>
      <c r="O117" s="34"/>
      <c r="P117" s="34"/>
      <c r="Q117" s="34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</row>
    <row r="118" ht="15.75" customHeight="1">
      <c r="A118" s="110" t="s">
        <v>194</v>
      </c>
      <c r="B118" s="111" t="s">
        <v>191</v>
      </c>
      <c r="C118" s="103"/>
      <c r="D118" s="50" t="s">
        <v>145</v>
      </c>
      <c r="E118" s="80">
        <v>1.0</v>
      </c>
      <c r="F118" s="105"/>
      <c r="G118" s="39">
        <v>0.0</v>
      </c>
      <c r="H118" s="109">
        <v>465.38</v>
      </c>
      <c r="I118" s="115">
        <f t="shared" si="9"/>
        <v>465.38</v>
      </c>
      <c r="J118" s="34"/>
      <c r="K118" s="34"/>
      <c r="L118" s="34"/>
      <c r="M118" s="34"/>
      <c r="N118" s="34"/>
      <c r="O118" s="34"/>
      <c r="P118" s="34"/>
      <c r="Q118" s="34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</row>
    <row r="119" ht="15.75" customHeight="1">
      <c r="A119" s="112" t="s">
        <v>195</v>
      </c>
      <c r="B119" s="111" t="s">
        <v>191</v>
      </c>
      <c r="C119" s="103"/>
      <c r="D119" s="50" t="s">
        <v>145</v>
      </c>
      <c r="E119" s="80">
        <v>1.0</v>
      </c>
      <c r="F119" s="105"/>
      <c r="G119" s="39">
        <v>0.0</v>
      </c>
      <c r="H119" s="109">
        <v>465.38</v>
      </c>
      <c r="I119" s="115">
        <f t="shared" si="9"/>
        <v>465.38</v>
      </c>
      <c r="J119" s="34"/>
      <c r="K119" s="34"/>
      <c r="L119" s="34"/>
      <c r="M119" s="34"/>
      <c r="N119" s="34"/>
      <c r="O119" s="34"/>
      <c r="P119" s="34"/>
      <c r="Q119" s="34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</row>
    <row r="120" ht="15.75" customHeight="1">
      <c r="A120" s="107" t="s">
        <v>196</v>
      </c>
      <c r="B120" s="111" t="s">
        <v>191</v>
      </c>
      <c r="C120" s="103"/>
      <c r="D120" s="50" t="s">
        <v>145</v>
      </c>
      <c r="E120" s="80">
        <v>1.0</v>
      </c>
      <c r="F120" s="105"/>
      <c r="G120" s="39">
        <v>0.0</v>
      </c>
      <c r="H120" s="109">
        <v>465.38</v>
      </c>
      <c r="I120" s="115">
        <f t="shared" si="9"/>
        <v>465.38</v>
      </c>
      <c r="J120" s="34"/>
      <c r="K120" s="34"/>
      <c r="L120" s="34"/>
      <c r="M120" s="34"/>
      <c r="N120" s="34"/>
      <c r="O120" s="34"/>
      <c r="P120" s="34"/>
      <c r="Q120" s="34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</row>
    <row r="121" ht="15.75" customHeight="1">
      <c r="A121" s="107" t="s">
        <v>197</v>
      </c>
      <c r="B121" s="111" t="s">
        <v>191</v>
      </c>
      <c r="C121" s="103"/>
      <c r="D121" s="50" t="s">
        <v>145</v>
      </c>
      <c r="E121" s="80">
        <v>1.0</v>
      </c>
      <c r="F121" s="105"/>
      <c r="G121" s="39">
        <v>0.0</v>
      </c>
      <c r="H121" s="109">
        <v>465.38</v>
      </c>
      <c r="I121" s="115">
        <f t="shared" si="9"/>
        <v>465.38</v>
      </c>
      <c r="J121" s="34"/>
      <c r="K121" s="34"/>
      <c r="L121" s="34"/>
      <c r="M121" s="34"/>
      <c r="N121" s="34"/>
      <c r="O121" s="34"/>
      <c r="P121" s="34"/>
      <c r="Q121" s="34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</row>
    <row r="122" ht="15.75" customHeight="1">
      <c r="A122" s="116" t="s">
        <v>30</v>
      </c>
      <c r="B122" s="117" t="s">
        <v>191</v>
      </c>
      <c r="C122" s="103"/>
      <c r="D122" s="50" t="s">
        <v>145</v>
      </c>
      <c r="E122" s="80">
        <v>1.0</v>
      </c>
      <c r="F122" s="105"/>
      <c r="G122" s="39">
        <v>0.0</v>
      </c>
      <c r="H122" s="109">
        <v>465.38</v>
      </c>
      <c r="I122" s="115">
        <f t="shared" si="9"/>
        <v>465.38</v>
      </c>
      <c r="J122" s="34"/>
      <c r="K122" s="34"/>
      <c r="L122" s="34"/>
      <c r="M122" s="34"/>
      <c r="N122" s="34"/>
      <c r="O122" s="34"/>
      <c r="P122" s="34"/>
      <c r="Q122" s="34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</row>
    <row r="123" ht="15.75" customHeight="1">
      <c r="A123" s="76" t="s">
        <v>198</v>
      </c>
      <c r="B123" s="76" t="s">
        <v>199</v>
      </c>
      <c r="C123" s="77" t="s">
        <v>200</v>
      </c>
      <c r="D123" s="77" t="s">
        <v>201</v>
      </c>
      <c r="E123" s="77" t="s">
        <v>202</v>
      </c>
      <c r="F123" s="97"/>
      <c r="G123" s="77" t="s">
        <v>203</v>
      </c>
      <c r="H123" s="77" t="s">
        <v>204</v>
      </c>
      <c r="I123" s="77" t="s">
        <v>205</v>
      </c>
      <c r="J123" s="34"/>
      <c r="K123" s="34"/>
      <c r="L123" s="34"/>
      <c r="M123" s="34"/>
      <c r="N123" s="34"/>
      <c r="O123" s="34"/>
      <c r="P123" s="34"/>
      <c r="Q123" s="34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</row>
    <row r="124" ht="15.75" customHeight="1">
      <c r="A124" s="79" t="s">
        <v>206</v>
      </c>
      <c r="B124" s="98" t="s">
        <v>176</v>
      </c>
      <c r="C124" s="99">
        <v>4.0</v>
      </c>
      <c r="D124" s="81">
        <f>SUMIFS($E$113:$E$122,$B$113:$B$122,"FGS-1",$D$113:$D$122,"VAGO")</f>
        <v>0</v>
      </c>
      <c r="E124" s="81">
        <f t="shared" ref="E124:E126" si="10">C124+D124</f>
        <v>4</v>
      </c>
      <c r="F124" s="82"/>
      <c r="G124" s="33">
        <f>SUMIF($B$113:$B$122,"FGS-1",$G$113:$G$122)</f>
        <v>0</v>
      </c>
      <c r="H124" s="118">
        <f>SUMIF($B$103:$B$122,"FGS-1",$H$103:$H$122)</f>
        <v>5571.2</v>
      </c>
      <c r="I124" s="33">
        <f>SUMIF($B$103:$B$122,"FGS-1",$I$103:$I$122)</f>
        <v>5571.2</v>
      </c>
      <c r="J124" s="34"/>
      <c r="K124" s="34"/>
      <c r="L124" s="34"/>
      <c r="M124" s="34"/>
      <c r="N124" s="34"/>
      <c r="O124" s="34"/>
      <c r="P124" s="34"/>
      <c r="Q124" s="3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</row>
    <row r="125" ht="15.75" customHeight="1">
      <c r="A125" s="79" t="s">
        <v>207</v>
      </c>
      <c r="B125" s="98" t="s">
        <v>208</v>
      </c>
      <c r="C125" s="99">
        <v>5.0</v>
      </c>
      <c r="D125" s="81">
        <f>SUMIFS($E$113:$E$122,$B$113:$B$122,"FGS-2",$D$113:$D$122,"VAGO")</f>
        <v>0</v>
      </c>
      <c r="E125" s="81">
        <f t="shared" si="10"/>
        <v>5</v>
      </c>
      <c r="F125" s="85"/>
      <c r="G125" s="33">
        <f>SUMIF($B$113:$B$122,"FGS-2",$G$113:$G$122)</f>
        <v>0</v>
      </c>
      <c r="H125" s="118">
        <f>SUMIF($B$103:$B$122,"FGS-2",$H$103:$H$122)</f>
        <v>4248.8</v>
      </c>
      <c r="I125" s="33">
        <f>SUMIF($B$103:$B$122,"FGS-2",$I$103:$I$122)</f>
        <v>4248.8</v>
      </c>
      <c r="J125" s="34"/>
      <c r="K125" s="34"/>
      <c r="L125" s="34"/>
      <c r="M125" s="34"/>
      <c r="N125" s="34"/>
      <c r="O125" s="34"/>
      <c r="P125" s="34"/>
      <c r="Q125" s="3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</row>
    <row r="126" ht="15.75" customHeight="1">
      <c r="A126" s="79" t="s">
        <v>209</v>
      </c>
      <c r="B126" s="98" t="s">
        <v>210</v>
      </c>
      <c r="C126" s="81">
        <f>SUMIFS($E$113:$E$122,$B$113:$B$122,"FGS-3",$D$113:$D$122,"&lt;&gt;VAGO")</f>
        <v>0</v>
      </c>
      <c r="D126" s="81">
        <f>SUMIFS($E$113:$E$122,$B$113:$B$122,"FGS-3",$D$113:$D$122,"VAGO")</f>
        <v>0</v>
      </c>
      <c r="E126" s="81">
        <f t="shared" si="10"/>
        <v>0</v>
      </c>
      <c r="F126" s="85"/>
      <c r="G126" s="33">
        <f>SUMIF($B$113:$B$122,"FGS-3",$G$113:$G$122)</f>
        <v>0</v>
      </c>
      <c r="H126" s="118">
        <f>SUMIF($B$103:$B$122,"FGS-3",$H$103:$H$122)</f>
        <v>0</v>
      </c>
      <c r="I126" s="33">
        <f>SUMIF($B$103:$B$122,"FGS-3",$I$103:$I$122)</f>
        <v>0</v>
      </c>
      <c r="J126" s="34"/>
      <c r="K126" s="34"/>
      <c r="L126" s="34"/>
      <c r="M126" s="34"/>
      <c r="N126" s="34"/>
      <c r="O126" s="34"/>
      <c r="P126" s="34"/>
      <c r="Q126" s="3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</row>
    <row r="127" ht="15.75" customHeight="1">
      <c r="A127" s="86" t="s">
        <v>211</v>
      </c>
      <c r="B127" s="119" t="s">
        <v>212</v>
      </c>
      <c r="C127" s="81">
        <f>SUMIFS($E$113:$E$122,$B$113:$B$122,"FGA-1",$D$113:$D$122,"&lt;&gt;VAGO")</f>
        <v>2</v>
      </c>
      <c r="D127" s="81">
        <f>SUMIFS($E$113:$E$122,$B$113:$B$122,"FGA-1",$D$113:$D$122,"VAGO")</f>
        <v>0</v>
      </c>
      <c r="E127" s="99">
        <v>3.0</v>
      </c>
      <c r="F127" s="87"/>
      <c r="G127" s="33">
        <f>SUMIF($B$113:$B$122,"FGA-1",$G$113:$G$122)</f>
        <v>0</v>
      </c>
      <c r="H127" s="118">
        <f>SUMIF($B$103:$B$122,"FGA-1",$H$103:$H$122)</f>
        <v>1517.43</v>
      </c>
      <c r="I127" s="33">
        <f>SUMIF($B$103:$B$122,"FGA-1",$I$103:$I$122)</f>
        <v>1517.43</v>
      </c>
      <c r="J127" s="34"/>
      <c r="K127" s="34"/>
      <c r="L127" s="34"/>
      <c r="M127" s="34"/>
      <c r="N127" s="34"/>
      <c r="O127" s="34"/>
      <c r="P127" s="34"/>
      <c r="Q127" s="3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</row>
    <row r="128" ht="15.75" customHeight="1">
      <c r="A128" s="79" t="s">
        <v>213</v>
      </c>
      <c r="B128" s="98" t="s">
        <v>191</v>
      </c>
      <c r="C128" s="81">
        <f>SUMIFS($E$113:$E$122,$B$113:$B$122,"FGA-2",$D$113:$D$122,"&lt;&gt;VAGO")</f>
        <v>8</v>
      </c>
      <c r="D128" s="81">
        <f>SUMIFS($E$113:$E$122,$B$113:$B$122,"FGA-2",$D$113:$D$122,"VAGO")</f>
        <v>0</v>
      </c>
      <c r="E128" s="81">
        <f t="shared" ref="E128:E129" si="11">C128+D128</f>
        <v>8</v>
      </c>
      <c r="F128" s="87"/>
      <c r="G128" s="33">
        <f>SUMIF($B$113:$B$122,"FGA-2",$G$113:$G$122)</f>
        <v>0</v>
      </c>
      <c r="H128" s="118">
        <f>SUMIF($B$103:$B$122,"FGA-2",$H$103:$H$122)</f>
        <v>3723.04</v>
      </c>
      <c r="I128" s="33">
        <f>SUMIF($B$103:$B$122,"FGA-2",$I$103:$I$122)</f>
        <v>3723.04</v>
      </c>
      <c r="J128" s="34"/>
      <c r="K128" s="34"/>
      <c r="L128" s="34"/>
      <c r="M128" s="34"/>
      <c r="N128" s="34"/>
      <c r="O128" s="34"/>
      <c r="P128" s="34"/>
      <c r="Q128" s="3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</row>
    <row r="129" ht="15.75" customHeight="1">
      <c r="A129" s="79" t="s">
        <v>214</v>
      </c>
      <c r="B129" s="98" t="s">
        <v>215</v>
      </c>
      <c r="C129" s="81">
        <f>SUMIFS($E$113:$E$122,$B$113:$B$122,"FGA-3",$D$113:$D$122,"&lt;&gt;VAGO")</f>
        <v>0</v>
      </c>
      <c r="D129" s="81">
        <f>SUMIFS($E$113:$E$122,$B$113:$B$122,"FGA-3",$D$113:$D$122,"VAGO")</f>
        <v>0</v>
      </c>
      <c r="E129" s="81">
        <f t="shared" si="11"/>
        <v>0</v>
      </c>
      <c r="F129" s="85"/>
      <c r="G129" s="33">
        <f>SUMIF($B$113:$B$122,"FGA-3",$G$113:$G$122)</f>
        <v>0</v>
      </c>
      <c r="H129" s="118">
        <f>SUMIF($B$103:$B$122,"FGA-3",$H$103:$H$122)</f>
        <v>0</v>
      </c>
      <c r="I129" s="33">
        <f>SUMIF($B$103:$B$122,"FGA-3",$I$103:$I$122)</f>
        <v>0</v>
      </c>
      <c r="J129" s="34"/>
      <c r="K129" s="34"/>
      <c r="L129" s="34"/>
      <c r="M129" s="34"/>
      <c r="N129" s="34"/>
      <c r="O129" s="34"/>
      <c r="P129" s="34"/>
      <c r="Q129" s="34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</row>
    <row r="130" ht="15.75" customHeight="1">
      <c r="A130" s="76" t="s">
        <v>216</v>
      </c>
      <c r="B130" s="97"/>
      <c r="C130" s="77">
        <f t="shared" ref="C130:E130" si="12">SUM(C124:C129)</f>
        <v>19</v>
      </c>
      <c r="D130" s="77">
        <f t="shared" si="12"/>
        <v>0</v>
      </c>
      <c r="E130" s="77">
        <f t="shared" si="12"/>
        <v>20</v>
      </c>
      <c r="F130" s="97"/>
      <c r="G130" s="100">
        <f t="shared" ref="G130:I130" si="13">SUM(G124:G129)</f>
        <v>0</v>
      </c>
      <c r="H130" s="100">
        <f t="shared" si="13"/>
        <v>15060.47</v>
      </c>
      <c r="I130" s="100">
        <f t="shared" si="13"/>
        <v>15060.47</v>
      </c>
      <c r="J130" s="34"/>
      <c r="K130" s="34"/>
      <c r="L130" s="34"/>
      <c r="M130" s="34"/>
      <c r="N130" s="34"/>
      <c r="O130" s="34"/>
      <c r="P130" s="34"/>
      <c r="Q130" s="34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</row>
    <row r="131" ht="33.0" customHeight="1">
      <c r="A131" s="84"/>
      <c r="B131" s="84"/>
      <c r="C131" s="84"/>
      <c r="D131" s="84"/>
      <c r="E131" s="84"/>
      <c r="F131" s="84"/>
      <c r="G131" s="84"/>
      <c r="H131" s="84"/>
      <c r="I131" s="90"/>
      <c r="J131" s="90"/>
      <c r="K131" s="18"/>
      <c r="L131" s="90"/>
      <c r="M131" s="90"/>
      <c r="N131" s="90"/>
      <c r="O131" s="90"/>
      <c r="P131" s="90"/>
      <c r="Q131" s="90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</row>
    <row r="132" ht="15.75" customHeight="1">
      <c r="A132" s="76"/>
      <c r="B132" s="76"/>
      <c r="C132" s="77" t="s">
        <v>217</v>
      </c>
      <c r="D132" s="77" t="s">
        <v>218</v>
      </c>
      <c r="E132" s="77" t="s">
        <v>219</v>
      </c>
      <c r="F132" s="78"/>
      <c r="G132" s="77" t="s">
        <v>220</v>
      </c>
      <c r="H132" s="120">
        <v>505.81</v>
      </c>
      <c r="I132" s="120">
        <v>505.81</v>
      </c>
      <c r="J132" s="90"/>
      <c r="K132" s="18"/>
      <c r="L132" s="90"/>
      <c r="M132" s="90"/>
      <c r="N132" s="90"/>
      <c r="O132" s="90"/>
      <c r="P132" s="90"/>
      <c r="Q132" s="90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</row>
    <row r="133" ht="15.75" customHeight="1">
      <c r="A133" s="76" t="s">
        <v>221</v>
      </c>
      <c r="B133" s="78"/>
      <c r="C133" s="77">
        <f t="shared" ref="C133:E133" si="14">SUM(C84+C99+C130)</f>
        <v>75</v>
      </c>
      <c r="D133" s="77">
        <f t="shared" si="14"/>
        <v>4</v>
      </c>
      <c r="E133" s="77">
        <f t="shared" si="14"/>
        <v>80</v>
      </c>
      <c r="F133" s="78"/>
      <c r="G133" s="100">
        <f t="shared" ref="G133:I133" si="15">SUM(H84+G99+G130)</f>
        <v>64059.78</v>
      </c>
      <c r="H133" s="100">
        <f t="shared" si="15"/>
        <v>283785.62</v>
      </c>
      <c r="I133" s="100">
        <f t="shared" si="15"/>
        <v>365845.4</v>
      </c>
      <c r="J133" s="90"/>
      <c r="K133" s="18"/>
      <c r="L133" s="90"/>
      <c r="M133" s="90"/>
      <c r="N133" s="90"/>
      <c r="O133" s="90"/>
      <c r="P133" s="90"/>
      <c r="Q133" s="90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</row>
    <row r="134" ht="30.0" customHeight="1">
      <c r="A134" s="84"/>
      <c r="B134" s="84"/>
      <c r="C134" s="84"/>
      <c r="D134" s="84"/>
      <c r="E134" s="84"/>
      <c r="F134" s="84"/>
      <c r="G134" s="84"/>
      <c r="H134" s="84"/>
      <c r="I134" s="90"/>
      <c r="J134" s="90"/>
      <c r="K134" s="18"/>
      <c r="L134" s="90"/>
      <c r="M134" s="90"/>
      <c r="N134" s="90"/>
      <c r="O134" s="90"/>
      <c r="P134" s="90"/>
      <c r="Q134" s="90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</row>
    <row r="135" ht="15.75" customHeight="1">
      <c r="A135" s="121" t="s">
        <v>222</v>
      </c>
      <c r="B135" s="8"/>
      <c r="C135" s="8"/>
      <c r="D135" s="8"/>
      <c r="E135" s="8"/>
      <c r="F135" s="15"/>
      <c r="G135" s="34"/>
      <c r="H135" s="84"/>
      <c r="I135" s="84"/>
      <c r="J135" s="84"/>
      <c r="K135" s="34"/>
      <c r="L135" s="84"/>
      <c r="M135" s="90"/>
      <c r="N135" s="90"/>
      <c r="O135" s="90"/>
      <c r="P135" s="90"/>
      <c r="Q135" s="90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</row>
    <row r="136" ht="15.75" customHeight="1">
      <c r="A136" s="122" t="s">
        <v>223</v>
      </c>
      <c r="B136" s="8"/>
      <c r="C136" s="8"/>
      <c r="D136" s="8"/>
      <c r="E136" s="8"/>
      <c r="F136" s="15"/>
      <c r="G136" s="34"/>
      <c r="H136" s="84"/>
      <c r="I136" s="84"/>
      <c r="J136" s="84"/>
      <c r="K136" s="84"/>
      <c r="L136" s="84"/>
      <c r="M136" s="90"/>
      <c r="N136" s="90"/>
      <c r="O136" s="90"/>
      <c r="P136" s="90"/>
      <c r="Q136" s="90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</row>
    <row r="137" ht="15.75" customHeight="1">
      <c r="A137" s="122" t="s">
        <v>224</v>
      </c>
      <c r="B137" s="8"/>
      <c r="C137" s="8"/>
      <c r="D137" s="8"/>
      <c r="E137" s="8"/>
      <c r="F137" s="15"/>
      <c r="G137" s="34"/>
      <c r="H137" s="84"/>
      <c r="I137" s="84"/>
      <c r="J137" s="84"/>
      <c r="K137" s="84"/>
      <c r="L137" s="84"/>
      <c r="M137" s="90"/>
      <c r="N137" s="90"/>
      <c r="O137" s="90"/>
      <c r="P137" s="90"/>
      <c r="Q137" s="90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</row>
    <row r="138" ht="15.75" customHeight="1">
      <c r="A138" s="123" t="s">
        <v>225</v>
      </c>
      <c r="B138" s="8"/>
      <c r="C138" s="8"/>
      <c r="D138" s="8"/>
      <c r="E138" s="8"/>
      <c r="F138" s="15"/>
      <c r="G138" s="34"/>
      <c r="H138" s="84"/>
      <c r="I138" s="84"/>
      <c r="J138" s="84"/>
      <c r="K138" s="84"/>
      <c r="L138" s="84"/>
      <c r="M138" s="90"/>
      <c r="N138" s="90"/>
      <c r="O138" s="90"/>
      <c r="P138" s="90"/>
      <c r="Q138" s="90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</row>
    <row r="139" ht="15.75" customHeight="1">
      <c r="A139" s="123" t="s">
        <v>226</v>
      </c>
      <c r="B139" s="8"/>
      <c r="C139" s="8"/>
      <c r="D139" s="8"/>
      <c r="E139" s="8"/>
      <c r="F139" s="15"/>
      <c r="G139" s="34"/>
      <c r="H139" s="84"/>
      <c r="I139" s="84"/>
      <c r="J139" s="84"/>
      <c r="K139" s="84"/>
      <c r="L139" s="84"/>
      <c r="M139" s="90"/>
      <c r="N139" s="90"/>
      <c r="O139" s="90"/>
      <c r="P139" s="90"/>
      <c r="Q139" s="90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</row>
    <row r="140" ht="15.75" customHeight="1">
      <c r="A140" s="123" t="s">
        <v>227</v>
      </c>
      <c r="B140" s="8"/>
      <c r="C140" s="8"/>
      <c r="D140" s="8"/>
      <c r="E140" s="8"/>
      <c r="F140" s="15"/>
      <c r="G140" s="34"/>
      <c r="H140" s="84"/>
      <c r="I140" s="84"/>
      <c r="J140" s="84"/>
      <c r="K140" s="84"/>
      <c r="L140" s="84"/>
      <c r="M140" s="90"/>
      <c r="N140" s="90"/>
      <c r="O140" s="90"/>
      <c r="P140" s="90"/>
      <c r="Q140" s="90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</row>
    <row r="141" ht="15.75" customHeight="1">
      <c r="A141" s="123"/>
      <c r="B141" s="8"/>
      <c r="C141" s="8"/>
      <c r="D141" s="8"/>
      <c r="E141" s="8"/>
      <c r="F141" s="15"/>
      <c r="G141" s="34"/>
      <c r="H141" s="84"/>
      <c r="I141" s="84"/>
      <c r="J141" s="84"/>
      <c r="K141" s="84"/>
      <c r="L141" s="84"/>
      <c r="M141" s="90"/>
      <c r="N141" s="90"/>
      <c r="O141" s="90"/>
      <c r="P141" s="90"/>
      <c r="Q141" s="90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</row>
    <row r="142" ht="15.75" customHeight="1">
      <c r="A142" s="123"/>
      <c r="B142" s="8"/>
      <c r="C142" s="8"/>
      <c r="D142" s="8"/>
      <c r="E142" s="8"/>
      <c r="F142" s="15"/>
      <c r="G142" s="34"/>
      <c r="H142" s="84"/>
      <c r="I142" s="84"/>
      <c r="J142" s="84"/>
      <c r="K142" s="84"/>
      <c r="L142" s="84"/>
      <c r="M142" s="90"/>
      <c r="N142" s="90"/>
      <c r="O142" s="90"/>
      <c r="P142" s="90"/>
      <c r="Q142" s="90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</row>
    <row r="143" ht="15.75" customHeight="1">
      <c r="A143" s="124"/>
      <c r="B143" s="8"/>
      <c r="C143" s="8"/>
      <c r="D143" s="8"/>
      <c r="E143" s="8"/>
      <c r="F143" s="15"/>
      <c r="G143" s="34"/>
      <c r="H143" s="84"/>
      <c r="I143" s="84"/>
      <c r="J143" s="84"/>
      <c r="K143" s="84"/>
      <c r="L143" s="84"/>
      <c r="M143" s="90"/>
      <c r="N143" s="90"/>
      <c r="O143" s="90"/>
      <c r="P143" s="90"/>
      <c r="Q143" s="90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</row>
    <row r="144" ht="15.75" customHeight="1">
      <c r="A144" s="124"/>
      <c r="B144" s="8"/>
      <c r="C144" s="8"/>
      <c r="D144" s="8"/>
      <c r="E144" s="8"/>
      <c r="F144" s="15"/>
      <c r="G144" s="34"/>
      <c r="H144" s="84"/>
      <c r="I144" s="84"/>
      <c r="J144" s="84"/>
      <c r="K144" s="84"/>
      <c r="L144" s="84"/>
      <c r="M144" s="90"/>
      <c r="N144" s="90"/>
      <c r="O144" s="90"/>
      <c r="P144" s="90"/>
      <c r="Q144" s="90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</row>
    <row r="145" ht="15.75" customHeight="1">
      <c r="A145" s="124"/>
      <c r="B145" s="8"/>
      <c r="C145" s="8"/>
      <c r="D145" s="8"/>
      <c r="E145" s="8"/>
      <c r="F145" s="15"/>
      <c r="G145" s="34"/>
      <c r="H145" s="84"/>
      <c r="I145" s="84"/>
      <c r="J145" s="84"/>
      <c r="K145" s="84"/>
      <c r="L145" s="84"/>
      <c r="M145" s="90"/>
      <c r="N145" s="90"/>
      <c r="O145" s="90"/>
      <c r="P145" s="90"/>
      <c r="Q145" s="90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</row>
    <row r="146" ht="15.75" customHeight="1">
      <c r="A146" s="124"/>
      <c r="B146" s="8"/>
      <c r="C146" s="8"/>
      <c r="D146" s="8"/>
      <c r="E146" s="8"/>
      <c r="F146" s="15"/>
      <c r="G146" s="34"/>
      <c r="H146" s="84"/>
      <c r="I146" s="84"/>
      <c r="J146" s="84"/>
      <c r="K146" s="84"/>
      <c r="L146" s="84"/>
      <c r="M146" s="90"/>
      <c r="N146" s="90"/>
      <c r="O146" s="90"/>
      <c r="P146" s="90"/>
      <c r="Q146" s="90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</row>
    <row r="147" ht="15.75" customHeight="1">
      <c r="A147" s="124"/>
      <c r="B147" s="8"/>
      <c r="C147" s="8"/>
      <c r="D147" s="8"/>
      <c r="E147" s="8"/>
      <c r="F147" s="15"/>
      <c r="G147" s="34"/>
      <c r="H147" s="84"/>
      <c r="I147" s="84"/>
      <c r="J147" s="84"/>
      <c r="K147" s="84"/>
      <c r="L147" s="84"/>
      <c r="M147" s="90"/>
      <c r="N147" s="90"/>
      <c r="O147" s="90"/>
      <c r="P147" s="90"/>
      <c r="Q147" s="90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</row>
    <row r="148" ht="32.25" customHeight="1">
      <c r="A148" s="125"/>
      <c r="G148" s="34"/>
      <c r="H148" s="84"/>
      <c r="I148" s="84"/>
      <c r="J148" s="84"/>
      <c r="K148" s="84"/>
      <c r="L148" s="84"/>
      <c r="M148" s="90"/>
      <c r="N148" s="90"/>
      <c r="O148" s="90"/>
      <c r="P148" s="90"/>
      <c r="Q148" s="90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</row>
    <row r="149" ht="15.75" customHeight="1">
      <c r="A149" s="121" t="s">
        <v>228</v>
      </c>
      <c r="B149" s="8"/>
      <c r="C149" s="8"/>
      <c r="D149" s="8"/>
      <c r="E149" s="8"/>
      <c r="F149" s="15"/>
      <c r="G149" s="34"/>
      <c r="H149" s="84"/>
      <c r="I149" s="84"/>
      <c r="J149" s="84"/>
      <c r="K149" s="84"/>
      <c r="L149" s="84"/>
      <c r="M149" s="90"/>
      <c r="N149" s="90"/>
      <c r="O149" s="90"/>
      <c r="P149" s="90"/>
      <c r="Q149" s="90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</row>
    <row r="150" ht="15.75" customHeight="1">
      <c r="A150" s="126" t="s">
        <v>229</v>
      </c>
      <c r="B150" s="8"/>
      <c r="C150" s="8"/>
      <c r="D150" s="8"/>
      <c r="E150" s="8"/>
      <c r="F150" s="15"/>
      <c r="G150" s="34"/>
      <c r="H150" s="84"/>
      <c r="I150" s="84"/>
      <c r="J150" s="84"/>
      <c r="K150" s="84"/>
      <c r="L150" s="84"/>
      <c r="M150" s="90"/>
      <c r="N150" s="90"/>
      <c r="O150" s="90"/>
      <c r="P150" s="90"/>
      <c r="Q150" s="90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</row>
    <row r="151" ht="15.75" customHeight="1">
      <c r="A151" s="127" t="s">
        <v>230</v>
      </c>
      <c r="B151" s="8"/>
      <c r="C151" s="8"/>
      <c r="D151" s="8"/>
      <c r="E151" s="8"/>
      <c r="F151" s="15"/>
      <c r="G151" s="34"/>
      <c r="H151" s="84"/>
      <c r="I151" s="84"/>
      <c r="J151" s="84"/>
      <c r="K151" s="84"/>
      <c r="L151" s="84"/>
      <c r="M151" s="90"/>
      <c r="N151" s="90"/>
      <c r="O151" s="90"/>
      <c r="P151" s="90"/>
      <c r="Q151" s="90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</row>
    <row r="152" ht="15.75" customHeight="1">
      <c r="A152" s="127" t="s">
        <v>231</v>
      </c>
      <c r="B152" s="8"/>
      <c r="C152" s="8"/>
      <c r="D152" s="8"/>
      <c r="E152" s="8"/>
      <c r="F152" s="15"/>
      <c r="G152" s="34"/>
      <c r="H152" s="84"/>
      <c r="I152" s="84"/>
      <c r="J152" s="84"/>
      <c r="K152" s="84"/>
      <c r="L152" s="84"/>
      <c r="M152" s="90"/>
      <c r="N152" s="90"/>
      <c r="O152" s="90"/>
      <c r="P152" s="90"/>
      <c r="Q152" s="90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</row>
    <row r="153" ht="15.75" customHeight="1">
      <c r="A153" s="127" t="s">
        <v>232</v>
      </c>
      <c r="B153" s="8"/>
      <c r="C153" s="8"/>
      <c r="D153" s="8"/>
      <c r="E153" s="8"/>
      <c r="F153" s="15"/>
      <c r="G153" s="34"/>
      <c r="H153" s="84"/>
      <c r="I153" s="84"/>
      <c r="J153" s="84"/>
      <c r="K153" s="84"/>
      <c r="L153" s="84"/>
      <c r="M153" s="90"/>
      <c r="N153" s="90"/>
      <c r="O153" s="90"/>
      <c r="P153" s="90"/>
      <c r="Q153" s="90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</row>
    <row r="154" ht="15.75" customHeight="1">
      <c r="A154" s="127" t="s">
        <v>233</v>
      </c>
      <c r="B154" s="8"/>
      <c r="C154" s="8"/>
      <c r="D154" s="8"/>
      <c r="E154" s="8"/>
      <c r="F154" s="15"/>
      <c r="G154" s="34"/>
      <c r="H154" s="84"/>
      <c r="I154" s="84"/>
      <c r="J154" s="84"/>
      <c r="K154" s="84"/>
      <c r="L154" s="84"/>
      <c r="M154" s="90"/>
      <c r="N154" s="90"/>
      <c r="O154" s="90"/>
      <c r="P154" s="90"/>
      <c r="Q154" s="90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</row>
    <row r="155" ht="15.75" customHeight="1">
      <c r="A155" s="127" t="s">
        <v>234</v>
      </c>
      <c r="B155" s="8"/>
      <c r="C155" s="8"/>
      <c r="D155" s="8"/>
      <c r="E155" s="8"/>
      <c r="F155" s="15"/>
      <c r="G155" s="34"/>
      <c r="H155" s="84"/>
      <c r="I155" s="84"/>
      <c r="J155" s="84"/>
      <c r="K155" s="84"/>
      <c r="L155" s="84"/>
      <c r="M155" s="90"/>
      <c r="N155" s="90"/>
      <c r="O155" s="90"/>
      <c r="P155" s="90"/>
      <c r="Q155" s="90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</row>
    <row r="156" ht="15.75" customHeight="1">
      <c r="A156" s="127" t="s">
        <v>235</v>
      </c>
      <c r="B156" s="8"/>
      <c r="C156" s="8"/>
      <c r="D156" s="8"/>
      <c r="E156" s="8"/>
      <c r="F156" s="15"/>
      <c r="G156" s="34"/>
      <c r="H156" s="84"/>
      <c r="I156" s="84"/>
      <c r="J156" s="84"/>
      <c r="K156" s="84"/>
      <c r="L156" s="84"/>
      <c r="M156" s="90"/>
      <c r="N156" s="90"/>
      <c r="O156" s="90"/>
      <c r="P156" s="90"/>
      <c r="Q156" s="90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</row>
    <row r="157" ht="15.75" customHeight="1">
      <c r="A157" s="127" t="s">
        <v>236</v>
      </c>
      <c r="B157" s="8"/>
      <c r="C157" s="8"/>
      <c r="D157" s="8"/>
      <c r="E157" s="8"/>
      <c r="F157" s="15"/>
      <c r="G157" s="34"/>
      <c r="H157" s="84"/>
      <c r="I157" s="84"/>
      <c r="J157" s="84"/>
      <c r="K157" s="84"/>
      <c r="L157" s="84"/>
      <c r="M157" s="90"/>
      <c r="N157" s="90"/>
      <c r="O157" s="90"/>
      <c r="P157" s="90"/>
      <c r="Q157" s="90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</row>
    <row r="158" ht="15.75" customHeight="1">
      <c r="A158" s="127" t="s">
        <v>237</v>
      </c>
      <c r="B158" s="8"/>
      <c r="C158" s="8"/>
      <c r="D158" s="8"/>
      <c r="E158" s="8"/>
      <c r="F158" s="15"/>
      <c r="G158" s="34"/>
      <c r="H158" s="84"/>
      <c r="I158" s="84"/>
      <c r="J158" s="84"/>
      <c r="K158" s="84"/>
      <c r="L158" s="84"/>
      <c r="M158" s="90"/>
      <c r="N158" s="90"/>
      <c r="O158" s="90"/>
      <c r="P158" s="90"/>
      <c r="Q158" s="90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</row>
    <row r="159" ht="15.75" customHeight="1">
      <c r="A159" s="127" t="s">
        <v>238</v>
      </c>
      <c r="B159" s="8"/>
      <c r="C159" s="8"/>
      <c r="D159" s="8"/>
      <c r="E159" s="8"/>
      <c r="F159" s="15"/>
      <c r="G159" s="34"/>
      <c r="H159" s="84"/>
      <c r="I159" s="84"/>
      <c r="J159" s="84"/>
      <c r="K159" s="84"/>
      <c r="L159" s="84"/>
      <c r="M159" s="90"/>
      <c r="N159" s="90"/>
      <c r="O159" s="90"/>
      <c r="P159" s="90"/>
      <c r="Q159" s="90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</row>
    <row r="160" ht="15.75" customHeight="1">
      <c r="A160" s="127" t="s">
        <v>239</v>
      </c>
      <c r="B160" s="8"/>
      <c r="C160" s="8"/>
      <c r="D160" s="8"/>
      <c r="E160" s="8"/>
      <c r="F160" s="15"/>
      <c r="G160" s="34"/>
      <c r="H160" s="84"/>
      <c r="I160" s="84"/>
      <c r="J160" s="84"/>
      <c r="K160" s="84"/>
      <c r="L160" s="84"/>
      <c r="M160" s="90"/>
      <c r="N160" s="90"/>
      <c r="O160" s="90"/>
      <c r="P160" s="90"/>
      <c r="Q160" s="90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</row>
    <row r="161" ht="15.75" customHeight="1">
      <c r="A161" s="127" t="s">
        <v>240</v>
      </c>
      <c r="B161" s="8"/>
      <c r="C161" s="8"/>
      <c r="D161" s="8"/>
      <c r="E161" s="8"/>
      <c r="F161" s="15"/>
      <c r="G161" s="34"/>
      <c r="H161" s="84"/>
      <c r="I161" s="84"/>
      <c r="J161" s="84"/>
      <c r="K161" s="84"/>
      <c r="L161" s="84"/>
      <c r="M161" s="90"/>
      <c r="N161" s="90"/>
      <c r="O161" s="90"/>
      <c r="P161" s="90"/>
      <c r="Q161" s="90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</row>
    <row r="162" ht="15.75" customHeight="1">
      <c r="A162" s="127" t="s">
        <v>241</v>
      </c>
      <c r="B162" s="8"/>
      <c r="C162" s="8"/>
      <c r="D162" s="8"/>
      <c r="E162" s="8"/>
      <c r="F162" s="15"/>
      <c r="G162" s="34"/>
      <c r="H162" s="84"/>
      <c r="I162" s="84"/>
      <c r="J162" s="84"/>
      <c r="K162" s="84"/>
      <c r="L162" s="84"/>
      <c r="M162" s="90"/>
      <c r="N162" s="90"/>
      <c r="O162" s="90"/>
      <c r="P162" s="90"/>
      <c r="Q162" s="90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</row>
    <row r="163" ht="15.75" customHeight="1">
      <c r="A163" s="127" t="s">
        <v>242</v>
      </c>
      <c r="B163" s="8"/>
      <c r="C163" s="8"/>
      <c r="D163" s="8"/>
      <c r="E163" s="8"/>
      <c r="F163" s="15"/>
      <c r="G163" s="34"/>
      <c r="H163" s="84"/>
      <c r="I163" s="84"/>
      <c r="J163" s="84"/>
      <c r="K163" s="84"/>
      <c r="L163" s="84"/>
      <c r="M163" s="90"/>
      <c r="N163" s="90"/>
      <c r="O163" s="90"/>
      <c r="P163" s="90"/>
      <c r="Q163" s="90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</row>
    <row r="164" ht="15.75" customHeight="1">
      <c r="A164" s="127" t="s">
        <v>243</v>
      </c>
      <c r="B164" s="8"/>
      <c r="C164" s="8"/>
      <c r="D164" s="8"/>
      <c r="E164" s="8"/>
      <c r="F164" s="15"/>
      <c r="G164" s="34"/>
      <c r="H164" s="84"/>
      <c r="I164" s="84"/>
      <c r="J164" s="84"/>
      <c r="K164" s="84"/>
      <c r="L164" s="84"/>
      <c r="M164" s="90"/>
      <c r="N164" s="90"/>
      <c r="O164" s="90"/>
      <c r="P164" s="90"/>
      <c r="Q164" s="90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</row>
    <row r="165" ht="15.75" customHeight="1">
      <c r="A165" s="127" t="s">
        <v>244</v>
      </c>
      <c r="B165" s="8"/>
      <c r="C165" s="8"/>
      <c r="D165" s="8"/>
      <c r="E165" s="8"/>
      <c r="F165" s="15"/>
      <c r="G165" s="34"/>
      <c r="H165" s="84"/>
      <c r="I165" s="84"/>
      <c r="J165" s="84"/>
      <c r="K165" s="84"/>
      <c r="L165" s="84"/>
      <c r="M165" s="90"/>
      <c r="N165" s="90"/>
      <c r="O165" s="90"/>
      <c r="P165" s="90"/>
      <c r="Q165" s="90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</row>
    <row r="166" ht="15.75" customHeight="1">
      <c r="A166" s="127" t="s">
        <v>245</v>
      </c>
      <c r="B166" s="8"/>
      <c r="C166" s="8"/>
      <c r="D166" s="8"/>
      <c r="E166" s="8"/>
      <c r="F166" s="15"/>
      <c r="G166" s="34"/>
      <c r="H166" s="84"/>
      <c r="I166" s="84"/>
      <c r="J166" s="84"/>
      <c r="K166" s="84"/>
      <c r="L166" s="84"/>
      <c r="M166" s="90"/>
      <c r="N166" s="90"/>
      <c r="O166" s="90"/>
      <c r="P166" s="90"/>
      <c r="Q166" s="90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</row>
    <row r="167" ht="15.75" customHeight="1">
      <c r="A167" s="127" t="s">
        <v>246</v>
      </c>
      <c r="B167" s="8"/>
      <c r="C167" s="8"/>
      <c r="D167" s="8"/>
      <c r="E167" s="8"/>
      <c r="F167" s="15"/>
      <c r="G167" s="34"/>
      <c r="H167" s="84"/>
      <c r="I167" s="84"/>
      <c r="J167" s="84"/>
      <c r="K167" s="84"/>
      <c r="L167" s="84"/>
      <c r="M167" s="90"/>
      <c r="N167" s="90"/>
      <c r="O167" s="90"/>
      <c r="P167" s="90"/>
      <c r="Q167" s="90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</row>
    <row r="168" ht="15.75" customHeight="1">
      <c r="A168" s="127" t="s">
        <v>247</v>
      </c>
      <c r="B168" s="8"/>
      <c r="C168" s="8"/>
      <c r="D168" s="8"/>
      <c r="E168" s="8"/>
      <c r="F168" s="15"/>
      <c r="G168" s="34"/>
      <c r="H168" s="84"/>
      <c r="I168" s="84"/>
      <c r="J168" s="84"/>
      <c r="K168" s="84"/>
      <c r="L168" s="84"/>
      <c r="M168" s="90"/>
      <c r="N168" s="90"/>
      <c r="O168" s="90"/>
      <c r="P168" s="90"/>
      <c r="Q168" s="90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</row>
    <row r="169" ht="15.75" customHeight="1">
      <c r="A169" s="127" t="s">
        <v>248</v>
      </c>
      <c r="B169" s="8"/>
      <c r="C169" s="8"/>
      <c r="D169" s="8"/>
      <c r="E169" s="8"/>
      <c r="F169" s="15"/>
      <c r="G169" s="34"/>
      <c r="H169" s="84"/>
      <c r="I169" s="84"/>
      <c r="J169" s="84"/>
      <c r="K169" s="84"/>
      <c r="L169" s="84"/>
      <c r="M169" s="90"/>
      <c r="N169" s="90"/>
      <c r="O169" s="90"/>
      <c r="P169" s="90"/>
      <c r="Q169" s="90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</row>
    <row r="170" ht="15.75" customHeight="1">
      <c r="A170" s="127" t="s">
        <v>249</v>
      </c>
      <c r="B170" s="8"/>
      <c r="C170" s="8"/>
      <c r="D170" s="8"/>
      <c r="E170" s="8"/>
      <c r="F170" s="15"/>
      <c r="G170" s="34"/>
      <c r="H170" s="84"/>
      <c r="I170" s="84"/>
      <c r="J170" s="84"/>
      <c r="K170" s="84"/>
      <c r="L170" s="84"/>
      <c r="M170" s="90"/>
      <c r="N170" s="90"/>
      <c r="O170" s="90"/>
      <c r="P170" s="90"/>
      <c r="Q170" s="90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</row>
    <row r="171" ht="15.75" customHeight="1">
      <c r="A171" s="127" t="s">
        <v>250</v>
      </c>
      <c r="B171" s="8"/>
      <c r="C171" s="8"/>
      <c r="D171" s="8"/>
      <c r="E171" s="8"/>
      <c r="F171" s="15"/>
      <c r="G171" s="34"/>
      <c r="H171" s="84"/>
      <c r="I171" s="84"/>
      <c r="J171" s="84"/>
      <c r="K171" s="84"/>
      <c r="L171" s="84"/>
      <c r="M171" s="90"/>
      <c r="N171" s="90"/>
      <c r="O171" s="90"/>
      <c r="P171" s="90"/>
      <c r="Q171" s="90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</row>
    <row r="172" ht="15.75" customHeight="1">
      <c r="A172" s="127" t="s">
        <v>251</v>
      </c>
      <c r="B172" s="8"/>
      <c r="C172" s="8"/>
      <c r="D172" s="8"/>
      <c r="E172" s="8"/>
      <c r="F172" s="15"/>
      <c r="G172" s="34"/>
      <c r="H172" s="84"/>
      <c r="I172" s="84"/>
      <c r="J172" s="84"/>
      <c r="K172" s="84"/>
      <c r="L172" s="84"/>
      <c r="M172" s="90"/>
      <c r="N172" s="90"/>
      <c r="O172" s="90"/>
      <c r="P172" s="90"/>
      <c r="Q172" s="90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</row>
    <row r="173" ht="15.75" customHeight="1">
      <c r="A173" s="127" t="s">
        <v>252</v>
      </c>
      <c r="B173" s="8"/>
      <c r="C173" s="8"/>
      <c r="D173" s="8"/>
      <c r="E173" s="8"/>
      <c r="F173" s="15"/>
      <c r="G173" s="34"/>
      <c r="H173" s="84"/>
      <c r="I173" s="84"/>
      <c r="J173" s="84"/>
      <c r="K173" s="84"/>
      <c r="L173" s="84"/>
      <c r="M173" s="90"/>
      <c r="N173" s="90"/>
      <c r="O173" s="90"/>
      <c r="P173" s="90"/>
      <c r="Q173" s="90"/>
      <c r="R173" s="128"/>
      <c r="S173" s="128"/>
      <c r="T173" s="128"/>
      <c r="U173" s="128"/>
      <c r="V173" s="128"/>
      <c r="W173" s="128"/>
      <c r="X173" s="128"/>
      <c r="Y173" s="128"/>
      <c r="Z173" s="128"/>
      <c r="AA173" s="128"/>
      <c r="AB173" s="128"/>
      <c r="AC173" s="128"/>
      <c r="AD173" s="128"/>
    </row>
    <row r="174" ht="15.75" customHeight="1">
      <c r="A174" s="127" t="s">
        <v>253</v>
      </c>
      <c r="B174" s="8"/>
      <c r="C174" s="8"/>
      <c r="D174" s="8"/>
      <c r="E174" s="8"/>
      <c r="F174" s="15"/>
      <c r="G174" s="34"/>
      <c r="H174" s="84"/>
      <c r="I174" s="84"/>
      <c r="J174" s="84"/>
      <c r="K174" s="84"/>
      <c r="L174" s="84"/>
      <c r="M174" s="90"/>
      <c r="N174" s="90"/>
      <c r="O174" s="90"/>
      <c r="P174" s="90"/>
      <c r="Q174" s="90"/>
      <c r="R174" s="128"/>
      <c r="S174" s="128"/>
      <c r="T174" s="128"/>
      <c r="U174" s="128"/>
      <c r="V174" s="128"/>
      <c r="W174" s="128"/>
      <c r="X174" s="128"/>
      <c r="Y174" s="128"/>
      <c r="Z174" s="128"/>
      <c r="AA174" s="128"/>
      <c r="AB174" s="128"/>
      <c r="AC174" s="128"/>
      <c r="AD174" s="128"/>
    </row>
    <row r="175" ht="15.75" customHeight="1">
      <c r="A175" s="127" t="s">
        <v>254</v>
      </c>
      <c r="B175" s="8"/>
      <c r="C175" s="8"/>
      <c r="D175" s="8"/>
      <c r="E175" s="8"/>
      <c r="F175" s="15"/>
      <c r="G175" s="34"/>
      <c r="H175" s="84"/>
      <c r="I175" s="84"/>
      <c r="J175" s="84"/>
      <c r="K175" s="84"/>
      <c r="L175" s="84"/>
      <c r="M175" s="90"/>
      <c r="N175" s="90"/>
      <c r="O175" s="90"/>
      <c r="P175" s="90"/>
      <c r="Q175" s="90"/>
      <c r="R175" s="128"/>
      <c r="S175" s="128"/>
      <c r="T175" s="128"/>
      <c r="U175" s="128"/>
      <c r="V175" s="128"/>
      <c r="W175" s="128"/>
      <c r="X175" s="128"/>
      <c r="Y175" s="128"/>
      <c r="Z175" s="128"/>
      <c r="AA175" s="128"/>
      <c r="AB175" s="128"/>
      <c r="AC175" s="128"/>
      <c r="AD175" s="128"/>
    </row>
    <row r="176" ht="15.75" customHeight="1">
      <c r="A176" s="127" t="s">
        <v>255</v>
      </c>
      <c r="B176" s="8"/>
      <c r="C176" s="8"/>
      <c r="D176" s="8"/>
      <c r="E176" s="8"/>
      <c r="F176" s="15"/>
      <c r="G176" s="34"/>
      <c r="H176" s="84"/>
      <c r="I176" s="84"/>
      <c r="J176" s="84"/>
      <c r="K176" s="84"/>
      <c r="L176" s="84"/>
      <c r="M176" s="90"/>
      <c r="N176" s="90"/>
      <c r="O176" s="90"/>
      <c r="P176" s="90"/>
      <c r="Q176" s="90"/>
      <c r="R176" s="128"/>
      <c r="S176" s="128"/>
      <c r="T176" s="128"/>
      <c r="U176" s="128"/>
      <c r="V176" s="128"/>
      <c r="W176" s="128"/>
      <c r="X176" s="128"/>
      <c r="Y176" s="128"/>
      <c r="Z176" s="128"/>
      <c r="AA176" s="128"/>
      <c r="AB176" s="128"/>
      <c r="AC176" s="128"/>
      <c r="AD176" s="128"/>
    </row>
    <row r="177" ht="15.75" customHeight="1">
      <c r="A177" s="127" t="s">
        <v>256</v>
      </c>
      <c r="B177" s="8"/>
      <c r="C177" s="8"/>
      <c r="D177" s="8"/>
      <c r="E177" s="8"/>
      <c r="F177" s="15"/>
      <c r="G177" s="34"/>
      <c r="H177" s="84"/>
      <c r="I177" s="84"/>
      <c r="J177" s="84"/>
      <c r="K177" s="84"/>
      <c r="L177" s="84"/>
      <c r="M177" s="90"/>
      <c r="N177" s="90"/>
      <c r="O177" s="90"/>
      <c r="P177" s="90"/>
      <c r="Q177" s="90"/>
      <c r="R177" s="128"/>
      <c r="S177" s="128"/>
      <c r="T177" s="128"/>
      <c r="U177" s="128"/>
      <c r="V177" s="128"/>
      <c r="W177" s="128"/>
      <c r="X177" s="128"/>
      <c r="Y177" s="128"/>
      <c r="Z177" s="128"/>
      <c r="AA177" s="128"/>
      <c r="AB177" s="128"/>
      <c r="AC177" s="128"/>
      <c r="AD177" s="128"/>
    </row>
    <row r="178" ht="15.75" customHeight="1">
      <c r="A178" s="127" t="s">
        <v>257</v>
      </c>
      <c r="B178" s="8"/>
      <c r="C178" s="8"/>
      <c r="D178" s="8"/>
      <c r="E178" s="8"/>
      <c r="F178" s="15"/>
      <c r="G178" s="34"/>
      <c r="H178" s="84"/>
      <c r="I178" s="84"/>
      <c r="J178" s="84"/>
      <c r="K178" s="84"/>
      <c r="L178" s="84"/>
      <c r="M178" s="90"/>
      <c r="N178" s="90"/>
      <c r="O178" s="90"/>
      <c r="P178" s="90"/>
      <c r="Q178" s="90"/>
      <c r="R178" s="128"/>
      <c r="S178" s="128"/>
      <c r="T178" s="128"/>
      <c r="U178" s="128"/>
      <c r="V178" s="128"/>
      <c r="W178" s="128"/>
      <c r="X178" s="128"/>
      <c r="Y178" s="128"/>
      <c r="Z178" s="128"/>
      <c r="AA178" s="128"/>
      <c r="AB178" s="128"/>
      <c r="AC178" s="128"/>
      <c r="AD178" s="128"/>
    </row>
    <row r="179" ht="15.75" customHeight="1">
      <c r="A179" s="127" t="s">
        <v>258</v>
      </c>
      <c r="B179" s="8"/>
      <c r="C179" s="8"/>
      <c r="D179" s="8"/>
      <c r="E179" s="8"/>
      <c r="F179" s="15"/>
      <c r="G179" s="34"/>
      <c r="H179" s="84"/>
      <c r="I179" s="84"/>
      <c r="J179" s="84"/>
      <c r="K179" s="84"/>
      <c r="L179" s="84"/>
      <c r="M179" s="90"/>
      <c r="N179" s="90"/>
      <c r="O179" s="90"/>
      <c r="P179" s="90"/>
      <c r="Q179" s="90"/>
      <c r="R179" s="128"/>
      <c r="S179" s="128"/>
      <c r="T179" s="128"/>
      <c r="U179" s="128"/>
      <c r="V179" s="128"/>
      <c r="W179" s="128"/>
      <c r="X179" s="128"/>
      <c r="Y179" s="128"/>
      <c r="Z179" s="128"/>
      <c r="AA179" s="128"/>
      <c r="AB179" s="128"/>
      <c r="AC179" s="128"/>
      <c r="AD179" s="128"/>
    </row>
    <row r="180" ht="15.75" customHeight="1">
      <c r="A180" s="127" t="s">
        <v>259</v>
      </c>
      <c r="B180" s="8"/>
      <c r="C180" s="8"/>
      <c r="D180" s="8"/>
      <c r="E180" s="8"/>
      <c r="F180" s="15"/>
      <c r="G180" s="34"/>
      <c r="H180" s="84"/>
      <c r="I180" s="84"/>
      <c r="J180" s="84"/>
      <c r="K180" s="84"/>
      <c r="L180" s="84"/>
      <c r="M180" s="90"/>
      <c r="N180" s="90"/>
      <c r="O180" s="90"/>
      <c r="P180" s="90"/>
      <c r="Q180" s="90"/>
      <c r="R180" s="128"/>
      <c r="S180" s="128"/>
      <c r="T180" s="128"/>
      <c r="U180" s="128"/>
      <c r="V180" s="128"/>
      <c r="W180" s="128"/>
      <c r="X180" s="128"/>
      <c r="Y180" s="128"/>
      <c r="Z180" s="128"/>
      <c r="AA180" s="128"/>
      <c r="AB180" s="128"/>
      <c r="AC180" s="128"/>
      <c r="AD180" s="128"/>
    </row>
    <row r="181" ht="15.75" customHeight="1">
      <c r="A181" s="127" t="s">
        <v>260</v>
      </c>
      <c r="B181" s="8"/>
      <c r="C181" s="8"/>
      <c r="D181" s="8"/>
      <c r="E181" s="8"/>
      <c r="F181" s="15"/>
      <c r="G181" s="34"/>
      <c r="H181" s="84"/>
      <c r="I181" s="84"/>
      <c r="J181" s="84"/>
      <c r="K181" s="84"/>
      <c r="L181" s="84"/>
      <c r="M181" s="90"/>
      <c r="N181" s="90"/>
      <c r="O181" s="90"/>
      <c r="P181" s="90"/>
      <c r="Q181" s="90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</row>
    <row r="182" ht="15.75" customHeight="1">
      <c r="A182" s="127" t="s">
        <v>261</v>
      </c>
      <c r="B182" s="8"/>
      <c r="C182" s="8"/>
      <c r="D182" s="8"/>
      <c r="E182" s="8"/>
      <c r="F182" s="15"/>
      <c r="G182" s="34"/>
      <c r="H182" s="84"/>
      <c r="I182" s="84"/>
      <c r="J182" s="84"/>
      <c r="K182" s="84"/>
      <c r="L182" s="84"/>
      <c r="M182" s="90"/>
      <c r="N182" s="90"/>
      <c r="O182" s="90"/>
      <c r="P182" s="90"/>
      <c r="Q182" s="90"/>
      <c r="R182" s="128"/>
      <c r="S182" s="128"/>
      <c r="T182" s="128"/>
      <c r="U182" s="128"/>
      <c r="V182" s="128"/>
      <c r="W182" s="128"/>
      <c r="X182" s="128"/>
      <c r="Y182" s="128"/>
      <c r="Z182" s="128"/>
      <c r="AA182" s="128"/>
      <c r="AB182" s="128"/>
      <c r="AC182" s="128"/>
      <c r="AD182" s="128"/>
    </row>
    <row r="183" ht="15.75" customHeight="1">
      <c r="A183" s="127" t="s">
        <v>262</v>
      </c>
      <c r="B183" s="8"/>
      <c r="C183" s="8"/>
      <c r="D183" s="8"/>
      <c r="E183" s="8"/>
      <c r="F183" s="15"/>
      <c r="G183" s="34"/>
      <c r="H183" s="84"/>
      <c r="I183" s="84"/>
      <c r="J183" s="84"/>
      <c r="K183" s="84"/>
      <c r="L183" s="84"/>
      <c r="M183" s="90"/>
      <c r="N183" s="90"/>
      <c r="O183" s="90"/>
      <c r="P183" s="90"/>
      <c r="Q183" s="90"/>
      <c r="R183" s="128"/>
      <c r="S183" s="128"/>
      <c r="T183" s="128"/>
      <c r="U183" s="128"/>
      <c r="V183" s="128"/>
      <c r="W183" s="128"/>
      <c r="X183" s="128"/>
      <c r="Y183" s="128"/>
      <c r="Z183" s="128"/>
      <c r="AA183" s="128"/>
      <c r="AB183" s="128"/>
      <c r="AC183" s="128"/>
      <c r="AD183" s="128"/>
    </row>
    <row r="184" ht="15.75" customHeight="1">
      <c r="A184" s="127" t="s">
        <v>263</v>
      </c>
      <c r="B184" s="8"/>
      <c r="C184" s="8"/>
      <c r="D184" s="8"/>
      <c r="E184" s="8"/>
      <c r="F184" s="15"/>
      <c r="G184" s="34"/>
      <c r="H184" s="84"/>
      <c r="I184" s="84"/>
      <c r="J184" s="84"/>
      <c r="K184" s="84"/>
      <c r="L184" s="84"/>
      <c r="M184" s="90"/>
      <c r="N184" s="90"/>
      <c r="O184" s="90"/>
      <c r="P184" s="90"/>
      <c r="Q184" s="90"/>
      <c r="R184" s="128"/>
      <c r="S184" s="128"/>
      <c r="T184" s="128"/>
      <c r="U184" s="128"/>
      <c r="V184" s="128"/>
      <c r="W184" s="128"/>
      <c r="X184" s="128"/>
      <c r="Y184" s="128"/>
      <c r="Z184" s="128"/>
      <c r="AA184" s="128"/>
      <c r="AB184" s="128"/>
      <c r="AC184" s="128"/>
      <c r="AD184" s="128"/>
    </row>
    <row r="185" ht="15.75" customHeight="1">
      <c r="A185" s="127" t="s">
        <v>264</v>
      </c>
      <c r="B185" s="8"/>
      <c r="C185" s="8"/>
      <c r="D185" s="8"/>
      <c r="E185" s="8"/>
      <c r="F185" s="15"/>
      <c r="G185" s="34"/>
      <c r="H185" s="84"/>
      <c r="I185" s="84"/>
      <c r="J185" s="84"/>
      <c r="K185" s="84"/>
      <c r="L185" s="84"/>
      <c r="M185" s="90"/>
      <c r="N185" s="90"/>
      <c r="O185" s="90"/>
      <c r="P185" s="90"/>
      <c r="Q185" s="90"/>
      <c r="R185" s="128"/>
      <c r="S185" s="128"/>
      <c r="T185" s="128"/>
      <c r="U185" s="128"/>
      <c r="V185" s="128"/>
      <c r="W185" s="128"/>
      <c r="X185" s="128"/>
      <c r="Y185" s="128"/>
      <c r="Z185" s="128"/>
      <c r="AA185" s="128"/>
      <c r="AB185" s="128"/>
      <c r="AC185" s="128"/>
      <c r="AD185" s="128"/>
    </row>
    <row r="186" ht="15.75" customHeight="1">
      <c r="A186" s="127" t="s">
        <v>265</v>
      </c>
      <c r="B186" s="8"/>
      <c r="C186" s="8"/>
      <c r="D186" s="8"/>
      <c r="E186" s="8"/>
      <c r="F186" s="15"/>
      <c r="G186" s="34"/>
      <c r="H186" s="84"/>
      <c r="I186" s="84"/>
      <c r="J186" s="84"/>
      <c r="K186" s="84"/>
      <c r="L186" s="84"/>
      <c r="M186" s="90"/>
      <c r="N186" s="90"/>
      <c r="O186" s="90"/>
      <c r="P186" s="90"/>
      <c r="Q186" s="90"/>
      <c r="R186" s="128"/>
      <c r="S186" s="128"/>
      <c r="T186" s="128"/>
      <c r="U186" s="128"/>
      <c r="V186" s="128"/>
      <c r="W186" s="128"/>
      <c r="X186" s="128"/>
      <c r="Y186" s="128"/>
      <c r="Z186" s="128"/>
      <c r="AA186" s="128"/>
      <c r="AB186" s="128"/>
      <c r="AC186" s="128"/>
      <c r="AD186" s="128"/>
    </row>
    <row r="187" ht="15.75" customHeight="1">
      <c r="A187" s="127" t="s">
        <v>266</v>
      </c>
      <c r="B187" s="8"/>
      <c r="C187" s="8"/>
      <c r="D187" s="8"/>
      <c r="E187" s="8"/>
      <c r="F187" s="15"/>
      <c r="G187" s="34"/>
      <c r="H187" s="84"/>
      <c r="I187" s="84"/>
      <c r="J187" s="84"/>
      <c r="K187" s="84"/>
      <c r="L187" s="84"/>
      <c r="M187" s="90"/>
      <c r="N187" s="90"/>
      <c r="O187" s="90"/>
      <c r="P187" s="90"/>
      <c r="Q187" s="90"/>
      <c r="R187" s="128"/>
      <c r="S187" s="128"/>
      <c r="T187" s="128"/>
      <c r="U187" s="128"/>
      <c r="V187" s="128"/>
      <c r="W187" s="128"/>
      <c r="X187" s="128"/>
      <c r="Y187" s="128"/>
      <c r="Z187" s="128"/>
      <c r="AA187" s="128"/>
      <c r="AB187" s="128"/>
      <c r="AC187" s="128"/>
      <c r="AD187" s="128"/>
    </row>
    <row r="188" ht="15.75" customHeight="1">
      <c r="A188" s="127" t="s">
        <v>267</v>
      </c>
      <c r="B188" s="8"/>
      <c r="C188" s="8"/>
      <c r="D188" s="8"/>
      <c r="E188" s="8"/>
      <c r="F188" s="15"/>
      <c r="G188" s="34"/>
      <c r="H188" s="84"/>
      <c r="I188" s="84"/>
      <c r="J188" s="84"/>
      <c r="K188" s="84"/>
      <c r="L188" s="84"/>
      <c r="M188" s="90"/>
      <c r="N188" s="90"/>
      <c r="O188" s="90"/>
      <c r="P188" s="90"/>
      <c r="Q188" s="90"/>
      <c r="R188" s="128"/>
      <c r="S188" s="128"/>
      <c r="T188" s="128"/>
      <c r="U188" s="128"/>
      <c r="V188" s="128"/>
      <c r="W188" s="128"/>
      <c r="X188" s="128"/>
      <c r="Y188" s="128"/>
      <c r="Z188" s="128"/>
      <c r="AA188" s="128"/>
      <c r="AB188" s="128"/>
      <c r="AC188" s="128"/>
      <c r="AD188" s="128"/>
    </row>
    <row r="189" ht="15.75" customHeight="1">
      <c r="A189" s="127" t="s">
        <v>268</v>
      </c>
      <c r="B189" s="8"/>
      <c r="C189" s="8"/>
      <c r="D189" s="8"/>
      <c r="E189" s="8"/>
      <c r="F189" s="15"/>
      <c r="G189" s="34"/>
      <c r="H189" s="84"/>
      <c r="I189" s="84"/>
      <c r="J189" s="84"/>
      <c r="K189" s="84"/>
      <c r="L189" s="84"/>
      <c r="M189" s="90"/>
      <c r="N189" s="90"/>
      <c r="O189" s="90"/>
      <c r="P189" s="90"/>
      <c r="Q189" s="90"/>
      <c r="R189" s="128"/>
      <c r="S189" s="128"/>
      <c r="T189" s="128"/>
      <c r="U189" s="128"/>
      <c r="V189" s="128"/>
      <c r="W189" s="128"/>
      <c r="X189" s="128"/>
      <c r="Y189" s="128"/>
      <c r="Z189" s="128"/>
      <c r="AA189" s="128"/>
      <c r="AB189" s="128"/>
      <c r="AC189" s="128"/>
      <c r="AD189" s="128"/>
    </row>
    <row r="190" ht="15.75" customHeight="1">
      <c r="A190" s="127" t="s">
        <v>269</v>
      </c>
      <c r="B190" s="8"/>
      <c r="C190" s="8"/>
      <c r="D190" s="8"/>
      <c r="E190" s="8"/>
      <c r="F190" s="15"/>
      <c r="G190" s="34"/>
      <c r="H190" s="84"/>
      <c r="I190" s="84"/>
      <c r="J190" s="84"/>
      <c r="K190" s="84"/>
      <c r="L190" s="84"/>
      <c r="M190" s="90"/>
      <c r="N190" s="90"/>
      <c r="O190" s="90"/>
      <c r="P190" s="90"/>
      <c r="Q190" s="90"/>
      <c r="R190" s="128"/>
      <c r="S190" s="128"/>
      <c r="T190" s="128"/>
      <c r="U190" s="128"/>
      <c r="V190" s="128"/>
      <c r="W190" s="128"/>
      <c r="X190" s="128"/>
      <c r="Y190" s="128"/>
      <c r="Z190" s="128"/>
      <c r="AA190" s="128"/>
      <c r="AB190" s="128"/>
      <c r="AC190" s="128"/>
      <c r="AD190" s="128"/>
    </row>
    <row r="191" ht="15.75" customHeight="1">
      <c r="A191" s="127" t="s">
        <v>270</v>
      </c>
      <c r="B191" s="8"/>
      <c r="C191" s="8"/>
      <c r="D191" s="8"/>
      <c r="E191" s="8"/>
      <c r="F191" s="15"/>
      <c r="G191" s="129"/>
      <c r="H191" s="129"/>
      <c r="I191" s="129"/>
      <c r="J191" s="129"/>
      <c r="K191" s="129"/>
      <c r="L191" s="129"/>
      <c r="M191" s="129"/>
      <c r="N191" s="129"/>
      <c r="O191" s="129"/>
      <c r="P191" s="129"/>
      <c r="Q191" s="129"/>
      <c r="R191" s="128"/>
      <c r="S191" s="128"/>
      <c r="T191" s="128"/>
      <c r="U191" s="128"/>
      <c r="V191" s="128"/>
      <c r="W191" s="128"/>
      <c r="X191" s="128"/>
      <c r="Y191" s="128"/>
      <c r="Z191" s="128"/>
      <c r="AA191" s="128"/>
      <c r="AB191" s="128"/>
      <c r="AC191" s="128"/>
      <c r="AD191" s="128"/>
    </row>
    <row r="192" ht="15.75" customHeight="1">
      <c r="A192" s="127" t="s">
        <v>271</v>
      </c>
      <c r="B192" s="8"/>
      <c r="C192" s="8"/>
      <c r="D192" s="8"/>
      <c r="E192" s="8"/>
      <c r="F192" s="15"/>
      <c r="G192" s="129"/>
      <c r="H192" s="129"/>
      <c r="I192" s="129"/>
      <c r="J192" s="129"/>
      <c r="K192" s="129"/>
      <c r="L192" s="129"/>
      <c r="M192" s="129"/>
      <c r="N192" s="129"/>
      <c r="O192" s="129"/>
      <c r="P192" s="129"/>
      <c r="Q192" s="129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</row>
    <row r="193" ht="15.75" customHeight="1">
      <c r="A193" s="127" t="s">
        <v>272</v>
      </c>
      <c r="B193" s="8"/>
      <c r="C193" s="8"/>
      <c r="D193" s="8"/>
      <c r="E193" s="8"/>
      <c r="F193" s="15"/>
      <c r="G193" s="129"/>
      <c r="H193" s="129"/>
      <c r="I193" s="129"/>
      <c r="J193" s="129"/>
      <c r="K193" s="129"/>
      <c r="L193" s="129"/>
      <c r="M193" s="129"/>
      <c r="N193" s="129"/>
      <c r="O193" s="129"/>
      <c r="P193" s="129"/>
      <c r="Q193" s="129"/>
      <c r="R193" s="128"/>
      <c r="S193" s="128"/>
      <c r="T193" s="128"/>
      <c r="U193" s="128"/>
      <c r="V193" s="128"/>
      <c r="W193" s="128"/>
      <c r="X193" s="128"/>
      <c r="Y193" s="128"/>
      <c r="Z193" s="128"/>
      <c r="AA193" s="128"/>
      <c r="AB193" s="128"/>
      <c r="AC193" s="128"/>
      <c r="AD193" s="128"/>
    </row>
    <row r="194" ht="15.75" customHeight="1">
      <c r="A194" s="127" t="s">
        <v>273</v>
      </c>
      <c r="B194" s="8"/>
      <c r="C194" s="8"/>
      <c r="D194" s="8"/>
      <c r="E194" s="8"/>
      <c r="F194" s="15"/>
      <c r="G194" s="129"/>
      <c r="H194" s="129"/>
      <c r="I194" s="129"/>
      <c r="J194" s="129"/>
      <c r="K194" s="129"/>
      <c r="L194" s="129"/>
      <c r="M194" s="129"/>
      <c r="N194" s="129"/>
      <c r="O194" s="129"/>
      <c r="P194" s="129"/>
      <c r="Q194" s="129"/>
      <c r="R194" s="128"/>
      <c r="S194" s="128"/>
      <c r="T194" s="128"/>
      <c r="U194" s="128"/>
      <c r="V194" s="128"/>
      <c r="W194" s="128"/>
      <c r="X194" s="128"/>
      <c r="Y194" s="128"/>
      <c r="Z194" s="128"/>
      <c r="AA194" s="128"/>
      <c r="AB194" s="128"/>
      <c r="AC194" s="128"/>
      <c r="AD194" s="128"/>
    </row>
    <row r="195" ht="15.75" customHeight="1">
      <c r="A195" s="127" t="s">
        <v>274</v>
      </c>
      <c r="B195" s="8"/>
      <c r="C195" s="8"/>
      <c r="D195" s="8"/>
      <c r="E195" s="8"/>
      <c r="F195" s="15"/>
      <c r="G195" s="129"/>
      <c r="H195" s="129"/>
      <c r="I195" s="129"/>
      <c r="J195" s="129"/>
      <c r="K195" s="129"/>
      <c r="L195" s="129"/>
      <c r="M195" s="129"/>
      <c r="N195" s="129"/>
      <c r="O195" s="129"/>
      <c r="P195" s="129"/>
      <c r="Q195" s="129"/>
      <c r="R195" s="128"/>
      <c r="S195" s="128"/>
      <c r="T195" s="128"/>
      <c r="U195" s="128"/>
      <c r="V195" s="128"/>
      <c r="W195" s="128"/>
      <c r="X195" s="128"/>
      <c r="Y195" s="128"/>
      <c r="Z195" s="128"/>
      <c r="AA195" s="128"/>
      <c r="AB195" s="128"/>
      <c r="AC195" s="128"/>
      <c r="AD195" s="128"/>
    </row>
    <row r="196" ht="15.75" customHeight="1">
      <c r="A196" s="127" t="s">
        <v>275</v>
      </c>
      <c r="B196" s="8"/>
      <c r="C196" s="8"/>
      <c r="D196" s="8"/>
      <c r="E196" s="8"/>
      <c r="F196" s="15"/>
      <c r="G196" s="129"/>
      <c r="H196" s="129"/>
      <c r="I196" s="129"/>
      <c r="J196" s="129"/>
      <c r="K196" s="129"/>
      <c r="L196" s="129"/>
      <c r="M196" s="129"/>
      <c r="N196" s="129"/>
      <c r="O196" s="129"/>
      <c r="P196" s="129"/>
      <c r="Q196" s="129"/>
      <c r="R196" s="128"/>
      <c r="S196" s="128"/>
      <c r="T196" s="128"/>
      <c r="U196" s="128"/>
      <c r="V196" s="128"/>
      <c r="W196" s="128"/>
      <c r="X196" s="128"/>
      <c r="Y196" s="128"/>
      <c r="Z196" s="128"/>
      <c r="AA196" s="128"/>
      <c r="AB196" s="128"/>
      <c r="AC196" s="128"/>
      <c r="AD196" s="128"/>
    </row>
    <row r="197" ht="15.75" customHeight="1">
      <c r="A197" s="127" t="s">
        <v>276</v>
      </c>
      <c r="B197" s="8"/>
      <c r="C197" s="8"/>
      <c r="D197" s="8"/>
      <c r="E197" s="8"/>
      <c r="F197" s="15"/>
      <c r="G197" s="129"/>
      <c r="H197" s="129"/>
      <c r="I197" s="129"/>
      <c r="J197" s="129"/>
      <c r="K197" s="129"/>
      <c r="L197" s="129"/>
      <c r="M197" s="129"/>
      <c r="N197" s="129"/>
      <c r="O197" s="129"/>
      <c r="P197" s="129"/>
      <c r="Q197" s="129"/>
      <c r="R197" s="128"/>
      <c r="S197" s="128"/>
      <c r="T197" s="128"/>
      <c r="U197" s="128"/>
      <c r="V197" s="128"/>
      <c r="W197" s="128"/>
      <c r="X197" s="128"/>
      <c r="Y197" s="128"/>
      <c r="Z197" s="128"/>
      <c r="AA197" s="128"/>
      <c r="AB197" s="128"/>
      <c r="AC197" s="128"/>
      <c r="AD197" s="128"/>
    </row>
    <row r="198" ht="15.75" customHeight="1">
      <c r="A198" s="127" t="s">
        <v>277</v>
      </c>
      <c r="B198" s="8"/>
      <c r="C198" s="8"/>
      <c r="D198" s="8"/>
      <c r="E198" s="8"/>
      <c r="F198" s="15"/>
      <c r="G198" s="129"/>
      <c r="H198" s="129"/>
      <c r="I198" s="129"/>
      <c r="J198" s="129"/>
      <c r="K198" s="129"/>
      <c r="L198" s="129"/>
      <c r="M198" s="129"/>
      <c r="N198" s="129"/>
      <c r="O198" s="129"/>
      <c r="P198" s="129"/>
      <c r="Q198" s="129"/>
      <c r="R198" s="128"/>
      <c r="S198" s="128"/>
      <c r="T198" s="128"/>
      <c r="U198" s="128"/>
      <c r="V198" s="128"/>
      <c r="W198" s="128"/>
      <c r="X198" s="128"/>
      <c r="Y198" s="128"/>
      <c r="Z198" s="128"/>
      <c r="AA198" s="128"/>
      <c r="AB198" s="128"/>
      <c r="AC198" s="128"/>
      <c r="AD198" s="128"/>
    </row>
    <row r="199" ht="15.75" customHeight="1">
      <c r="A199" s="127" t="s">
        <v>278</v>
      </c>
      <c r="B199" s="8"/>
      <c r="C199" s="8"/>
      <c r="D199" s="8"/>
      <c r="E199" s="8"/>
      <c r="F199" s="15"/>
      <c r="G199" s="129"/>
      <c r="H199" s="129"/>
      <c r="I199" s="129"/>
      <c r="J199" s="129"/>
      <c r="K199" s="129"/>
      <c r="L199" s="129"/>
      <c r="M199" s="129"/>
      <c r="N199" s="129"/>
      <c r="O199" s="129"/>
      <c r="P199" s="129"/>
      <c r="Q199" s="129"/>
      <c r="R199" s="128"/>
      <c r="S199" s="128"/>
      <c r="T199" s="128"/>
      <c r="U199" s="128"/>
      <c r="V199" s="128"/>
      <c r="W199" s="128"/>
      <c r="X199" s="128"/>
      <c r="Y199" s="128"/>
      <c r="Z199" s="128"/>
      <c r="AA199" s="128"/>
      <c r="AB199" s="128"/>
      <c r="AC199" s="128"/>
      <c r="AD199" s="128"/>
    </row>
    <row r="200" ht="15.75" customHeight="1">
      <c r="A200" s="127" t="s">
        <v>279</v>
      </c>
      <c r="B200" s="8"/>
      <c r="C200" s="8"/>
      <c r="D200" s="8"/>
      <c r="E200" s="8"/>
      <c r="F200" s="15"/>
      <c r="G200" s="129"/>
      <c r="H200" s="129"/>
      <c r="I200" s="129"/>
      <c r="J200" s="129"/>
      <c r="K200" s="129"/>
      <c r="L200" s="129"/>
      <c r="M200" s="129"/>
      <c r="N200" s="129"/>
      <c r="O200" s="129"/>
      <c r="P200" s="129"/>
      <c r="Q200" s="129"/>
      <c r="R200" s="128"/>
      <c r="S200" s="128"/>
      <c r="T200" s="128"/>
      <c r="U200" s="128"/>
      <c r="V200" s="128"/>
      <c r="W200" s="128"/>
      <c r="X200" s="128"/>
      <c r="Y200" s="128"/>
      <c r="Z200" s="128"/>
      <c r="AA200" s="128"/>
      <c r="AB200" s="128"/>
      <c r="AC200" s="128"/>
      <c r="AD200" s="128"/>
    </row>
    <row r="201" ht="15.75" customHeight="1">
      <c r="A201" s="127" t="s">
        <v>280</v>
      </c>
      <c r="B201" s="8"/>
      <c r="C201" s="8"/>
      <c r="D201" s="8"/>
      <c r="E201" s="8"/>
      <c r="F201" s="15"/>
      <c r="G201" s="129"/>
      <c r="H201" s="129"/>
      <c r="I201" s="129"/>
      <c r="J201" s="129"/>
      <c r="K201" s="129"/>
      <c r="L201" s="129"/>
      <c r="M201" s="129"/>
      <c r="N201" s="129"/>
      <c r="O201" s="129"/>
      <c r="P201" s="129"/>
      <c r="Q201" s="129"/>
      <c r="R201" s="128"/>
      <c r="S201" s="128"/>
      <c r="T201" s="128"/>
      <c r="U201" s="128"/>
      <c r="V201" s="128"/>
      <c r="W201" s="128"/>
      <c r="X201" s="128"/>
      <c r="Y201" s="128"/>
      <c r="Z201" s="128"/>
      <c r="AA201" s="128"/>
      <c r="AB201" s="128"/>
      <c r="AC201" s="128"/>
      <c r="AD201" s="128"/>
    </row>
    <row r="202" ht="15.75" customHeight="1">
      <c r="A202" s="127" t="s">
        <v>281</v>
      </c>
      <c r="B202" s="8"/>
      <c r="C202" s="8"/>
      <c r="D202" s="8"/>
      <c r="E202" s="8"/>
      <c r="F202" s="15"/>
      <c r="G202" s="129"/>
      <c r="H202" s="129"/>
      <c r="I202" s="129"/>
      <c r="J202" s="129"/>
      <c r="K202" s="129"/>
      <c r="L202" s="129"/>
      <c r="M202" s="129"/>
      <c r="N202" s="129"/>
      <c r="O202" s="129"/>
      <c r="P202" s="129"/>
      <c r="Q202" s="129"/>
      <c r="R202" s="128"/>
      <c r="S202" s="128"/>
      <c r="T202" s="128"/>
      <c r="U202" s="128"/>
      <c r="V202" s="128"/>
      <c r="W202" s="128"/>
      <c r="X202" s="128"/>
      <c r="Y202" s="128"/>
      <c r="Z202" s="128"/>
      <c r="AA202" s="128"/>
      <c r="AB202" s="128"/>
      <c r="AC202" s="128"/>
      <c r="AD202" s="128"/>
    </row>
    <row r="203" ht="15.75" customHeight="1">
      <c r="A203" s="127" t="s">
        <v>282</v>
      </c>
      <c r="B203" s="8"/>
      <c r="C203" s="8"/>
      <c r="D203" s="8"/>
      <c r="E203" s="8"/>
      <c r="F203" s="15"/>
      <c r="G203" s="129"/>
      <c r="H203" s="129"/>
      <c r="I203" s="129"/>
      <c r="J203" s="129"/>
      <c r="K203" s="129"/>
      <c r="L203" s="129"/>
      <c r="M203" s="129"/>
      <c r="N203" s="129"/>
      <c r="O203" s="129"/>
      <c r="P203" s="129"/>
      <c r="Q203" s="129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</row>
    <row r="204" ht="15.75" customHeight="1">
      <c r="A204" s="127" t="s">
        <v>283</v>
      </c>
      <c r="B204" s="8"/>
      <c r="C204" s="8"/>
      <c r="D204" s="8"/>
      <c r="E204" s="8"/>
      <c r="F204" s="15"/>
      <c r="G204" s="129"/>
      <c r="H204" s="129"/>
      <c r="I204" s="129"/>
      <c r="J204" s="129"/>
      <c r="K204" s="129"/>
      <c r="L204" s="129"/>
      <c r="M204" s="129"/>
      <c r="N204" s="129"/>
      <c r="O204" s="129"/>
      <c r="P204" s="129"/>
      <c r="Q204" s="129"/>
      <c r="R204" s="128"/>
      <c r="S204" s="128"/>
      <c r="T204" s="128"/>
      <c r="U204" s="128"/>
      <c r="V204" s="128"/>
      <c r="W204" s="128"/>
      <c r="X204" s="128"/>
      <c r="Y204" s="128"/>
      <c r="Z204" s="128"/>
      <c r="AA204" s="128"/>
      <c r="AB204" s="128"/>
      <c r="AC204" s="128"/>
      <c r="AD204" s="128"/>
    </row>
    <row r="205" ht="15.75" customHeight="1">
      <c r="A205" s="127" t="s">
        <v>284</v>
      </c>
      <c r="B205" s="8"/>
      <c r="C205" s="8"/>
      <c r="D205" s="8"/>
      <c r="E205" s="8"/>
      <c r="F205" s="15"/>
      <c r="G205" s="129"/>
      <c r="H205" s="129"/>
      <c r="I205" s="129"/>
      <c r="J205" s="129"/>
      <c r="K205" s="129"/>
      <c r="L205" s="129"/>
      <c r="M205" s="129"/>
      <c r="N205" s="129"/>
      <c r="O205" s="129"/>
      <c r="P205" s="129"/>
      <c r="Q205" s="129"/>
      <c r="R205" s="128"/>
      <c r="S205" s="128"/>
      <c r="T205" s="128"/>
      <c r="U205" s="128"/>
      <c r="V205" s="128"/>
      <c r="W205" s="128"/>
      <c r="X205" s="128"/>
      <c r="Y205" s="128"/>
      <c r="Z205" s="128"/>
      <c r="AA205" s="128"/>
      <c r="AB205" s="128"/>
      <c r="AC205" s="128"/>
      <c r="AD205" s="128"/>
    </row>
    <row r="206" ht="15.75" customHeight="1">
      <c r="A206" s="127" t="s">
        <v>285</v>
      </c>
      <c r="B206" s="8"/>
      <c r="C206" s="8"/>
      <c r="D206" s="8"/>
      <c r="E206" s="8"/>
      <c r="F206" s="15"/>
      <c r="G206" s="129"/>
      <c r="H206" s="129"/>
      <c r="I206" s="129"/>
      <c r="J206" s="129"/>
      <c r="K206" s="129"/>
      <c r="L206" s="129"/>
      <c r="M206" s="129"/>
      <c r="N206" s="129"/>
      <c r="O206" s="129"/>
      <c r="P206" s="129"/>
      <c r="Q206" s="129"/>
      <c r="R206" s="128"/>
      <c r="S206" s="128"/>
      <c r="T206" s="128"/>
      <c r="U206" s="128"/>
      <c r="V206" s="128"/>
      <c r="W206" s="128"/>
      <c r="X206" s="128"/>
      <c r="Y206" s="128"/>
      <c r="Z206" s="128"/>
      <c r="AA206" s="128"/>
      <c r="AB206" s="128"/>
      <c r="AC206" s="128"/>
      <c r="AD206" s="128"/>
    </row>
    <row r="207" ht="15.75" customHeight="1">
      <c r="A207" s="127" t="s">
        <v>286</v>
      </c>
      <c r="B207" s="8"/>
      <c r="C207" s="8"/>
      <c r="D207" s="8"/>
      <c r="E207" s="8"/>
      <c r="F207" s="15"/>
      <c r="G207" s="129"/>
      <c r="H207" s="129"/>
      <c r="I207" s="129"/>
      <c r="J207" s="129"/>
      <c r="K207" s="129"/>
      <c r="L207" s="129"/>
      <c r="M207" s="129"/>
      <c r="N207" s="129"/>
      <c r="O207" s="129"/>
      <c r="P207" s="129"/>
      <c r="Q207" s="129"/>
      <c r="R207" s="128"/>
      <c r="S207" s="128"/>
      <c r="T207" s="128"/>
      <c r="U207" s="128"/>
      <c r="V207" s="128"/>
      <c r="W207" s="128"/>
      <c r="X207" s="128"/>
      <c r="Y207" s="128"/>
      <c r="Z207" s="128"/>
      <c r="AA207" s="128"/>
      <c r="AB207" s="128"/>
      <c r="AC207" s="128"/>
      <c r="AD207" s="128"/>
    </row>
    <row r="208" ht="15.75" customHeight="1">
      <c r="A208" s="127" t="s">
        <v>287</v>
      </c>
      <c r="B208" s="8"/>
      <c r="C208" s="8"/>
      <c r="D208" s="8"/>
      <c r="E208" s="8"/>
      <c r="F208" s="15"/>
      <c r="G208" s="129"/>
      <c r="H208" s="129"/>
      <c r="I208" s="129"/>
      <c r="J208" s="129"/>
      <c r="K208" s="129"/>
      <c r="L208" s="129"/>
      <c r="M208" s="129"/>
      <c r="N208" s="129"/>
      <c r="O208" s="129"/>
      <c r="P208" s="129"/>
      <c r="Q208" s="129"/>
      <c r="R208" s="128"/>
      <c r="S208" s="128"/>
      <c r="T208" s="128"/>
      <c r="U208" s="128"/>
      <c r="V208" s="128"/>
      <c r="W208" s="128"/>
      <c r="X208" s="128"/>
      <c r="Y208" s="128"/>
      <c r="Z208" s="128"/>
      <c r="AA208" s="128"/>
      <c r="AB208" s="128"/>
      <c r="AC208" s="128"/>
      <c r="AD208" s="128"/>
    </row>
    <row r="209" ht="15.75" customHeight="1">
      <c r="A209" s="127" t="s">
        <v>288</v>
      </c>
      <c r="B209" s="8"/>
      <c r="C209" s="8"/>
      <c r="D209" s="8"/>
      <c r="E209" s="8"/>
      <c r="F209" s="15"/>
      <c r="G209" s="129"/>
      <c r="H209" s="129"/>
      <c r="I209" s="129"/>
      <c r="J209" s="129"/>
      <c r="K209" s="129"/>
      <c r="L209" s="129"/>
      <c r="M209" s="129"/>
      <c r="N209" s="129"/>
      <c r="O209" s="129"/>
      <c r="P209" s="129"/>
      <c r="Q209" s="129"/>
      <c r="R209" s="128"/>
      <c r="S209" s="128"/>
      <c r="T209" s="128"/>
      <c r="U209" s="128"/>
      <c r="V209" s="128"/>
      <c r="W209" s="128"/>
      <c r="X209" s="128"/>
      <c r="Y209" s="128"/>
      <c r="Z209" s="128"/>
      <c r="AA209" s="128"/>
      <c r="AB209" s="128"/>
      <c r="AC209" s="128"/>
      <c r="AD209" s="128"/>
    </row>
    <row r="210" ht="15.75" customHeight="1">
      <c r="A210" s="127" t="s">
        <v>289</v>
      </c>
      <c r="B210" s="8"/>
      <c r="C210" s="8"/>
      <c r="D210" s="8"/>
      <c r="E210" s="8"/>
      <c r="F210" s="15"/>
      <c r="G210" s="129"/>
      <c r="H210" s="129"/>
      <c r="I210" s="129"/>
      <c r="J210" s="129"/>
      <c r="K210" s="129"/>
      <c r="L210" s="129"/>
      <c r="M210" s="129"/>
      <c r="N210" s="129"/>
      <c r="O210" s="129"/>
      <c r="P210" s="129"/>
      <c r="Q210" s="129"/>
      <c r="R210" s="128"/>
      <c r="S210" s="128"/>
      <c r="T210" s="128"/>
      <c r="U210" s="128"/>
      <c r="V210" s="128"/>
      <c r="W210" s="128"/>
      <c r="X210" s="128"/>
      <c r="Y210" s="128"/>
      <c r="Z210" s="128"/>
      <c r="AA210" s="128"/>
      <c r="AB210" s="128"/>
      <c r="AC210" s="128"/>
      <c r="AD210" s="128"/>
    </row>
    <row r="211" ht="15.75" customHeight="1">
      <c r="A211" s="130"/>
      <c r="B211" s="130"/>
      <c r="C211" s="130"/>
      <c r="D211" s="130"/>
      <c r="E211" s="130"/>
      <c r="F211" s="130"/>
      <c r="G211" s="130"/>
      <c r="H211" s="130"/>
      <c r="I211" s="130"/>
      <c r="J211" s="130"/>
      <c r="K211" s="130"/>
      <c r="L211" s="130"/>
      <c r="M211" s="130"/>
      <c r="N211" s="130"/>
      <c r="O211" s="130"/>
      <c r="P211" s="130"/>
      <c r="Q211" s="130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</row>
    <row r="212" ht="15.75" customHeight="1">
      <c r="A212" s="130"/>
      <c r="B212" s="130"/>
      <c r="C212" s="130"/>
      <c r="D212" s="130"/>
      <c r="E212" s="130"/>
      <c r="F212" s="130"/>
      <c r="G212" s="130"/>
      <c r="H212" s="130"/>
      <c r="I212" s="130"/>
      <c r="J212" s="130"/>
      <c r="K212" s="130"/>
      <c r="L212" s="130"/>
      <c r="M212" s="130"/>
      <c r="N212" s="130"/>
      <c r="O212" s="130"/>
      <c r="P212" s="130"/>
      <c r="Q212" s="130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</row>
    <row r="213" ht="15.75" customHeight="1">
      <c r="A213" s="130"/>
      <c r="B213" s="130"/>
      <c r="C213" s="130"/>
      <c r="D213" s="130"/>
      <c r="E213" s="130"/>
      <c r="F213" s="130"/>
      <c r="G213" s="130"/>
      <c r="H213" s="130"/>
      <c r="I213" s="130"/>
      <c r="J213" s="130"/>
      <c r="K213" s="130"/>
      <c r="L213" s="130"/>
      <c r="M213" s="130"/>
      <c r="N213" s="130"/>
      <c r="O213" s="130"/>
      <c r="P213" s="130"/>
      <c r="Q213" s="130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</row>
    <row r="214" ht="15.75" customHeight="1">
      <c r="A214" s="130"/>
      <c r="B214" s="130"/>
      <c r="C214" s="130"/>
      <c r="D214" s="130"/>
      <c r="E214" s="130"/>
      <c r="F214" s="130"/>
      <c r="G214" s="130"/>
      <c r="H214" s="130"/>
      <c r="I214" s="130"/>
      <c r="J214" s="130"/>
      <c r="K214" s="130"/>
      <c r="L214" s="130"/>
      <c r="M214" s="130"/>
      <c r="N214" s="130"/>
      <c r="O214" s="130"/>
      <c r="P214" s="130"/>
      <c r="Q214" s="130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</row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  <row r="1028" ht="15.75" customHeight="1"/>
    <row r="1029" ht="15.75" customHeight="1"/>
    <row r="1030" ht="15.75" customHeight="1"/>
    <row r="1031" ht="15.75" customHeight="1"/>
    <row r="1032" ht="15.75" customHeight="1"/>
    <row r="1033" ht="15.75" customHeight="1"/>
    <row r="1034" ht="15.75" customHeight="1"/>
    <row r="1035" ht="15.75" customHeight="1"/>
    <row r="1036" ht="15.75" customHeight="1"/>
    <row r="1037" ht="15.75" customHeight="1"/>
    <row r="1038" ht="15.75" customHeight="1"/>
    <row r="1039" ht="15.75" customHeight="1"/>
    <row r="1040" ht="15.75" customHeight="1"/>
    <row r="1041" ht="15.75" customHeight="1"/>
    <row r="1042" ht="15.75" customHeight="1"/>
    <row r="1043" ht="15.75" customHeight="1"/>
    <row r="1044" ht="15.75" customHeight="1"/>
    <row r="1045" ht="15.75" customHeight="1"/>
    <row r="1046" ht="15.75" customHeight="1"/>
    <row r="1047" ht="15.75" customHeight="1"/>
    <row r="1048" ht="15.75" customHeight="1"/>
    <row r="1049" ht="15.75" customHeight="1"/>
    <row r="1050" ht="15.75" customHeight="1"/>
    <row r="1051" ht="15.75" customHeight="1"/>
    <row r="1052" ht="15.75" customHeight="1"/>
    <row r="1053" ht="15.75" customHeight="1"/>
    <row r="1054" ht="15.75" customHeight="1"/>
    <row r="1055" ht="15.75" customHeight="1"/>
    <row r="1056" ht="15.75" customHeight="1"/>
    <row r="1057" ht="15.75" customHeight="1"/>
    <row r="1058" ht="15.75" customHeight="1"/>
    <row r="1059" ht="15.75" customHeight="1"/>
    <row r="1060" ht="15.75" customHeight="1"/>
  </sheetData>
  <mergeCells count="83"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205:F205"/>
    <mergeCell ref="A206:F206"/>
    <mergeCell ref="A207:F207"/>
    <mergeCell ref="A208:F208"/>
    <mergeCell ref="A209:F209"/>
    <mergeCell ref="A210:F210"/>
    <mergeCell ref="A198:F198"/>
    <mergeCell ref="A199:F199"/>
    <mergeCell ref="A200:F200"/>
    <mergeCell ref="A201:F201"/>
    <mergeCell ref="A202:F202"/>
    <mergeCell ref="A203:F203"/>
    <mergeCell ref="A204:F204"/>
    <mergeCell ref="A1:J1"/>
    <mergeCell ref="A2:J2"/>
    <mergeCell ref="A3:J3"/>
    <mergeCell ref="B4:J4"/>
    <mergeCell ref="A5:J5"/>
    <mergeCell ref="A86:I86"/>
    <mergeCell ref="A101:I101"/>
    <mergeCell ref="A135:F135"/>
    <mergeCell ref="A136:F136"/>
    <mergeCell ref="A137:F137"/>
    <mergeCell ref="A138:F138"/>
    <mergeCell ref="A139:F139"/>
    <mergeCell ref="A140:F140"/>
    <mergeCell ref="A141:F141"/>
    <mergeCell ref="A142:F142"/>
    <mergeCell ref="A143:F143"/>
    <mergeCell ref="A144:F144"/>
    <mergeCell ref="A145:F145"/>
    <mergeCell ref="A146:F146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</mergeCells>
  <dataValidations>
    <dataValidation type="list" allowBlank="1" sqref="D7:D71 D88:D92 D103:D122">
      <formula1>"AGP,CLH,CLT,COM,CTD,CTI,DES,DISP,ELE,ESG,EST,EXM,EXQ,EXR,FRQ,REV,VAGO"</formula1>
    </dataValidation>
    <dataValidation type="list" allowBlank="1" sqref="B103:B122">
      <formula1>"FGS-1,FGS-2,FGS-3,FGA-1,FGA-2,FGA-3"</formula1>
    </dataValidation>
    <dataValidation type="list" allowBlank="1" sqref="B7:B71">
      <formula1>"DAS,DAS-1,DAS-2,DAS-3,DAS-4,DAS-5,CAA-1,CAA-2,CAA-3,CAA-4,CAA-5"</formula1>
    </dataValidation>
    <dataValidation type="list" allowBlank="1" sqref="B88:B92">
      <formula1>"FDA,FDA-1,FDA-2,FDA-3,FDA-4"</formula1>
    </dataValidation>
  </dataValidations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1.0"/>
    <col customWidth="1" min="2" max="2" width="12.0"/>
    <col customWidth="1" min="3" max="3" width="17.38"/>
    <col customWidth="1" min="4" max="4" width="14.5"/>
    <col customWidth="1" min="5" max="5" width="9.88"/>
    <col customWidth="1" min="6" max="6" width="52.88"/>
    <col customWidth="1" min="7" max="7" width="19.88"/>
    <col customWidth="1" min="8" max="8" width="18.25"/>
    <col customWidth="1" min="9" max="9" width="17.88"/>
    <col customWidth="1" min="10" max="10" width="15.0"/>
    <col customWidth="1" min="11" max="16" width="8.0"/>
    <col customWidth="1" min="17" max="17" width="43.88"/>
    <col customWidth="1" min="18" max="30" width="8.0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4" t="s">
        <v>1</v>
      </c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6"/>
      <c r="AC1" s="6"/>
      <c r="AD1" s="6"/>
    </row>
    <row r="2">
      <c r="A2" s="7" t="s">
        <v>2</v>
      </c>
      <c r="B2" s="8"/>
      <c r="C2" s="8"/>
      <c r="D2" s="8"/>
      <c r="E2" s="8"/>
      <c r="F2" s="8"/>
      <c r="G2" s="8"/>
      <c r="H2" s="8"/>
      <c r="I2" s="8"/>
      <c r="J2" s="9"/>
      <c r="K2" s="34"/>
      <c r="L2" s="34"/>
      <c r="M2" s="34"/>
      <c r="N2" s="34"/>
      <c r="O2" s="34"/>
      <c r="P2" s="34"/>
      <c r="Q2" s="34"/>
      <c r="R2" s="5"/>
      <c r="S2" s="5"/>
      <c r="T2" s="5"/>
      <c r="U2" s="5"/>
      <c r="V2" s="5"/>
      <c r="W2" s="5"/>
      <c r="X2" s="5"/>
      <c r="Y2" s="5"/>
      <c r="Z2" s="5"/>
      <c r="AA2" s="5"/>
      <c r="AB2" s="6"/>
      <c r="AC2" s="6"/>
      <c r="AD2" s="6"/>
    </row>
    <row r="3">
      <c r="A3" s="10" t="s">
        <v>3</v>
      </c>
      <c r="B3" s="8"/>
      <c r="C3" s="8"/>
      <c r="D3" s="8"/>
      <c r="E3" s="8"/>
      <c r="F3" s="8"/>
      <c r="G3" s="8"/>
      <c r="H3" s="8"/>
      <c r="I3" s="8"/>
      <c r="J3" s="9"/>
      <c r="K3" s="34"/>
      <c r="L3" s="34"/>
      <c r="M3" s="34"/>
      <c r="N3" s="34"/>
      <c r="O3" s="34"/>
      <c r="P3" s="34"/>
      <c r="Q3" s="34"/>
      <c r="R3" s="11"/>
      <c r="S3" s="11"/>
      <c r="T3" s="11"/>
      <c r="U3" s="11"/>
      <c r="V3" s="11"/>
      <c r="W3" s="11"/>
      <c r="X3" s="11"/>
      <c r="Y3" s="11"/>
      <c r="Z3" s="12"/>
      <c r="AA3" s="12"/>
      <c r="AB3" s="6"/>
      <c r="AC3" s="6"/>
      <c r="AD3" s="6"/>
    </row>
    <row r="4">
      <c r="A4" s="131" t="s">
        <v>290</v>
      </c>
      <c r="B4" s="14" t="s">
        <v>5</v>
      </c>
      <c r="C4" s="8"/>
      <c r="D4" s="8"/>
      <c r="E4" s="8"/>
      <c r="F4" s="8"/>
      <c r="G4" s="8"/>
      <c r="H4" s="8"/>
      <c r="I4" s="8"/>
      <c r="J4" s="15"/>
      <c r="K4" s="34"/>
      <c r="L4" s="34"/>
      <c r="M4" s="34"/>
      <c r="N4" s="34"/>
      <c r="O4" s="34"/>
      <c r="P4" s="34"/>
      <c r="Q4" s="34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</row>
    <row r="5">
      <c r="A5" s="17" t="s">
        <v>6</v>
      </c>
      <c r="B5" s="8"/>
      <c r="C5" s="8"/>
      <c r="D5" s="8"/>
      <c r="E5" s="8"/>
      <c r="F5" s="8"/>
      <c r="G5" s="8"/>
      <c r="H5" s="8"/>
      <c r="I5" s="8"/>
      <c r="J5" s="15"/>
      <c r="K5" s="34"/>
      <c r="L5" s="34"/>
      <c r="M5" s="34"/>
      <c r="N5" s="34"/>
      <c r="O5" s="34"/>
      <c r="P5" s="34"/>
      <c r="Q5" s="34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</row>
    <row r="6">
      <c r="A6" s="21" t="s">
        <v>7</v>
      </c>
      <c r="B6" s="21" t="s">
        <v>8</v>
      </c>
      <c r="C6" s="21" t="s">
        <v>9</v>
      </c>
      <c r="D6" s="21" t="s">
        <v>10</v>
      </c>
      <c r="E6" s="21" t="s">
        <v>11</v>
      </c>
      <c r="F6" s="21" t="s">
        <v>12</v>
      </c>
      <c r="G6" s="21" t="s">
        <v>13</v>
      </c>
      <c r="H6" s="21" t="s">
        <v>14</v>
      </c>
      <c r="I6" s="21" t="s">
        <v>15</v>
      </c>
      <c r="J6" s="21" t="s">
        <v>16</v>
      </c>
      <c r="K6" s="34"/>
      <c r="L6" s="34"/>
      <c r="M6" s="34"/>
      <c r="N6" s="34"/>
      <c r="O6" s="34"/>
      <c r="P6" s="34"/>
      <c r="Q6" s="3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</row>
    <row r="7">
      <c r="A7" s="132" t="s">
        <v>17</v>
      </c>
      <c r="B7" s="133" t="s">
        <v>18</v>
      </c>
      <c r="C7" s="134"/>
      <c r="D7" s="135" t="s">
        <v>19</v>
      </c>
      <c r="E7" s="29">
        <v>1.0</v>
      </c>
      <c r="F7" s="30" t="s">
        <v>20</v>
      </c>
      <c r="G7" s="136">
        <v>18000.0</v>
      </c>
      <c r="H7" s="137">
        <v>0.0</v>
      </c>
      <c r="I7" s="137">
        <v>0.0</v>
      </c>
      <c r="J7" s="33">
        <f t="shared" ref="J7:J76" si="1">SUM(G7:I7)</f>
        <v>18000</v>
      </c>
      <c r="K7" s="34"/>
      <c r="L7" s="34"/>
      <c r="M7" s="34"/>
      <c r="N7" s="34"/>
      <c r="O7" s="34"/>
      <c r="P7" s="34"/>
      <c r="Q7" s="34"/>
      <c r="R7" s="35"/>
      <c r="S7" s="35"/>
      <c r="T7" s="35"/>
      <c r="U7" s="35"/>
      <c r="V7" s="35"/>
      <c r="W7" s="35"/>
      <c r="X7" s="35"/>
      <c r="Y7" s="35"/>
      <c r="Z7" s="35"/>
      <c r="AA7" s="16"/>
      <c r="AB7" s="16"/>
      <c r="AC7" s="16"/>
      <c r="AD7" s="16"/>
    </row>
    <row r="8">
      <c r="A8" s="66" t="s">
        <v>21</v>
      </c>
      <c r="B8" s="138" t="s">
        <v>22</v>
      </c>
      <c r="C8" s="68"/>
      <c r="D8" s="69" t="s">
        <v>23</v>
      </c>
      <c r="E8" s="38">
        <v>1.0</v>
      </c>
      <c r="F8" s="36" t="s">
        <v>24</v>
      </c>
      <c r="G8" s="72">
        <v>0.0</v>
      </c>
      <c r="H8" s="139">
        <v>2600.0</v>
      </c>
      <c r="I8" s="139">
        <v>10400.0</v>
      </c>
      <c r="J8" s="33">
        <f t="shared" si="1"/>
        <v>13000</v>
      </c>
      <c r="K8" s="34"/>
      <c r="L8" s="34"/>
      <c r="M8" s="34"/>
      <c r="N8" s="34"/>
      <c r="O8" s="34"/>
      <c r="P8" s="34"/>
      <c r="Q8" s="34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</row>
    <row r="9">
      <c r="A9" s="66" t="s">
        <v>25</v>
      </c>
      <c r="B9" s="138" t="s">
        <v>22</v>
      </c>
      <c r="C9" s="68"/>
      <c r="D9" s="69" t="s">
        <v>23</v>
      </c>
      <c r="E9" s="38">
        <v>1.0</v>
      </c>
      <c r="F9" s="41" t="s">
        <v>26</v>
      </c>
      <c r="G9" s="72">
        <v>0.0</v>
      </c>
      <c r="H9" s="139">
        <v>2600.0</v>
      </c>
      <c r="I9" s="139">
        <v>10400.0</v>
      </c>
      <c r="J9" s="33">
        <f t="shared" si="1"/>
        <v>13000</v>
      </c>
      <c r="K9" s="34"/>
      <c r="L9" s="34"/>
      <c r="M9" s="34"/>
      <c r="N9" s="34"/>
      <c r="O9" s="34"/>
      <c r="P9" s="34"/>
      <c r="Q9" s="34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</row>
    <row r="10">
      <c r="A10" s="66" t="s">
        <v>27</v>
      </c>
      <c r="B10" s="138" t="s">
        <v>22</v>
      </c>
      <c r="C10" s="68"/>
      <c r="D10" s="69" t="s">
        <v>23</v>
      </c>
      <c r="E10" s="38">
        <v>1.0</v>
      </c>
      <c r="F10" s="42" t="s">
        <v>28</v>
      </c>
      <c r="G10" s="72">
        <v>0.0</v>
      </c>
      <c r="H10" s="139">
        <v>2600.0</v>
      </c>
      <c r="I10" s="139">
        <v>10400.0</v>
      </c>
      <c r="J10" s="33">
        <f t="shared" si="1"/>
        <v>13000</v>
      </c>
      <c r="K10" s="34"/>
      <c r="L10" s="34"/>
      <c r="M10" s="34"/>
      <c r="N10" s="34"/>
      <c r="O10" s="34"/>
      <c r="P10" s="34"/>
      <c r="Q10" s="34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</row>
    <row r="11">
      <c r="A11" s="66" t="s">
        <v>29</v>
      </c>
      <c r="B11" s="138" t="s">
        <v>22</v>
      </c>
      <c r="C11" s="68"/>
      <c r="D11" s="69" t="s">
        <v>23</v>
      </c>
      <c r="E11" s="104">
        <v>1.0</v>
      </c>
      <c r="F11" s="140" t="s">
        <v>291</v>
      </c>
      <c r="G11" s="72">
        <v>0.0</v>
      </c>
      <c r="H11" s="139">
        <v>2600.0</v>
      </c>
      <c r="I11" s="139">
        <v>10400.0</v>
      </c>
      <c r="J11" s="33">
        <f t="shared" si="1"/>
        <v>13000</v>
      </c>
      <c r="K11" s="34"/>
      <c r="L11" s="34"/>
      <c r="M11" s="34"/>
      <c r="N11" s="34"/>
      <c r="O11" s="34"/>
      <c r="P11" s="34"/>
      <c r="Q11" s="34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</row>
    <row r="12">
      <c r="A12" s="66" t="s">
        <v>31</v>
      </c>
      <c r="B12" s="138" t="s">
        <v>32</v>
      </c>
      <c r="C12" s="68"/>
      <c r="D12" s="69" t="s">
        <v>23</v>
      </c>
      <c r="E12" s="29">
        <v>1.0</v>
      </c>
      <c r="F12" s="47" t="s">
        <v>33</v>
      </c>
      <c r="G12" s="72">
        <v>0.0</v>
      </c>
      <c r="H12" s="139">
        <v>1695.65</v>
      </c>
      <c r="I12" s="139">
        <v>6782.61</v>
      </c>
      <c r="J12" s="33">
        <f t="shared" si="1"/>
        <v>8478.26</v>
      </c>
      <c r="K12" s="34"/>
      <c r="L12" s="34"/>
      <c r="M12" s="34"/>
      <c r="N12" s="34"/>
      <c r="O12" s="34"/>
      <c r="P12" s="34"/>
      <c r="Q12" s="34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</row>
    <row r="13">
      <c r="A13" s="141" t="s">
        <v>34</v>
      </c>
      <c r="B13" s="142" t="s">
        <v>32</v>
      </c>
      <c r="C13" s="68"/>
      <c r="D13" s="69" t="s">
        <v>292</v>
      </c>
      <c r="E13" s="38">
        <v>1.0</v>
      </c>
      <c r="F13" s="45" t="s">
        <v>30</v>
      </c>
      <c r="G13" s="72">
        <v>0.0</v>
      </c>
      <c r="H13" s="143">
        <v>0.0</v>
      </c>
      <c r="I13" s="143">
        <v>0.0</v>
      </c>
      <c r="J13" s="33">
        <f t="shared" si="1"/>
        <v>0</v>
      </c>
      <c r="K13" s="34"/>
      <c r="L13" s="34"/>
      <c r="M13" s="34"/>
      <c r="N13" s="34"/>
      <c r="O13" s="34"/>
      <c r="P13" s="34"/>
      <c r="Q13" s="34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</row>
    <row r="14">
      <c r="A14" s="66" t="s">
        <v>35</v>
      </c>
      <c r="B14" s="138" t="s">
        <v>32</v>
      </c>
      <c r="C14" s="68"/>
      <c r="D14" s="69" t="s">
        <v>23</v>
      </c>
      <c r="E14" s="38">
        <v>1.0</v>
      </c>
      <c r="F14" s="36" t="s">
        <v>36</v>
      </c>
      <c r="G14" s="72">
        <v>0.0</v>
      </c>
      <c r="H14" s="139">
        <v>1695.65</v>
      </c>
      <c r="I14" s="139">
        <v>6782.61</v>
      </c>
      <c r="J14" s="33">
        <f t="shared" si="1"/>
        <v>8478.26</v>
      </c>
      <c r="K14" s="34"/>
      <c r="L14" s="34"/>
      <c r="M14" s="34"/>
      <c r="N14" s="34"/>
      <c r="O14" s="34"/>
      <c r="P14" s="34"/>
      <c r="Q14" s="34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</row>
    <row r="15">
      <c r="A15" s="66" t="s">
        <v>37</v>
      </c>
      <c r="B15" s="67" t="s">
        <v>32</v>
      </c>
      <c r="C15" s="68"/>
      <c r="D15" s="69" t="s">
        <v>23</v>
      </c>
      <c r="E15" s="38">
        <v>1.0</v>
      </c>
      <c r="F15" s="36" t="s">
        <v>38</v>
      </c>
      <c r="G15" s="72">
        <v>0.0</v>
      </c>
      <c r="H15" s="139">
        <v>1695.65</v>
      </c>
      <c r="I15" s="139">
        <v>6782.61</v>
      </c>
      <c r="J15" s="33">
        <f t="shared" si="1"/>
        <v>8478.26</v>
      </c>
      <c r="K15" s="34"/>
      <c r="L15" s="34"/>
      <c r="M15" s="34"/>
      <c r="N15" s="34"/>
      <c r="O15" s="34"/>
      <c r="P15" s="34"/>
      <c r="Q15" s="34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</row>
    <row r="16">
      <c r="A16" s="66" t="s">
        <v>39</v>
      </c>
      <c r="B16" s="138" t="s">
        <v>32</v>
      </c>
      <c r="C16" s="68"/>
      <c r="D16" s="69" t="s">
        <v>23</v>
      </c>
      <c r="E16" s="38">
        <v>1.0</v>
      </c>
      <c r="F16" s="36" t="s">
        <v>40</v>
      </c>
      <c r="G16" s="72">
        <v>0.0</v>
      </c>
      <c r="H16" s="139">
        <v>1695.65</v>
      </c>
      <c r="I16" s="139">
        <v>6782.61</v>
      </c>
      <c r="J16" s="33">
        <f t="shared" si="1"/>
        <v>8478.26</v>
      </c>
      <c r="K16" s="34"/>
      <c r="L16" s="34"/>
      <c r="M16" s="34"/>
      <c r="N16" s="34"/>
      <c r="O16" s="34"/>
      <c r="P16" s="34"/>
      <c r="Q16" s="34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</row>
    <row r="17">
      <c r="A17" s="66" t="s">
        <v>41</v>
      </c>
      <c r="B17" s="138" t="s">
        <v>32</v>
      </c>
      <c r="C17" s="68"/>
      <c r="D17" s="69" t="s">
        <v>23</v>
      </c>
      <c r="E17" s="29">
        <v>1.0</v>
      </c>
      <c r="F17" s="36" t="s">
        <v>42</v>
      </c>
      <c r="G17" s="72">
        <v>0.0</v>
      </c>
      <c r="H17" s="139">
        <v>1695.65</v>
      </c>
      <c r="I17" s="139">
        <v>6782.61</v>
      </c>
      <c r="J17" s="33">
        <f t="shared" si="1"/>
        <v>8478.26</v>
      </c>
      <c r="K17" s="34"/>
      <c r="L17" s="34"/>
      <c r="M17" s="34"/>
      <c r="N17" s="34"/>
      <c r="O17" s="34"/>
      <c r="P17" s="34"/>
      <c r="Q17" s="34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</row>
    <row r="18">
      <c r="A18" s="66" t="s">
        <v>43</v>
      </c>
      <c r="B18" s="144" t="s">
        <v>44</v>
      </c>
      <c r="C18" s="68"/>
      <c r="D18" s="69" t="s">
        <v>23</v>
      </c>
      <c r="E18" s="38">
        <v>1.0</v>
      </c>
      <c r="F18" s="30" t="s">
        <v>293</v>
      </c>
      <c r="G18" s="72">
        <v>0.0</v>
      </c>
      <c r="H18" s="139">
        <v>1425.9</v>
      </c>
      <c r="I18" s="139">
        <v>5703.56</v>
      </c>
      <c r="J18" s="33">
        <f t="shared" si="1"/>
        <v>7129.46</v>
      </c>
      <c r="K18" s="34"/>
      <c r="L18" s="34"/>
      <c r="M18" s="34"/>
      <c r="N18" s="34"/>
      <c r="O18" s="34"/>
      <c r="P18" s="34"/>
      <c r="Q18" s="34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</row>
    <row r="19">
      <c r="A19" s="66" t="s">
        <v>45</v>
      </c>
      <c r="B19" s="138" t="s">
        <v>44</v>
      </c>
      <c r="C19" s="68"/>
      <c r="D19" s="69" t="s">
        <v>23</v>
      </c>
      <c r="E19" s="38">
        <v>1.0</v>
      </c>
      <c r="F19" s="36" t="s">
        <v>46</v>
      </c>
      <c r="G19" s="72">
        <v>0.0</v>
      </c>
      <c r="H19" s="139">
        <v>1425.9</v>
      </c>
      <c r="I19" s="139">
        <v>5703.56</v>
      </c>
      <c r="J19" s="33">
        <f t="shared" si="1"/>
        <v>7129.46</v>
      </c>
      <c r="K19" s="34"/>
      <c r="L19" s="34"/>
      <c r="M19" s="34"/>
      <c r="N19" s="34"/>
      <c r="O19" s="34"/>
      <c r="P19" s="34"/>
      <c r="Q19" s="34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</row>
    <row r="20">
      <c r="A20" s="66" t="s">
        <v>47</v>
      </c>
      <c r="B20" s="138" t="s">
        <v>44</v>
      </c>
      <c r="C20" s="68"/>
      <c r="D20" s="69" t="s">
        <v>23</v>
      </c>
      <c r="E20" s="38">
        <v>1.0</v>
      </c>
      <c r="F20" s="30" t="s">
        <v>294</v>
      </c>
      <c r="G20" s="72">
        <v>0.0</v>
      </c>
      <c r="H20" s="139">
        <v>1425.9</v>
      </c>
      <c r="I20" s="139">
        <v>5703.56</v>
      </c>
      <c r="J20" s="33">
        <f t="shared" si="1"/>
        <v>7129.46</v>
      </c>
      <c r="K20" s="34"/>
      <c r="L20" s="34"/>
      <c r="M20" s="34"/>
      <c r="N20" s="34"/>
      <c r="O20" s="34"/>
      <c r="P20" s="34"/>
      <c r="Q20" s="34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</row>
    <row r="21">
      <c r="A21" s="66" t="s">
        <v>48</v>
      </c>
      <c r="B21" s="138" t="s">
        <v>44</v>
      </c>
      <c r="C21" s="68"/>
      <c r="D21" s="69" t="s">
        <v>23</v>
      </c>
      <c r="E21" s="38">
        <v>1.0</v>
      </c>
      <c r="F21" s="30" t="s">
        <v>295</v>
      </c>
      <c r="G21" s="72">
        <v>0.0</v>
      </c>
      <c r="H21" s="139">
        <v>1425.9</v>
      </c>
      <c r="I21" s="139">
        <v>5703.56</v>
      </c>
      <c r="J21" s="33">
        <f t="shared" si="1"/>
        <v>7129.46</v>
      </c>
      <c r="K21" s="34"/>
      <c r="L21" s="34"/>
      <c r="M21" s="34"/>
      <c r="N21" s="34"/>
      <c r="O21" s="34"/>
      <c r="P21" s="34"/>
      <c r="Q21" s="34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</row>
    <row r="22">
      <c r="A22" s="66" t="s">
        <v>49</v>
      </c>
      <c r="B22" s="138" t="s">
        <v>44</v>
      </c>
      <c r="C22" s="68"/>
      <c r="D22" s="69" t="s">
        <v>23</v>
      </c>
      <c r="E22" s="29">
        <v>1.0</v>
      </c>
      <c r="F22" s="25" t="s">
        <v>50</v>
      </c>
      <c r="G22" s="72">
        <v>0.0</v>
      </c>
      <c r="H22" s="139">
        <v>1425.9</v>
      </c>
      <c r="I22" s="139">
        <v>5703.56</v>
      </c>
      <c r="J22" s="33">
        <f t="shared" si="1"/>
        <v>7129.46</v>
      </c>
      <c r="K22" s="34"/>
      <c r="L22" s="34"/>
      <c r="M22" s="34"/>
      <c r="N22" s="34"/>
      <c r="O22" s="34"/>
      <c r="P22" s="34"/>
      <c r="Q22" s="34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</row>
    <row r="23">
      <c r="A23" s="66" t="s">
        <v>51</v>
      </c>
      <c r="B23" s="138" t="s">
        <v>44</v>
      </c>
      <c r="C23" s="68"/>
      <c r="D23" s="69" t="s">
        <v>23</v>
      </c>
      <c r="E23" s="38">
        <v>1.0</v>
      </c>
      <c r="F23" s="25" t="s">
        <v>296</v>
      </c>
      <c r="G23" s="72">
        <v>0.0</v>
      </c>
      <c r="H23" s="139">
        <v>1425.9</v>
      </c>
      <c r="I23" s="139">
        <v>5703.56</v>
      </c>
      <c r="J23" s="33">
        <f t="shared" si="1"/>
        <v>7129.46</v>
      </c>
      <c r="K23" s="34"/>
      <c r="L23" s="34"/>
      <c r="M23" s="34"/>
      <c r="N23" s="34"/>
      <c r="O23" s="34"/>
      <c r="P23" s="34"/>
      <c r="Q23" s="34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</row>
    <row r="24">
      <c r="A24" s="141" t="s">
        <v>52</v>
      </c>
      <c r="B24" s="142" t="s">
        <v>44</v>
      </c>
      <c r="C24" s="68"/>
      <c r="D24" s="69" t="s">
        <v>292</v>
      </c>
      <c r="E24" s="38">
        <v>1.0</v>
      </c>
      <c r="F24" s="145" t="s">
        <v>30</v>
      </c>
      <c r="G24" s="72">
        <v>0.0</v>
      </c>
      <c r="H24" s="143">
        <v>0.0</v>
      </c>
      <c r="I24" s="143">
        <v>0.0</v>
      </c>
      <c r="J24" s="33">
        <f t="shared" si="1"/>
        <v>0</v>
      </c>
      <c r="K24" s="34"/>
      <c r="L24" s="34"/>
      <c r="M24" s="34"/>
      <c r="N24" s="34"/>
      <c r="O24" s="34"/>
      <c r="P24" s="34"/>
      <c r="Q24" s="34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</row>
    <row r="25">
      <c r="A25" s="66" t="s">
        <v>53</v>
      </c>
      <c r="B25" s="138" t="s">
        <v>44</v>
      </c>
      <c r="C25" s="68"/>
      <c r="D25" s="69" t="s">
        <v>23</v>
      </c>
      <c r="E25" s="38">
        <v>1.0</v>
      </c>
      <c r="F25" s="25" t="s">
        <v>296</v>
      </c>
      <c r="G25" s="146">
        <v>0.0</v>
      </c>
      <c r="H25" s="139">
        <v>1425.9</v>
      </c>
      <c r="I25" s="139">
        <v>5703.56</v>
      </c>
      <c r="J25" s="33">
        <f t="shared" si="1"/>
        <v>7129.46</v>
      </c>
      <c r="K25" s="34"/>
      <c r="L25" s="34"/>
      <c r="M25" s="34"/>
      <c r="N25" s="34"/>
      <c r="O25" s="34"/>
      <c r="P25" s="34"/>
      <c r="Q25" s="34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</row>
    <row r="26">
      <c r="A26" s="66" t="s">
        <v>54</v>
      </c>
      <c r="B26" s="138" t="s">
        <v>55</v>
      </c>
      <c r="C26" s="68"/>
      <c r="D26" s="69" t="s">
        <v>23</v>
      </c>
      <c r="E26" s="38">
        <v>1.0</v>
      </c>
      <c r="F26" s="147" t="s">
        <v>56</v>
      </c>
      <c r="G26" s="146">
        <v>0.0</v>
      </c>
      <c r="H26" s="139">
        <v>1310.28</v>
      </c>
      <c r="I26" s="139">
        <v>5241.11</v>
      </c>
      <c r="J26" s="33">
        <f t="shared" si="1"/>
        <v>6551.39</v>
      </c>
      <c r="K26" s="34"/>
      <c r="L26" s="34"/>
      <c r="M26" s="34"/>
      <c r="N26" s="34"/>
      <c r="O26" s="34"/>
      <c r="P26" s="34"/>
      <c r="Q26" s="34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</row>
    <row r="27">
      <c r="A27" s="66" t="s">
        <v>57</v>
      </c>
      <c r="B27" s="138" t="s">
        <v>58</v>
      </c>
      <c r="C27" s="68"/>
      <c r="D27" s="69" t="s">
        <v>23</v>
      </c>
      <c r="E27" s="29">
        <v>1.0</v>
      </c>
      <c r="F27" s="147" t="s">
        <v>59</v>
      </c>
      <c r="G27" s="72">
        <v>0.0</v>
      </c>
      <c r="H27" s="139">
        <v>1079.06</v>
      </c>
      <c r="I27" s="139">
        <v>4316.21</v>
      </c>
      <c r="J27" s="33">
        <f t="shared" si="1"/>
        <v>5395.27</v>
      </c>
      <c r="K27" s="34"/>
      <c r="L27" s="34"/>
      <c r="M27" s="34"/>
      <c r="N27" s="34"/>
      <c r="O27" s="34"/>
      <c r="P27" s="34"/>
      <c r="Q27" s="34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</row>
    <row r="28">
      <c r="A28" s="66" t="s">
        <v>60</v>
      </c>
      <c r="B28" s="138" t="s">
        <v>58</v>
      </c>
      <c r="C28" s="68"/>
      <c r="D28" s="69" t="s">
        <v>23</v>
      </c>
      <c r="E28" s="38">
        <v>1.0</v>
      </c>
      <c r="F28" s="47" t="s">
        <v>61</v>
      </c>
      <c r="G28" s="72">
        <v>0.0</v>
      </c>
      <c r="H28" s="139">
        <v>1079.06</v>
      </c>
      <c r="I28" s="139">
        <v>4316.21</v>
      </c>
      <c r="J28" s="33">
        <f t="shared" si="1"/>
        <v>5395.27</v>
      </c>
      <c r="K28" s="34"/>
      <c r="L28" s="34"/>
      <c r="M28" s="34"/>
      <c r="N28" s="34"/>
      <c r="O28" s="34"/>
      <c r="P28" s="34"/>
      <c r="Q28" s="34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</row>
    <row r="29">
      <c r="A29" s="66" t="s">
        <v>62</v>
      </c>
      <c r="B29" s="144" t="s">
        <v>58</v>
      </c>
      <c r="C29" s="68"/>
      <c r="D29" s="69" t="s">
        <v>23</v>
      </c>
      <c r="E29" s="38">
        <v>1.0</v>
      </c>
      <c r="F29" s="148" t="s">
        <v>297</v>
      </c>
      <c r="G29" s="72">
        <v>0.0</v>
      </c>
      <c r="H29" s="139">
        <v>1079.06</v>
      </c>
      <c r="I29" s="139">
        <v>4316.21</v>
      </c>
      <c r="J29" s="33">
        <f t="shared" si="1"/>
        <v>5395.27</v>
      </c>
      <c r="K29" s="34"/>
      <c r="L29" s="34"/>
      <c r="M29" s="34"/>
      <c r="N29" s="34"/>
      <c r="O29" s="34"/>
      <c r="P29" s="34"/>
      <c r="Q29" s="34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</row>
    <row r="30">
      <c r="A30" s="66" t="s">
        <v>63</v>
      </c>
      <c r="B30" s="144" t="s">
        <v>58</v>
      </c>
      <c r="C30" s="68"/>
      <c r="D30" s="69" t="s">
        <v>23</v>
      </c>
      <c r="E30" s="38">
        <v>1.0</v>
      </c>
      <c r="F30" s="30" t="s">
        <v>298</v>
      </c>
      <c r="G30" s="72">
        <v>0.0</v>
      </c>
      <c r="H30" s="139">
        <v>1079.06</v>
      </c>
      <c r="I30" s="139">
        <v>4316.21</v>
      </c>
      <c r="J30" s="33">
        <f t="shared" si="1"/>
        <v>5395.27</v>
      </c>
      <c r="K30" s="34"/>
      <c r="L30" s="34"/>
      <c r="M30" s="34"/>
      <c r="N30" s="34"/>
      <c r="O30" s="34"/>
      <c r="P30" s="34"/>
      <c r="Q30" s="34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</row>
    <row r="31">
      <c r="A31" s="141" t="s">
        <v>64</v>
      </c>
      <c r="B31" s="142" t="s">
        <v>58</v>
      </c>
      <c r="C31" s="68"/>
      <c r="D31" s="69" t="s">
        <v>292</v>
      </c>
      <c r="E31" s="38">
        <v>1.0</v>
      </c>
      <c r="F31" s="45" t="s">
        <v>30</v>
      </c>
      <c r="G31" s="149">
        <v>0.0</v>
      </c>
      <c r="H31" s="143">
        <v>0.0</v>
      </c>
      <c r="I31" s="143">
        <v>0.0</v>
      </c>
      <c r="J31" s="33">
        <f t="shared" si="1"/>
        <v>0</v>
      </c>
      <c r="K31" s="34"/>
      <c r="L31" s="34"/>
      <c r="M31" s="34"/>
      <c r="N31" s="34"/>
      <c r="O31" s="34"/>
      <c r="P31" s="34"/>
      <c r="Q31" s="34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</row>
    <row r="32">
      <c r="A32" s="141" t="s">
        <v>65</v>
      </c>
      <c r="B32" s="142" t="s">
        <v>58</v>
      </c>
      <c r="C32" s="68"/>
      <c r="D32" s="69" t="s">
        <v>292</v>
      </c>
      <c r="E32" s="29">
        <v>1.0</v>
      </c>
      <c r="F32" s="45" t="s">
        <v>30</v>
      </c>
      <c r="G32" s="149">
        <v>0.0</v>
      </c>
      <c r="H32" s="143">
        <v>0.0</v>
      </c>
      <c r="I32" s="143">
        <v>0.0</v>
      </c>
      <c r="J32" s="33">
        <f t="shared" si="1"/>
        <v>0</v>
      </c>
      <c r="K32" s="34"/>
      <c r="L32" s="34"/>
      <c r="M32" s="34"/>
      <c r="N32" s="34"/>
      <c r="O32" s="34"/>
      <c r="P32" s="34"/>
      <c r="Q32" s="34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</row>
    <row r="33">
      <c r="A33" s="66" t="s">
        <v>66</v>
      </c>
      <c r="B33" s="138" t="s">
        <v>58</v>
      </c>
      <c r="C33" s="68"/>
      <c r="D33" s="69" t="s">
        <v>23</v>
      </c>
      <c r="E33" s="38">
        <v>1.0</v>
      </c>
      <c r="F33" s="30" t="s">
        <v>299</v>
      </c>
      <c r="G33" s="149">
        <v>0.0</v>
      </c>
      <c r="H33" s="139">
        <v>1079.06</v>
      </c>
      <c r="I33" s="139">
        <v>4316.21</v>
      </c>
      <c r="J33" s="33">
        <f t="shared" si="1"/>
        <v>5395.27</v>
      </c>
      <c r="K33" s="34"/>
      <c r="L33" s="34"/>
      <c r="M33" s="34"/>
      <c r="N33" s="34"/>
      <c r="O33" s="34"/>
      <c r="P33" s="34"/>
      <c r="Q33" s="34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</row>
    <row r="34">
      <c r="A34" s="141" t="s">
        <v>67</v>
      </c>
      <c r="B34" s="142" t="s">
        <v>68</v>
      </c>
      <c r="C34" s="68"/>
      <c r="D34" s="69" t="s">
        <v>292</v>
      </c>
      <c r="E34" s="38">
        <v>1.0</v>
      </c>
      <c r="F34" s="45" t="s">
        <v>30</v>
      </c>
      <c r="G34" s="149">
        <v>0.0</v>
      </c>
      <c r="H34" s="143">
        <v>0.0</v>
      </c>
      <c r="I34" s="143">
        <v>0.0</v>
      </c>
      <c r="J34" s="33">
        <f t="shared" si="1"/>
        <v>0</v>
      </c>
      <c r="K34" s="34"/>
      <c r="L34" s="34"/>
      <c r="M34" s="34"/>
      <c r="N34" s="34"/>
      <c r="O34" s="34"/>
      <c r="P34" s="34"/>
      <c r="Q34" s="34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</row>
    <row r="35">
      <c r="A35" s="141" t="s">
        <v>67</v>
      </c>
      <c r="B35" s="142" t="s">
        <v>68</v>
      </c>
      <c r="C35" s="68"/>
      <c r="D35" s="69" t="s">
        <v>292</v>
      </c>
      <c r="E35" s="38">
        <v>1.0</v>
      </c>
      <c r="F35" s="45" t="s">
        <v>30</v>
      </c>
      <c r="G35" s="149">
        <v>0.0</v>
      </c>
      <c r="H35" s="143">
        <v>0.0</v>
      </c>
      <c r="I35" s="143">
        <v>0.0</v>
      </c>
      <c r="J35" s="33">
        <f t="shared" si="1"/>
        <v>0</v>
      </c>
      <c r="K35" s="34"/>
      <c r="L35" s="34"/>
      <c r="M35" s="34"/>
      <c r="N35" s="34"/>
      <c r="O35" s="34"/>
      <c r="P35" s="34"/>
      <c r="Q35" s="34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</row>
    <row r="36">
      <c r="A36" s="141" t="s">
        <v>67</v>
      </c>
      <c r="B36" s="142" t="s">
        <v>68</v>
      </c>
      <c r="C36" s="68"/>
      <c r="D36" s="69" t="s">
        <v>292</v>
      </c>
      <c r="E36" s="38">
        <v>1.0</v>
      </c>
      <c r="F36" s="45" t="s">
        <v>30</v>
      </c>
      <c r="G36" s="149">
        <v>0.0</v>
      </c>
      <c r="H36" s="143">
        <v>0.0</v>
      </c>
      <c r="I36" s="143">
        <v>0.0</v>
      </c>
      <c r="J36" s="33">
        <f t="shared" si="1"/>
        <v>0</v>
      </c>
      <c r="K36" s="34"/>
      <c r="L36" s="34"/>
      <c r="M36" s="34"/>
      <c r="N36" s="34"/>
      <c r="O36" s="34"/>
      <c r="P36" s="34"/>
      <c r="Q36" s="34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</row>
    <row r="37">
      <c r="A37" s="141" t="s">
        <v>67</v>
      </c>
      <c r="B37" s="142" t="s">
        <v>68</v>
      </c>
      <c r="C37" s="68"/>
      <c r="D37" s="69" t="s">
        <v>292</v>
      </c>
      <c r="E37" s="29">
        <v>1.0</v>
      </c>
      <c r="F37" s="45" t="s">
        <v>30</v>
      </c>
      <c r="G37" s="149">
        <v>0.0</v>
      </c>
      <c r="H37" s="143">
        <v>0.0</v>
      </c>
      <c r="I37" s="143">
        <v>0.0</v>
      </c>
      <c r="J37" s="33">
        <f t="shared" si="1"/>
        <v>0</v>
      </c>
      <c r="K37" s="34"/>
      <c r="L37" s="34"/>
      <c r="M37" s="34"/>
      <c r="N37" s="34"/>
      <c r="O37" s="34"/>
      <c r="P37" s="34"/>
      <c r="Q37" s="34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</row>
    <row r="38">
      <c r="A38" s="66" t="s">
        <v>69</v>
      </c>
      <c r="B38" s="138" t="s">
        <v>68</v>
      </c>
      <c r="C38" s="68"/>
      <c r="D38" s="69" t="s">
        <v>23</v>
      </c>
      <c r="E38" s="38">
        <v>1.0</v>
      </c>
      <c r="F38" s="36" t="s">
        <v>70</v>
      </c>
      <c r="G38" s="149">
        <v>0.0</v>
      </c>
      <c r="H38" s="139">
        <v>936.46</v>
      </c>
      <c r="I38" s="139">
        <v>3745.85</v>
      </c>
      <c r="J38" s="33">
        <f t="shared" si="1"/>
        <v>4682.31</v>
      </c>
      <c r="K38" s="34"/>
      <c r="L38" s="34"/>
      <c r="M38" s="34"/>
      <c r="N38" s="34"/>
      <c r="O38" s="34"/>
      <c r="P38" s="34"/>
      <c r="Q38" s="34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</row>
    <row r="39">
      <c r="A39" s="66" t="s">
        <v>71</v>
      </c>
      <c r="B39" s="138" t="s">
        <v>68</v>
      </c>
      <c r="C39" s="68"/>
      <c r="D39" s="69" t="s">
        <v>23</v>
      </c>
      <c r="E39" s="38">
        <v>1.0</v>
      </c>
      <c r="F39" s="36" t="s">
        <v>72</v>
      </c>
      <c r="G39" s="149">
        <v>0.0</v>
      </c>
      <c r="H39" s="139">
        <v>936.46</v>
      </c>
      <c r="I39" s="139">
        <v>3745.85</v>
      </c>
      <c r="J39" s="33">
        <f t="shared" si="1"/>
        <v>4682.31</v>
      </c>
      <c r="K39" s="34"/>
      <c r="L39" s="34"/>
      <c r="M39" s="34"/>
      <c r="N39" s="34"/>
      <c r="O39" s="34"/>
      <c r="P39" s="34"/>
      <c r="Q39" s="34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</row>
    <row r="40">
      <c r="A40" s="66" t="s">
        <v>71</v>
      </c>
      <c r="B40" s="138" t="s">
        <v>68</v>
      </c>
      <c r="C40" s="68"/>
      <c r="D40" s="69" t="s">
        <v>23</v>
      </c>
      <c r="E40" s="38">
        <v>1.0</v>
      </c>
      <c r="F40" s="36" t="s">
        <v>73</v>
      </c>
      <c r="G40" s="149">
        <v>0.0</v>
      </c>
      <c r="H40" s="139">
        <v>936.46</v>
      </c>
      <c r="I40" s="139">
        <v>3745.85</v>
      </c>
      <c r="J40" s="33">
        <f t="shared" si="1"/>
        <v>4682.31</v>
      </c>
      <c r="K40" s="34"/>
      <c r="L40" s="34"/>
      <c r="M40" s="34"/>
      <c r="N40" s="34"/>
      <c r="O40" s="34"/>
      <c r="P40" s="34"/>
      <c r="Q40" s="34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</row>
    <row r="41">
      <c r="A41" s="66" t="s">
        <v>74</v>
      </c>
      <c r="B41" s="138" t="s">
        <v>68</v>
      </c>
      <c r="C41" s="68"/>
      <c r="D41" s="69" t="s">
        <v>23</v>
      </c>
      <c r="E41" s="38">
        <v>1.0</v>
      </c>
      <c r="F41" s="36" t="s">
        <v>75</v>
      </c>
      <c r="G41" s="149">
        <v>0.0</v>
      </c>
      <c r="H41" s="139">
        <v>936.46</v>
      </c>
      <c r="I41" s="139">
        <v>3745.85</v>
      </c>
      <c r="J41" s="33">
        <f t="shared" si="1"/>
        <v>4682.31</v>
      </c>
      <c r="K41" s="34"/>
      <c r="L41" s="34"/>
      <c r="M41" s="34"/>
      <c r="N41" s="34"/>
      <c r="O41" s="34"/>
      <c r="P41" s="34"/>
      <c r="Q41" s="34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</row>
    <row r="42">
      <c r="A42" s="66" t="s">
        <v>76</v>
      </c>
      <c r="B42" s="138" t="s">
        <v>77</v>
      </c>
      <c r="C42" s="68"/>
      <c r="D42" s="69" t="s">
        <v>23</v>
      </c>
      <c r="E42" s="29">
        <v>1.0</v>
      </c>
      <c r="F42" s="36" t="s">
        <v>78</v>
      </c>
      <c r="G42" s="149">
        <v>0.0</v>
      </c>
      <c r="H42" s="139">
        <v>770.75</v>
      </c>
      <c r="I42" s="139">
        <v>3083.01</v>
      </c>
      <c r="J42" s="33">
        <f t="shared" si="1"/>
        <v>3853.76</v>
      </c>
      <c r="K42" s="34"/>
      <c r="L42" s="34"/>
      <c r="M42" s="34"/>
      <c r="N42" s="34"/>
      <c r="O42" s="34"/>
      <c r="P42" s="34"/>
      <c r="Q42" s="34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</row>
    <row r="43">
      <c r="A43" s="141" t="s">
        <v>79</v>
      </c>
      <c r="B43" s="142" t="s">
        <v>77</v>
      </c>
      <c r="C43" s="68"/>
      <c r="D43" s="69" t="s">
        <v>292</v>
      </c>
      <c r="E43" s="38">
        <v>1.0</v>
      </c>
      <c r="F43" s="45" t="s">
        <v>30</v>
      </c>
      <c r="G43" s="149">
        <v>0.0</v>
      </c>
      <c r="H43" s="143">
        <v>0.0</v>
      </c>
      <c r="I43" s="143">
        <v>0.0</v>
      </c>
      <c r="J43" s="33">
        <f t="shared" si="1"/>
        <v>0</v>
      </c>
      <c r="K43" s="34"/>
      <c r="L43" s="34"/>
      <c r="M43" s="34"/>
      <c r="N43" s="34"/>
      <c r="O43" s="34"/>
      <c r="P43" s="34"/>
      <c r="Q43" s="34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</row>
    <row r="44">
      <c r="A44" s="66" t="s">
        <v>80</v>
      </c>
      <c r="B44" s="138" t="s">
        <v>77</v>
      </c>
      <c r="C44" s="68"/>
      <c r="D44" s="69" t="s">
        <v>23</v>
      </c>
      <c r="E44" s="38">
        <v>1.0</v>
      </c>
      <c r="F44" s="25" t="s">
        <v>300</v>
      </c>
      <c r="G44" s="149">
        <v>0.0</v>
      </c>
      <c r="H44" s="139">
        <v>770.75</v>
      </c>
      <c r="I44" s="139">
        <v>3083.01</v>
      </c>
      <c r="J44" s="33">
        <f t="shared" si="1"/>
        <v>3853.76</v>
      </c>
      <c r="K44" s="34"/>
      <c r="L44" s="34"/>
      <c r="M44" s="34"/>
      <c r="N44" s="34"/>
      <c r="O44" s="34"/>
      <c r="P44" s="34"/>
      <c r="Q44" s="34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</row>
    <row r="45">
      <c r="A45" s="66" t="s">
        <v>80</v>
      </c>
      <c r="B45" s="138" t="s">
        <v>77</v>
      </c>
      <c r="C45" s="68"/>
      <c r="D45" s="69" t="s">
        <v>23</v>
      </c>
      <c r="E45" s="38">
        <v>1.0</v>
      </c>
      <c r="F45" s="36" t="s">
        <v>301</v>
      </c>
      <c r="G45" s="149">
        <v>0.0</v>
      </c>
      <c r="H45" s="139">
        <v>770.75</v>
      </c>
      <c r="I45" s="139">
        <v>3083.01</v>
      </c>
      <c r="J45" s="33">
        <f t="shared" si="1"/>
        <v>3853.76</v>
      </c>
      <c r="K45" s="34"/>
      <c r="L45" s="34"/>
      <c r="M45" s="34"/>
      <c r="N45" s="34"/>
      <c r="O45" s="34"/>
      <c r="P45" s="34"/>
      <c r="Q45" s="34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</row>
    <row r="46">
      <c r="A46" s="141" t="s">
        <v>80</v>
      </c>
      <c r="B46" s="142" t="s">
        <v>77</v>
      </c>
      <c r="C46" s="68"/>
      <c r="D46" s="69" t="s">
        <v>292</v>
      </c>
      <c r="E46" s="38">
        <v>1.0</v>
      </c>
      <c r="F46" s="45" t="s">
        <v>30</v>
      </c>
      <c r="G46" s="149">
        <v>0.0</v>
      </c>
      <c r="H46" s="143">
        <v>0.0</v>
      </c>
      <c r="I46" s="143">
        <v>0.0</v>
      </c>
      <c r="J46" s="33">
        <f t="shared" si="1"/>
        <v>0</v>
      </c>
      <c r="K46" s="34"/>
      <c r="L46" s="34"/>
      <c r="M46" s="34"/>
      <c r="N46" s="34"/>
      <c r="O46" s="34"/>
      <c r="P46" s="34"/>
      <c r="Q46" s="34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</row>
    <row r="47">
      <c r="A47" s="66" t="s">
        <v>81</v>
      </c>
      <c r="B47" s="138" t="s">
        <v>77</v>
      </c>
      <c r="C47" s="68"/>
      <c r="D47" s="69" t="s">
        <v>23</v>
      </c>
      <c r="E47" s="29">
        <v>1.0</v>
      </c>
      <c r="F47" s="47" t="s">
        <v>82</v>
      </c>
      <c r="G47" s="149">
        <v>0.0</v>
      </c>
      <c r="H47" s="139">
        <v>770.75</v>
      </c>
      <c r="I47" s="139">
        <v>3083.01</v>
      </c>
      <c r="J47" s="33">
        <f t="shared" si="1"/>
        <v>3853.76</v>
      </c>
      <c r="K47" s="34"/>
      <c r="L47" s="34"/>
      <c r="M47" s="34"/>
      <c r="N47" s="34"/>
      <c r="O47" s="34"/>
      <c r="P47" s="34"/>
      <c r="Q47" s="34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</row>
    <row r="48">
      <c r="A48" s="66" t="s">
        <v>81</v>
      </c>
      <c r="B48" s="138" t="s">
        <v>77</v>
      </c>
      <c r="C48" s="68"/>
      <c r="D48" s="69" t="s">
        <v>23</v>
      </c>
      <c r="E48" s="38">
        <v>1.0</v>
      </c>
      <c r="F48" s="47" t="s">
        <v>83</v>
      </c>
      <c r="G48" s="149">
        <v>0.0</v>
      </c>
      <c r="H48" s="139">
        <v>770.75</v>
      </c>
      <c r="I48" s="139">
        <v>3083.01</v>
      </c>
      <c r="J48" s="33">
        <f t="shared" si="1"/>
        <v>3853.76</v>
      </c>
      <c r="K48" s="34"/>
      <c r="L48" s="34"/>
      <c r="M48" s="34"/>
      <c r="N48" s="34"/>
      <c r="O48" s="34"/>
      <c r="P48" s="34"/>
      <c r="Q48" s="34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</row>
    <row r="49">
      <c r="A49" s="66" t="s">
        <v>81</v>
      </c>
      <c r="B49" s="138" t="s">
        <v>77</v>
      </c>
      <c r="C49" s="68"/>
      <c r="D49" s="69" t="s">
        <v>23</v>
      </c>
      <c r="E49" s="38">
        <v>1.0</v>
      </c>
      <c r="F49" s="47" t="s">
        <v>84</v>
      </c>
      <c r="G49" s="149">
        <v>0.0</v>
      </c>
      <c r="H49" s="139">
        <v>770.75</v>
      </c>
      <c r="I49" s="139">
        <v>3083.01</v>
      </c>
      <c r="J49" s="33">
        <f t="shared" si="1"/>
        <v>3853.76</v>
      </c>
      <c r="K49" s="34"/>
      <c r="L49" s="34"/>
      <c r="M49" s="34"/>
      <c r="N49" s="34"/>
      <c r="O49" s="34"/>
      <c r="P49" s="34"/>
      <c r="Q49" s="34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</row>
    <row r="50">
      <c r="A50" s="66" t="s">
        <v>85</v>
      </c>
      <c r="B50" s="138" t="s">
        <v>77</v>
      </c>
      <c r="C50" s="68"/>
      <c r="D50" s="69" t="s">
        <v>23</v>
      </c>
      <c r="E50" s="38">
        <v>1.0</v>
      </c>
      <c r="F50" s="25" t="s">
        <v>302</v>
      </c>
      <c r="G50" s="149">
        <v>0.0</v>
      </c>
      <c r="H50" s="139">
        <v>770.75</v>
      </c>
      <c r="I50" s="139">
        <v>3083.01</v>
      </c>
      <c r="J50" s="33">
        <f t="shared" si="1"/>
        <v>3853.76</v>
      </c>
      <c r="K50" s="34"/>
      <c r="L50" s="34"/>
      <c r="M50" s="34"/>
      <c r="N50" s="34"/>
      <c r="O50" s="34"/>
      <c r="P50" s="34"/>
      <c r="Q50" s="34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</row>
    <row r="51">
      <c r="A51" s="66" t="s">
        <v>85</v>
      </c>
      <c r="B51" s="138" t="s">
        <v>77</v>
      </c>
      <c r="C51" s="68"/>
      <c r="D51" s="69" t="s">
        <v>23</v>
      </c>
      <c r="E51" s="38">
        <v>1.0</v>
      </c>
      <c r="F51" s="47" t="s">
        <v>86</v>
      </c>
      <c r="G51" s="149">
        <v>0.0</v>
      </c>
      <c r="H51" s="139">
        <v>770.75</v>
      </c>
      <c r="I51" s="139">
        <v>3083.01</v>
      </c>
      <c r="J51" s="33">
        <f t="shared" si="1"/>
        <v>3853.76</v>
      </c>
      <c r="K51" s="34"/>
      <c r="L51" s="34"/>
      <c r="M51" s="34"/>
      <c r="N51" s="34"/>
      <c r="O51" s="34"/>
      <c r="P51" s="34"/>
      <c r="Q51" s="34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</row>
    <row r="52">
      <c r="A52" s="66" t="s">
        <v>85</v>
      </c>
      <c r="B52" s="138" t="s">
        <v>77</v>
      </c>
      <c r="C52" s="68"/>
      <c r="D52" s="69" t="s">
        <v>23</v>
      </c>
      <c r="E52" s="29">
        <v>1.0</v>
      </c>
      <c r="F52" s="47" t="s">
        <v>87</v>
      </c>
      <c r="G52" s="149">
        <v>0.0</v>
      </c>
      <c r="H52" s="139">
        <v>770.75</v>
      </c>
      <c r="I52" s="139">
        <v>3083.01</v>
      </c>
      <c r="J52" s="33">
        <f t="shared" si="1"/>
        <v>3853.76</v>
      </c>
      <c r="K52" s="34"/>
      <c r="L52" s="34"/>
      <c r="M52" s="34"/>
      <c r="N52" s="34"/>
      <c r="O52" s="34"/>
      <c r="P52" s="34"/>
      <c r="Q52" s="34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</row>
    <row r="53">
      <c r="A53" s="66" t="s">
        <v>88</v>
      </c>
      <c r="B53" s="138" t="s">
        <v>77</v>
      </c>
      <c r="C53" s="68"/>
      <c r="D53" s="69" t="s">
        <v>23</v>
      </c>
      <c r="E53" s="38">
        <v>1.0</v>
      </c>
      <c r="F53" s="47" t="s">
        <v>89</v>
      </c>
      <c r="G53" s="149">
        <v>0.0</v>
      </c>
      <c r="H53" s="139">
        <v>770.75</v>
      </c>
      <c r="I53" s="139">
        <v>3083.01</v>
      </c>
      <c r="J53" s="33">
        <f t="shared" si="1"/>
        <v>3853.76</v>
      </c>
      <c r="K53" s="34"/>
      <c r="L53" s="34"/>
      <c r="M53" s="34"/>
      <c r="N53" s="34"/>
      <c r="O53" s="34"/>
      <c r="P53" s="34"/>
      <c r="Q53" s="34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</row>
    <row r="54">
      <c r="A54" s="66" t="s">
        <v>88</v>
      </c>
      <c r="B54" s="67" t="s">
        <v>77</v>
      </c>
      <c r="C54" s="68"/>
      <c r="D54" s="69" t="s">
        <v>23</v>
      </c>
      <c r="E54" s="38">
        <v>1.0</v>
      </c>
      <c r="F54" s="30" t="s">
        <v>303</v>
      </c>
      <c r="G54" s="149">
        <v>0.0</v>
      </c>
      <c r="H54" s="139">
        <v>770.75</v>
      </c>
      <c r="I54" s="139">
        <v>3083.01</v>
      </c>
      <c r="J54" s="33">
        <f t="shared" si="1"/>
        <v>3853.76</v>
      </c>
      <c r="K54" s="34"/>
      <c r="L54" s="34"/>
      <c r="M54" s="34"/>
      <c r="N54" s="34"/>
      <c r="O54" s="34"/>
      <c r="P54" s="34"/>
      <c r="Q54" s="34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</row>
    <row r="55">
      <c r="A55" s="66" t="s">
        <v>90</v>
      </c>
      <c r="B55" s="138" t="s">
        <v>77</v>
      </c>
      <c r="C55" s="68"/>
      <c r="D55" s="69" t="s">
        <v>23</v>
      </c>
      <c r="E55" s="38">
        <v>1.0</v>
      </c>
      <c r="F55" s="47" t="s">
        <v>91</v>
      </c>
      <c r="G55" s="149">
        <v>0.0</v>
      </c>
      <c r="H55" s="139">
        <v>770.75</v>
      </c>
      <c r="I55" s="139">
        <v>3083.01</v>
      </c>
      <c r="J55" s="33">
        <f t="shared" si="1"/>
        <v>3853.76</v>
      </c>
      <c r="K55" s="34"/>
      <c r="L55" s="34"/>
      <c r="M55" s="34"/>
      <c r="N55" s="34"/>
      <c r="O55" s="34"/>
      <c r="P55" s="34"/>
      <c r="Q55" s="34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</row>
    <row r="56">
      <c r="A56" s="66" t="s">
        <v>92</v>
      </c>
      <c r="B56" s="67" t="s">
        <v>77</v>
      </c>
      <c r="C56" s="68"/>
      <c r="D56" s="69" t="s">
        <v>145</v>
      </c>
      <c r="E56" s="38">
        <v>1.0</v>
      </c>
      <c r="F56" s="148" t="s">
        <v>304</v>
      </c>
      <c r="G56" s="149">
        <v>0.0</v>
      </c>
      <c r="H56" s="139">
        <v>0.0</v>
      </c>
      <c r="I56" s="139">
        <v>3083.01</v>
      </c>
      <c r="J56" s="33">
        <f t="shared" si="1"/>
        <v>3083.01</v>
      </c>
      <c r="K56" s="34"/>
      <c r="L56" s="34"/>
      <c r="M56" s="34"/>
      <c r="N56" s="34"/>
      <c r="O56" s="34"/>
      <c r="P56" s="34"/>
      <c r="Q56" s="34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</row>
    <row r="57">
      <c r="A57" s="66" t="s">
        <v>93</v>
      </c>
      <c r="B57" s="67" t="s">
        <v>94</v>
      </c>
      <c r="C57" s="68"/>
      <c r="D57" s="69" t="s">
        <v>23</v>
      </c>
      <c r="E57" s="29">
        <v>1.0</v>
      </c>
      <c r="F57" s="25" t="s">
        <v>106</v>
      </c>
      <c r="G57" s="149">
        <v>0.0</v>
      </c>
      <c r="H57" s="150">
        <v>500.99</v>
      </c>
      <c r="I57" s="150">
        <v>2003.96</v>
      </c>
      <c r="J57" s="33">
        <f t="shared" si="1"/>
        <v>2504.95</v>
      </c>
      <c r="K57" s="34"/>
      <c r="L57" s="34"/>
      <c r="M57" s="34"/>
      <c r="N57" s="34"/>
      <c r="O57" s="34"/>
      <c r="P57" s="34"/>
      <c r="Q57" s="34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</row>
    <row r="58">
      <c r="A58" s="141" t="s">
        <v>93</v>
      </c>
      <c r="B58" s="142" t="s">
        <v>94</v>
      </c>
      <c r="C58" s="68"/>
      <c r="D58" s="69" t="s">
        <v>292</v>
      </c>
      <c r="E58" s="38">
        <v>1.0</v>
      </c>
      <c r="F58" s="45" t="s">
        <v>30</v>
      </c>
      <c r="G58" s="149">
        <v>0.0</v>
      </c>
      <c r="H58" s="151">
        <v>0.0</v>
      </c>
      <c r="I58" s="151">
        <v>0.0</v>
      </c>
      <c r="J58" s="33">
        <f t="shared" si="1"/>
        <v>0</v>
      </c>
      <c r="K58" s="34"/>
      <c r="L58" s="34"/>
      <c r="M58" s="34"/>
      <c r="N58" s="34"/>
      <c r="O58" s="34"/>
      <c r="P58" s="34"/>
      <c r="Q58" s="34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</row>
    <row r="59">
      <c r="A59" s="141" t="s">
        <v>93</v>
      </c>
      <c r="B59" s="152" t="s">
        <v>94</v>
      </c>
      <c r="C59" s="68"/>
      <c r="D59" s="69" t="s">
        <v>292</v>
      </c>
      <c r="E59" s="38">
        <v>1.0</v>
      </c>
      <c r="F59" s="45" t="s">
        <v>30</v>
      </c>
      <c r="G59" s="149">
        <v>0.0</v>
      </c>
      <c r="H59" s="151">
        <v>0.0</v>
      </c>
      <c r="I59" s="151">
        <v>0.0</v>
      </c>
      <c r="J59" s="33">
        <f t="shared" si="1"/>
        <v>0</v>
      </c>
      <c r="K59" s="34"/>
      <c r="L59" s="34"/>
      <c r="M59" s="34"/>
      <c r="N59" s="34"/>
      <c r="O59" s="34"/>
      <c r="P59" s="34"/>
      <c r="Q59" s="34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</row>
    <row r="60">
      <c r="A60" s="66" t="s">
        <v>95</v>
      </c>
      <c r="B60" s="138" t="s">
        <v>94</v>
      </c>
      <c r="C60" s="68"/>
      <c r="D60" s="69" t="s">
        <v>23</v>
      </c>
      <c r="E60" s="38">
        <v>1.0</v>
      </c>
      <c r="F60" s="47" t="s">
        <v>96</v>
      </c>
      <c r="G60" s="149">
        <v>0.0</v>
      </c>
      <c r="H60" s="150">
        <v>500.99</v>
      </c>
      <c r="I60" s="150">
        <v>2003.96</v>
      </c>
      <c r="J60" s="33">
        <f t="shared" si="1"/>
        <v>2504.95</v>
      </c>
      <c r="K60" s="34"/>
      <c r="L60" s="34"/>
      <c r="M60" s="34"/>
      <c r="N60" s="34"/>
      <c r="O60" s="34"/>
      <c r="P60" s="34"/>
      <c r="Q60" s="34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</row>
    <row r="61">
      <c r="A61" s="141" t="s">
        <v>95</v>
      </c>
      <c r="B61" s="152" t="s">
        <v>94</v>
      </c>
      <c r="C61" s="68"/>
      <c r="D61" s="69" t="s">
        <v>292</v>
      </c>
      <c r="E61" s="38">
        <v>1.0</v>
      </c>
      <c r="F61" s="45" t="s">
        <v>30</v>
      </c>
      <c r="G61" s="149">
        <v>0.0</v>
      </c>
      <c r="H61" s="151">
        <v>0.0</v>
      </c>
      <c r="I61" s="151">
        <v>0.0</v>
      </c>
      <c r="J61" s="33">
        <f t="shared" si="1"/>
        <v>0</v>
      </c>
      <c r="K61" s="34"/>
      <c r="L61" s="34"/>
      <c r="M61" s="34"/>
      <c r="N61" s="34"/>
      <c r="O61" s="34"/>
      <c r="P61" s="34"/>
      <c r="Q61" s="34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</row>
    <row r="62">
      <c r="A62" s="141" t="s">
        <v>97</v>
      </c>
      <c r="B62" s="152" t="s">
        <v>98</v>
      </c>
      <c r="C62" s="68"/>
      <c r="D62" s="69" t="s">
        <v>292</v>
      </c>
      <c r="E62" s="29">
        <v>1.0</v>
      </c>
      <c r="F62" s="45" t="s">
        <v>30</v>
      </c>
      <c r="G62" s="149">
        <v>0.0</v>
      </c>
      <c r="H62" s="151">
        <v>0.0</v>
      </c>
      <c r="I62" s="151">
        <v>0.0</v>
      </c>
      <c r="J62" s="33">
        <f t="shared" si="1"/>
        <v>0</v>
      </c>
      <c r="K62" s="34"/>
      <c r="L62" s="34"/>
      <c r="M62" s="34"/>
      <c r="N62" s="34"/>
      <c r="O62" s="34"/>
      <c r="P62" s="34"/>
      <c r="Q62" s="34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</row>
    <row r="63">
      <c r="A63" s="66" t="s">
        <v>99</v>
      </c>
      <c r="B63" s="138" t="s">
        <v>100</v>
      </c>
      <c r="C63" s="68"/>
      <c r="D63" s="69" t="s">
        <v>145</v>
      </c>
      <c r="E63" s="38">
        <v>1.0</v>
      </c>
      <c r="F63" s="47" t="s">
        <v>101</v>
      </c>
      <c r="G63" s="149">
        <v>0.0</v>
      </c>
      <c r="H63" s="139">
        <v>0.0</v>
      </c>
      <c r="I63" s="139">
        <v>1079.06</v>
      </c>
      <c r="J63" s="33">
        <f t="shared" si="1"/>
        <v>1079.06</v>
      </c>
      <c r="K63" s="34"/>
      <c r="L63" s="34"/>
      <c r="M63" s="34"/>
      <c r="N63" s="34"/>
      <c r="O63" s="34"/>
      <c r="P63" s="34"/>
      <c r="Q63" s="34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</row>
    <row r="64">
      <c r="A64" s="66" t="s">
        <v>102</v>
      </c>
      <c r="B64" s="138" t="s">
        <v>100</v>
      </c>
      <c r="C64" s="68"/>
      <c r="D64" s="69" t="s">
        <v>23</v>
      </c>
      <c r="E64" s="38">
        <v>1.0</v>
      </c>
      <c r="F64" s="47" t="s">
        <v>103</v>
      </c>
      <c r="G64" s="149">
        <v>0.0</v>
      </c>
      <c r="H64" s="139">
        <v>269.76</v>
      </c>
      <c r="I64" s="139">
        <v>1079.06</v>
      </c>
      <c r="J64" s="33">
        <f t="shared" si="1"/>
        <v>1348.82</v>
      </c>
      <c r="K64" s="34"/>
      <c r="L64" s="34"/>
      <c r="M64" s="34"/>
      <c r="N64" s="34"/>
      <c r="O64" s="34"/>
      <c r="P64" s="34"/>
      <c r="Q64" s="34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</row>
    <row r="65">
      <c r="A65" s="66" t="s">
        <v>104</v>
      </c>
      <c r="B65" s="138" t="s">
        <v>100</v>
      </c>
      <c r="C65" s="68"/>
      <c r="D65" s="69" t="s">
        <v>23</v>
      </c>
      <c r="E65" s="38">
        <v>1.0</v>
      </c>
      <c r="F65" s="47" t="s">
        <v>105</v>
      </c>
      <c r="G65" s="149">
        <v>0.0</v>
      </c>
      <c r="H65" s="139">
        <v>269.76</v>
      </c>
      <c r="I65" s="139">
        <v>1079.06</v>
      </c>
      <c r="J65" s="33">
        <f t="shared" si="1"/>
        <v>1348.82</v>
      </c>
      <c r="K65" s="34"/>
      <c r="L65" s="34"/>
      <c r="M65" s="34"/>
      <c r="N65" s="34"/>
      <c r="O65" s="34"/>
      <c r="P65" s="34"/>
      <c r="Q65" s="34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</row>
    <row r="66">
      <c r="A66" s="141" t="s">
        <v>104</v>
      </c>
      <c r="B66" s="142" t="s">
        <v>100</v>
      </c>
      <c r="C66" s="68"/>
      <c r="D66" s="69" t="s">
        <v>292</v>
      </c>
      <c r="E66" s="61">
        <v>1.0</v>
      </c>
      <c r="F66" s="43" t="s">
        <v>30</v>
      </c>
      <c r="G66" s="149">
        <v>0.0</v>
      </c>
      <c r="H66" s="139"/>
      <c r="I66" s="139">
        <v>1079.06</v>
      </c>
      <c r="J66" s="33">
        <f t="shared" si="1"/>
        <v>1079.06</v>
      </c>
      <c r="K66" s="34"/>
      <c r="L66" s="34"/>
      <c r="M66" s="34"/>
      <c r="N66" s="34"/>
      <c r="O66" s="34"/>
      <c r="P66" s="34"/>
      <c r="Q66" s="34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</row>
    <row r="67">
      <c r="A67" s="66" t="s">
        <v>104</v>
      </c>
      <c r="B67" s="67" t="s">
        <v>100</v>
      </c>
      <c r="C67" s="68"/>
      <c r="D67" s="69" t="s">
        <v>23</v>
      </c>
      <c r="E67" s="38">
        <v>1.0</v>
      </c>
      <c r="F67" s="148" t="s">
        <v>305</v>
      </c>
      <c r="G67" s="72">
        <v>0.0</v>
      </c>
      <c r="H67" s="139">
        <v>269.76</v>
      </c>
      <c r="I67" s="139">
        <v>1079.06</v>
      </c>
      <c r="J67" s="33">
        <f t="shared" si="1"/>
        <v>1348.82</v>
      </c>
      <c r="K67" s="34"/>
      <c r="L67" s="34"/>
      <c r="M67" s="34"/>
      <c r="N67" s="34"/>
      <c r="O67" s="34"/>
      <c r="P67" s="34"/>
      <c r="Q67" s="34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</row>
    <row r="68">
      <c r="A68" s="66" t="s">
        <v>107</v>
      </c>
      <c r="B68" s="67"/>
      <c r="C68" s="68"/>
      <c r="D68" s="69" t="s">
        <v>108</v>
      </c>
      <c r="E68" s="70">
        <v>1.0</v>
      </c>
      <c r="F68" s="71" t="s">
        <v>109</v>
      </c>
      <c r="G68" s="72">
        <v>0.0</v>
      </c>
      <c r="H68" s="73">
        <v>0.0</v>
      </c>
      <c r="I68" s="73">
        <v>5004.52</v>
      </c>
      <c r="J68" s="33">
        <f t="shared" si="1"/>
        <v>5004.52</v>
      </c>
      <c r="K68" s="34"/>
      <c r="L68" s="34"/>
      <c r="M68" s="34"/>
      <c r="N68" s="34"/>
      <c r="O68" s="34"/>
      <c r="P68" s="34"/>
      <c r="Q68" s="34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</row>
    <row r="69">
      <c r="A69" s="66" t="s">
        <v>107</v>
      </c>
      <c r="B69" s="67"/>
      <c r="C69" s="68"/>
      <c r="D69" s="69" t="s">
        <v>108</v>
      </c>
      <c r="E69" s="70">
        <v>1.0</v>
      </c>
      <c r="F69" s="74" t="s">
        <v>110</v>
      </c>
      <c r="G69" s="72">
        <v>0.0</v>
      </c>
      <c r="H69" s="73">
        <v>0.0</v>
      </c>
      <c r="I69" s="73">
        <v>5004.52</v>
      </c>
      <c r="J69" s="33">
        <f t="shared" si="1"/>
        <v>5004.52</v>
      </c>
      <c r="K69" s="34"/>
      <c r="L69" s="34"/>
      <c r="M69" s="34"/>
      <c r="N69" s="34"/>
      <c r="O69" s="34"/>
      <c r="P69" s="34"/>
      <c r="Q69" s="34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</row>
    <row r="70">
      <c r="A70" s="66" t="s">
        <v>107</v>
      </c>
      <c r="B70" s="67"/>
      <c r="C70" s="68"/>
      <c r="D70" s="69" t="s">
        <v>108</v>
      </c>
      <c r="E70" s="70">
        <v>1.0</v>
      </c>
      <c r="F70" s="74" t="s">
        <v>111</v>
      </c>
      <c r="G70" s="72">
        <v>0.0</v>
      </c>
      <c r="H70" s="73">
        <v>0.0</v>
      </c>
      <c r="I70" s="73">
        <v>5004.52</v>
      </c>
      <c r="J70" s="33">
        <f t="shared" si="1"/>
        <v>5004.52</v>
      </c>
      <c r="K70" s="34"/>
      <c r="L70" s="34"/>
      <c r="M70" s="34"/>
      <c r="N70" s="34"/>
      <c r="O70" s="34"/>
      <c r="P70" s="34"/>
      <c r="Q70" s="34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</row>
    <row r="71">
      <c r="A71" s="66" t="s">
        <v>107</v>
      </c>
      <c r="B71" s="67"/>
      <c r="C71" s="68"/>
      <c r="D71" s="69" t="s">
        <v>108</v>
      </c>
      <c r="E71" s="70">
        <v>1.0</v>
      </c>
      <c r="F71" s="75" t="s">
        <v>112</v>
      </c>
      <c r="G71" s="72">
        <v>0.0</v>
      </c>
      <c r="H71" s="73">
        <v>0.0</v>
      </c>
      <c r="I71" s="73">
        <v>5004.52</v>
      </c>
      <c r="J71" s="33">
        <f t="shared" si="1"/>
        <v>5004.52</v>
      </c>
      <c r="K71" s="34"/>
      <c r="L71" s="34"/>
      <c r="M71" s="34"/>
      <c r="N71" s="34"/>
      <c r="O71" s="34"/>
      <c r="P71" s="34"/>
      <c r="Q71" s="34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</row>
    <row r="72">
      <c r="A72" s="76" t="s">
        <v>113</v>
      </c>
      <c r="B72" s="76" t="s">
        <v>114</v>
      </c>
      <c r="C72" s="77" t="s">
        <v>115</v>
      </c>
      <c r="D72" s="77" t="s">
        <v>116</v>
      </c>
      <c r="E72" s="77" t="s">
        <v>117</v>
      </c>
      <c r="F72" s="78"/>
      <c r="G72" s="77" t="s">
        <v>118</v>
      </c>
      <c r="H72" s="77" t="s">
        <v>119</v>
      </c>
      <c r="I72" s="77" t="s">
        <v>120</v>
      </c>
      <c r="J72" s="33">
        <f t="shared" si="1"/>
        <v>0</v>
      </c>
      <c r="K72" s="34"/>
      <c r="L72" s="34"/>
      <c r="M72" s="34"/>
      <c r="N72" s="34"/>
      <c r="O72" s="34"/>
      <c r="P72" s="34"/>
      <c r="Q72" s="34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</row>
    <row r="73">
      <c r="A73" s="79" t="s">
        <v>121</v>
      </c>
      <c r="B73" s="80" t="s">
        <v>18</v>
      </c>
      <c r="C73" s="81">
        <f>SUMIFS($E$7:$E$67,$B$7:$B$67,"DAS",$D$7:$D$67,"&lt;&gt;VAGO")</f>
        <v>1</v>
      </c>
      <c r="D73" s="153">
        <v>0.0</v>
      </c>
      <c r="E73" s="153">
        <v>1.0</v>
      </c>
      <c r="F73" s="82"/>
      <c r="G73" s="83">
        <f>SUMIF($B$7:$B$67,"DAS",$G$7:$G$67)</f>
        <v>18000</v>
      </c>
      <c r="H73" s="83">
        <f>SUMIF($B$7:$B$67,"DAS",$H$7:$H$67)</f>
        <v>0</v>
      </c>
      <c r="I73" s="83">
        <f>SUMIF($B$7:$B$67,"DAS",$I$7:$I$67)</f>
        <v>0</v>
      </c>
      <c r="J73" s="33">
        <f t="shared" si="1"/>
        <v>18000</v>
      </c>
      <c r="K73" s="84"/>
      <c r="L73" s="84"/>
      <c r="M73" s="84"/>
      <c r="N73" s="84"/>
      <c r="O73" s="84"/>
      <c r="P73" s="84"/>
      <c r="Q73" s="84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</row>
    <row r="74">
      <c r="A74" s="79" t="s">
        <v>122</v>
      </c>
      <c r="B74" s="80" t="s">
        <v>22</v>
      </c>
      <c r="C74" s="81">
        <f>SUMIFS($E$7:$E$67,$B$7:$B$67,"DAS-1",$D$7:$D$67,"&lt;&gt;VAGO")</f>
        <v>4</v>
      </c>
      <c r="D74" s="154">
        <v>0.0</v>
      </c>
      <c r="E74" s="154">
        <v>4.0</v>
      </c>
      <c r="F74" s="85"/>
      <c r="G74" s="83">
        <f>SUMIF($B$7:$B$67,"DAS-1",$G$7:$G$67)</f>
        <v>0</v>
      </c>
      <c r="H74" s="83">
        <f>SUMIF($B$7:$B$67,"DAS-1",$H$7:$H$67)</f>
        <v>10400</v>
      </c>
      <c r="I74" s="83">
        <f>SUMIF($B$7:$B$67,"DAS-1",$I$7:$I$67)</f>
        <v>41600</v>
      </c>
      <c r="J74" s="33">
        <f t="shared" si="1"/>
        <v>52000</v>
      </c>
      <c r="K74" s="84"/>
      <c r="L74" s="84"/>
      <c r="M74" s="84"/>
      <c r="N74" s="84"/>
      <c r="O74" s="84"/>
      <c r="P74" s="84"/>
      <c r="Q74" s="84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</row>
    <row r="75">
      <c r="A75" s="79" t="s">
        <v>123</v>
      </c>
      <c r="B75" s="80" t="s">
        <v>32</v>
      </c>
      <c r="C75" s="81">
        <f>SUMIFS($E$7:$E$67,$B$7:$B$67,"DAS-2",$D$7:$D$67,"&lt;&gt;VAGO")</f>
        <v>5</v>
      </c>
      <c r="D75" s="154">
        <v>1.0</v>
      </c>
      <c r="E75" s="154">
        <v>6.0</v>
      </c>
      <c r="F75" s="85"/>
      <c r="G75" s="83">
        <f>SUMIF($B$7:$B$67,"DAS-2",$G$7:$G$67)</f>
        <v>0</v>
      </c>
      <c r="H75" s="83">
        <f>SUMIF($B$7:$B$67,"DAS-2",$H$7:$H$67)</f>
        <v>8478.25</v>
      </c>
      <c r="I75" s="83">
        <f>SUMIF($B$7:$B$67,"DAS-2",$I$7:$I$67)</f>
        <v>33913.05</v>
      </c>
      <c r="J75" s="33">
        <f t="shared" si="1"/>
        <v>42391.3</v>
      </c>
      <c r="K75" s="84"/>
      <c r="L75" s="84"/>
      <c r="M75" s="84"/>
      <c r="N75" s="84"/>
      <c r="O75" s="84"/>
      <c r="P75" s="84"/>
      <c r="Q75" s="84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</row>
    <row r="76" ht="15.75" customHeight="1">
      <c r="A76" s="79" t="s">
        <v>124</v>
      </c>
      <c r="B76" s="80" t="s">
        <v>44</v>
      </c>
      <c r="C76" s="81">
        <f>SUMIFS($E$7:$E$67,$B$7:$B$67,"DAS-3",$D$7:$D$67,"&lt;&gt;VAGO")</f>
        <v>7</v>
      </c>
      <c r="D76" s="154">
        <v>1.0</v>
      </c>
      <c r="E76" s="154">
        <v>8.0</v>
      </c>
      <c r="F76" s="85"/>
      <c r="G76" s="83">
        <f>SUMIF($B$7:$B$67,"DAS-3",$G$7:$G$67)</f>
        <v>0</v>
      </c>
      <c r="H76" s="83">
        <f>SUMIF($B$7:$B$67,"DAS-3",$H$7:$H$67)</f>
        <v>9981.3</v>
      </c>
      <c r="I76" s="83">
        <f>SUMIF($B$7:$B$67,"DAS-3",$I$7:$I$67)</f>
        <v>39924.92</v>
      </c>
      <c r="J76" s="33">
        <f t="shared" si="1"/>
        <v>49906.22</v>
      </c>
      <c r="K76" s="84"/>
      <c r="L76" s="84"/>
      <c r="M76" s="84"/>
      <c r="N76" s="84"/>
      <c r="O76" s="84"/>
      <c r="P76" s="84"/>
      <c r="Q76" s="84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</row>
    <row r="77" ht="15.75" customHeight="1">
      <c r="A77" s="86" t="s">
        <v>125</v>
      </c>
      <c r="B77" s="80" t="s">
        <v>55</v>
      </c>
      <c r="C77" s="81">
        <f>SUMIFS($E$7:$E$67,$B$7:$B$67,"DAS-4",$D$7:$D$67,"&lt;&gt;VAGO")</f>
        <v>1</v>
      </c>
      <c r="D77" s="154">
        <v>0.0</v>
      </c>
      <c r="E77" s="154">
        <v>1.0</v>
      </c>
      <c r="F77" s="87"/>
      <c r="G77" s="83">
        <f>SUMIF($B$7:$B$67,"DAS-4",$G$7:$G$67)</f>
        <v>0</v>
      </c>
      <c r="H77" s="83">
        <f>SUMIF($B$7:$B$67,"DAS-4",$H$7:$H$67)</f>
        <v>1310.28</v>
      </c>
      <c r="I77" s="83">
        <f>SUMIF($B$7:$B$67,"DAS-4",$I$7:$I$67)</f>
        <v>5241.11</v>
      </c>
      <c r="J77" s="83">
        <f>SUMIF($B$7:$B$67,"DAS-4",$J$7:$J$67)</f>
        <v>6551.39</v>
      </c>
      <c r="K77" s="84"/>
      <c r="L77" s="84"/>
      <c r="M77" s="84"/>
      <c r="N77" s="84"/>
      <c r="O77" s="84"/>
      <c r="P77" s="84"/>
      <c r="Q77" s="84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</row>
    <row r="78" ht="15.75" customHeight="1">
      <c r="A78" s="86" t="s">
        <v>126</v>
      </c>
      <c r="B78" s="80" t="s">
        <v>58</v>
      </c>
      <c r="C78" s="81">
        <f>SUMIFS($E$7:$E$67,$B$7:$B$67,"DAS-5",$D$7:$D$67,"&lt;&gt;VAGO")</f>
        <v>5</v>
      </c>
      <c r="D78" s="154">
        <v>2.0</v>
      </c>
      <c r="E78" s="154">
        <v>7.0</v>
      </c>
      <c r="F78" s="87"/>
      <c r="G78" s="83">
        <f>SUMIF($B$7:$B$67,"DAS-5",$G$7:$G$67)</f>
        <v>0</v>
      </c>
      <c r="H78" s="83">
        <f>SUMIF($B$7:$B$67,"DAS-5",$H$7:$H$67)</f>
        <v>5395.3</v>
      </c>
      <c r="I78" s="83">
        <f>SUMIF($B$7:$B$67,"DAS-5",$I$7:$I$67)</f>
        <v>21581.05</v>
      </c>
      <c r="J78" s="83">
        <f>SUMIF($B$7:$B$67,"DAS-5",$J$7:$J$67)</f>
        <v>26976.35</v>
      </c>
      <c r="K78" s="84"/>
      <c r="L78" s="84"/>
      <c r="M78" s="84"/>
      <c r="N78" s="84"/>
      <c r="O78" s="84"/>
      <c r="P78" s="84"/>
      <c r="Q78" s="84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</row>
    <row r="79" ht="15.75" customHeight="1">
      <c r="A79" s="86" t="s">
        <v>127</v>
      </c>
      <c r="B79" s="80" t="s">
        <v>68</v>
      </c>
      <c r="C79" s="81">
        <f>SUMIFS($E$7:$E$67,$B$7:$B$67,"CAA-1",$D$7:$D$67,"&lt;&gt;VAGO")</f>
        <v>4</v>
      </c>
      <c r="D79" s="154">
        <v>4.0</v>
      </c>
      <c r="E79" s="154">
        <v>8.0</v>
      </c>
      <c r="F79" s="87"/>
      <c r="G79" s="83">
        <f>SUMIF($B$7:$B$67,"CAA-1",$G$7:$G$67)</f>
        <v>0</v>
      </c>
      <c r="H79" s="83">
        <f>SUMIF($B$7:$B$67,"CAA-1",$H$7:$H$67)</f>
        <v>3745.84</v>
      </c>
      <c r="I79" s="83">
        <f>SUMIF($B$7:$B$67,"CAA-1",$I$7:$I$67)</f>
        <v>14983.4</v>
      </c>
      <c r="J79" s="83">
        <f>SUMIF($B$7:$B$67,"CAA-1",$J$7:$J$67)</f>
        <v>18729.24</v>
      </c>
      <c r="K79" s="84"/>
      <c r="L79" s="84"/>
      <c r="M79" s="84"/>
      <c r="N79" s="84"/>
      <c r="O79" s="84"/>
      <c r="P79" s="84"/>
      <c r="Q79" s="84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</row>
    <row r="80" ht="15.75" customHeight="1">
      <c r="A80" s="86" t="s">
        <v>128</v>
      </c>
      <c r="B80" s="80" t="s">
        <v>77</v>
      </c>
      <c r="C80" s="81">
        <f>SUMIFS($E$7:$E$67,$B$7:$B$67,"CAA-2",$D$7:$D$67,"&lt;&gt;VAGO")</f>
        <v>13</v>
      </c>
      <c r="D80" s="154">
        <v>2.0</v>
      </c>
      <c r="E80" s="154">
        <v>15.0</v>
      </c>
      <c r="F80" s="87"/>
      <c r="G80" s="83">
        <f>SUMIF($B$7:$B$67,"CAA-2",$G$7:$G$67)</f>
        <v>0</v>
      </c>
      <c r="H80" s="83">
        <f>SUMIF($B$7:$B$67,"CAA-2",$H$7:$H$67)</f>
        <v>9249</v>
      </c>
      <c r="I80" s="83">
        <f>SUMIF($B$7:$B$67,"CAA-2",$I$7:$I$67)</f>
        <v>40079.13</v>
      </c>
      <c r="J80" s="83">
        <f>SUMIF($B$7:$B$67,"CAA-2",$J$7:$J$67)</f>
        <v>49328.13</v>
      </c>
      <c r="K80" s="84"/>
      <c r="L80" s="84"/>
      <c r="M80" s="84"/>
      <c r="N80" s="84"/>
      <c r="O80" s="84"/>
      <c r="P80" s="84"/>
      <c r="Q80" s="84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</row>
    <row r="81" ht="15.75" customHeight="1">
      <c r="A81" s="86" t="s">
        <v>129</v>
      </c>
      <c r="B81" s="80" t="s">
        <v>94</v>
      </c>
      <c r="C81" s="81">
        <f>SUMIFS($E$7:$E$67,$B$7:$B$67,"CAA-3",$D$7:$D$67,"&lt;&gt;VAGO")</f>
        <v>2</v>
      </c>
      <c r="D81" s="154">
        <v>3.0</v>
      </c>
      <c r="E81" s="154">
        <v>5.0</v>
      </c>
      <c r="F81" s="85"/>
      <c r="G81" s="83">
        <f>SUMIF($B$7:$B$67,"CAA-3",$G$7:$G$67)</f>
        <v>0</v>
      </c>
      <c r="H81" s="83">
        <f>SUMIF($B$7:$B$67,"CAA-3",$H$7:$H$67)</f>
        <v>1001.98</v>
      </c>
      <c r="I81" s="83">
        <f>SUMIF($B$7:$B$67,"CAA-3",$I$7:$I$67)</f>
        <v>4007.92</v>
      </c>
      <c r="J81" s="83">
        <f>SUMIF($B$7:$B$67,"CAA-3",$J$7:$J$67)</f>
        <v>5009.9</v>
      </c>
      <c r="K81" s="84"/>
      <c r="L81" s="84"/>
      <c r="M81" s="84"/>
      <c r="N81" s="84"/>
      <c r="O81" s="84"/>
      <c r="P81" s="84"/>
      <c r="Q81" s="84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</row>
    <row r="82" ht="15.75" customHeight="1">
      <c r="A82" s="86" t="s">
        <v>130</v>
      </c>
      <c r="B82" s="80" t="s">
        <v>98</v>
      </c>
      <c r="C82" s="81">
        <f>SUMIFS($E$7:$E$67,$B$7:$B$67,"CAA-4",$D$7:$D$67,"&lt;&gt;VAGO")</f>
        <v>0</v>
      </c>
      <c r="D82" s="154">
        <v>1.0</v>
      </c>
      <c r="E82" s="154">
        <v>1.0</v>
      </c>
      <c r="F82" s="85"/>
      <c r="G82" s="83">
        <f>SUMIF($B$7:$B$67,"CAA-4",$G$7:$G$67)</f>
        <v>0</v>
      </c>
      <c r="H82" s="83">
        <f>SUMIF($B$7:$B$67,"CAA-4",$H$7:$H$67)</f>
        <v>0</v>
      </c>
      <c r="I82" s="83">
        <f>SUMIF($B$7:$B$67,"CAA-4",$I$7:$I$67)</f>
        <v>0</v>
      </c>
      <c r="J82" s="83">
        <f>SUMIF($B$7:$B$67,"CAA-4",$J$7:$J$67)</f>
        <v>0</v>
      </c>
      <c r="K82" s="84"/>
      <c r="L82" s="84"/>
      <c r="M82" s="84"/>
      <c r="N82" s="84"/>
      <c r="O82" s="84"/>
      <c r="P82" s="84"/>
      <c r="Q82" s="84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</row>
    <row r="83" ht="15.75" customHeight="1">
      <c r="A83" s="86" t="s">
        <v>131</v>
      </c>
      <c r="B83" s="80" t="s">
        <v>100</v>
      </c>
      <c r="C83" s="81">
        <f>SUMIFS($E$7:$E$67,$B$7:$B$67,"CAA-5",$D$7:$D$67,"&lt;&gt;VAGO")</f>
        <v>4</v>
      </c>
      <c r="D83" s="154">
        <v>1.0</v>
      </c>
      <c r="E83" s="154">
        <v>5.0</v>
      </c>
      <c r="F83" s="85"/>
      <c r="G83" s="83">
        <f>SUMIF($B$7:$B$67,"CAA-5",$G$7:$G$67)</f>
        <v>0</v>
      </c>
      <c r="H83" s="83">
        <f>SUMIF($B$7:$B$67,"CAA-5",$H$7:$H$67)</f>
        <v>809.28</v>
      </c>
      <c r="I83" s="83">
        <f>SUMIF($B$7:$B$67,"CAA-5",$I$7:$I$67)</f>
        <v>5395.3</v>
      </c>
      <c r="J83" s="83">
        <f>SUMIF($B$7:$B$67,"CAA-5",$J$7:$J$67)</f>
        <v>6204.58</v>
      </c>
      <c r="K83" s="84"/>
      <c r="L83" s="84"/>
      <c r="M83" s="84"/>
      <c r="N83" s="84"/>
      <c r="O83" s="84"/>
      <c r="P83" s="84"/>
      <c r="Q83" s="84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</row>
    <row r="84" ht="15.75" customHeight="1">
      <c r="A84" s="76" t="s">
        <v>132</v>
      </c>
      <c r="B84" s="78"/>
      <c r="C84" s="77">
        <f t="shared" ref="C84:E84" si="2">SUM(C73:C83)</f>
        <v>46</v>
      </c>
      <c r="D84" s="77">
        <f t="shared" si="2"/>
        <v>15</v>
      </c>
      <c r="E84" s="77">
        <f t="shared" si="2"/>
        <v>61</v>
      </c>
      <c r="F84" s="78"/>
      <c r="G84" s="88">
        <f t="shared" ref="G84:J84" si="3">SUM(G73:G83)</f>
        <v>18000</v>
      </c>
      <c r="H84" s="88">
        <f t="shared" si="3"/>
        <v>50371.23</v>
      </c>
      <c r="I84" s="88">
        <f t="shared" si="3"/>
        <v>206725.88</v>
      </c>
      <c r="J84" s="88">
        <f t="shared" si="3"/>
        <v>275097.11</v>
      </c>
      <c r="K84" s="84"/>
      <c r="L84" s="84"/>
      <c r="M84" s="84"/>
      <c r="N84" s="84"/>
      <c r="O84" s="84"/>
      <c r="P84" s="84"/>
      <c r="Q84" s="84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</row>
    <row r="85" ht="45.75" customHeight="1">
      <c r="A85" s="84"/>
      <c r="B85" s="84"/>
      <c r="C85" s="84"/>
      <c r="D85" s="84"/>
      <c r="E85" s="84"/>
      <c r="F85" s="84"/>
      <c r="G85" s="84"/>
      <c r="H85" s="34"/>
      <c r="I85" s="34"/>
      <c r="J85" s="89"/>
      <c r="K85" s="84"/>
      <c r="L85" s="84"/>
      <c r="M85" s="84"/>
      <c r="N85" s="84"/>
      <c r="O85" s="84"/>
      <c r="P85" s="84"/>
      <c r="Q85" s="84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</row>
    <row r="86" ht="15.75" customHeight="1">
      <c r="A86" s="17" t="s">
        <v>133</v>
      </c>
      <c r="B86" s="8"/>
      <c r="C86" s="8"/>
      <c r="D86" s="8"/>
      <c r="E86" s="8"/>
      <c r="F86" s="8"/>
      <c r="G86" s="8"/>
      <c r="H86" s="8"/>
      <c r="I86" s="15"/>
      <c r="J86" s="84"/>
      <c r="K86" s="18"/>
      <c r="L86" s="84"/>
      <c r="M86" s="84"/>
      <c r="N86" s="84"/>
      <c r="O86" s="84"/>
      <c r="P86" s="84"/>
      <c r="Q86" s="84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</row>
    <row r="87" ht="15.75" customHeight="1">
      <c r="A87" s="21" t="s">
        <v>134</v>
      </c>
      <c r="B87" s="21" t="s">
        <v>135</v>
      </c>
      <c r="C87" s="21" t="s">
        <v>136</v>
      </c>
      <c r="D87" s="21" t="s">
        <v>137</v>
      </c>
      <c r="E87" s="21" t="s">
        <v>138</v>
      </c>
      <c r="F87" s="21" t="s">
        <v>139</v>
      </c>
      <c r="G87" s="21" t="s">
        <v>140</v>
      </c>
      <c r="H87" s="21" t="s">
        <v>141</v>
      </c>
      <c r="I87" s="21" t="s">
        <v>142</v>
      </c>
      <c r="J87" s="90"/>
      <c r="K87" s="18"/>
      <c r="L87" s="90"/>
      <c r="M87" s="90"/>
      <c r="N87" s="90"/>
      <c r="O87" s="90"/>
      <c r="P87" s="90"/>
      <c r="Q87" s="90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</row>
    <row r="88" ht="15.75" customHeight="1">
      <c r="A88" s="132" t="s">
        <v>306</v>
      </c>
      <c r="B88" s="92" t="s">
        <v>144</v>
      </c>
      <c r="C88" s="49"/>
      <c r="D88" s="50" t="s">
        <v>145</v>
      </c>
      <c r="E88" s="80">
        <v>1.0</v>
      </c>
      <c r="F88" s="25" t="s">
        <v>143</v>
      </c>
      <c r="G88" s="155">
        <v>0.0</v>
      </c>
      <c r="H88" s="156">
        <v>6782.61</v>
      </c>
      <c r="I88" s="33">
        <f t="shared" ref="I88:I90" si="4">SUM(G88:H88)</f>
        <v>6782.61</v>
      </c>
      <c r="J88" s="84"/>
      <c r="K88" s="34"/>
      <c r="L88" s="34"/>
      <c r="M88" s="34"/>
      <c r="N88" s="34"/>
      <c r="O88" s="34"/>
      <c r="P88" s="34"/>
      <c r="Q88" s="34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</row>
    <row r="89" ht="15.75" customHeight="1">
      <c r="A89" s="66" t="s">
        <v>307</v>
      </c>
      <c r="B89" s="92" t="s">
        <v>159</v>
      </c>
      <c r="C89" s="49"/>
      <c r="D89" s="50" t="s">
        <v>145</v>
      </c>
      <c r="E89" s="80">
        <v>1.0</v>
      </c>
      <c r="F89" s="36" t="s">
        <v>146</v>
      </c>
      <c r="G89" s="157">
        <v>0.0</v>
      </c>
      <c r="H89" s="158">
        <v>5703.56</v>
      </c>
      <c r="I89" s="33">
        <f t="shared" si="4"/>
        <v>5703.56</v>
      </c>
      <c r="J89" s="84"/>
      <c r="K89" s="34"/>
      <c r="L89" s="34"/>
      <c r="M89" s="34"/>
      <c r="N89" s="34"/>
      <c r="O89" s="34"/>
      <c r="P89" s="34"/>
      <c r="Q89" s="34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</row>
    <row r="90" ht="15.75" customHeight="1">
      <c r="A90" s="66" t="s">
        <v>308</v>
      </c>
      <c r="B90" s="159" t="s">
        <v>147</v>
      </c>
      <c r="C90" s="27"/>
      <c r="D90" s="28" t="s">
        <v>145</v>
      </c>
      <c r="E90" s="29">
        <v>1.0</v>
      </c>
      <c r="F90" s="30" t="s">
        <v>309</v>
      </c>
      <c r="G90" s="157">
        <v>0.0</v>
      </c>
      <c r="H90" s="158">
        <v>5241.11</v>
      </c>
      <c r="I90" s="33">
        <f t="shared" si="4"/>
        <v>5241.11</v>
      </c>
      <c r="J90" s="84"/>
      <c r="K90" s="34"/>
      <c r="L90" s="34"/>
      <c r="M90" s="34"/>
      <c r="N90" s="34"/>
      <c r="O90" s="34"/>
      <c r="P90" s="34"/>
      <c r="Q90" s="34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</row>
    <row r="91" ht="15.75" customHeight="1">
      <c r="A91" s="160" t="s">
        <v>310</v>
      </c>
      <c r="B91" s="159" t="s">
        <v>148</v>
      </c>
      <c r="C91" s="27"/>
      <c r="D91" s="28" t="s">
        <v>292</v>
      </c>
      <c r="E91" s="29"/>
      <c r="F91" s="145" t="s">
        <v>30</v>
      </c>
      <c r="G91" s="161">
        <v>0.0</v>
      </c>
      <c r="H91" s="161">
        <v>0.0</v>
      </c>
      <c r="I91" s="33"/>
      <c r="J91" s="84"/>
      <c r="K91" s="34"/>
      <c r="L91" s="34"/>
      <c r="M91" s="34"/>
      <c r="N91" s="34"/>
      <c r="O91" s="34"/>
      <c r="P91" s="34"/>
      <c r="Q91" s="34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</row>
    <row r="92" ht="15.75" customHeight="1">
      <c r="A92" s="66" t="s">
        <v>311</v>
      </c>
      <c r="B92" s="159" t="s">
        <v>148</v>
      </c>
      <c r="C92" s="27"/>
      <c r="D92" s="28" t="s">
        <v>145</v>
      </c>
      <c r="E92" s="29">
        <v>1.0</v>
      </c>
      <c r="F92" s="148" t="s">
        <v>312</v>
      </c>
      <c r="G92" s="157">
        <v>0.0</v>
      </c>
      <c r="H92" s="158">
        <v>4316.21</v>
      </c>
      <c r="I92" s="33">
        <f>SUM(G92:H92)</f>
        <v>4316.21</v>
      </c>
      <c r="J92" s="84"/>
      <c r="K92" s="34"/>
      <c r="L92" s="34"/>
      <c r="M92" s="34"/>
      <c r="N92" s="34"/>
      <c r="O92" s="34"/>
      <c r="P92" s="34"/>
      <c r="Q92" s="34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</row>
    <row r="93" ht="15.75" customHeight="1">
      <c r="A93" s="76" t="s">
        <v>149</v>
      </c>
      <c r="B93" s="76" t="s">
        <v>150</v>
      </c>
      <c r="C93" s="77" t="s">
        <v>151</v>
      </c>
      <c r="D93" s="77" t="s">
        <v>152</v>
      </c>
      <c r="E93" s="77" t="s">
        <v>153</v>
      </c>
      <c r="F93" s="97"/>
      <c r="G93" s="77" t="s">
        <v>154</v>
      </c>
      <c r="H93" s="77" t="s">
        <v>155</v>
      </c>
      <c r="I93" s="77" t="s">
        <v>156</v>
      </c>
      <c r="J93" s="84"/>
      <c r="K93" s="18"/>
      <c r="L93" s="18"/>
      <c r="M93" s="18"/>
      <c r="N93" s="18"/>
      <c r="O93" s="18"/>
      <c r="P93" s="18"/>
      <c r="Q93" s="18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</row>
    <row r="94" ht="15.75" customHeight="1">
      <c r="A94" s="79" t="s">
        <v>157</v>
      </c>
      <c r="B94" s="98" t="s">
        <v>144</v>
      </c>
      <c r="C94" s="81">
        <f>SUMIFS($E$88:$E$92,$B$88:$B$92,"FDA",$D$88:$D$92,"&lt;&gt;VAGO")</f>
        <v>1</v>
      </c>
      <c r="D94" s="81">
        <f>SUMIFS($E$88:$E$92,$B$88:$B$92,"FDA",$D$88:$D$92,"VAGO")</f>
        <v>0</v>
      </c>
      <c r="E94" s="81">
        <f t="shared" ref="E94:E98" si="5">C94+D94</f>
        <v>1</v>
      </c>
      <c r="F94" s="82"/>
      <c r="G94" s="33">
        <f>SUMIF($B$88:$B$92,"FDA",$G$88:$G$92)</f>
        <v>0</v>
      </c>
      <c r="H94" s="33">
        <f>SUMIF($B$88:$B$92,"FDA",$H$88:$H$92)</f>
        <v>6782.61</v>
      </c>
      <c r="I94" s="33">
        <f>SUMIF($B$88:$B$92,"FDA",$I$88:$I$92)</f>
        <v>6782.61</v>
      </c>
      <c r="J94" s="34"/>
      <c r="K94" s="18"/>
      <c r="L94" s="34"/>
      <c r="M94" s="34"/>
      <c r="N94" s="34"/>
      <c r="O94" s="34"/>
      <c r="P94" s="34"/>
      <c r="Q94" s="34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</row>
    <row r="95" ht="15.75" customHeight="1">
      <c r="A95" s="79" t="s">
        <v>158</v>
      </c>
      <c r="B95" s="98" t="s">
        <v>159</v>
      </c>
      <c r="C95" s="81">
        <f>SUMIFS($E$88:$E$92,$B$88:$B$92,"FDA-1",$D$88:$D$92,"&lt;&gt;VAGO")</f>
        <v>1</v>
      </c>
      <c r="D95" s="81">
        <f>SUMIFS($E$88:$E$92,$B$88:$B$92,"FDA-1",$D$88:$D$92,"VAGO")</f>
        <v>0</v>
      </c>
      <c r="E95" s="81">
        <f t="shared" si="5"/>
        <v>1</v>
      </c>
      <c r="F95" s="82"/>
      <c r="G95" s="33">
        <f>SUMIF($B$88:$B$92,"FDA-1",$G$88:$G$92)</f>
        <v>0</v>
      </c>
      <c r="H95" s="33">
        <f>SUMIF($B$88:$B$92,"FDA-1",$H$88:$H$92)</f>
        <v>5703.56</v>
      </c>
      <c r="I95" s="33">
        <f>SUMIF($B$88:$B$92,"FDA-1",$I$88:$I$92)</f>
        <v>5703.56</v>
      </c>
      <c r="J95" s="34"/>
      <c r="K95" s="18"/>
      <c r="L95" s="34"/>
      <c r="M95" s="34"/>
      <c r="N95" s="34"/>
      <c r="O95" s="34"/>
      <c r="P95" s="34"/>
      <c r="Q95" s="34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</row>
    <row r="96" ht="15.75" customHeight="1">
      <c r="A96" s="79" t="s">
        <v>160</v>
      </c>
      <c r="B96" s="98" t="s">
        <v>147</v>
      </c>
      <c r="C96" s="81">
        <f>SUMIFS($E$88:$E$92,$B$88:$B$92,"FDA-2",$D$88:$D$92,"&lt;&gt;VAGO")</f>
        <v>1</v>
      </c>
      <c r="D96" s="81">
        <f>SUMIFS($E$88:$E$92,$B$88:$B$92,"FDA-2",$D$88:$D$92,"VAGO")</f>
        <v>0</v>
      </c>
      <c r="E96" s="81">
        <f t="shared" si="5"/>
        <v>1</v>
      </c>
      <c r="F96" s="85"/>
      <c r="G96" s="33">
        <f>SUMIF($B$88:$B$92,"FDA-2",$G$88:$G$92)</f>
        <v>0</v>
      </c>
      <c r="H96" s="33">
        <f>SUMIF($B$88:$B$92,"FDA-2",$H$88:$H$92)</f>
        <v>5241.11</v>
      </c>
      <c r="I96" s="33">
        <f>SUMIF($B$88:$B$92,"FDA-2",$I$88:$I$92)</f>
        <v>5241.11</v>
      </c>
      <c r="J96" s="34"/>
      <c r="K96" s="18"/>
      <c r="L96" s="34"/>
      <c r="M96" s="34"/>
      <c r="N96" s="34"/>
      <c r="O96" s="34"/>
      <c r="P96" s="34"/>
      <c r="Q96" s="34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</row>
    <row r="97" ht="15.75" customHeight="1">
      <c r="A97" s="79" t="s">
        <v>161</v>
      </c>
      <c r="B97" s="98" t="s">
        <v>148</v>
      </c>
      <c r="C97" s="81">
        <f>SUMIFS($E$88:$E$92,$B$88:$B$92,"FDA-3",$D$88:$D$92,"&lt;&gt;VAGO")</f>
        <v>1</v>
      </c>
      <c r="D97" s="99">
        <v>1.0</v>
      </c>
      <c r="E97" s="81">
        <f t="shared" si="5"/>
        <v>2</v>
      </c>
      <c r="F97" s="87"/>
      <c r="G97" s="33">
        <f>SUMIF($B$88:$B$92,"FDA-3",$G$88:$G$92)</f>
        <v>0</v>
      </c>
      <c r="H97" s="33">
        <f>SUMIF($B$88:$B$92,"FDA-3",$H$88:$H$92)</f>
        <v>4316.21</v>
      </c>
      <c r="I97" s="33">
        <f>SUMIF($B$88:$B$92,"FDA-3",$I$88:$I$92)</f>
        <v>4316.21</v>
      </c>
      <c r="J97" s="34"/>
      <c r="K97" s="18"/>
      <c r="L97" s="34"/>
      <c r="M97" s="34"/>
      <c r="N97" s="34"/>
      <c r="O97" s="34"/>
      <c r="P97" s="34"/>
      <c r="Q97" s="34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</row>
    <row r="98" ht="15.75" customHeight="1">
      <c r="A98" s="79" t="s">
        <v>162</v>
      </c>
      <c r="B98" s="98" t="s">
        <v>163</v>
      </c>
      <c r="C98" s="81">
        <f>SUMIFS($E$88:$E$92,$B$88:$B$92,"FDA-4",$D$88:$D$92,"&lt;&gt;VAGO")</f>
        <v>0</v>
      </c>
      <c r="D98" s="81">
        <f>SUMIFS($E$88:$E$92,$B$88:$B$92,"FDA-4",$D$88:$D$92,"VAGO")</f>
        <v>0</v>
      </c>
      <c r="E98" s="81">
        <f t="shared" si="5"/>
        <v>0</v>
      </c>
      <c r="F98" s="85"/>
      <c r="G98" s="33">
        <f>SUMIF($B$88:$B$92,"FDA-4",$G$88:$G$92)</f>
        <v>0</v>
      </c>
      <c r="H98" s="33">
        <f>SUMIF($B$88:$B$92,"FDA-4",$H$88:$H$92)</f>
        <v>0</v>
      </c>
      <c r="I98" s="33">
        <f>SUMIF($B$88:$B$92,"FDA-4",$I$88:$I$92)</f>
        <v>0</v>
      </c>
      <c r="J98" s="34"/>
      <c r="K98" s="18"/>
      <c r="L98" s="34"/>
      <c r="M98" s="34"/>
      <c r="N98" s="34"/>
      <c r="O98" s="34"/>
      <c r="P98" s="34"/>
      <c r="Q98" s="34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</row>
    <row r="99" ht="15.75" customHeight="1">
      <c r="A99" s="76" t="s">
        <v>164</v>
      </c>
      <c r="B99" s="97"/>
      <c r="C99" s="77">
        <f>SUM(C94:C98)</f>
        <v>4</v>
      </c>
      <c r="D99" s="77">
        <f>SUM(D95:D98)</f>
        <v>1</v>
      </c>
      <c r="E99" s="77">
        <f>SUM(E94:E98)</f>
        <v>5</v>
      </c>
      <c r="F99" s="97"/>
      <c r="G99" s="100">
        <f t="shared" ref="G99:I99" si="6">SUM(G94:G98)</f>
        <v>0</v>
      </c>
      <c r="H99" s="100">
        <f t="shared" si="6"/>
        <v>22043.49</v>
      </c>
      <c r="I99" s="100">
        <f t="shared" si="6"/>
        <v>22043.49</v>
      </c>
      <c r="J99" s="34"/>
      <c r="K99" s="18"/>
      <c r="L99" s="34"/>
      <c r="M99" s="34"/>
      <c r="N99" s="34"/>
      <c r="O99" s="34"/>
      <c r="P99" s="34"/>
      <c r="Q99" s="34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</row>
    <row r="100" ht="45.0" customHeight="1">
      <c r="A100" s="89"/>
      <c r="B100" s="89"/>
      <c r="C100" s="89"/>
      <c r="D100" s="89"/>
      <c r="E100" s="89"/>
      <c r="F100" s="89"/>
      <c r="G100" s="89"/>
      <c r="H100" s="89"/>
      <c r="I100" s="18"/>
      <c r="J100" s="34"/>
      <c r="K100" s="18"/>
      <c r="L100" s="34"/>
      <c r="M100" s="34"/>
      <c r="N100" s="34"/>
      <c r="O100" s="34"/>
      <c r="P100" s="34"/>
      <c r="Q100" s="34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</row>
    <row r="101" ht="15.75" customHeight="1">
      <c r="A101" s="17" t="s">
        <v>165</v>
      </c>
      <c r="B101" s="8"/>
      <c r="C101" s="8"/>
      <c r="D101" s="8"/>
      <c r="E101" s="8"/>
      <c r="F101" s="8"/>
      <c r="G101" s="8"/>
      <c r="H101" s="8"/>
      <c r="I101" s="15"/>
      <c r="J101" s="34"/>
      <c r="K101" s="18"/>
      <c r="L101" s="34"/>
      <c r="M101" s="34"/>
      <c r="N101" s="34"/>
      <c r="O101" s="34"/>
      <c r="P101" s="34"/>
      <c r="Q101" s="34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</row>
    <row r="102" ht="15.75" customHeight="1">
      <c r="A102" s="101" t="s">
        <v>166</v>
      </c>
      <c r="B102" s="21" t="s">
        <v>167</v>
      </c>
      <c r="C102" s="21" t="s">
        <v>168</v>
      </c>
      <c r="D102" s="21" t="s">
        <v>169</v>
      </c>
      <c r="E102" s="21" t="s">
        <v>170</v>
      </c>
      <c r="F102" s="21" t="s">
        <v>171</v>
      </c>
      <c r="G102" s="21" t="s">
        <v>172</v>
      </c>
      <c r="H102" s="21" t="s">
        <v>173</v>
      </c>
      <c r="I102" s="21" t="s">
        <v>174</v>
      </c>
      <c r="J102" s="18"/>
      <c r="K102" s="18"/>
      <c r="L102" s="18"/>
      <c r="M102" s="18"/>
      <c r="N102" s="18"/>
      <c r="O102" s="18"/>
      <c r="P102" s="18"/>
      <c r="Q102" s="18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</row>
    <row r="103" ht="15.75" customHeight="1">
      <c r="A103" s="162" t="s">
        <v>313</v>
      </c>
      <c r="B103" s="163" t="s">
        <v>176</v>
      </c>
      <c r="C103" s="103"/>
      <c r="D103" s="50" t="s">
        <v>145</v>
      </c>
      <c r="E103" s="104">
        <v>1.0</v>
      </c>
      <c r="F103" s="164" t="s">
        <v>175</v>
      </c>
      <c r="G103" s="31">
        <v>0.0</v>
      </c>
      <c r="H103" s="136">
        <v>1392.8</v>
      </c>
      <c r="I103" s="165">
        <f t="shared" ref="I103:I122" si="7">G103+H103</f>
        <v>1392.8</v>
      </c>
      <c r="J103" s="34"/>
      <c r="K103" s="34"/>
      <c r="L103" s="34"/>
      <c r="M103" s="34"/>
      <c r="N103" s="34"/>
      <c r="O103" s="34"/>
      <c r="P103" s="34"/>
      <c r="Q103" s="34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</row>
    <row r="104" ht="15.75" customHeight="1">
      <c r="A104" s="166" t="s">
        <v>313</v>
      </c>
      <c r="B104" s="167" t="s">
        <v>176</v>
      </c>
      <c r="C104" s="103"/>
      <c r="D104" s="50" t="s">
        <v>145</v>
      </c>
      <c r="E104" s="104">
        <v>1.0</v>
      </c>
      <c r="F104" s="168" t="s">
        <v>177</v>
      </c>
      <c r="G104" s="31">
        <v>0.0</v>
      </c>
      <c r="H104" s="72">
        <v>1392.8</v>
      </c>
      <c r="I104" s="165">
        <f t="shared" si="7"/>
        <v>1392.8</v>
      </c>
      <c r="J104" s="34"/>
      <c r="K104" s="34"/>
      <c r="L104" s="34"/>
      <c r="M104" s="34"/>
      <c r="N104" s="34"/>
      <c r="O104" s="34"/>
      <c r="P104" s="34"/>
      <c r="Q104" s="34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</row>
    <row r="105" ht="15.75" customHeight="1">
      <c r="A105" s="166" t="s">
        <v>313</v>
      </c>
      <c r="B105" s="167" t="s">
        <v>176</v>
      </c>
      <c r="C105" s="103"/>
      <c r="D105" s="50" t="s">
        <v>145</v>
      </c>
      <c r="E105" s="104">
        <v>1.0</v>
      </c>
      <c r="F105" s="169" t="s">
        <v>178</v>
      </c>
      <c r="G105" s="31">
        <v>0.0</v>
      </c>
      <c r="H105" s="72">
        <v>1392.8</v>
      </c>
      <c r="I105" s="165">
        <f t="shared" si="7"/>
        <v>1392.8</v>
      </c>
      <c r="J105" s="34"/>
      <c r="K105" s="34"/>
      <c r="L105" s="34"/>
      <c r="M105" s="34"/>
      <c r="N105" s="34"/>
      <c r="O105" s="34"/>
      <c r="P105" s="34"/>
      <c r="Q105" s="34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</row>
    <row r="106" ht="15.75" customHeight="1">
      <c r="A106" s="166" t="s">
        <v>314</v>
      </c>
      <c r="B106" s="167" t="s">
        <v>176</v>
      </c>
      <c r="C106" s="103"/>
      <c r="D106" s="50" t="s">
        <v>145</v>
      </c>
      <c r="E106" s="104">
        <v>1.0</v>
      </c>
      <c r="F106" s="168" t="s">
        <v>179</v>
      </c>
      <c r="G106" s="31">
        <v>0.0</v>
      </c>
      <c r="H106" s="72">
        <v>1392.8</v>
      </c>
      <c r="I106" s="165">
        <f t="shared" si="7"/>
        <v>1392.8</v>
      </c>
      <c r="J106" s="34"/>
      <c r="K106" s="34"/>
      <c r="L106" s="34"/>
      <c r="M106" s="34"/>
      <c r="N106" s="34"/>
      <c r="O106" s="34"/>
      <c r="P106" s="34"/>
      <c r="Q106" s="34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</row>
    <row r="107" ht="15.75" customHeight="1">
      <c r="A107" s="166" t="s">
        <v>314</v>
      </c>
      <c r="B107" s="167" t="s">
        <v>181</v>
      </c>
      <c r="C107" s="103"/>
      <c r="D107" s="50" t="s">
        <v>145</v>
      </c>
      <c r="E107" s="104">
        <v>1.0</v>
      </c>
      <c r="F107" s="168" t="s">
        <v>180</v>
      </c>
      <c r="G107" s="31">
        <v>0.0</v>
      </c>
      <c r="H107" s="72">
        <v>849.76</v>
      </c>
      <c r="I107" s="165">
        <f t="shared" si="7"/>
        <v>849.76</v>
      </c>
      <c r="J107" s="34"/>
      <c r="K107" s="34"/>
      <c r="L107" s="34"/>
      <c r="M107" s="34"/>
      <c r="N107" s="34"/>
      <c r="O107" s="34"/>
      <c r="P107" s="34"/>
      <c r="Q107" s="34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</row>
    <row r="108" ht="15.75" customHeight="1">
      <c r="A108" s="166" t="s">
        <v>314</v>
      </c>
      <c r="B108" s="167" t="s">
        <v>181</v>
      </c>
      <c r="C108" s="103"/>
      <c r="D108" s="50" t="s">
        <v>145</v>
      </c>
      <c r="E108" s="104">
        <v>1.0</v>
      </c>
      <c r="F108" s="168" t="s">
        <v>182</v>
      </c>
      <c r="G108" s="31">
        <v>0.0</v>
      </c>
      <c r="H108" s="72">
        <v>849.76</v>
      </c>
      <c r="I108" s="165">
        <f t="shared" si="7"/>
        <v>849.76</v>
      </c>
      <c r="J108" s="34"/>
      <c r="K108" s="34"/>
      <c r="L108" s="34"/>
      <c r="M108" s="34"/>
      <c r="N108" s="34"/>
      <c r="O108" s="34"/>
      <c r="P108" s="34"/>
      <c r="Q108" s="34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</row>
    <row r="109" ht="15.75" customHeight="1">
      <c r="A109" s="166" t="s">
        <v>314</v>
      </c>
      <c r="B109" s="167" t="s">
        <v>181</v>
      </c>
      <c r="C109" s="103"/>
      <c r="D109" s="50" t="s">
        <v>145</v>
      </c>
      <c r="E109" s="104">
        <v>1.0</v>
      </c>
      <c r="F109" s="170" t="s">
        <v>183</v>
      </c>
      <c r="G109" s="31">
        <v>0.0</v>
      </c>
      <c r="H109" s="72">
        <v>849.76</v>
      </c>
      <c r="I109" s="165">
        <f t="shared" si="7"/>
        <v>849.76</v>
      </c>
      <c r="J109" s="34"/>
      <c r="K109" s="34"/>
      <c r="L109" s="34"/>
      <c r="M109" s="34"/>
      <c r="N109" s="34"/>
      <c r="O109" s="34"/>
      <c r="P109" s="34"/>
      <c r="Q109" s="34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</row>
    <row r="110" ht="15.75" customHeight="1">
      <c r="A110" s="166" t="s">
        <v>314</v>
      </c>
      <c r="B110" s="167" t="s">
        <v>181</v>
      </c>
      <c r="C110" s="103"/>
      <c r="D110" s="50" t="s">
        <v>145</v>
      </c>
      <c r="E110" s="104">
        <v>1.0</v>
      </c>
      <c r="F110" s="168" t="s">
        <v>184</v>
      </c>
      <c r="G110" s="31">
        <v>0.0</v>
      </c>
      <c r="H110" s="72">
        <v>849.76</v>
      </c>
      <c r="I110" s="165">
        <f t="shared" si="7"/>
        <v>849.76</v>
      </c>
      <c r="J110" s="34"/>
      <c r="K110" s="34"/>
      <c r="L110" s="34"/>
      <c r="M110" s="34"/>
      <c r="N110" s="34"/>
      <c r="O110" s="34"/>
      <c r="P110" s="34"/>
      <c r="Q110" s="34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</row>
    <row r="111" ht="15.75" customHeight="1">
      <c r="A111" s="166" t="s">
        <v>314</v>
      </c>
      <c r="B111" s="167" t="s">
        <v>181</v>
      </c>
      <c r="C111" s="103"/>
      <c r="D111" s="50" t="s">
        <v>145</v>
      </c>
      <c r="E111" s="104">
        <v>1.0</v>
      </c>
      <c r="F111" s="168" t="s">
        <v>185</v>
      </c>
      <c r="G111" s="31">
        <v>0.0</v>
      </c>
      <c r="H111" s="72">
        <v>849.76</v>
      </c>
      <c r="I111" s="165">
        <f t="shared" si="7"/>
        <v>849.76</v>
      </c>
      <c r="J111" s="34"/>
      <c r="K111" s="34"/>
      <c r="L111" s="34"/>
      <c r="M111" s="34"/>
      <c r="N111" s="34"/>
      <c r="O111" s="34"/>
      <c r="P111" s="34"/>
      <c r="Q111" s="34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</row>
    <row r="112" ht="15.75" customHeight="1">
      <c r="A112" s="166" t="s">
        <v>315</v>
      </c>
      <c r="B112" s="167" t="s">
        <v>187</v>
      </c>
      <c r="C112" s="103"/>
      <c r="D112" s="50" t="s">
        <v>145</v>
      </c>
      <c r="E112" s="104">
        <v>1.0</v>
      </c>
      <c r="F112" s="168" t="s">
        <v>186</v>
      </c>
      <c r="G112" s="31">
        <v>0.0</v>
      </c>
      <c r="H112" s="72">
        <v>505.81</v>
      </c>
      <c r="I112" s="165">
        <f t="shared" si="7"/>
        <v>505.81</v>
      </c>
      <c r="J112" s="34"/>
      <c r="K112" s="34"/>
      <c r="L112" s="34"/>
      <c r="M112" s="34"/>
      <c r="N112" s="34"/>
      <c r="O112" s="34"/>
      <c r="P112" s="34"/>
      <c r="Q112" s="34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</row>
    <row r="113" ht="15.75" customHeight="1">
      <c r="A113" s="166" t="s">
        <v>315</v>
      </c>
      <c r="B113" s="167" t="s">
        <v>187</v>
      </c>
      <c r="C113" s="103"/>
      <c r="D113" s="50" t="s">
        <v>145</v>
      </c>
      <c r="E113" s="80">
        <v>1.0</v>
      </c>
      <c r="F113" s="171" t="s">
        <v>188</v>
      </c>
      <c r="G113" s="31">
        <v>0.0</v>
      </c>
      <c r="H113" s="72">
        <v>505.81</v>
      </c>
      <c r="I113" s="165">
        <f t="shared" si="7"/>
        <v>505.81</v>
      </c>
      <c r="J113" s="34"/>
      <c r="K113" s="34"/>
      <c r="L113" s="34"/>
      <c r="M113" s="34"/>
      <c r="N113" s="34"/>
      <c r="O113" s="34"/>
      <c r="P113" s="34"/>
      <c r="Q113" s="34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</row>
    <row r="114" ht="15.75" customHeight="1">
      <c r="A114" s="166" t="s">
        <v>316</v>
      </c>
      <c r="B114" s="167" t="s">
        <v>187</v>
      </c>
      <c r="C114" s="49"/>
      <c r="D114" s="50" t="s">
        <v>145</v>
      </c>
      <c r="E114" s="80">
        <v>1.0</v>
      </c>
      <c r="F114" s="172" t="s">
        <v>189</v>
      </c>
      <c r="G114" s="39">
        <v>0.0</v>
      </c>
      <c r="H114" s="72">
        <v>505.81</v>
      </c>
      <c r="I114" s="165">
        <f t="shared" si="7"/>
        <v>505.81</v>
      </c>
      <c r="J114" s="34"/>
      <c r="K114" s="34"/>
      <c r="L114" s="34"/>
      <c r="M114" s="34"/>
      <c r="N114" s="34"/>
      <c r="O114" s="34"/>
      <c r="P114" s="34"/>
      <c r="Q114" s="34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</row>
    <row r="115" ht="15.75" customHeight="1">
      <c r="A115" s="173" t="s">
        <v>316</v>
      </c>
      <c r="B115" s="167" t="s">
        <v>191</v>
      </c>
      <c r="C115" s="49"/>
      <c r="D115" s="50" t="s">
        <v>145</v>
      </c>
      <c r="E115" s="80">
        <v>1.0</v>
      </c>
      <c r="F115" s="41" t="s">
        <v>190</v>
      </c>
      <c r="G115" s="39">
        <v>0.0</v>
      </c>
      <c r="H115" s="72">
        <v>465.35</v>
      </c>
      <c r="I115" s="165">
        <f t="shared" si="7"/>
        <v>465.35</v>
      </c>
      <c r="J115" s="34"/>
      <c r="K115" s="34"/>
      <c r="L115" s="34"/>
      <c r="M115" s="34"/>
      <c r="N115" s="34"/>
      <c r="O115" s="34"/>
      <c r="P115" s="34"/>
      <c r="Q115" s="34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</row>
    <row r="116" ht="15.75" customHeight="1">
      <c r="A116" s="166" t="s">
        <v>316</v>
      </c>
      <c r="B116" s="167" t="s">
        <v>191</v>
      </c>
      <c r="C116" s="49"/>
      <c r="D116" s="50" t="s">
        <v>145</v>
      </c>
      <c r="E116" s="80">
        <v>1.0</v>
      </c>
      <c r="F116" s="168" t="s">
        <v>192</v>
      </c>
      <c r="G116" s="39">
        <v>0.0</v>
      </c>
      <c r="H116" s="72">
        <v>465.35</v>
      </c>
      <c r="I116" s="165">
        <f t="shared" si="7"/>
        <v>465.35</v>
      </c>
      <c r="J116" s="34"/>
      <c r="K116" s="34"/>
      <c r="L116" s="34"/>
      <c r="M116" s="34"/>
      <c r="N116" s="34"/>
      <c r="O116" s="34"/>
      <c r="P116" s="34"/>
      <c r="Q116" s="34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</row>
    <row r="117" ht="15.75" customHeight="1">
      <c r="A117" s="166" t="s">
        <v>316</v>
      </c>
      <c r="B117" s="167" t="s">
        <v>191</v>
      </c>
      <c r="C117" s="103"/>
      <c r="D117" s="50" t="s">
        <v>145</v>
      </c>
      <c r="E117" s="80">
        <v>1.0</v>
      </c>
      <c r="F117" s="170" t="s">
        <v>193</v>
      </c>
      <c r="G117" s="39">
        <v>0.0</v>
      </c>
      <c r="H117" s="72">
        <v>465.35</v>
      </c>
      <c r="I117" s="165">
        <f t="shared" si="7"/>
        <v>465.35</v>
      </c>
      <c r="J117" s="34"/>
      <c r="K117" s="34"/>
      <c r="L117" s="34"/>
      <c r="M117" s="34"/>
      <c r="N117" s="34"/>
      <c r="O117" s="34"/>
      <c r="P117" s="34"/>
      <c r="Q117" s="34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</row>
    <row r="118" ht="15.75" customHeight="1">
      <c r="A118" s="166" t="s">
        <v>316</v>
      </c>
      <c r="B118" s="167" t="s">
        <v>191</v>
      </c>
      <c r="C118" s="103"/>
      <c r="D118" s="50" t="s">
        <v>145</v>
      </c>
      <c r="E118" s="80">
        <v>1.0</v>
      </c>
      <c r="F118" s="170" t="s">
        <v>194</v>
      </c>
      <c r="G118" s="39">
        <v>0.0</v>
      </c>
      <c r="H118" s="72">
        <v>465.35</v>
      </c>
      <c r="I118" s="165">
        <f t="shared" si="7"/>
        <v>465.35</v>
      </c>
      <c r="J118" s="34"/>
      <c r="K118" s="34"/>
      <c r="L118" s="34"/>
      <c r="M118" s="34"/>
      <c r="N118" s="34"/>
      <c r="O118" s="34"/>
      <c r="P118" s="34"/>
      <c r="Q118" s="34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</row>
    <row r="119" ht="15.75" customHeight="1">
      <c r="A119" s="166" t="s">
        <v>316</v>
      </c>
      <c r="B119" s="167" t="s">
        <v>191</v>
      </c>
      <c r="C119" s="103"/>
      <c r="D119" s="50" t="s">
        <v>145</v>
      </c>
      <c r="E119" s="80">
        <v>1.0</v>
      </c>
      <c r="F119" s="171" t="s">
        <v>195</v>
      </c>
      <c r="G119" s="39">
        <v>0.0</v>
      </c>
      <c r="H119" s="72">
        <v>465.35</v>
      </c>
      <c r="I119" s="165">
        <f t="shared" si="7"/>
        <v>465.35</v>
      </c>
      <c r="J119" s="34"/>
      <c r="K119" s="34"/>
      <c r="L119" s="34"/>
      <c r="M119" s="34"/>
      <c r="N119" s="34"/>
      <c r="O119" s="34"/>
      <c r="P119" s="34"/>
      <c r="Q119" s="34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</row>
    <row r="120" ht="15.75" customHeight="1">
      <c r="A120" s="166" t="s">
        <v>316</v>
      </c>
      <c r="B120" s="167" t="s">
        <v>191</v>
      </c>
      <c r="C120" s="103"/>
      <c r="D120" s="50" t="s">
        <v>145</v>
      </c>
      <c r="E120" s="80">
        <v>1.0</v>
      </c>
      <c r="F120" s="168" t="s">
        <v>317</v>
      </c>
      <c r="G120" s="39">
        <v>0.0</v>
      </c>
      <c r="H120" s="72">
        <v>465.35</v>
      </c>
      <c r="I120" s="165">
        <f t="shared" si="7"/>
        <v>465.35</v>
      </c>
      <c r="J120" s="34"/>
      <c r="K120" s="34"/>
      <c r="L120" s="34"/>
      <c r="M120" s="34"/>
      <c r="N120" s="34"/>
      <c r="O120" s="34"/>
      <c r="P120" s="34"/>
      <c r="Q120" s="34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</row>
    <row r="121" ht="15.75" customHeight="1">
      <c r="A121" s="166" t="s">
        <v>316</v>
      </c>
      <c r="B121" s="167" t="s">
        <v>191</v>
      </c>
      <c r="C121" s="103"/>
      <c r="D121" s="50" t="s">
        <v>145</v>
      </c>
      <c r="E121" s="80">
        <v>1.0</v>
      </c>
      <c r="F121" s="168" t="s">
        <v>197</v>
      </c>
      <c r="G121" s="39">
        <v>0.0</v>
      </c>
      <c r="H121" s="72">
        <v>465.35</v>
      </c>
      <c r="I121" s="165">
        <f t="shared" si="7"/>
        <v>465.35</v>
      </c>
      <c r="J121" s="34"/>
      <c r="K121" s="34"/>
      <c r="L121" s="34"/>
      <c r="M121" s="34"/>
      <c r="N121" s="34"/>
      <c r="O121" s="34"/>
      <c r="P121" s="34"/>
      <c r="Q121" s="34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</row>
    <row r="122" ht="15.75" customHeight="1">
      <c r="A122" s="174" t="s">
        <v>316</v>
      </c>
      <c r="B122" s="167" t="s">
        <v>191</v>
      </c>
      <c r="C122" s="103"/>
      <c r="D122" s="50" t="s">
        <v>292</v>
      </c>
      <c r="E122" s="80">
        <v>1.0</v>
      </c>
      <c r="F122" s="116" t="s">
        <v>30</v>
      </c>
      <c r="G122" s="39">
        <v>0.0</v>
      </c>
      <c r="H122" s="72">
        <v>0.0</v>
      </c>
      <c r="I122" s="165">
        <f t="shared" si="7"/>
        <v>0</v>
      </c>
      <c r="J122" s="34"/>
      <c r="K122" s="34"/>
      <c r="L122" s="34"/>
      <c r="M122" s="34"/>
      <c r="N122" s="34"/>
      <c r="O122" s="34"/>
      <c r="P122" s="34"/>
      <c r="Q122" s="34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</row>
    <row r="123" ht="15.75" customHeight="1">
      <c r="A123" s="76" t="s">
        <v>198</v>
      </c>
      <c r="B123" s="76" t="s">
        <v>199</v>
      </c>
      <c r="C123" s="77" t="s">
        <v>200</v>
      </c>
      <c r="D123" s="77" t="s">
        <v>201</v>
      </c>
      <c r="E123" s="77" t="s">
        <v>202</v>
      </c>
      <c r="F123" s="97"/>
      <c r="G123" s="77" t="s">
        <v>203</v>
      </c>
      <c r="H123" s="77" t="s">
        <v>204</v>
      </c>
      <c r="I123" s="77" t="s">
        <v>205</v>
      </c>
      <c r="J123" s="34"/>
      <c r="K123" s="34"/>
      <c r="L123" s="34"/>
      <c r="M123" s="34"/>
      <c r="N123" s="34"/>
      <c r="O123" s="34"/>
      <c r="P123" s="34"/>
      <c r="Q123" s="34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</row>
    <row r="124" ht="15.75" customHeight="1">
      <c r="A124" s="79" t="s">
        <v>206</v>
      </c>
      <c r="B124" s="98" t="s">
        <v>176</v>
      </c>
      <c r="C124" s="99">
        <v>4.0</v>
      </c>
      <c r="D124" s="81">
        <f>SUMIFS($E$113:$E$122,$B$113:$B$122,"FGS-1",$D$113:$D$122,"VAGO")</f>
        <v>0</v>
      </c>
      <c r="E124" s="81">
        <f t="shared" ref="E124:E126" si="8">C124+D124</f>
        <v>4</v>
      </c>
      <c r="F124" s="82"/>
      <c r="G124" s="33">
        <f>SUMIF($B$103:$B$122,"FGS-1",$G$103:$G$122)</f>
        <v>0</v>
      </c>
      <c r="H124" s="33">
        <f>SUMIF($B$103:$B$122,"FGS-1",$H$103:$H$122)</f>
        <v>5571.2</v>
      </c>
      <c r="I124" s="33">
        <f>SUMIF($B$103:$B$122,"FGS-1",$G$103:$G$122)</f>
        <v>0</v>
      </c>
      <c r="J124" s="34"/>
      <c r="K124" s="34"/>
      <c r="L124" s="34"/>
      <c r="M124" s="34"/>
      <c r="N124" s="34"/>
      <c r="O124" s="34"/>
      <c r="P124" s="34"/>
      <c r="Q124" s="3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</row>
    <row r="125" ht="15.75" customHeight="1">
      <c r="A125" s="79" t="s">
        <v>207</v>
      </c>
      <c r="B125" s="98" t="s">
        <v>208</v>
      </c>
      <c r="C125" s="99">
        <v>5.0</v>
      </c>
      <c r="D125" s="81">
        <f>SUMIFS($E$113:$E$122,$B$113:$B$122,"FGS-2",$D$113:$D$122,"VAGO")</f>
        <v>0</v>
      </c>
      <c r="E125" s="81">
        <f t="shared" si="8"/>
        <v>5</v>
      </c>
      <c r="F125" s="85"/>
      <c r="G125" s="33">
        <f>SUMIF($B$113:$B$122,"FGS-2",$G$113:$G$122)</f>
        <v>0</v>
      </c>
      <c r="H125" s="33">
        <f>SUMIF($B$103:$B$122,"FGS-2",$H$103:$H$122)</f>
        <v>4248.8</v>
      </c>
      <c r="I125" s="33">
        <f>SUMIF($B$113:$B$122,"FGS-2",$G$113:$G$122)</f>
        <v>0</v>
      </c>
      <c r="J125" s="34"/>
      <c r="K125" s="34"/>
      <c r="L125" s="34"/>
      <c r="M125" s="34"/>
      <c r="N125" s="34"/>
      <c r="O125" s="34"/>
      <c r="P125" s="34"/>
      <c r="Q125" s="3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</row>
    <row r="126" ht="15.75" customHeight="1">
      <c r="A126" s="79" t="s">
        <v>209</v>
      </c>
      <c r="B126" s="98" t="s">
        <v>210</v>
      </c>
      <c r="C126" s="81">
        <f>SUMIFS($E$113:$E$122,$B$113:$B$122,"FGS-3",$D$113:$D$122,"&lt;&gt;VAGO")</f>
        <v>0</v>
      </c>
      <c r="D126" s="81">
        <f>SUMIFS($E$113:$E$122,$B$113:$B$122,"FGS-3",$D$113:$D$122,"VAGO")</f>
        <v>0</v>
      </c>
      <c r="E126" s="81">
        <f t="shared" si="8"/>
        <v>0</v>
      </c>
      <c r="F126" s="85"/>
      <c r="G126" s="33">
        <f>SUMIF($B$113:$B$122,"FGS-3",$G$113:$G$122)</f>
        <v>0</v>
      </c>
      <c r="H126" s="33">
        <f>SUMIF($B$103:$B$122,"FGS-3",$H$103:$H$122)</f>
        <v>0</v>
      </c>
      <c r="I126" s="33">
        <f>SUMIF($B$113:$B$122,"FGS-3",$G$113:$G$122)</f>
        <v>0</v>
      </c>
      <c r="J126" s="34"/>
      <c r="K126" s="34"/>
      <c r="L126" s="34"/>
      <c r="M126" s="34"/>
      <c r="N126" s="34"/>
      <c r="O126" s="34"/>
      <c r="P126" s="34"/>
      <c r="Q126" s="3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</row>
    <row r="127" ht="15.75" customHeight="1">
      <c r="A127" s="86" t="s">
        <v>211</v>
      </c>
      <c r="B127" s="119" t="s">
        <v>212</v>
      </c>
      <c r="C127" s="99">
        <v>3.0</v>
      </c>
      <c r="D127" s="81">
        <f>SUMIFS($E$113:$E$122,$B$113:$B$122,"FGA-1",$D$113:$D$122,"VAGO")</f>
        <v>0</v>
      </c>
      <c r="E127" s="99">
        <v>3.0</v>
      </c>
      <c r="F127" s="87"/>
      <c r="G127" s="33">
        <f>SUMIF($B$113:$B$122,"FGA-1",$G$113:$G$122)</f>
        <v>0</v>
      </c>
      <c r="H127" s="33">
        <f>SUMIF($B$103:$B$122,"FGA-1",$H$103:$H$122)</f>
        <v>1517.43</v>
      </c>
      <c r="I127" s="33">
        <f>SUMIF($B$113:$B$122,"FGA-1",$G$113:$G$122)</f>
        <v>0</v>
      </c>
      <c r="J127" s="34"/>
      <c r="K127" s="34"/>
      <c r="L127" s="34"/>
      <c r="M127" s="34"/>
      <c r="N127" s="34"/>
      <c r="O127" s="34"/>
      <c r="P127" s="34"/>
      <c r="Q127" s="3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</row>
    <row r="128" ht="15.75" customHeight="1">
      <c r="A128" s="79" t="s">
        <v>213</v>
      </c>
      <c r="B128" s="98" t="s">
        <v>191</v>
      </c>
      <c r="C128" s="99">
        <v>7.0</v>
      </c>
      <c r="D128" s="99">
        <v>1.0</v>
      </c>
      <c r="E128" s="81">
        <f t="shared" ref="E128:E129" si="9">C128+D128</f>
        <v>8</v>
      </c>
      <c r="F128" s="87"/>
      <c r="G128" s="33">
        <f>SUMIF($B$113:$B$122,"FGA-2",$G$113:$G$122)</f>
        <v>0</v>
      </c>
      <c r="H128" s="33">
        <f>SUMIF($B$103:$B$122,"FGA-2",$H$103:$H$122)</f>
        <v>3257.45</v>
      </c>
      <c r="I128" s="33">
        <f>SUMIF($B$113:$B$122,"FGA-2",$G$113:$G$122)</f>
        <v>0</v>
      </c>
      <c r="J128" s="34"/>
      <c r="K128" s="34"/>
      <c r="L128" s="34"/>
      <c r="M128" s="34"/>
      <c r="N128" s="34"/>
      <c r="O128" s="34"/>
      <c r="P128" s="34"/>
      <c r="Q128" s="3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</row>
    <row r="129" ht="15.75" customHeight="1">
      <c r="A129" s="79" t="s">
        <v>214</v>
      </c>
      <c r="B129" s="98" t="s">
        <v>215</v>
      </c>
      <c r="C129" s="81">
        <f>SUMIFS($E$113:$E$122,$B$113:$B$122,"FGA-3",$D$113:$D$122,"&lt;&gt;VAGO")</f>
        <v>0</v>
      </c>
      <c r="D129" s="81">
        <f>SUMIFS($E$113:$E$122,$B$113:$B$122,"FGA-3",$D$113:$D$122,"VAGO")</f>
        <v>0</v>
      </c>
      <c r="E129" s="81">
        <f t="shared" si="9"/>
        <v>0</v>
      </c>
      <c r="F129" s="85"/>
      <c r="G129" s="33">
        <f>SUMIF($B$113:$B$122,"FGA-3",$G$113:$G$122)</f>
        <v>0</v>
      </c>
      <c r="H129" s="33">
        <f>SUMIF($B$103:$B$122,"FGA-3",$H$103:$H$122)</f>
        <v>0</v>
      </c>
      <c r="I129" s="33">
        <f>SUMIF($B$113:$B$122,"FGA-3",$G$113:$G$122)</f>
        <v>0</v>
      </c>
      <c r="J129" s="34"/>
      <c r="K129" s="34"/>
      <c r="L129" s="34"/>
      <c r="M129" s="34"/>
      <c r="N129" s="34"/>
      <c r="O129" s="34"/>
      <c r="P129" s="34"/>
      <c r="Q129" s="34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</row>
    <row r="130" ht="15.75" customHeight="1">
      <c r="A130" s="76" t="s">
        <v>216</v>
      </c>
      <c r="B130" s="97"/>
      <c r="C130" s="77">
        <f t="shared" ref="C130:E130" si="10">SUM(C124:C129)</f>
        <v>19</v>
      </c>
      <c r="D130" s="77">
        <f t="shared" si="10"/>
        <v>1</v>
      </c>
      <c r="E130" s="77">
        <f t="shared" si="10"/>
        <v>20</v>
      </c>
      <c r="F130" s="97"/>
      <c r="G130" s="100">
        <f t="shared" ref="G130:I130" si="11">SUM(G124:G129)</f>
        <v>0</v>
      </c>
      <c r="H130" s="100">
        <f t="shared" si="11"/>
        <v>14594.88</v>
      </c>
      <c r="I130" s="100">
        <f t="shared" si="11"/>
        <v>0</v>
      </c>
      <c r="J130" s="34"/>
      <c r="K130" s="34"/>
      <c r="L130" s="34"/>
      <c r="M130" s="34"/>
      <c r="N130" s="34"/>
      <c r="O130" s="34"/>
      <c r="P130" s="34"/>
      <c r="Q130" s="34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</row>
    <row r="131" ht="33.0" customHeight="1">
      <c r="A131" s="84"/>
      <c r="B131" s="84"/>
      <c r="C131" s="84"/>
      <c r="D131" s="84"/>
      <c r="E131" s="84"/>
      <c r="F131" s="84"/>
      <c r="G131" s="84"/>
      <c r="H131" s="84"/>
      <c r="I131" s="90"/>
      <c r="J131" s="90"/>
      <c r="K131" s="18"/>
      <c r="L131" s="90"/>
      <c r="M131" s="90"/>
      <c r="N131" s="90"/>
      <c r="O131" s="90"/>
      <c r="P131" s="90"/>
      <c r="Q131" s="90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</row>
    <row r="132" ht="15.75" customHeight="1">
      <c r="A132" s="76"/>
      <c r="B132" s="76"/>
      <c r="C132" s="77" t="s">
        <v>217</v>
      </c>
      <c r="D132" s="77" t="s">
        <v>218</v>
      </c>
      <c r="E132" s="77" t="s">
        <v>219</v>
      </c>
      <c r="F132" s="78"/>
      <c r="G132" s="77" t="s">
        <v>220</v>
      </c>
      <c r="H132" s="120">
        <v>505.81</v>
      </c>
      <c r="I132" s="120">
        <v>505.81</v>
      </c>
      <c r="J132" s="90"/>
      <c r="K132" s="18"/>
      <c r="L132" s="90"/>
      <c r="M132" s="90"/>
      <c r="N132" s="90"/>
      <c r="O132" s="90"/>
      <c r="P132" s="90"/>
      <c r="Q132" s="90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</row>
    <row r="133" ht="15.75" customHeight="1">
      <c r="A133" s="76" t="s">
        <v>221</v>
      </c>
      <c r="B133" s="78"/>
      <c r="C133" s="77">
        <f t="shared" ref="C133:E133" si="12">SUM(C84+C99+C130)</f>
        <v>69</v>
      </c>
      <c r="D133" s="77">
        <f t="shared" si="12"/>
        <v>17</v>
      </c>
      <c r="E133" s="77">
        <f t="shared" si="12"/>
        <v>86</v>
      </c>
      <c r="F133" s="78"/>
      <c r="G133" s="100">
        <f t="shared" ref="G133:I133" si="13">SUM(H84+G99+G130)</f>
        <v>50371.23</v>
      </c>
      <c r="H133" s="100">
        <f t="shared" si="13"/>
        <v>243364.25</v>
      </c>
      <c r="I133" s="100">
        <f t="shared" si="13"/>
        <v>297140.6</v>
      </c>
      <c r="J133" s="90"/>
      <c r="K133" s="18"/>
      <c r="L133" s="90"/>
      <c r="M133" s="90"/>
      <c r="N133" s="90"/>
      <c r="O133" s="90"/>
      <c r="P133" s="90"/>
      <c r="Q133" s="90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</row>
    <row r="134" ht="30.0" customHeight="1">
      <c r="A134" s="84"/>
      <c r="B134" s="84"/>
      <c r="C134" s="84"/>
      <c r="D134" s="84"/>
      <c r="E134" s="84"/>
      <c r="F134" s="84"/>
      <c r="G134" s="84"/>
      <c r="H134" s="84"/>
      <c r="I134" s="90"/>
      <c r="J134" s="90"/>
      <c r="K134" s="18"/>
      <c r="L134" s="90"/>
      <c r="M134" s="90"/>
      <c r="N134" s="90"/>
      <c r="O134" s="90"/>
      <c r="P134" s="90"/>
      <c r="Q134" s="90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</row>
    <row r="135" ht="15.75" customHeight="1">
      <c r="A135" s="121" t="s">
        <v>222</v>
      </c>
      <c r="B135" s="8"/>
      <c r="C135" s="8"/>
      <c r="D135" s="8"/>
      <c r="E135" s="8"/>
      <c r="F135" s="15"/>
      <c r="G135" s="34"/>
      <c r="H135" s="84"/>
      <c r="I135" s="84"/>
      <c r="J135" s="84"/>
      <c r="K135" s="34"/>
      <c r="L135" s="84"/>
      <c r="M135" s="90"/>
      <c r="N135" s="90"/>
      <c r="O135" s="90"/>
      <c r="P135" s="90"/>
      <c r="Q135" s="90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</row>
    <row r="136" ht="15.75" customHeight="1">
      <c r="A136" s="175" t="s">
        <v>223</v>
      </c>
      <c r="B136" s="8"/>
      <c r="C136" s="8"/>
      <c r="D136" s="8"/>
      <c r="E136" s="8"/>
      <c r="F136" s="15"/>
      <c r="G136" s="34"/>
      <c r="H136" s="84"/>
      <c r="I136" s="84"/>
      <c r="J136" s="84"/>
      <c r="K136" s="84"/>
      <c r="L136" s="84"/>
      <c r="M136" s="90"/>
      <c r="N136" s="90"/>
      <c r="O136" s="90"/>
      <c r="P136" s="90"/>
      <c r="Q136" s="90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</row>
    <row r="137" ht="15.75" customHeight="1">
      <c r="A137" s="175" t="s">
        <v>224</v>
      </c>
      <c r="B137" s="8"/>
      <c r="C137" s="8"/>
      <c r="D137" s="8"/>
      <c r="E137" s="8"/>
      <c r="F137" s="15"/>
      <c r="G137" s="34"/>
      <c r="H137" s="84"/>
      <c r="I137" s="84"/>
      <c r="J137" s="84"/>
      <c r="K137" s="84"/>
      <c r="L137" s="84"/>
      <c r="M137" s="90"/>
      <c r="N137" s="90"/>
      <c r="O137" s="90"/>
      <c r="P137" s="90"/>
      <c r="Q137" s="90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</row>
    <row r="138" ht="15.75" customHeight="1">
      <c r="A138" s="176" t="s">
        <v>225</v>
      </c>
      <c r="B138" s="8"/>
      <c r="C138" s="8"/>
      <c r="D138" s="8"/>
      <c r="E138" s="8"/>
      <c r="F138" s="15"/>
      <c r="G138" s="34"/>
      <c r="H138" s="84"/>
      <c r="I138" s="84"/>
      <c r="J138" s="84"/>
      <c r="K138" s="84"/>
      <c r="L138" s="84"/>
      <c r="M138" s="90"/>
      <c r="N138" s="90"/>
      <c r="O138" s="90"/>
      <c r="P138" s="90"/>
      <c r="Q138" s="90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</row>
    <row r="139" ht="15.75" customHeight="1">
      <c r="A139" s="176" t="s">
        <v>226</v>
      </c>
      <c r="B139" s="8"/>
      <c r="C139" s="8"/>
      <c r="D139" s="8"/>
      <c r="E139" s="8"/>
      <c r="F139" s="15"/>
      <c r="G139" s="34"/>
      <c r="H139" s="84"/>
      <c r="I139" s="84"/>
      <c r="J139" s="84"/>
      <c r="K139" s="84"/>
      <c r="L139" s="84"/>
      <c r="M139" s="90"/>
      <c r="N139" s="90"/>
      <c r="O139" s="90"/>
      <c r="P139" s="90"/>
      <c r="Q139" s="90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</row>
    <row r="140" ht="15.75" customHeight="1">
      <c r="A140" s="176" t="s">
        <v>227</v>
      </c>
      <c r="B140" s="8"/>
      <c r="C140" s="8"/>
      <c r="D140" s="8"/>
      <c r="E140" s="8"/>
      <c r="F140" s="15"/>
      <c r="G140" s="34"/>
      <c r="H140" s="84"/>
      <c r="I140" s="84"/>
      <c r="J140" s="84"/>
      <c r="K140" s="84"/>
      <c r="L140" s="84"/>
      <c r="M140" s="90"/>
      <c r="N140" s="90"/>
      <c r="O140" s="90"/>
      <c r="P140" s="90"/>
      <c r="Q140" s="90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</row>
    <row r="141" ht="15.75" customHeight="1">
      <c r="A141" s="123"/>
      <c r="B141" s="8"/>
      <c r="C141" s="8"/>
      <c r="D141" s="8"/>
      <c r="E141" s="8"/>
      <c r="F141" s="15"/>
      <c r="G141" s="34"/>
      <c r="H141" s="84"/>
      <c r="I141" s="84"/>
      <c r="J141" s="84"/>
      <c r="K141" s="84"/>
      <c r="L141" s="84"/>
      <c r="M141" s="90"/>
      <c r="N141" s="90"/>
      <c r="O141" s="90"/>
      <c r="P141" s="90"/>
      <c r="Q141" s="90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</row>
    <row r="142" ht="15.75" customHeight="1">
      <c r="A142" s="123"/>
      <c r="B142" s="8"/>
      <c r="C142" s="8"/>
      <c r="D142" s="8"/>
      <c r="E142" s="8"/>
      <c r="F142" s="15"/>
      <c r="G142" s="34"/>
      <c r="H142" s="84"/>
      <c r="I142" s="84"/>
      <c r="J142" s="84"/>
      <c r="K142" s="84"/>
      <c r="L142" s="84"/>
      <c r="M142" s="90"/>
      <c r="N142" s="90"/>
      <c r="O142" s="90"/>
      <c r="P142" s="90"/>
      <c r="Q142" s="90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</row>
    <row r="143" ht="15.75" customHeight="1">
      <c r="A143" s="124"/>
      <c r="B143" s="8"/>
      <c r="C143" s="8"/>
      <c r="D143" s="8"/>
      <c r="E143" s="8"/>
      <c r="F143" s="15"/>
      <c r="G143" s="34"/>
      <c r="H143" s="84"/>
      <c r="I143" s="84"/>
      <c r="J143" s="84"/>
      <c r="K143" s="84"/>
      <c r="L143" s="84"/>
      <c r="M143" s="90"/>
      <c r="N143" s="90"/>
      <c r="O143" s="90"/>
      <c r="P143" s="90"/>
      <c r="Q143" s="90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</row>
    <row r="144" ht="15.75" customHeight="1">
      <c r="A144" s="124"/>
      <c r="B144" s="8"/>
      <c r="C144" s="8"/>
      <c r="D144" s="8"/>
      <c r="E144" s="8"/>
      <c r="F144" s="15"/>
      <c r="G144" s="34"/>
      <c r="H144" s="84"/>
      <c r="I144" s="84"/>
      <c r="J144" s="84"/>
      <c r="K144" s="84"/>
      <c r="L144" s="84"/>
      <c r="M144" s="90"/>
      <c r="N144" s="90"/>
      <c r="O144" s="90"/>
      <c r="P144" s="90"/>
      <c r="Q144" s="90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</row>
    <row r="145" ht="15.75" customHeight="1">
      <c r="A145" s="124"/>
      <c r="B145" s="8"/>
      <c r="C145" s="8"/>
      <c r="D145" s="8"/>
      <c r="E145" s="8"/>
      <c r="F145" s="15"/>
      <c r="G145" s="34"/>
      <c r="H145" s="84"/>
      <c r="I145" s="84"/>
      <c r="J145" s="84"/>
      <c r="K145" s="84"/>
      <c r="L145" s="84"/>
      <c r="M145" s="90"/>
      <c r="N145" s="90"/>
      <c r="O145" s="90"/>
      <c r="P145" s="90"/>
      <c r="Q145" s="90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</row>
    <row r="146" ht="15.75" customHeight="1">
      <c r="A146" s="124"/>
      <c r="B146" s="8"/>
      <c r="C146" s="8"/>
      <c r="D146" s="8"/>
      <c r="E146" s="8"/>
      <c r="F146" s="15"/>
      <c r="G146" s="34"/>
      <c r="H146" s="84"/>
      <c r="I146" s="84"/>
      <c r="J146" s="84"/>
      <c r="K146" s="84"/>
      <c r="L146" s="84"/>
      <c r="M146" s="90"/>
      <c r="N146" s="90"/>
      <c r="O146" s="90"/>
      <c r="P146" s="90"/>
      <c r="Q146" s="90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</row>
    <row r="147" ht="15.75" customHeight="1">
      <c r="A147" s="124"/>
      <c r="B147" s="8"/>
      <c r="C147" s="8"/>
      <c r="D147" s="8"/>
      <c r="E147" s="8"/>
      <c r="F147" s="15"/>
      <c r="G147" s="34"/>
      <c r="H147" s="84"/>
      <c r="I147" s="84"/>
      <c r="J147" s="84"/>
      <c r="K147" s="84"/>
      <c r="L147" s="84"/>
      <c r="M147" s="90"/>
      <c r="N147" s="90"/>
      <c r="O147" s="90"/>
      <c r="P147" s="90"/>
      <c r="Q147" s="90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</row>
    <row r="148" ht="32.25" customHeight="1">
      <c r="A148" s="125"/>
      <c r="G148" s="34"/>
      <c r="H148" s="84"/>
      <c r="I148" s="84"/>
      <c r="J148" s="84"/>
      <c r="K148" s="84"/>
      <c r="L148" s="84"/>
      <c r="M148" s="90"/>
      <c r="N148" s="90"/>
      <c r="O148" s="90"/>
      <c r="P148" s="90"/>
      <c r="Q148" s="90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</row>
    <row r="149" ht="15.75" customHeight="1">
      <c r="A149" s="121" t="s">
        <v>228</v>
      </c>
      <c r="B149" s="8"/>
      <c r="C149" s="8"/>
      <c r="D149" s="8"/>
      <c r="E149" s="8"/>
      <c r="F149" s="15"/>
      <c r="G149" s="34"/>
      <c r="H149" s="84"/>
      <c r="I149" s="84"/>
      <c r="J149" s="84"/>
      <c r="K149" s="84"/>
      <c r="L149" s="84"/>
      <c r="M149" s="90"/>
      <c r="N149" s="90"/>
      <c r="O149" s="90"/>
      <c r="P149" s="90"/>
      <c r="Q149" s="90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</row>
    <row r="150" ht="15.75" customHeight="1">
      <c r="A150" s="126" t="s">
        <v>229</v>
      </c>
      <c r="B150" s="8"/>
      <c r="C150" s="8"/>
      <c r="D150" s="8"/>
      <c r="E150" s="8"/>
      <c r="F150" s="15"/>
      <c r="G150" s="34"/>
      <c r="H150" s="84"/>
      <c r="I150" s="84"/>
      <c r="J150" s="84"/>
      <c r="K150" s="84"/>
      <c r="L150" s="84"/>
      <c r="M150" s="90"/>
      <c r="N150" s="90"/>
      <c r="O150" s="90"/>
      <c r="P150" s="90"/>
      <c r="Q150" s="90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</row>
    <row r="151" ht="15.75" customHeight="1">
      <c r="A151" s="127" t="s">
        <v>230</v>
      </c>
      <c r="B151" s="8"/>
      <c r="C151" s="8"/>
      <c r="D151" s="8"/>
      <c r="E151" s="8"/>
      <c r="F151" s="15"/>
      <c r="G151" s="34"/>
      <c r="H151" s="84"/>
      <c r="I151" s="84"/>
      <c r="J151" s="84"/>
      <c r="K151" s="84"/>
      <c r="L151" s="84"/>
      <c r="M151" s="90"/>
      <c r="N151" s="90"/>
      <c r="O151" s="90"/>
      <c r="P151" s="90"/>
      <c r="Q151" s="90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</row>
    <row r="152" ht="15.75" customHeight="1">
      <c r="A152" s="127" t="s">
        <v>231</v>
      </c>
      <c r="B152" s="8"/>
      <c r="C152" s="8"/>
      <c r="D152" s="8"/>
      <c r="E152" s="8"/>
      <c r="F152" s="15"/>
      <c r="G152" s="34"/>
      <c r="H152" s="84"/>
      <c r="I152" s="84"/>
      <c r="J152" s="84"/>
      <c r="K152" s="84"/>
      <c r="L152" s="84"/>
      <c r="M152" s="90"/>
      <c r="N152" s="90"/>
      <c r="O152" s="90"/>
      <c r="P152" s="90"/>
      <c r="Q152" s="90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</row>
    <row r="153" ht="15.75" customHeight="1">
      <c r="A153" s="127" t="s">
        <v>232</v>
      </c>
      <c r="B153" s="8"/>
      <c r="C153" s="8"/>
      <c r="D153" s="8"/>
      <c r="E153" s="8"/>
      <c r="F153" s="15"/>
      <c r="G153" s="34"/>
      <c r="H153" s="84"/>
      <c r="I153" s="84"/>
      <c r="J153" s="84"/>
      <c r="K153" s="84"/>
      <c r="L153" s="84"/>
      <c r="M153" s="90"/>
      <c r="N153" s="90"/>
      <c r="O153" s="90"/>
      <c r="P153" s="90"/>
      <c r="Q153" s="90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</row>
    <row r="154" ht="15.75" customHeight="1">
      <c r="A154" s="127" t="s">
        <v>233</v>
      </c>
      <c r="B154" s="8"/>
      <c r="C154" s="8"/>
      <c r="D154" s="8"/>
      <c r="E154" s="8"/>
      <c r="F154" s="15"/>
      <c r="G154" s="34"/>
      <c r="H154" s="84"/>
      <c r="I154" s="84"/>
      <c r="J154" s="84"/>
      <c r="K154" s="84"/>
      <c r="L154" s="84"/>
      <c r="M154" s="90"/>
      <c r="N154" s="90"/>
      <c r="O154" s="90"/>
      <c r="P154" s="90"/>
      <c r="Q154" s="90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</row>
    <row r="155" ht="15.75" customHeight="1">
      <c r="A155" s="127" t="s">
        <v>234</v>
      </c>
      <c r="B155" s="8"/>
      <c r="C155" s="8"/>
      <c r="D155" s="8"/>
      <c r="E155" s="8"/>
      <c r="F155" s="15"/>
      <c r="G155" s="34"/>
      <c r="H155" s="84"/>
      <c r="I155" s="84"/>
      <c r="J155" s="84"/>
      <c r="K155" s="84"/>
      <c r="L155" s="84"/>
      <c r="M155" s="90"/>
      <c r="N155" s="90"/>
      <c r="O155" s="90"/>
      <c r="P155" s="90"/>
      <c r="Q155" s="90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</row>
    <row r="156" ht="15.75" customHeight="1">
      <c r="A156" s="127" t="s">
        <v>235</v>
      </c>
      <c r="B156" s="8"/>
      <c r="C156" s="8"/>
      <c r="D156" s="8"/>
      <c r="E156" s="8"/>
      <c r="F156" s="15"/>
      <c r="G156" s="34"/>
      <c r="H156" s="84"/>
      <c r="I156" s="84"/>
      <c r="J156" s="84"/>
      <c r="K156" s="84"/>
      <c r="L156" s="84"/>
      <c r="M156" s="90"/>
      <c r="N156" s="90"/>
      <c r="O156" s="90"/>
      <c r="P156" s="90"/>
      <c r="Q156" s="90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</row>
    <row r="157" ht="15.75" customHeight="1">
      <c r="A157" s="127" t="s">
        <v>236</v>
      </c>
      <c r="B157" s="8"/>
      <c r="C157" s="8"/>
      <c r="D157" s="8"/>
      <c r="E157" s="8"/>
      <c r="F157" s="15"/>
      <c r="G157" s="34"/>
      <c r="H157" s="84"/>
      <c r="I157" s="84"/>
      <c r="J157" s="84"/>
      <c r="K157" s="84"/>
      <c r="L157" s="84"/>
      <c r="M157" s="90"/>
      <c r="N157" s="90"/>
      <c r="O157" s="90"/>
      <c r="P157" s="90"/>
      <c r="Q157" s="90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</row>
    <row r="158" ht="15.75" customHeight="1">
      <c r="A158" s="127" t="s">
        <v>237</v>
      </c>
      <c r="B158" s="8"/>
      <c r="C158" s="8"/>
      <c r="D158" s="8"/>
      <c r="E158" s="8"/>
      <c r="F158" s="15"/>
      <c r="G158" s="34"/>
      <c r="H158" s="84"/>
      <c r="I158" s="84"/>
      <c r="J158" s="84"/>
      <c r="K158" s="84"/>
      <c r="L158" s="84"/>
      <c r="M158" s="90"/>
      <c r="N158" s="90"/>
      <c r="O158" s="90"/>
      <c r="P158" s="90"/>
      <c r="Q158" s="90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</row>
    <row r="159" ht="15.75" customHeight="1">
      <c r="A159" s="127" t="s">
        <v>238</v>
      </c>
      <c r="B159" s="8"/>
      <c r="C159" s="8"/>
      <c r="D159" s="8"/>
      <c r="E159" s="8"/>
      <c r="F159" s="15"/>
      <c r="G159" s="34"/>
      <c r="H159" s="84"/>
      <c r="I159" s="84"/>
      <c r="J159" s="84"/>
      <c r="K159" s="84"/>
      <c r="L159" s="84"/>
      <c r="M159" s="90"/>
      <c r="N159" s="90"/>
      <c r="O159" s="90"/>
      <c r="P159" s="90"/>
      <c r="Q159" s="90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</row>
    <row r="160" ht="15.75" customHeight="1">
      <c r="A160" s="127" t="s">
        <v>239</v>
      </c>
      <c r="B160" s="8"/>
      <c r="C160" s="8"/>
      <c r="D160" s="8"/>
      <c r="E160" s="8"/>
      <c r="F160" s="15"/>
      <c r="G160" s="34"/>
      <c r="H160" s="84"/>
      <c r="I160" s="84"/>
      <c r="J160" s="84"/>
      <c r="K160" s="84"/>
      <c r="L160" s="84"/>
      <c r="M160" s="90"/>
      <c r="N160" s="90"/>
      <c r="O160" s="90"/>
      <c r="P160" s="90"/>
      <c r="Q160" s="90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</row>
    <row r="161" ht="15.75" customHeight="1">
      <c r="A161" s="127" t="s">
        <v>240</v>
      </c>
      <c r="B161" s="8"/>
      <c r="C161" s="8"/>
      <c r="D161" s="8"/>
      <c r="E161" s="8"/>
      <c r="F161" s="15"/>
      <c r="G161" s="34"/>
      <c r="H161" s="84"/>
      <c r="I161" s="84"/>
      <c r="J161" s="84"/>
      <c r="K161" s="84"/>
      <c r="L161" s="84"/>
      <c r="M161" s="90"/>
      <c r="N161" s="90"/>
      <c r="O161" s="90"/>
      <c r="P161" s="90"/>
      <c r="Q161" s="90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</row>
    <row r="162" ht="15.75" customHeight="1">
      <c r="A162" s="127" t="s">
        <v>241</v>
      </c>
      <c r="B162" s="8"/>
      <c r="C162" s="8"/>
      <c r="D162" s="8"/>
      <c r="E162" s="8"/>
      <c r="F162" s="15"/>
      <c r="G162" s="34"/>
      <c r="H162" s="84"/>
      <c r="I162" s="84"/>
      <c r="J162" s="84"/>
      <c r="K162" s="84"/>
      <c r="L162" s="84"/>
      <c r="M162" s="90"/>
      <c r="N162" s="90"/>
      <c r="O162" s="90"/>
      <c r="P162" s="90"/>
      <c r="Q162" s="90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</row>
    <row r="163" ht="15.75" customHeight="1">
      <c r="A163" s="127" t="s">
        <v>242</v>
      </c>
      <c r="B163" s="8"/>
      <c r="C163" s="8"/>
      <c r="D163" s="8"/>
      <c r="E163" s="8"/>
      <c r="F163" s="15"/>
      <c r="G163" s="34"/>
      <c r="H163" s="84"/>
      <c r="I163" s="84"/>
      <c r="J163" s="84"/>
      <c r="K163" s="84"/>
      <c r="L163" s="84"/>
      <c r="M163" s="90"/>
      <c r="N163" s="90"/>
      <c r="O163" s="90"/>
      <c r="P163" s="90"/>
      <c r="Q163" s="90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</row>
    <row r="164" ht="15.75" customHeight="1">
      <c r="A164" s="127" t="s">
        <v>243</v>
      </c>
      <c r="B164" s="8"/>
      <c r="C164" s="8"/>
      <c r="D164" s="8"/>
      <c r="E164" s="8"/>
      <c r="F164" s="15"/>
      <c r="G164" s="34"/>
      <c r="H164" s="84"/>
      <c r="I164" s="84"/>
      <c r="J164" s="84"/>
      <c r="K164" s="84"/>
      <c r="L164" s="84"/>
      <c r="M164" s="90"/>
      <c r="N164" s="90"/>
      <c r="O164" s="90"/>
      <c r="P164" s="90"/>
      <c r="Q164" s="90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</row>
    <row r="165" ht="15.75" customHeight="1">
      <c r="A165" s="127" t="s">
        <v>244</v>
      </c>
      <c r="B165" s="8"/>
      <c r="C165" s="8"/>
      <c r="D165" s="8"/>
      <c r="E165" s="8"/>
      <c r="F165" s="15"/>
      <c r="G165" s="34"/>
      <c r="H165" s="84"/>
      <c r="I165" s="84"/>
      <c r="J165" s="84"/>
      <c r="K165" s="84"/>
      <c r="L165" s="84"/>
      <c r="M165" s="90"/>
      <c r="N165" s="90"/>
      <c r="O165" s="90"/>
      <c r="P165" s="90"/>
      <c r="Q165" s="90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</row>
    <row r="166" ht="15.75" customHeight="1">
      <c r="A166" s="127" t="s">
        <v>245</v>
      </c>
      <c r="B166" s="8"/>
      <c r="C166" s="8"/>
      <c r="D166" s="8"/>
      <c r="E166" s="8"/>
      <c r="F166" s="15"/>
      <c r="G166" s="34"/>
      <c r="H166" s="84"/>
      <c r="I166" s="84"/>
      <c r="J166" s="84"/>
      <c r="K166" s="84"/>
      <c r="L166" s="84"/>
      <c r="M166" s="90"/>
      <c r="N166" s="90"/>
      <c r="O166" s="90"/>
      <c r="P166" s="90"/>
      <c r="Q166" s="90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</row>
    <row r="167" ht="15.75" customHeight="1">
      <c r="A167" s="127" t="s">
        <v>246</v>
      </c>
      <c r="B167" s="8"/>
      <c r="C167" s="8"/>
      <c r="D167" s="8"/>
      <c r="E167" s="8"/>
      <c r="F167" s="15"/>
      <c r="G167" s="34"/>
      <c r="H167" s="84"/>
      <c r="I167" s="84"/>
      <c r="J167" s="84"/>
      <c r="K167" s="84"/>
      <c r="L167" s="84"/>
      <c r="M167" s="90"/>
      <c r="N167" s="90"/>
      <c r="O167" s="90"/>
      <c r="P167" s="90"/>
      <c r="Q167" s="90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</row>
    <row r="168" ht="15.75" customHeight="1">
      <c r="A168" s="127" t="s">
        <v>247</v>
      </c>
      <c r="B168" s="8"/>
      <c r="C168" s="8"/>
      <c r="D168" s="8"/>
      <c r="E168" s="8"/>
      <c r="F168" s="15"/>
      <c r="G168" s="34"/>
      <c r="H168" s="84"/>
      <c r="I168" s="84"/>
      <c r="J168" s="84"/>
      <c r="K168" s="84"/>
      <c r="L168" s="84"/>
      <c r="M168" s="90"/>
      <c r="N168" s="90"/>
      <c r="O168" s="90"/>
      <c r="P168" s="90"/>
      <c r="Q168" s="90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</row>
    <row r="169" ht="15.75" customHeight="1">
      <c r="A169" s="127" t="s">
        <v>248</v>
      </c>
      <c r="B169" s="8"/>
      <c r="C169" s="8"/>
      <c r="D169" s="8"/>
      <c r="E169" s="8"/>
      <c r="F169" s="15"/>
      <c r="G169" s="34"/>
      <c r="H169" s="84"/>
      <c r="I169" s="84"/>
      <c r="J169" s="84"/>
      <c r="K169" s="84"/>
      <c r="L169" s="84"/>
      <c r="M169" s="90"/>
      <c r="N169" s="90"/>
      <c r="O169" s="90"/>
      <c r="P169" s="90"/>
      <c r="Q169" s="90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</row>
    <row r="170" ht="15.75" customHeight="1">
      <c r="A170" s="127" t="s">
        <v>249</v>
      </c>
      <c r="B170" s="8"/>
      <c r="C170" s="8"/>
      <c r="D170" s="8"/>
      <c r="E170" s="8"/>
      <c r="F170" s="15"/>
      <c r="G170" s="34"/>
      <c r="H170" s="84"/>
      <c r="I170" s="84"/>
      <c r="J170" s="84"/>
      <c r="K170" s="84"/>
      <c r="L170" s="84"/>
      <c r="M170" s="90"/>
      <c r="N170" s="90"/>
      <c r="O170" s="90"/>
      <c r="P170" s="90"/>
      <c r="Q170" s="90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</row>
    <row r="171" ht="15.75" customHeight="1">
      <c r="A171" s="127" t="s">
        <v>250</v>
      </c>
      <c r="B171" s="8"/>
      <c r="C171" s="8"/>
      <c r="D171" s="8"/>
      <c r="E171" s="8"/>
      <c r="F171" s="15"/>
      <c r="G171" s="34"/>
      <c r="H171" s="84"/>
      <c r="I171" s="84"/>
      <c r="J171" s="84"/>
      <c r="K171" s="84"/>
      <c r="L171" s="84"/>
      <c r="M171" s="90"/>
      <c r="N171" s="90"/>
      <c r="O171" s="90"/>
      <c r="P171" s="90"/>
      <c r="Q171" s="90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</row>
    <row r="172" ht="15.75" customHeight="1">
      <c r="A172" s="127" t="s">
        <v>251</v>
      </c>
      <c r="B172" s="8"/>
      <c r="C172" s="8"/>
      <c r="D172" s="8"/>
      <c r="E172" s="8"/>
      <c r="F172" s="15"/>
      <c r="G172" s="34"/>
      <c r="H172" s="84"/>
      <c r="I172" s="84"/>
      <c r="J172" s="84"/>
      <c r="K172" s="84"/>
      <c r="L172" s="84"/>
      <c r="M172" s="90"/>
      <c r="N172" s="90"/>
      <c r="O172" s="90"/>
      <c r="P172" s="90"/>
      <c r="Q172" s="90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</row>
    <row r="173" ht="15.75" customHeight="1">
      <c r="A173" s="127" t="s">
        <v>252</v>
      </c>
      <c r="B173" s="8"/>
      <c r="C173" s="8"/>
      <c r="D173" s="8"/>
      <c r="E173" s="8"/>
      <c r="F173" s="15"/>
      <c r="G173" s="34"/>
      <c r="H173" s="84"/>
      <c r="I173" s="84"/>
      <c r="J173" s="84"/>
      <c r="K173" s="84"/>
      <c r="L173" s="84"/>
      <c r="M173" s="90"/>
      <c r="N173" s="90"/>
      <c r="O173" s="90"/>
      <c r="P173" s="90"/>
      <c r="Q173" s="90"/>
      <c r="R173" s="128"/>
      <c r="S173" s="128"/>
      <c r="T173" s="128"/>
      <c r="U173" s="128"/>
      <c r="V173" s="128"/>
      <c r="W173" s="128"/>
      <c r="X173" s="128"/>
      <c r="Y173" s="128"/>
      <c r="Z173" s="128"/>
      <c r="AA173" s="128"/>
      <c r="AB173" s="128"/>
      <c r="AC173" s="128"/>
      <c r="AD173" s="128"/>
    </row>
    <row r="174" ht="15.75" customHeight="1">
      <c r="A174" s="127" t="s">
        <v>253</v>
      </c>
      <c r="B174" s="8"/>
      <c r="C174" s="8"/>
      <c r="D174" s="8"/>
      <c r="E174" s="8"/>
      <c r="F174" s="15"/>
      <c r="G174" s="34"/>
      <c r="H174" s="84"/>
      <c r="I174" s="84"/>
      <c r="J174" s="84"/>
      <c r="K174" s="84"/>
      <c r="L174" s="84"/>
      <c r="M174" s="90"/>
      <c r="N174" s="90"/>
      <c r="O174" s="90"/>
      <c r="P174" s="90"/>
      <c r="Q174" s="90"/>
      <c r="R174" s="128"/>
      <c r="S174" s="128"/>
      <c r="T174" s="128"/>
      <c r="U174" s="128"/>
      <c r="V174" s="128"/>
      <c r="W174" s="128"/>
      <c r="X174" s="128"/>
      <c r="Y174" s="128"/>
      <c r="Z174" s="128"/>
      <c r="AA174" s="128"/>
      <c r="AB174" s="128"/>
      <c r="AC174" s="128"/>
      <c r="AD174" s="128"/>
    </row>
    <row r="175" ht="15.75" customHeight="1">
      <c r="A175" s="127" t="s">
        <v>254</v>
      </c>
      <c r="B175" s="8"/>
      <c r="C175" s="8"/>
      <c r="D175" s="8"/>
      <c r="E175" s="8"/>
      <c r="F175" s="15"/>
      <c r="G175" s="34"/>
      <c r="H175" s="84"/>
      <c r="I175" s="84"/>
      <c r="J175" s="84"/>
      <c r="K175" s="84"/>
      <c r="L175" s="84"/>
      <c r="M175" s="90"/>
      <c r="N175" s="90"/>
      <c r="O175" s="90"/>
      <c r="P175" s="90"/>
      <c r="Q175" s="90"/>
      <c r="R175" s="128"/>
      <c r="S175" s="128"/>
      <c r="T175" s="128"/>
      <c r="U175" s="128"/>
      <c r="V175" s="128"/>
      <c r="W175" s="128"/>
      <c r="X175" s="128"/>
      <c r="Y175" s="128"/>
      <c r="Z175" s="128"/>
      <c r="AA175" s="128"/>
      <c r="AB175" s="128"/>
      <c r="AC175" s="128"/>
      <c r="AD175" s="128"/>
    </row>
    <row r="176" ht="15.75" customHeight="1">
      <c r="A176" s="127" t="s">
        <v>255</v>
      </c>
      <c r="B176" s="8"/>
      <c r="C176" s="8"/>
      <c r="D176" s="8"/>
      <c r="E176" s="8"/>
      <c r="F176" s="15"/>
      <c r="G176" s="34"/>
      <c r="H176" s="84"/>
      <c r="I176" s="84"/>
      <c r="J176" s="84"/>
      <c r="K176" s="84"/>
      <c r="L176" s="84"/>
      <c r="M176" s="90"/>
      <c r="N176" s="90"/>
      <c r="O176" s="90"/>
      <c r="P176" s="90"/>
      <c r="Q176" s="90"/>
      <c r="R176" s="128"/>
      <c r="S176" s="128"/>
      <c r="T176" s="128"/>
      <c r="U176" s="128"/>
      <c r="V176" s="128"/>
      <c r="W176" s="128"/>
      <c r="X176" s="128"/>
      <c r="Y176" s="128"/>
      <c r="Z176" s="128"/>
      <c r="AA176" s="128"/>
      <c r="AB176" s="128"/>
      <c r="AC176" s="128"/>
      <c r="AD176" s="128"/>
    </row>
    <row r="177" ht="15.75" customHeight="1">
      <c r="A177" s="127" t="s">
        <v>256</v>
      </c>
      <c r="B177" s="8"/>
      <c r="C177" s="8"/>
      <c r="D177" s="8"/>
      <c r="E177" s="8"/>
      <c r="F177" s="15"/>
      <c r="G177" s="34"/>
      <c r="H177" s="84"/>
      <c r="I177" s="84"/>
      <c r="J177" s="84"/>
      <c r="K177" s="84"/>
      <c r="L177" s="84"/>
      <c r="M177" s="90"/>
      <c r="N177" s="90"/>
      <c r="O177" s="90"/>
      <c r="P177" s="90"/>
      <c r="Q177" s="90"/>
      <c r="R177" s="128"/>
      <c r="S177" s="128"/>
      <c r="T177" s="128"/>
      <c r="U177" s="128"/>
      <c r="V177" s="128"/>
      <c r="W177" s="128"/>
      <c r="X177" s="128"/>
      <c r="Y177" s="128"/>
      <c r="Z177" s="128"/>
      <c r="AA177" s="128"/>
      <c r="AB177" s="128"/>
      <c r="AC177" s="128"/>
      <c r="AD177" s="128"/>
    </row>
    <row r="178" ht="15.75" customHeight="1">
      <c r="A178" s="127" t="s">
        <v>257</v>
      </c>
      <c r="B178" s="8"/>
      <c r="C178" s="8"/>
      <c r="D178" s="8"/>
      <c r="E178" s="8"/>
      <c r="F178" s="15"/>
      <c r="G178" s="34"/>
      <c r="H178" s="84"/>
      <c r="I178" s="84"/>
      <c r="J178" s="84"/>
      <c r="K178" s="84"/>
      <c r="L178" s="84"/>
      <c r="M178" s="90"/>
      <c r="N178" s="90"/>
      <c r="O178" s="90"/>
      <c r="P178" s="90"/>
      <c r="Q178" s="90"/>
      <c r="R178" s="128"/>
      <c r="S178" s="128"/>
      <c r="T178" s="128"/>
      <c r="U178" s="128"/>
      <c r="V178" s="128"/>
      <c r="W178" s="128"/>
      <c r="X178" s="128"/>
      <c r="Y178" s="128"/>
      <c r="Z178" s="128"/>
      <c r="AA178" s="128"/>
      <c r="AB178" s="128"/>
      <c r="AC178" s="128"/>
      <c r="AD178" s="128"/>
    </row>
    <row r="179" ht="15.75" customHeight="1">
      <c r="A179" s="127" t="s">
        <v>258</v>
      </c>
      <c r="B179" s="8"/>
      <c r="C179" s="8"/>
      <c r="D179" s="8"/>
      <c r="E179" s="8"/>
      <c r="F179" s="15"/>
      <c r="G179" s="34"/>
      <c r="H179" s="84"/>
      <c r="I179" s="84"/>
      <c r="J179" s="84"/>
      <c r="K179" s="84"/>
      <c r="L179" s="84"/>
      <c r="M179" s="90"/>
      <c r="N179" s="90"/>
      <c r="O179" s="90"/>
      <c r="P179" s="90"/>
      <c r="Q179" s="90"/>
      <c r="R179" s="128"/>
      <c r="S179" s="128"/>
      <c r="T179" s="128"/>
      <c r="U179" s="128"/>
      <c r="V179" s="128"/>
      <c r="W179" s="128"/>
      <c r="X179" s="128"/>
      <c r="Y179" s="128"/>
      <c r="Z179" s="128"/>
      <c r="AA179" s="128"/>
      <c r="AB179" s="128"/>
      <c r="AC179" s="128"/>
      <c r="AD179" s="128"/>
    </row>
    <row r="180" ht="15.75" customHeight="1">
      <c r="A180" s="127" t="s">
        <v>259</v>
      </c>
      <c r="B180" s="8"/>
      <c r="C180" s="8"/>
      <c r="D180" s="8"/>
      <c r="E180" s="8"/>
      <c r="F180" s="15"/>
      <c r="G180" s="34"/>
      <c r="H180" s="84"/>
      <c r="I180" s="84"/>
      <c r="J180" s="84"/>
      <c r="K180" s="84"/>
      <c r="L180" s="84"/>
      <c r="M180" s="90"/>
      <c r="N180" s="90"/>
      <c r="O180" s="90"/>
      <c r="P180" s="90"/>
      <c r="Q180" s="90"/>
      <c r="R180" s="128"/>
      <c r="S180" s="128"/>
      <c r="T180" s="128"/>
      <c r="U180" s="128"/>
      <c r="V180" s="128"/>
      <c r="W180" s="128"/>
      <c r="X180" s="128"/>
      <c r="Y180" s="128"/>
      <c r="Z180" s="128"/>
      <c r="AA180" s="128"/>
      <c r="AB180" s="128"/>
      <c r="AC180" s="128"/>
      <c r="AD180" s="128"/>
    </row>
    <row r="181" ht="15.75" customHeight="1">
      <c r="A181" s="127" t="s">
        <v>260</v>
      </c>
      <c r="B181" s="8"/>
      <c r="C181" s="8"/>
      <c r="D181" s="8"/>
      <c r="E181" s="8"/>
      <c r="F181" s="15"/>
      <c r="G181" s="34"/>
      <c r="H181" s="84"/>
      <c r="I181" s="84"/>
      <c r="J181" s="84"/>
      <c r="K181" s="84"/>
      <c r="L181" s="84"/>
      <c r="M181" s="90"/>
      <c r="N181" s="90"/>
      <c r="O181" s="90"/>
      <c r="P181" s="90"/>
      <c r="Q181" s="90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</row>
    <row r="182" ht="15.75" customHeight="1">
      <c r="A182" s="127" t="s">
        <v>261</v>
      </c>
      <c r="B182" s="8"/>
      <c r="C182" s="8"/>
      <c r="D182" s="8"/>
      <c r="E182" s="8"/>
      <c r="F182" s="15"/>
      <c r="G182" s="34"/>
      <c r="H182" s="84"/>
      <c r="I182" s="84"/>
      <c r="J182" s="84"/>
      <c r="K182" s="84"/>
      <c r="L182" s="84"/>
      <c r="M182" s="90"/>
      <c r="N182" s="90"/>
      <c r="O182" s="90"/>
      <c r="P182" s="90"/>
      <c r="Q182" s="90"/>
      <c r="R182" s="128"/>
      <c r="S182" s="128"/>
      <c r="T182" s="128"/>
      <c r="U182" s="128"/>
      <c r="V182" s="128"/>
      <c r="W182" s="128"/>
      <c r="X182" s="128"/>
      <c r="Y182" s="128"/>
      <c r="Z182" s="128"/>
      <c r="AA182" s="128"/>
      <c r="AB182" s="128"/>
      <c r="AC182" s="128"/>
      <c r="AD182" s="128"/>
    </row>
    <row r="183" ht="15.75" customHeight="1">
      <c r="A183" s="127" t="s">
        <v>262</v>
      </c>
      <c r="B183" s="8"/>
      <c r="C183" s="8"/>
      <c r="D183" s="8"/>
      <c r="E183" s="8"/>
      <c r="F183" s="15"/>
      <c r="G183" s="34"/>
      <c r="H183" s="84"/>
      <c r="I183" s="84"/>
      <c r="J183" s="84"/>
      <c r="K183" s="84"/>
      <c r="L183" s="84"/>
      <c r="M183" s="90"/>
      <c r="N183" s="90"/>
      <c r="O183" s="90"/>
      <c r="P183" s="90"/>
      <c r="Q183" s="90"/>
      <c r="R183" s="128"/>
      <c r="S183" s="128"/>
      <c r="T183" s="128"/>
      <c r="U183" s="128"/>
      <c r="V183" s="128"/>
      <c r="W183" s="128"/>
      <c r="X183" s="128"/>
      <c r="Y183" s="128"/>
      <c r="Z183" s="128"/>
      <c r="AA183" s="128"/>
      <c r="AB183" s="128"/>
      <c r="AC183" s="128"/>
      <c r="AD183" s="128"/>
    </row>
    <row r="184" ht="15.75" customHeight="1">
      <c r="A184" s="127" t="s">
        <v>263</v>
      </c>
      <c r="B184" s="8"/>
      <c r="C184" s="8"/>
      <c r="D184" s="8"/>
      <c r="E184" s="8"/>
      <c r="F184" s="15"/>
      <c r="G184" s="34"/>
      <c r="H184" s="84"/>
      <c r="I184" s="84"/>
      <c r="J184" s="84"/>
      <c r="K184" s="84"/>
      <c r="L184" s="84"/>
      <c r="M184" s="90"/>
      <c r="N184" s="90"/>
      <c r="O184" s="90"/>
      <c r="P184" s="90"/>
      <c r="Q184" s="90"/>
      <c r="R184" s="128"/>
      <c r="S184" s="128"/>
      <c r="T184" s="128"/>
      <c r="U184" s="128"/>
      <c r="V184" s="128"/>
      <c r="W184" s="128"/>
      <c r="X184" s="128"/>
      <c r="Y184" s="128"/>
      <c r="Z184" s="128"/>
      <c r="AA184" s="128"/>
      <c r="AB184" s="128"/>
      <c r="AC184" s="128"/>
      <c r="AD184" s="128"/>
    </row>
    <row r="185" ht="15.75" customHeight="1">
      <c r="A185" s="127" t="s">
        <v>264</v>
      </c>
      <c r="B185" s="8"/>
      <c r="C185" s="8"/>
      <c r="D185" s="8"/>
      <c r="E185" s="8"/>
      <c r="F185" s="15"/>
      <c r="G185" s="34"/>
      <c r="H185" s="84"/>
      <c r="I185" s="84"/>
      <c r="J185" s="84"/>
      <c r="K185" s="84"/>
      <c r="L185" s="84"/>
      <c r="M185" s="90"/>
      <c r="N185" s="90"/>
      <c r="O185" s="90"/>
      <c r="P185" s="90"/>
      <c r="Q185" s="90"/>
      <c r="R185" s="128"/>
      <c r="S185" s="128"/>
      <c r="T185" s="128"/>
      <c r="U185" s="128"/>
      <c r="V185" s="128"/>
      <c r="W185" s="128"/>
      <c r="X185" s="128"/>
      <c r="Y185" s="128"/>
      <c r="Z185" s="128"/>
      <c r="AA185" s="128"/>
      <c r="AB185" s="128"/>
      <c r="AC185" s="128"/>
      <c r="AD185" s="128"/>
    </row>
    <row r="186" ht="15.75" customHeight="1">
      <c r="A186" s="127" t="s">
        <v>265</v>
      </c>
      <c r="B186" s="8"/>
      <c r="C186" s="8"/>
      <c r="D186" s="8"/>
      <c r="E186" s="8"/>
      <c r="F186" s="15"/>
      <c r="G186" s="34"/>
      <c r="H186" s="84"/>
      <c r="I186" s="84"/>
      <c r="J186" s="84"/>
      <c r="K186" s="84"/>
      <c r="L186" s="84"/>
      <c r="M186" s="90"/>
      <c r="N186" s="90"/>
      <c r="O186" s="90"/>
      <c r="P186" s="90"/>
      <c r="Q186" s="90"/>
      <c r="R186" s="128"/>
      <c r="S186" s="128"/>
      <c r="T186" s="128"/>
      <c r="U186" s="128"/>
      <c r="V186" s="128"/>
      <c r="W186" s="128"/>
      <c r="X186" s="128"/>
      <c r="Y186" s="128"/>
      <c r="Z186" s="128"/>
      <c r="AA186" s="128"/>
      <c r="AB186" s="128"/>
      <c r="AC186" s="128"/>
      <c r="AD186" s="128"/>
    </row>
    <row r="187" ht="15.75" customHeight="1">
      <c r="A187" s="127" t="s">
        <v>266</v>
      </c>
      <c r="B187" s="8"/>
      <c r="C187" s="8"/>
      <c r="D187" s="8"/>
      <c r="E187" s="8"/>
      <c r="F187" s="15"/>
      <c r="G187" s="34"/>
      <c r="H187" s="84"/>
      <c r="I187" s="84"/>
      <c r="J187" s="84"/>
      <c r="K187" s="84"/>
      <c r="L187" s="84"/>
      <c r="M187" s="90"/>
      <c r="N187" s="90"/>
      <c r="O187" s="90"/>
      <c r="P187" s="90"/>
      <c r="Q187" s="90"/>
      <c r="R187" s="128"/>
      <c r="S187" s="128"/>
      <c r="T187" s="128"/>
      <c r="U187" s="128"/>
      <c r="V187" s="128"/>
      <c r="W187" s="128"/>
      <c r="X187" s="128"/>
      <c r="Y187" s="128"/>
      <c r="Z187" s="128"/>
      <c r="AA187" s="128"/>
      <c r="AB187" s="128"/>
      <c r="AC187" s="128"/>
      <c r="AD187" s="128"/>
    </row>
    <row r="188" ht="15.75" customHeight="1">
      <c r="A188" s="127" t="s">
        <v>267</v>
      </c>
      <c r="B188" s="8"/>
      <c r="C188" s="8"/>
      <c r="D188" s="8"/>
      <c r="E188" s="8"/>
      <c r="F188" s="15"/>
      <c r="G188" s="34"/>
      <c r="H188" s="84"/>
      <c r="I188" s="84"/>
      <c r="J188" s="84"/>
      <c r="K188" s="84"/>
      <c r="L188" s="84"/>
      <c r="M188" s="90"/>
      <c r="N188" s="90"/>
      <c r="O188" s="90"/>
      <c r="P188" s="90"/>
      <c r="Q188" s="90"/>
      <c r="R188" s="128"/>
      <c r="S188" s="128"/>
      <c r="T188" s="128"/>
      <c r="U188" s="128"/>
      <c r="V188" s="128"/>
      <c r="W188" s="128"/>
      <c r="X188" s="128"/>
      <c r="Y188" s="128"/>
      <c r="Z188" s="128"/>
      <c r="AA188" s="128"/>
      <c r="AB188" s="128"/>
      <c r="AC188" s="128"/>
      <c r="AD188" s="128"/>
    </row>
    <row r="189" ht="15.75" customHeight="1">
      <c r="A189" s="127" t="s">
        <v>268</v>
      </c>
      <c r="B189" s="8"/>
      <c r="C189" s="8"/>
      <c r="D189" s="8"/>
      <c r="E189" s="8"/>
      <c r="F189" s="15"/>
      <c r="G189" s="34"/>
      <c r="H189" s="84"/>
      <c r="I189" s="84"/>
      <c r="J189" s="84"/>
      <c r="K189" s="84"/>
      <c r="L189" s="84"/>
      <c r="M189" s="90"/>
      <c r="N189" s="90"/>
      <c r="O189" s="90"/>
      <c r="P189" s="90"/>
      <c r="Q189" s="90"/>
      <c r="R189" s="128"/>
      <c r="S189" s="128"/>
      <c r="T189" s="128"/>
      <c r="U189" s="128"/>
      <c r="V189" s="128"/>
      <c r="W189" s="128"/>
      <c r="X189" s="128"/>
      <c r="Y189" s="128"/>
      <c r="Z189" s="128"/>
      <c r="AA189" s="128"/>
      <c r="AB189" s="128"/>
      <c r="AC189" s="128"/>
      <c r="AD189" s="128"/>
    </row>
    <row r="190" ht="15.75" customHeight="1">
      <c r="A190" s="127" t="s">
        <v>269</v>
      </c>
      <c r="B190" s="8"/>
      <c r="C190" s="8"/>
      <c r="D190" s="8"/>
      <c r="E190" s="8"/>
      <c r="F190" s="15"/>
      <c r="G190" s="34"/>
      <c r="H190" s="84"/>
      <c r="I190" s="84"/>
      <c r="J190" s="84"/>
      <c r="K190" s="84"/>
      <c r="L190" s="84"/>
      <c r="M190" s="90"/>
      <c r="N190" s="90"/>
      <c r="O190" s="90"/>
      <c r="P190" s="90"/>
      <c r="Q190" s="90"/>
      <c r="R190" s="128"/>
      <c r="S190" s="128"/>
      <c r="T190" s="128"/>
      <c r="U190" s="128"/>
      <c r="V190" s="128"/>
      <c r="W190" s="128"/>
      <c r="X190" s="128"/>
      <c r="Y190" s="128"/>
      <c r="Z190" s="128"/>
      <c r="AA190" s="128"/>
      <c r="AB190" s="128"/>
      <c r="AC190" s="128"/>
      <c r="AD190" s="128"/>
    </row>
    <row r="191" ht="15.75" customHeight="1">
      <c r="A191" s="127" t="s">
        <v>270</v>
      </c>
      <c r="B191" s="8"/>
      <c r="C191" s="8"/>
      <c r="D191" s="8"/>
      <c r="E191" s="8"/>
      <c r="F191" s="15"/>
      <c r="G191" s="129"/>
      <c r="H191" s="129"/>
      <c r="I191" s="129"/>
      <c r="J191" s="129"/>
      <c r="K191" s="129"/>
      <c r="L191" s="129"/>
      <c r="M191" s="129"/>
      <c r="N191" s="129"/>
      <c r="O191" s="129"/>
      <c r="P191" s="129"/>
      <c r="Q191" s="129"/>
      <c r="R191" s="128"/>
      <c r="S191" s="128"/>
      <c r="T191" s="128"/>
      <c r="U191" s="128"/>
      <c r="V191" s="128"/>
      <c r="W191" s="128"/>
      <c r="X191" s="128"/>
      <c r="Y191" s="128"/>
      <c r="Z191" s="128"/>
      <c r="AA191" s="128"/>
      <c r="AB191" s="128"/>
      <c r="AC191" s="128"/>
      <c r="AD191" s="128"/>
    </row>
    <row r="192" ht="15.75" customHeight="1">
      <c r="A192" s="127" t="s">
        <v>271</v>
      </c>
      <c r="B192" s="8"/>
      <c r="C192" s="8"/>
      <c r="D192" s="8"/>
      <c r="E192" s="8"/>
      <c r="F192" s="15"/>
      <c r="G192" s="129"/>
      <c r="H192" s="129"/>
      <c r="I192" s="129"/>
      <c r="J192" s="129"/>
      <c r="K192" s="129"/>
      <c r="L192" s="129"/>
      <c r="M192" s="129"/>
      <c r="N192" s="129"/>
      <c r="O192" s="129"/>
      <c r="P192" s="129"/>
      <c r="Q192" s="129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</row>
    <row r="193" ht="15.75" customHeight="1">
      <c r="A193" s="127" t="s">
        <v>272</v>
      </c>
      <c r="B193" s="8"/>
      <c r="C193" s="8"/>
      <c r="D193" s="8"/>
      <c r="E193" s="8"/>
      <c r="F193" s="15"/>
      <c r="G193" s="129"/>
      <c r="H193" s="129"/>
      <c r="I193" s="129"/>
      <c r="J193" s="129"/>
      <c r="K193" s="129"/>
      <c r="L193" s="129"/>
      <c r="M193" s="129"/>
      <c r="N193" s="129"/>
      <c r="O193" s="129"/>
      <c r="P193" s="129"/>
      <c r="Q193" s="129"/>
      <c r="R193" s="128"/>
      <c r="S193" s="128"/>
      <c r="T193" s="128"/>
      <c r="U193" s="128"/>
      <c r="V193" s="128"/>
      <c r="W193" s="128"/>
      <c r="X193" s="128"/>
      <c r="Y193" s="128"/>
      <c r="Z193" s="128"/>
      <c r="AA193" s="128"/>
      <c r="AB193" s="128"/>
      <c r="AC193" s="128"/>
      <c r="AD193" s="128"/>
    </row>
    <row r="194" ht="15.75" customHeight="1">
      <c r="A194" s="127" t="s">
        <v>273</v>
      </c>
      <c r="B194" s="8"/>
      <c r="C194" s="8"/>
      <c r="D194" s="8"/>
      <c r="E194" s="8"/>
      <c r="F194" s="15"/>
      <c r="G194" s="129"/>
      <c r="H194" s="129"/>
      <c r="I194" s="129"/>
      <c r="J194" s="129"/>
      <c r="K194" s="129"/>
      <c r="L194" s="129"/>
      <c r="M194" s="129"/>
      <c r="N194" s="129"/>
      <c r="O194" s="129"/>
      <c r="P194" s="129"/>
      <c r="Q194" s="129"/>
      <c r="R194" s="128"/>
      <c r="S194" s="128"/>
      <c r="T194" s="128"/>
      <c r="U194" s="128"/>
      <c r="V194" s="128"/>
      <c r="W194" s="128"/>
      <c r="X194" s="128"/>
      <c r="Y194" s="128"/>
      <c r="Z194" s="128"/>
      <c r="AA194" s="128"/>
      <c r="AB194" s="128"/>
      <c r="AC194" s="128"/>
      <c r="AD194" s="128"/>
    </row>
    <row r="195" ht="15.75" customHeight="1">
      <c r="A195" s="127" t="s">
        <v>274</v>
      </c>
      <c r="B195" s="8"/>
      <c r="C195" s="8"/>
      <c r="D195" s="8"/>
      <c r="E195" s="8"/>
      <c r="F195" s="15"/>
      <c r="G195" s="129"/>
      <c r="H195" s="129"/>
      <c r="I195" s="129"/>
      <c r="J195" s="129"/>
      <c r="K195" s="129"/>
      <c r="L195" s="129"/>
      <c r="M195" s="129"/>
      <c r="N195" s="129"/>
      <c r="O195" s="129"/>
      <c r="P195" s="129"/>
      <c r="Q195" s="129"/>
      <c r="R195" s="128"/>
      <c r="S195" s="128"/>
      <c r="T195" s="128"/>
      <c r="U195" s="128"/>
      <c r="V195" s="128"/>
      <c r="W195" s="128"/>
      <c r="X195" s="128"/>
      <c r="Y195" s="128"/>
      <c r="Z195" s="128"/>
      <c r="AA195" s="128"/>
      <c r="AB195" s="128"/>
      <c r="AC195" s="128"/>
      <c r="AD195" s="128"/>
    </row>
    <row r="196" ht="15.75" customHeight="1">
      <c r="A196" s="127" t="s">
        <v>275</v>
      </c>
      <c r="B196" s="8"/>
      <c r="C196" s="8"/>
      <c r="D196" s="8"/>
      <c r="E196" s="8"/>
      <c r="F196" s="15"/>
      <c r="G196" s="129"/>
      <c r="H196" s="129"/>
      <c r="I196" s="129"/>
      <c r="J196" s="129"/>
      <c r="K196" s="129"/>
      <c r="L196" s="129"/>
      <c r="M196" s="129"/>
      <c r="N196" s="129"/>
      <c r="O196" s="129"/>
      <c r="P196" s="129"/>
      <c r="Q196" s="129"/>
      <c r="R196" s="128"/>
      <c r="S196" s="128"/>
      <c r="T196" s="128"/>
      <c r="U196" s="128"/>
      <c r="V196" s="128"/>
      <c r="W196" s="128"/>
      <c r="X196" s="128"/>
      <c r="Y196" s="128"/>
      <c r="Z196" s="128"/>
      <c r="AA196" s="128"/>
      <c r="AB196" s="128"/>
      <c r="AC196" s="128"/>
      <c r="AD196" s="128"/>
    </row>
    <row r="197" ht="15.75" customHeight="1">
      <c r="A197" s="127" t="s">
        <v>276</v>
      </c>
      <c r="B197" s="8"/>
      <c r="C197" s="8"/>
      <c r="D197" s="8"/>
      <c r="E197" s="8"/>
      <c r="F197" s="15"/>
      <c r="G197" s="129"/>
      <c r="H197" s="129"/>
      <c r="I197" s="129"/>
      <c r="J197" s="129"/>
      <c r="K197" s="129"/>
      <c r="L197" s="129"/>
      <c r="M197" s="129"/>
      <c r="N197" s="129"/>
      <c r="O197" s="129"/>
      <c r="P197" s="129"/>
      <c r="Q197" s="129"/>
      <c r="R197" s="128"/>
      <c r="S197" s="128"/>
      <c r="T197" s="128"/>
      <c r="U197" s="128"/>
      <c r="V197" s="128"/>
      <c r="W197" s="128"/>
      <c r="X197" s="128"/>
      <c r="Y197" s="128"/>
      <c r="Z197" s="128"/>
      <c r="AA197" s="128"/>
      <c r="AB197" s="128"/>
      <c r="AC197" s="128"/>
      <c r="AD197" s="128"/>
    </row>
    <row r="198" ht="15.75" customHeight="1">
      <c r="A198" s="127" t="s">
        <v>277</v>
      </c>
      <c r="B198" s="8"/>
      <c r="C198" s="8"/>
      <c r="D198" s="8"/>
      <c r="E198" s="8"/>
      <c r="F198" s="15"/>
      <c r="G198" s="129"/>
      <c r="H198" s="129"/>
      <c r="I198" s="129"/>
      <c r="J198" s="129"/>
      <c r="K198" s="129"/>
      <c r="L198" s="129"/>
      <c r="M198" s="129"/>
      <c r="N198" s="129"/>
      <c r="O198" s="129"/>
      <c r="P198" s="129"/>
      <c r="Q198" s="129"/>
      <c r="R198" s="128"/>
      <c r="S198" s="128"/>
      <c r="T198" s="128"/>
      <c r="U198" s="128"/>
      <c r="V198" s="128"/>
      <c r="W198" s="128"/>
      <c r="X198" s="128"/>
      <c r="Y198" s="128"/>
      <c r="Z198" s="128"/>
      <c r="AA198" s="128"/>
      <c r="AB198" s="128"/>
      <c r="AC198" s="128"/>
      <c r="AD198" s="128"/>
    </row>
    <row r="199" ht="15.75" customHeight="1">
      <c r="A199" s="127" t="s">
        <v>278</v>
      </c>
      <c r="B199" s="8"/>
      <c r="C199" s="8"/>
      <c r="D199" s="8"/>
      <c r="E199" s="8"/>
      <c r="F199" s="15"/>
      <c r="G199" s="129"/>
      <c r="H199" s="129"/>
      <c r="I199" s="129"/>
      <c r="J199" s="129"/>
      <c r="K199" s="129"/>
      <c r="L199" s="129"/>
      <c r="M199" s="129"/>
      <c r="N199" s="129"/>
      <c r="O199" s="129"/>
      <c r="P199" s="129"/>
      <c r="Q199" s="129"/>
      <c r="R199" s="128"/>
      <c r="S199" s="128"/>
      <c r="T199" s="128"/>
      <c r="U199" s="128"/>
      <c r="V199" s="128"/>
      <c r="W199" s="128"/>
      <c r="X199" s="128"/>
      <c r="Y199" s="128"/>
      <c r="Z199" s="128"/>
      <c r="AA199" s="128"/>
      <c r="AB199" s="128"/>
      <c r="AC199" s="128"/>
      <c r="AD199" s="128"/>
    </row>
    <row r="200" ht="15.75" customHeight="1">
      <c r="A200" s="127" t="s">
        <v>279</v>
      </c>
      <c r="B200" s="8"/>
      <c r="C200" s="8"/>
      <c r="D200" s="8"/>
      <c r="E200" s="8"/>
      <c r="F200" s="15"/>
      <c r="G200" s="129"/>
      <c r="H200" s="129"/>
      <c r="I200" s="129"/>
      <c r="J200" s="129"/>
      <c r="K200" s="129"/>
      <c r="L200" s="129"/>
      <c r="M200" s="129"/>
      <c r="N200" s="129"/>
      <c r="O200" s="129"/>
      <c r="P200" s="129"/>
      <c r="Q200" s="129"/>
      <c r="R200" s="128"/>
      <c r="S200" s="128"/>
      <c r="T200" s="128"/>
      <c r="U200" s="128"/>
      <c r="V200" s="128"/>
      <c r="W200" s="128"/>
      <c r="X200" s="128"/>
      <c r="Y200" s="128"/>
      <c r="Z200" s="128"/>
      <c r="AA200" s="128"/>
      <c r="AB200" s="128"/>
      <c r="AC200" s="128"/>
      <c r="AD200" s="128"/>
    </row>
    <row r="201" ht="15.75" customHeight="1">
      <c r="A201" s="127" t="s">
        <v>280</v>
      </c>
      <c r="B201" s="8"/>
      <c r="C201" s="8"/>
      <c r="D201" s="8"/>
      <c r="E201" s="8"/>
      <c r="F201" s="15"/>
      <c r="G201" s="129"/>
      <c r="H201" s="129"/>
      <c r="I201" s="129"/>
      <c r="J201" s="129"/>
      <c r="K201" s="129"/>
      <c r="L201" s="129"/>
      <c r="M201" s="129"/>
      <c r="N201" s="129"/>
      <c r="O201" s="129"/>
      <c r="P201" s="129"/>
      <c r="Q201" s="129"/>
      <c r="R201" s="128"/>
      <c r="S201" s="128"/>
      <c r="T201" s="128"/>
      <c r="U201" s="128"/>
      <c r="V201" s="128"/>
      <c r="W201" s="128"/>
      <c r="X201" s="128"/>
      <c r="Y201" s="128"/>
      <c r="Z201" s="128"/>
      <c r="AA201" s="128"/>
      <c r="AB201" s="128"/>
      <c r="AC201" s="128"/>
      <c r="AD201" s="128"/>
    </row>
    <row r="202" ht="15.75" customHeight="1">
      <c r="A202" s="127" t="s">
        <v>281</v>
      </c>
      <c r="B202" s="8"/>
      <c r="C202" s="8"/>
      <c r="D202" s="8"/>
      <c r="E202" s="8"/>
      <c r="F202" s="15"/>
      <c r="G202" s="129"/>
      <c r="H202" s="129"/>
      <c r="I202" s="129"/>
      <c r="J202" s="129"/>
      <c r="K202" s="129"/>
      <c r="L202" s="129"/>
      <c r="M202" s="129"/>
      <c r="N202" s="129"/>
      <c r="O202" s="129"/>
      <c r="P202" s="129"/>
      <c r="Q202" s="129"/>
      <c r="R202" s="128"/>
      <c r="S202" s="128"/>
      <c r="T202" s="128"/>
      <c r="U202" s="128"/>
      <c r="V202" s="128"/>
      <c r="W202" s="128"/>
      <c r="X202" s="128"/>
      <c r="Y202" s="128"/>
      <c r="Z202" s="128"/>
      <c r="AA202" s="128"/>
      <c r="AB202" s="128"/>
      <c r="AC202" s="128"/>
      <c r="AD202" s="128"/>
    </row>
    <row r="203" ht="15.75" customHeight="1">
      <c r="A203" s="127" t="s">
        <v>282</v>
      </c>
      <c r="B203" s="8"/>
      <c r="C203" s="8"/>
      <c r="D203" s="8"/>
      <c r="E203" s="8"/>
      <c r="F203" s="15"/>
      <c r="G203" s="129"/>
      <c r="H203" s="129"/>
      <c r="I203" s="129"/>
      <c r="J203" s="129"/>
      <c r="K203" s="129"/>
      <c r="L203" s="129"/>
      <c r="M203" s="129"/>
      <c r="N203" s="129"/>
      <c r="O203" s="129"/>
      <c r="P203" s="129"/>
      <c r="Q203" s="129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</row>
    <row r="204" ht="15.75" customHeight="1">
      <c r="A204" s="127" t="s">
        <v>283</v>
      </c>
      <c r="B204" s="8"/>
      <c r="C204" s="8"/>
      <c r="D204" s="8"/>
      <c r="E204" s="8"/>
      <c r="F204" s="15"/>
      <c r="G204" s="129"/>
      <c r="H204" s="129"/>
      <c r="I204" s="129"/>
      <c r="J204" s="129"/>
      <c r="K204" s="129"/>
      <c r="L204" s="129"/>
      <c r="M204" s="129"/>
      <c r="N204" s="129"/>
      <c r="O204" s="129"/>
      <c r="P204" s="129"/>
      <c r="Q204" s="129"/>
      <c r="R204" s="128"/>
      <c r="S204" s="128"/>
      <c r="T204" s="128"/>
      <c r="U204" s="128"/>
      <c r="V204" s="128"/>
      <c r="W204" s="128"/>
      <c r="X204" s="128"/>
      <c r="Y204" s="128"/>
      <c r="Z204" s="128"/>
      <c r="AA204" s="128"/>
      <c r="AB204" s="128"/>
      <c r="AC204" s="128"/>
      <c r="AD204" s="128"/>
    </row>
    <row r="205" ht="15.75" customHeight="1">
      <c r="A205" s="127" t="s">
        <v>284</v>
      </c>
      <c r="B205" s="8"/>
      <c r="C205" s="8"/>
      <c r="D205" s="8"/>
      <c r="E205" s="8"/>
      <c r="F205" s="15"/>
      <c r="G205" s="129"/>
      <c r="H205" s="129"/>
      <c r="I205" s="129"/>
      <c r="J205" s="129"/>
      <c r="K205" s="129"/>
      <c r="L205" s="129"/>
      <c r="M205" s="129"/>
      <c r="N205" s="129"/>
      <c r="O205" s="129"/>
      <c r="P205" s="129"/>
      <c r="Q205" s="129"/>
      <c r="R205" s="128"/>
      <c r="S205" s="128"/>
      <c r="T205" s="128"/>
      <c r="U205" s="128"/>
      <c r="V205" s="128"/>
      <c r="W205" s="128"/>
      <c r="X205" s="128"/>
      <c r="Y205" s="128"/>
      <c r="Z205" s="128"/>
      <c r="AA205" s="128"/>
      <c r="AB205" s="128"/>
      <c r="AC205" s="128"/>
      <c r="AD205" s="128"/>
    </row>
    <row r="206" ht="15.75" customHeight="1">
      <c r="A206" s="127" t="s">
        <v>285</v>
      </c>
      <c r="B206" s="8"/>
      <c r="C206" s="8"/>
      <c r="D206" s="8"/>
      <c r="E206" s="8"/>
      <c r="F206" s="15"/>
      <c r="G206" s="129"/>
      <c r="H206" s="129"/>
      <c r="I206" s="129"/>
      <c r="J206" s="129"/>
      <c r="K206" s="129"/>
      <c r="L206" s="129"/>
      <c r="M206" s="129"/>
      <c r="N206" s="129"/>
      <c r="O206" s="129"/>
      <c r="P206" s="129"/>
      <c r="Q206" s="129"/>
      <c r="R206" s="128"/>
      <c r="S206" s="128"/>
      <c r="T206" s="128"/>
      <c r="U206" s="128"/>
      <c r="V206" s="128"/>
      <c r="W206" s="128"/>
      <c r="X206" s="128"/>
      <c r="Y206" s="128"/>
      <c r="Z206" s="128"/>
      <c r="AA206" s="128"/>
      <c r="AB206" s="128"/>
      <c r="AC206" s="128"/>
      <c r="AD206" s="128"/>
    </row>
    <row r="207" ht="15.75" customHeight="1">
      <c r="A207" s="127" t="s">
        <v>286</v>
      </c>
      <c r="B207" s="8"/>
      <c r="C207" s="8"/>
      <c r="D207" s="8"/>
      <c r="E207" s="8"/>
      <c r="F207" s="15"/>
      <c r="G207" s="129"/>
      <c r="H207" s="129"/>
      <c r="I207" s="129"/>
      <c r="J207" s="129"/>
      <c r="K207" s="129"/>
      <c r="L207" s="129"/>
      <c r="M207" s="129"/>
      <c r="N207" s="129"/>
      <c r="O207" s="129"/>
      <c r="P207" s="129"/>
      <c r="Q207" s="129"/>
      <c r="R207" s="128"/>
      <c r="S207" s="128"/>
      <c r="T207" s="128"/>
      <c r="U207" s="128"/>
      <c r="V207" s="128"/>
      <c r="W207" s="128"/>
      <c r="X207" s="128"/>
      <c r="Y207" s="128"/>
      <c r="Z207" s="128"/>
      <c r="AA207" s="128"/>
      <c r="AB207" s="128"/>
      <c r="AC207" s="128"/>
      <c r="AD207" s="128"/>
    </row>
    <row r="208" ht="15.75" customHeight="1">
      <c r="A208" s="127" t="s">
        <v>287</v>
      </c>
      <c r="B208" s="8"/>
      <c r="C208" s="8"/>
      <c r="D208" s="8"/>
      <c r="E208" s="8"/>
      <c r="F208" s="15"/>
      <c r="G208" s="129"/>
      <c r="H208" s="129"/>
      <c r="I208" s="129"/>
      <c r="J208" s="129"/>
      <c r="K208" s="129"/>
      <c r="L208" s="129"/>
      <c r="M208" s="129"/>
      <c r="N208" s="129"/>
      <c r="O208" s="129"/>
      <c r="P208" s="129"/>
      <c r="Q208" s="129"/>
      <c r="R208" s="128"/>
      <c r="S208" s="128"/>
      <c r="T208" s="128"/>
      <c r="U208" s="128"/>
      <c r="V208" s="128"/>
      <c r="W208" s="128"/>
      <c r="X208" s="128"/>
      <c r="Y208" s="128"/>
      <c r="Z208" s="128"/>
      <c r="AA208" s="128"/>
      <c r="AB208" s="128"/>
      <c r="AC208" s="128"/>
      <c r="AD208" s="128"/>
    </row>
    <row r="209" ht="15.75" customHeight="1">
      <c r="A209" s="127" t="s">
        <v>288</v>
      </c>
      <c r="B209" s="8"/>
      <c r="C209" s="8"/>
      <c r="D209" s="8"/>
      <c r="E209" s="8"/>
      <c r="F209" s="15"/>
      <c r="G209" s="129"/>
      <c r="H209" s="129"/>
      <c r="I209" s="129"/>
      <c r="J209" s="129"/>
      <c r="K209" s="129"/>
      <c r="L209" s="129"/>
      <c r="M209" s="129"/>
      <c r="N209" s="129"/>
      <c r="O209" s="129"/>
      <c r="P209" s="129"/>
      <c r="Q209" s="129"/>
      <c r="R209" s="128"/>
      <c r="S209" s="128"/>
      <c r="T209" s="128"/>
      <c r="U209" s="128"/>
      <c r="V209" s="128"/>
      <c r="W209" s="128"/>
      <c r="X209" s="128"/>
      <c r="Y209" s="128"/>
      <c r="Z209" s="128"/>
      <c r="AA209" s="128"/>
      <c r="AB209" s="128"/>
      <c r="AC209" s="128"/>
      <c r="AD209" s="128"/>
    </row>
    <row r="210" ht="15.75" customHeight="1">
      <c r="A210" s="127" t="s">
        <v>289</v>
      </c>
      <c r="B210" s="8"/>
      <c r="C210" s="8"/>
      <c r="D210" s="8"/>
      <c r="E210" s="8"/>
      <c r="F210" s="15"/>
      <c r="G210" s="129"/>
      <c r="H210" s="129"/>
      <c r="I210" s="129"/>
      <c r="J210" s="129"/>
      <c r="K210" s="129"/>
      <c r="L210" s="129"/>
      <c r="M210" s="129"/>
      <c r="N210" s="129"/>
      <c r="O210" s="129"/>
      <c r="P210" s="129"/>
      <c r="Q210" s="129"/>
      <c r="R210" s="128"/>
      <c r="S210" s="128"/>
      <c r="T210" s="128"/>
      <c r="U210" s="128"/>
      <c r="V210" s="128"/>
      <c r="W210" s="128"/>
      <c r="X210" s="128"/>
      <c r="Y210" s="128"/>
      <c r="Z210" s="128"/>
      <c r="AA210" s="128"/>
      <c r="AB210" s="128"/>
      <c r="AC210" s="128"/>
      <c r="AD210" s="128"/>
    </row>
    <row r="211" ht="15.75" customHeight="1">
      <c r="A211" s="130"/>
      <c r="B211" s="130"/>
      <c r="C211" s="130"/>
      <c r="D211" s="130"/>
      <c r="E211" s="130"/>
      <c r="F211" s="130"/>
      <c r="G211" s="130"/>
      <c r="H211" s="130"/>
      <c r="I211" s="130"/>
      <c r="J211" s="130"/>
      <c r="K211" s="130"/>
      <c r="L211" s="130"/>
      <c r="M211" s="130"/>
      <c r="N211" s="130"/>
      <c r="O211" s="130"/>
      <c r="P211" s="130"/>
      <c r="Q211" s="130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</row>
    <row r="212" ht="15.75" customHeight="1">
      <c r="A212" s="130"/>
      <c r="B212" s="130"/>
      <c r="C212" s="130"/>
      <c r="D212" s="130"/>
      <c r="E212" s="130"/>
      <c r="F212" s="130"/>
      <c r="G212" s="130"/>
      <c r="H212" s="130"/>
      <c r="I212" s="130"/>
      <c r="J212" s="130"/>
      <c r="K212" s="130"/>
      <c r="L212" s="130"/>
      <c r="M212" s="130"/>
      <c r="N212" s="130"/>
      <c r="O212" s="130"/>
      <c r="P212" s="130"/>
      <c r="Q212" s="130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</row>
    <row r="213" ht="15.75" customHeight="1">
      <c r="A213" s="130"/>
      <c r="B213" s="130"/>
      <c r="C213" s="130"/>
      <c r="D213" s="130"/>
      <c r="E213" s="130"/>
      <c r="F213" s="130"/>
      <c r="G213" s="130"/>
      <c r="H213" s="130"/>
      <c r="I213" s="130"/>
      <c r="J213" s="130"/>
      <c r="K213" s="130"/>
      <c r="L213" s="130"/>
      <c r="M213" s="130"/>
      <c r="N213" s="130"/>
      <c r="O213" s="130"/>
      <c r="P213" s="130"/>
      <c r="Q213" s="130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</row>
    <row r="214" ht="15.75" customHeight="1">
      <c r="A214" s="130"/>
      <c r="B214" s="130"/>
      <c r="C214" s="130"/>
      <c r="D214" s="130"/>
      <c r="E214" s="130"/>
      <c r="F214" s="130"/>
      <c r="G214" s="130"/>
      <c r="H214" s="130"/>
      <c r="I214" s="130"/>
      <c r="J214" s="130"/>
      <c r="K214" s="130"/>
      <c r="L214" s="130"/>
      <c r="M214" s="130"/>
      <c r="N214" s="130"/>
      <c r="O214" s="130"/>
      <c r="P214" s="130"/>
      <c r="Q214" s="130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</row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  <row r="1028" ht="15.75" customHeight="1"/>
    <row r="1029" ht="15.75" customHeight="1"/>
    <row r="1030" ht="15.75" customHeight="1"/>
    <row r="1031" ht="15.75" customHeight="1"/>
    <row r="1032" ht="15.75" customHeight="1"/>
    <row r="1033" ht="15.75" customHeight="1"/>
    <row r="1034" ht="15.75" customHeight="1"/>
    <row r="1035" ht="15.75" customHeight="1"/>
    <row r="1036" ht="15.75" customHeight="1"/>
    <row r="1037" ht="15.75" customHeight="1"/>
    <row r="1038" ht="15.75" customHeight="1"/>
    <row r="1039" ht="15.75" customHeight="1"/>
    <row r="1040" ht="15.75" customHeight="1"/>
    <row r="1041" ht="15.75" customHeight="1"/>
    <row r="1042" ht="15.75" customHeight="1"/>
    <row r="1043" ht="15.75" customHeight="1"/>
    <row r="1044" ht="15.75" customHeight="1"/>
    <row r="1045" ht="15.75" customHeight="1"/>
    <row r="1046" ht="15.75" customHeight="1"/>
    <row r="1047" ht="15.75" customHeight="1"/>
    <row r="1048" ht="15.75" customHeight="1"/>
    <row r="1049" ht="15.75" customHeight="1"/>
    <row r="1050" ht="15.75" customHeight="1"/>
    <row r="1051" ht="15.75" customHeight="1"/>
    <row r="1052" ht="15.75" customHeight="1"/>
    <row r="1053" ht="15.75" customHeight="1"/>
    <row r="1054" ht="15.75" customHeight="1"/>
    <row r="1055" ht="15.75" customHeight="1"/>
    <row r="1056" ht="15.75" customHeight="1"/>
    <row r="1057" ht="15.75" customHeight="1"/>
    <row r="1058" ht="15.75" customHeight="1"/>
    <row r="1059" ht="15.75" customHeight="1"/>
    <row r="1060" ht="15.75" customHeight="1"/>
  </sheetData>
  <mergeCells count="83"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205:F205"/>
    <mergeCell ref="A206:F206"/>
    <mergeCell ref="A207:F207"/>
    <mergeCell ref="A208:F208"/>
    <mergeCell ref="A209:F209"/>
    <mergeCell ref="A210:F210"/>
    <mergeCell ref="A198:F198"/>
    <mergeCell ref="A199:F199"/>
    <mergeCell ref="A200:F200"/>
    <mergeCell ref="A201:F201"/>
    <mergeCell ref="A202:F202"/>
    <mergeCell ref="A203:F203"/>
    <mergeCell ref="A204:F204"/>
    <mergeCell ref="A1:J1"/>
    <mergeCell ref="A2:J2"/>
    <mergeCell ref="A3:J3"/>
    <mergeCell ref="B4:J4"/>
    <mergeCell ref="A5:J5"/>
    <mergeCell ref="A86:I86"/>
    <mergeCell ref="A101:I101"/>
    <mergeCell ref="A135:F135"/>
    <mergeCell ref="A136:F136"/>
    <mergeCell ref="A137:F137"/>
    <mergeCell ref="A138:F138"/>
    <mergeCell ref="A139:F139"/>
    <mergeCell ref="A140:F140"/>
    <mergeCell ref="A141:F141"/>
    <mergeCell ref="A142:F142"/>
    <mergeCell ref="A143:F143"/>
    <mergeCell ref="A144:F144"/>
    <mergeCell ref="A145:F145"/>
    <mergeCell ref="A146:F146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</mergeCells>
  <dataValidations>
    <dataValidation type="list" allowBlank="1" sqref="D7:D71 D88:D92 D103:D122">
      <formula1>"AGP,CLH,CLT,COM,CTD,CTI,DES,DISP,ELE,ESG,EST,EXM,EXQ,EXR,FRQ,REV,VAGO"</formula1>
    </dataValidation>
    <dataValidation type="list" allowBlank="1" sqref="B103:B122">
      <formula1>"FGS-1,FGS-2,FGS-3,FGA-1,FGA-2,FGA-3"</formula1>
    </dataValidation>
    <dataValidation type="list" allowBlank="1" sqref="B7:B71">
      <formula1>"DAS,DAS-1,DAS-2,DAS-3,DAS-4,DAS-5,CAA-1,CAA-2,CAA-3,CAA-4,CAA-5"</formula1>
    </dataValidation>
    <dataValidation type="list" allowBlank="1" sqref="B88:B92">
      <formula1>"FDA,FDA-1,FDA-2,FDA-3,FDA-4"</formula1>
    </dataValidation>
  </dataValidations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1.0"/>
    <col customWidth="1" min="2" max="2" width="12.0"/>
    <col customWidth="1" min="3" max="3" width="17.38"/>
    <col customWidth="1" min="4" max="4" width="14.5"/>
    <col customWidth="1" min="5" max="5" width="9.88"/>
    <col customWidth="1" min="6" max="6" width="52.88"/>
    <col customWidth="1" min="7" max="7" width="19.88"/>
    <col customWidth="1" min="8" max="8" width="18.25"/>
    <col customWidth="1" min="9" max="9" width="17.88"/>
    <col customWidth="1" min="10" max="10" width="15.0"/>
    <col customWidth="1" min="11" max="16" width="8.0"/>
    <col customWidth="1" min="17" max="17" width="43.88"/>
    <col customWidth="1" min="18" max="30" width="8.0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4" t="s">
        <v>1</v>
      </c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6"/>
      <c r="AC1" s="6"/>
      <c r="AD1" s="6"/>
    </row>
    <row r="2">
      <c r="A2" s="7" t="s">
        <v>2</v>
      </c>
      <c r="B2" s="8"/>
      <c r="C2" s="8"/>
      <c r="D2" s="8"/>
      <c r="E2" s="8"/>
      <c r="F2" s="8"/>
      <c r="G2" s="8"/>
      <c r="H2" s="8"/>
      <c r="I2" s="8"/>
      <c r="J2" s="9"/>
      <c r="K2" s="34"/>
      <c r="L2" s="34"/>
      <c r="M2" s="34"/>
      <c r="N2" s="34"/>
      <c r="O2" s="34"/>
      <c r="P2" s="34"/>
      <c r="Q2" s="34"/>
      <c r="R2" s="5"/>
      <c r="S2" s="5"/>
      <c r="T2" s="5"/>
      <c r="U2" s="5"/>
      <c r="V2" s="5"/>
      <c r="W2" s="5"/>
      <c r="X2" s="5"/>
      <c r="Y2" s="5"/>
      <c r="Z2" s="5"/>
      <c r="AA2" s="5"/>
      <c r="AB2" s="6"/>
      <c r="AC2" s="6"/>
      <c r="AD2" s="6"/>
    </row>
    <row r="3">
      <c r="A3" s="10" t="s">
        <v>3</v>
      </c>
      <c r="B3" s="8"/>
      <c r="C3" s="8"/>
      <c r="D3" s="8"/>
      <c r="E3" s="8"/>
      <c r="F3" s="8"/>
      <c r="G3" s="8"/>
      <c r="H3" s="8"/>
      <c r="I3" s="8"/>
      <c r="J3" s="9"/>
      <c r="K3" s="34"/>
      <c r="L3" s="34"/>
      <c r="M3" s="34"/>
      <c r="N3" s="34"/>
      <c r="O3" s="34"/>
      <c r="P3" s="34"/>
      <c r="Q3" s="34"/>
      <c r="R3" s="11"/>
      <c r="S3" s="11"/>
      <c r="T3" s="11"/>
      <c r="U3" s="11"/>
      <c r="V3" s="11"/>
      <c r="W3" s="11"/>
      <c r="X3" s="11"/>
      <c r="Y3" s="11"/>
      <c r="Z3" s="12"/>
      <c r="AA3" s="12"/>
      <c r="AB3" s="6"/>
      <c r="AC3" s="6"/>
      <c r="AD3" s="6"/>
    </row>
    <row r="4">
      <c r="A4" s="131" t="s">
        <v>318</v>
      </c>
      <c r="B4" s="14" t="s">
        <v>5</v>
      </c>
      <c r="C4" s="8"/>
      <c r="D4" s="8"/>
      <c r="E4" s="8"/>
      <c r="F4" s="8"/>
      <c r="G4" s="8"/>
      <c r="H4" s="8"/>
      <c r="I4" s="8"/>
      <c r="J4" s="15"/>
      <c r="K4" s="34"/>
      <c r="L4" s="34"/>
      <c r="M4" s="34"/>
      <c r="N4" s="34"/>
      <c r="O4" s="34"/>
      <c r="P4" s="34"/>
      <c r="Q4" s="34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</row>
    <row r="5">
      <c r="A5" s="17" t="s">
        <v>6</v>
      </c>
      <c r="B5" s="8"/>
      <c r="C5" s="8"/>
      <c r="D5" s="8"/>
      <c r="E5" s="8"/>
      <c r="F5" s="8"/>
      <c r="G5" s="8"/>
      <c r="H5" s="8"/>
      <c r="I5" s="8"/>
      <c r="J5" s="15"/>
      <c r="K5" s="34"/>
      <c r="L5" s="34"/>
      <c r="M5" s="34"/>
      <c r="N5" s="34"/>
      <c r="O5" s="34"/>
      <c r="P5" s="34"/>
      <c r="Q5" s="34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</row>
    <row r="6">
      <c r="A6" s="21" t="s">
        <v>7</v>
      </c>
      <c r="B6" s="21" t="s">
        <v>8</v>
      </c>
      <c r="C6" s="21" t="s">
        <v>9</v>
      </c>
      <c r="D6" s="21" t="s">
        <v>10</v>
      </c>
      <c r="E6" s="21" t="s">
        <v>11</v>
      </c>
      <c r="F6" s="21" t="s">
        <v>12</v>
      </c>
      <c r="G6" s="21" t="s">
        <v>13</v>
      </c>
      <c r="H6" s="21" t="s">
        <v>14</v>
      </c>
      <c r="I6" s="21" t="s">
        <v>15</v>
      </c>
      <c r="J6" s="21" t="s">
        <v>16</v>
      </c>
      <c r="K6" s="34"/>
      <c r="L6" s="34"/>
      <c r="M6" s="34"/>
      <c r="N6" s="34"/>
      <c r="O6" s="34"/>
      <c r="P6" s="34"/>
      <c r="Q6" s="3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</row>
    <row r="7">
      <c r="A7" s="132" t="s">
        <v>17</v>
      </c>
      <c r="B7" s="177" t="s">
        <v>18</v>
      </c>
      <c r="C7" s="27"/>
      <c r="D7" s="178" t="s">
        <v>19</v>
      </c>
      <c r="E7" s="29">
        <v>1.0</v>
      </c>
      <c r="F7" s="179" t="s">
        <v>20</v>
      </c>
      <c r="G7" s="136">
        <v>18000.0</v>
      </c>
      <c r="H7" s="137">
        <v>0.0</v>
      </c>
      <c r="I7" s="180">
        <v>0.0</v>
      </c>
      <c r="J7" s="33">
        <f t="shared" ref="J7:J76" si="1">SUM(G7:I7)</f>
        <v>18000</v>
      </c>
      <c r="K7" s="34"/>
      <c r="L7" s="34"/>
      <c r="M7" s="34"/>
      <c r="N7" s="34"/>
      <c r="O7" s="34"/>
      <c r="P7" s="34"/>
      <c r="Q7" s="34"/>
      <c r="R7" s="35"/>
      <c r="S7" s="35"/>
      <c r="T7" s="35"/>
      <c r="U7" s="35"/>
      <c r="V7" s="35"/>
      <c r="W7" s="35"/>
      <c r="X7" s="35"/>
      <c r="Y7" s="35"/>
      <c r="Z7" s="35"/>
      <c r="AA7" s="16"/>
      <c r="AB7" s="16"/>
      <c r="AC7" s="16"/>
      <c r="AD7" s="16"/>
    </row>
    <row r="8">
      <c r="A8" s="66" t="s">
        <v>21</v>
      </c>
      <c r="B8" s="181" t="s">
        <v>22</v>
      </c>
      <c r="C8" s="27"/>
      <c r="D8" s="182" t="s">
        <v>23</v>
      </c>
      <c r="E8" s="38">
        <v>1.0</v>
      </c>
      <c r="F8" s="66" t="s">
        <v>24</v>
      </c>
      <c r="G8" s="72">
        <v>0.0</v>
      </c>
      <c r="H8" s="139">
        <v>2600.0</v>
      </c>
      <c r="I8" s="73">
        <v>10400.0</v>
      </c>
      <c r="J8" s="33">
        <f t="shared" si="1"/>
        <v>13000</v>
      </c>
      <c r="K8" s="34"/>
      <c r="L8" s="34"/>
      <c r="M8" s="34"/>
      <c r="N8" s="34"/>
      <c r="O8" s="34"/>
      <c r="P8" s="34"/>
      <c r="Q8" s="34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</row>
    <row r="9">
      <c r="A9" s="66" t="s">
        <v>25</v>
      </c>
      <c r="B9" s="181" t="s">
        <v>22</v>
      </c>
      <c r="C9" s="27"/>
      <c r="D9" s="182" t="s">
        <v>23</v>
      </c>
      <c r="E9" s="38">
        <v>1.0</v>
      </c>
      <c r="F9" s="66" t="s">
        <v>26</v>
      </c>
      <c r="G9" s="72">
        <v>0.0</v>
      </c>
      <c r="H9" s="139">
        <v>2600.0</v>
      </c>
      <c r="I9" s="73">
        <v>10400.0</v>
      </c>
      <c r="J9" s="33">
        <f t="shared" si="1"/>
        <v>13000</v>
      </c>
      <c r="K9" s="34"/>
      <c r="L9" s="34"/>
      <c r="M9" s="34"/>
      <c r="N9" s="34"/>
      <c r="O9" s="34"/>
      <c r="P9" s="34"/>
      <c r="Q9" s="34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</row>
    <row r="10">
      <c r="A10" s="66" t="s">
        <v>27</v>
      </c>
      <c r="B10" s="181" t="s">
        <v>22</v>
      </c>
      <c r="C10" s="27"/>
      <c r="D10" s="182" t="s">
        <v>23</v>
      </c>
      <c r="E10" s="38">
        <v>1.0</v>
      </c>
      <c r="F10" s="183" t="s">
        <v>28</v>
      </c>
      <c r="G10" s="72">
        <v>0.0</v>
      </c>
      <c r="H10" s="139">
        <v>2600.0</v>
      </c>
      <c r="I10" s="73">
        <v>10400.0</v>
      </c>
      <c r="J10" s="33">
        <f t="shared" si="1"/>
        <v>13000</v>
      </c>
      <c r="K10" s="34"/>
      <c r="L10" s="34"/>
      <c r="M10" s="34"/>
      <c r="N10" s="34"/>
      <c r="O10" s="34"/>
      <c r="P10" s="34"/>
      <c r="Q10" s="34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</row>
    <row r="11">
      <c r="A11" s="66" t="s">
        <v>29</v>
      </c>
      <c r="B11" s="181" t="s">
        <v>22</v>
      </c>
      <c r="C11" s="49"/>
      <c r="D11" s="182" t="s">
        <v>23</v>
      </c>
      <c r="E11" s="104">
        <v>1.0</v>
      </c>
      <c r="F11" s="184" t="s">
        <v>291</v>
      </c>
      <c r="G11" s="72">
        <v>0.0</v>
      </c>
      <c r="H11" s="139">
        <v>2600.0</v>
      </c>
      <c r="I11" s="73">
        <v>10400.0</v>
      </c>
      <c r="J11" s="33">
        <f t="shared" si="1"/>
        <v>13000</v>
      </c>
      <c r="K11" s="34"/>
      <c r="L11" s="34"/>
      <c r="M11" s="34"/>
      <c r="N11" s="34"/>
      <c r="O11" s="34"/>
      <c r="P11" s="34"/>
      <c r="Q11" s="34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</row>
    <row r="12">
      <c r="A12" s="66" t="s">
        <v>31</v>
      </c>
      <c r="B12" s="181" t="s">
        <v>32</v>
      </c>
      <c r="C12" s="49"/>
      <c r="D12" s="182" t="s">
        <v>23</v>
      </c>
      <c r="E12" s="29">
        <v>1.0</v>
      </c>
      <c r="F12" s="66" t="s">
        <v>33</v>
      </c>
      <c r="G12" s="72">
        <v>0.0</v>
      </c>
      <c r="H12" s="139">
        <v>1695.65</v>
      </c>
      <c r="I12" s="73">
        <v>6782.61</v>
      </c>
      <c r="J12" s="33">
        <f t="shared" si="1"/>
        <v>8478.26</v>
      </c>
      <c r="K12" s="34"/>
      <c r="L12" s="34"/>
      <c r="M12" s="34"/>
      <c r="N12" s="34"/>
      <c r="O12" s="34"/>
      <c r="P12" s="34"/>
      <c r="Q12" s="34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</row>
    <row r="13">
      <c r="A13" s="141" t="s">
        <v>34</v>
      </c>
      <c r="B13" s="185" t="s">
        <v>32</v>
      </c>
      <c r="C13" s="27"/>
      <c r="D13" s="182" t="s">
        <v>292</v>
      </c>
      <c r="E13" s="38">
        <v>1.0</v>
      </c>
      <c r="F13" s="186" t="s">
        <v>30</v>
      </c>
      <c r="G13" s="72">
        <v>0.0</v>
      </c>
      <c r="H13" s="143">
        <v>0.0</v>
      </c>
      <c r="I13" s="187">
        <v>0.0</v>
      </c>
      <c r="J13" s="33">
        <f t="shared" si="1"/>
        <v>0</v>
      </c>
      <c r="K13" s="34"/>
      <c r="L13" s="34"/>
      <c r="M13" s="34"/>
      <c r="N13" s="34"/>
      <c r="O13" s="34"/>
      <c r="P13" s="34"/>
      <c r="Q13" s="34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</row>
    <row r="14">
      <c r="A14" s="66" t="s">
        <v>35</v>
      </c>
      <c r="B14" s="181" t="s">
        <v>32</v>
      </c>
      <c r="C14" s="27"/>
      <c r="D14" s="182" t="s">
        <v>23</v>
      </c>
      <c r="E14" s="38">
        <v>1.0</v>
      </c>
      <c r="F14" s="66" t="s">
        <v>36</v>
      </c>
      <c r="G14" s="72">
        <v>0.0</v>
      </c>
      <c r="H14" s="139">
        <v>1695.65</v>
      </c>
      <c r="I14" s="73">
        <v>6782.61</v>
      </c>
      <c r="J14" s="33">
        <f t="shared" si="1"/>
        <v>8478.26</v>
      </c>
      <c r="K14" s="34"/>
      <c r="L14" s="34"/>
      <c r="M14" s="34"/>
      <c r="N14" s="34"/>
      <c r="O14" s="34"/>
      <c r="P14" s="34"/>
      <c r="Q14" s="34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</row>
    <row r="15">
      <c r="A15" s="66" t="s">
        <v>37</v>
      </c>
      <c r="B15" s="188" t="s">
        <v>32</v>
      </c>
      <c r="C15" s="27"/>
      <c r="D15" s="182" t="s">
        <v>23</v>
      </c>
      <c r="E15" s="38">
        <v>1.0</v>
      </c>
      <c r="F15" s="66" t="s">
        <v>38</v>
      </c>
      <c r="G15" s="72">
        <v>0.0</v>
      </c>
      <c r="H15" s="139">
        <v>1695.65</v>
      </c>
      <c r="I15" s="73">
        <v>6782.61</v>
      </c>
      <c r="J15" s="33">
        <f t="shared" si="1"/>
        <v>8478.26</v>
      </c>
      <c r="K15" s="34"/>
      <c r="L15" s="34"/>
      <c r="M15" s="34"/>
      <c r="N15" s="34"/>
      <c r="O15" s="34"/>
      <c r="P15" s="34"/>
      <c r="Q15" s="34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</row>
    <row r="16">
      <c r="A16" s="66" t="s">
        <v>39</v>
      </c>
      <c r="B16" s="181" t="s">
        <v>32</v>
      </c>
      <c r="C16" s="27"/>
      <c r="D16" s="182" t="s">
        <v>23</v>
      </c>
      <c r="E16" s="38">
        <v>1.0</v>
      </c>
      <c r="F16" s="66" t="s">
        <v>40</v>
      </c>
      <c r="G16" s="72">
        <v>0.0</v>
      </c>
      <c r="H16" s="139">
        <v>1695.65</v>
      </c>
      <c r="I16" s="73">
        <v>6782.61</v>
      </c>
      <c r="J16" s="33">
        <f t="shared" si="1"/>
        <v>8478.26</v>
      </c>
      <c r="K16" s="34"/>
      <c r="L16" s="34"/>
      <c r="M16" s="34"/>
      <c r="N16" s="34"/>
      <c r="O16" s="34"/>
      <c r="P16" s="34"/>
      <c r="Q16" s="34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</row>
    <row r="17">
      <c r="A17" s="66" t="s">
        <v>41</v>
      </c>
      <c r="B17" s="181" t="s">
        <v>32</v>
      </c>
      <c r="C17" s="27"/>
      <c r="D17" s="182" t="s">
        <v>23</v>
      </c>
      <c r="E17" s="29">
        <v>1.0</v>
      </c>
      <c r="F17" s="66" t="s">
        <v>42</v>
      </c>
      <c r="G17" s="72">
        <v>0.0</v>
      </c>
      <c r="H17" s="139">
        <v>1695.65</v>
      </c>
      <c r="I17" s="73">
        <v>6782.61</v>
      </c>
      <c r="J17" s="33">
        <f t="shared" si="1"/>
        <v>8478.26</v>
      </c>
      <c r="K17" s="34"/>
      <c r="L17" s="34"/>
      <c r="M17" s="34"/>
      <c r="N17" s="34"/>
      <c r="O17" s="34"/>
      <c r="P17" s="34"/>
      <c r="Q17" s="34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</row>
    <row r="18">
      <c r="A18" s="66" t="s">
        <v>43</v>
      </c>
      <c r="B18" s="181" t="s">
        <v>44</v>
      </c>
      <c r="C18" s="27"/>
      <c r="D18" s="182" t="s">
        <v>23</v>
      </c>
      <c r="E18" s="38">
        <v>1.0</v>
      </c>
      <c r="F18" s="184" t="s">
        <v>293</v>
      </c>
      <c r="G18" s="72">
        <v>0.0</v>
      </c>
      <c r="H18" s="139">
        <v>1425.9</v>
      </c>
      <c r="I18" s="73">
        <v>5703.56</v>
      </c>
      <c r="J18" s="33">
        <f t="shared" si="1"/>
        <v>7129.46</v>
      </c>
      <c r="K18" s="34"/>
      <c r="L18" s="34"/>
      <c r="M18" s="34"/>
      <c r="N18" s="34"/>
      <c r="O18" s="34"/>
      <c r="P18" s="34"/>
      <c r="Q18" s="34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</row>
    <row r="19">
      <c r="A19" s="66" t="s">
        <v>45</v>
      </c>
      <c r="B19" s="181" t="s">
        <v>44</v>
      </c>
      <c r="C19" s="27"/>
      <c r="D19" s="182" t="s">
        <v>23</v>
      </c>
      <c r="E19" s="38">
        <v>1.0</v>
      </c>
      <c r="F19" s="66" t="s">
        <v>46</v>
      </c>
      <c r="G19" s="72">
        <v>0.0</v>
      </c>
      <c r="H19" s="139">
        <v>1425.9</v>
      </c>
      <c r="I19" s="73">
        <v>5703.56</v>
      </c>
      <c r="J19" s="33">
        <f t="shared" si="1"/>
        <v>7129.46</v>
      </c>
      <c r="K19" s="34"/>
      <c r="L19" s="34"/>
      <c r="M19" s="34"/>
      <c r="N19" s="34"/>
      <c r="O19" s="34"/>
      <c r="P19" s="34"/>
      <c r="Q19" s="34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</row>
    <row r="20">
      <c r="A20" s="66" t="s">
        <v>47</v>
      </c>
      <c r="B20" s="181" t="s">
        <v>44</v>
      </c>
      <c r="C20" s="27"/>
      <c r="D20" s="182" t="s">
        <v>23</v>
      </c>
      <c r="E20" s="38">
        <v>1.0</v>
      </c>
      <c r="F20" s="184" t="s">
        <v>294</v>
      </c>
      <c r="G20" s="72">
        <v>0.0</v>
      </c>
      <c r="H20" s="139">
        <v>1425.9</v>
      </c>
      <c r="I20" s="73">
        <v>5703.56</v>
      </c>
      <c r="J20" s="33">
        <f t="shared" si="1"/>
        <v>7129.46</v>
      </c>
      <c r="K20" s="34"/>
      <c r="L20" s="34"/>
      <c r="M20" s="34"/>
      <c r="N20" s="34"/>
      <c r="O20" s="34"/>
      <c r="P20" s="34"/>
      <c r="Q20" s="34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</row>
    <row r="21">
      <c r="A21" s="66" t="s">
        <v>48</v>
      </c>
      <c r="B21" s="181" t="s">
        <v>44</v>
      </c>
      <c r="C21" s="27"/>
      <c r="D21" s="182" t="s">
        <v>23</v>
      </c>
      <c r="E21" s="38">
        <v>1.0</v>
      </c>
      <c r="F21" s="184" t="s">
        <v>295</v>
      </c>
      <c r="G21" s="72">
        <v>0.0</v>
      </c>
      <c r="H21" s="139">
        <v>1425.9</v>
      </c>
      <c r="I21" s="73">
        <v>5703.56</v>
      </c>
      <c r="J21" s="33">
        <f t="shared" si="1"/>
        <v>7129.46</v>
      </c>
      <c r="K21" s="34"/>
      <c r="L21" s="34"/>
      <c r="M21" s="34"/>
      <c r="N21" s="34"/>
      <c r="O21" s="34"/>
      <c r="P21" s="34"/>
      <c r="Q21" s="34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</row>
    <row r="22">
      <c r="A22" s="66" t="s">
        <v>49</v>
      </c>
      <c r="B22" s="181" t="s">
        <v>44</v>
      </c>
      <c r="C22" s="27"/>
      <c r="D22" s="182" t="s">
        <v>23</v>
      </c>
      <c r="E22" s="29">
        <v>1.0</v>
      </c>
      <c r="F22" s="66" t="s">
        <v>50</v>
      </c>
      <c r="G22" s="72">
        <v>0.0</v>
      </c>
      <c r="H22" s="139">
        <v>1425.9</v>
      </c>
      <c r="I22" s="73">
        <v>5703.56</v>
      </c>
      <c r="J22" s="33">
        <f t="shared" si="1"/>
        <v>7129.46</v>
      </c>
      <c r="K22" s="34"/>
      <c r="L22" s="34"/>
      <c r="M22" s="34"/>
      <c r="N22" s="34"/>
      <c r="O22" s="34"/>
      <c r="P22" s="34"/>
      <c r="Q22" s="34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</row>
    <row r="23">
      <c r="A23" s="66" t="s">
        <v>51</v>
      </c>
      <c r="B23" s="181" t="s">
        <v>44</v>
      </c>
      <c r="C23" s="27"/>
      <c r="D23" s="182" t="s">
        <v>23</v>
      </c>
      <c r="E23" s="38">
        <v>1.0</v>
      </c>
      <c r="F23" s="189" t="s">
        <v>296</v>
      </c>
      <c r="G23" s="72">
        <v>0.0</v>
      </c>
      <c r="H23" s="139">
        <v>1425.9</v>
      </c>
      <c r="I23" s="73">
        <v>5703.56</v>
      </c>
      <c r="J23" s="33">
        <f t="shared" si="1"/>
        <v>7129.46</v>
      </c>
      <c r="K23" s="34"/>
      <c r="L23" s="34"/>
      <c r="M23" s="34"/>
      <c r="N23" s="34"/>
      <c r="O23" s="34"/>
      <c r="P23" s="34"/>
      <c r="Q23" s="34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</row>
    <row r="24">
      <c r="A24" s="66" t="s">
        <v>52</v>
      </c>
      <c r="B24" s="181" t="s">
        <v>44</v>
      </c>
      <c r="C24" s="27"/>
      <c r="D24" s="182" t="s">
        <v>23</v>
      </c>
      <c r="E24" s="38">
        <v>1.0</v>
      </c>
      <c r="F24" s="179" t="s">
        <v>319</v>
      </c>
      <c r="G24" s="72">
        <v>0.0</v>
      </c>
      <c r="H24" s="139">
        <v>1425.9</v>
      </c>
      <c r="I24" s="73">
        <v>5703.56</v>
      </c>
      <c r="J24" s="33">
        <f t="shared" si="1"/>
        <v>7129.46</v>
      </c>
      <c r="K24" s="34"/>
      <c r="L24" s="34"/>
      <c r="M24" s="34"/>
      <c r="N24" s="34"/>
      <c r="O24" s="34"/>
      <c r="P24" s="34"/>
      <c r="Q24" s="34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</row>
    <row r="25">
      <c r="A25" s="66" t="s">
        <v>53</v>
      </c>
      <c r="B25" s="181" t="s">
        <v>44</v>
      </c>
      <c r="C25" s="27"/>
      <c r="D25" s="182" t="s">
        <v>23</v>
      </c>
      <c r="E25" s="38">
        <v>1.0</v>
      </c>
      <c r="F25" s="66" t="s">
        <v>320</v>
      </c>
      <c r="G25" s="72">
        <v>0.0</v>
      </c>
      <c r="H25" s="139">
        <v>1425.9</v>
      </c>
      <c r="I25" s="73">
        <v>5703.56</v>
      </c>
      <c r="J25" s="33">
        <f t="shared" si="1"/>
        <v>7129.46</v>
      </c>
      <c r="K25" s="34"/>
      <c r="L25" s="34"/>
      <c r="M25" s="34"/>
      <c r="N25" s="34"/>
      <c r="O25" s="34"/>
      <c r="P25" s="34"/>
      <c r="Q25" s="34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</row>
    <row r="26">
      <c r="A26" s="66" t="s">
        <v>54</v>
      </c>
      <c r="B26" s="181" t="s">
        <v>55</v>
      </c>
      <c r="C26" s="49"/>
      <c r="D26" s="182" t="s">
        <v>23</v>
      </c>
      <c r="E26" s="38">
        <v>1.0</v>
      </c>
      <c r="F26" s="66" t="s">
        <v>321</v>
      </c>
      <c r="G26" s="72">
        <v>0.0</v>
      </c>
      <c r="H26" s="139">
        <v>1310.28</v>
      </c>
      <c r="I26" s="73">
        <v>5241.11</v>
      </c>
      <c r="J26" s="33">
        <f t="shared" si="1"/>
        <v>6551.39</v>
      </c>
      <c r="K26" s="34"/>
      <c r="L26" s="34"/>
      <c r="M26" s="34"/>
      <c r="N26" s="34"/>
      <c r="O26" s="34"/>
      <c r="P26" s="34"/>
      <c r="Q26" s="34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</row>
    <row r="27">
      <c r="A27" s="66" t="s">
        <v>57</v>
      </c>
      <c r="B27" s="181" t="s">
        <v>58</v>
      </c>
      <c r="C27" s="49"/>
      <c r="D27" s="182" t="s">
        <v>23</v>
      </c>
      <c r="E27" s="29">
        <v>1.0</v>
      </c>
      <c r="F27" s="66" t="s">
        <v>59</v>
      </c>
      <c r="G27" s="72">
        <v>0.0</v>
      </c>
      <c r="H27" s="139">
        <v>1079.06</v>
      </c>
      <c r="I27" s="73">
        <v>4316.21</v>
      </c>
      <c r="J27" s="33">
        <f t="shared" si="1"/>
        <v>5395.27</v>
      </c>
      <c r="K27" s="34"/>
      <c r="L27" s="34"/>
      <c r="M27" s="34"/>
      <c r="N27" s="34"/>
      <c r="O27" s="34"/>
      <c r="P27" s="34"/>
      <c r="Q27" s="34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</row>
    <row r="28">
      <c r="A28" s="66" t="s">
        <v>60</v>
      </c>
      <c r="B28" s="181" t="s">
        <v>58</v>
      </c>
      <c r="C28" s="49"/>
      <c r="D28" s="182" t="s">
        <v>23</v>
      </c>
      <c r="E28" s="38">
        <v>1.0</v>
      </c>
      <c r="F28" s="66" t="s">
        <v>61</v>
      </c>
      <c r="G28" s="72">
        <v>0.0</v>
      </c>
      <c r="H28" s="139">
        <v>1079.06</v>
      </c>
      <c r="I28" s="73">
        <v>4316.21</v>
      </c>
      <c r="J28" s="33">
        <f t="shared" si="1"/>
        <v>5395.27</v>
      </c>
      <c r="K28" s="34"/>
      <c r="L28" s="34"/>
      <c r="M28" s="34"/>
      <c r="N28" s="34"/>
      <c r="O28" s="34"/>
      <c r="P28" s="34"/>
      <c r="Q28" s="34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</row>
    <row r="29">
      <c r="A29" s="66" t="s">
        <v>62</v>
      </c>
      <c r="B29" s="181" t="s">
        <v>58</v>
      </c>
      <c r="C29" s="27"/>
      <c r="D29" s="182" t="s">
        <v>23</v>
      </c>
      <c r="E29" s="38">
        <v>1.0</v>
      </c>
      <c r="F29" s="189" t="s">
        <v>297</v>
      </c>
      <c r="G29" s="72">
        <v>0.0</v>
      </c>
      <c r="H29" s="139">
        <v>1079.06</v>
      </c>
      <c r="I29" s="73">
        <v>4316.21</v>
      </c>
      <c r="J29" s="33">
        <f t="shared" si="1"/>
        <v>5395.27</v>
      </c>
      <c r="K29" s="34"/>
      <c r="L29" s="34"/>
      <c r="M29" s="34"/>
      <c r="N29" s="34"/>
      <c r="O29" s="34"/>
      <c r="P29" s="34"/>
      <c r="Q29" s="34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</row>
    <row r="30">
      <c r="A30" s="66" t="s">
        <v>63</v>
      </c>
      <c r="B30" s="181" t="s">
        <v>58</v>
      </c>
      <c r="C30" s="27"/>
      <c r="D30" s="182" t="s">
        <v>23</v>
      </c>
      <c r="E30" s="38">
        <v>1.0</v>
      </c>
      <c r="F30" s="179" t="s">
        <v>298</v>
      </c>
      <c r="G30" s="72">
        <v>0.0</v>
      </c>
      <c r="H30" s="139">
        <v>1079.06</v>
      </c>
      <c r="I30" s="73">
        <v>4316.21</v>
      </c>
      <c r="J30" s="33">
        <f t="shared" si="1"/>
        <v>5395.27</v>
      </c>
      <c r="K30" s="34"/>
      <c r="L30" s="34"/>
      <c r="M30" s="34"/>
      <c r="N30" s="34"/>
      <c r="O30" s="34"/>
      <c r="P30" s="34"/>
      <c r="Q30" s="34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</row>
    <row r="31">
      <c r="A31" s="66" t="s">
        <v>64</v>
      </c>
      <c r="B31" s="181" t="s">
        <v>58</v>
      </c>
      <c r="C31" s="27"/>
      <c r="D31" s="182" t="s">
        <v>23</v>
      </c>
      <c r="E31" s="38">
        <v>1.0</v>
      </c>
      <c r="F31" s="184" t="s">
        <v>322</v>
      </c>
      <c r="G31" s="149">
        <v>0.0</v>
      </c>
      <c r="H31" s="139">
        <v>1079.06</v>
      </c>
      <c r="I31" s="73">
        <v>4316.21</v>
      </c>
      <c r="J31" s="33">
        <f t="shared" si="1"/>
        <v>5395.27</v>
      </c>
      <c r="K31" s="34"/>
      <c r="L31" s="34"/>
      <c r="M31" s="34"/>
      <c r="N31" s="34"/>
      <c r="O31" s="34"/>
      <c r="P31" s="34"/>
      <c r="Q31" s="34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</row>
    <row r="32">
      <c r="A32" s="66" t="s">
        <v>65</v>
      </c>
      <c r="B32" s="181" t="s">
        <v>58</v>
      </c>
      <c r="C32" s="27"/>
      <c r="D32" s="182" t="s">
        <v>23</v>
      </c>
      <c r="E32" s="29">
        <v>1.0</v>
      </c>
      <c r="F32" s="189" t="s">
        <v>323</v>
      </c>
      <c r="G32" s="149">
        <v>0.0</v>
      </c>
      <c r="H32" s="139">
        <v>1079.06</v>
      </c>
      <c r="I32" s="73">
        <v>4316.21</v>
      </c>
      <c r="J32" s="33">
        <f t="shared" si="1"/>
        <v>5395.27</v>
      </c>
      <c r="K32" s="34"/>
      <c r="L32" s="34"/>
      <c r="M32" s="34"/>
      <c r="N32" s="34"/>
      <c r="O32" s="34"/>
      <c r="P32" s="34"/>
      <c r="Q32" s="34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</row>
    <row r="33">
      <c r="A33" s="141" t="s">
        <v>66</v>
      </c>
      <c r="B33" s="185" t="s">
        <v>58</v>
      </c>
      <c r="C33" s="27"/>
      <c r="D33" s="182" t="s">
        <v>292</v>
      </c>
      <c r="E33" s="38">
        <v>1.0</v>
      </c>
      <c r="F33" s="190" t="s">
        <v>30</v>
      </c>
      <c r="G33" s="149">
        <v>0.0</v>
      </c>
      <c r="H33" s="143">
        <v>0.0</v>
      </c>
      <c r="I33" s="187">
        <v>0.0</v>
      </c>
      <c r="J33" s="33">
        <f t="shared" si="1"/>
        <v>0</v>
      </c>
      <c r="K33" s="34"/>
      <c r="L33" s="34"/>
      <c r="M33" s="34"/>
      <c r="N33" s="34"/>
      <c r="O33" s="34"/>
      <c r="P33" s="34"/>
      <c r="Q33" s="34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</row>
    <row r="34">
      <c r="A34" s="66" t="s">
        <v>67</v>
      </c>
      <c r="B34" s="181" t="s">
        <v>68</v>
      </c>
      <c r="C34" s="27"/>
      <c r="D34" s="182" t="s">
        <v>23</v>
      </c>
      <c r="E34" s="38">
        <v>1.0</v>
      </c>
      <c r="F34" s="66" t="s">
        <v>324</v>
      </c>
      <c r="G34" s="149">
        <v>0.0</v>
      </c>
      <c r="H34" s="139">
        <v>936.46</v>
      </c>
      <c r="I34" s="73">
        <v>3745.85</v>
      </c>
      <c r="J34" s="33">
        <f t="shared" si="1"/>
        <v>4682.31</v>
      </c>
      <c r="K34" s="34"/>
      <c r="L34" s="34"/>
      <c r="M34" s="34"/>
      <c r="N34" s="34"/>
      <c r="O34" s="34"/>
      <c r="P34" s="34"/>
      <c r="Q34" s="34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</row>
    <row r="35">
      <c r="A35" s="141" t="s">
        <v>67</v>
      </c>
      <c r="B35" s="185" t="s">
        <v>68</v>
      </c>
      <c r="C35" s="27"/>
      <c r="D35" s="182" t="s">
        <v>292</v>
      </c>
      <c r="E35" s="38">
        <v>1.0</v>
      </c>
      <c r="F35" s="186" t="s">
        <v>30</v>
      </c>
      <c r="G35" s="149">
        <v>0.0</v>
      </c>
      <c r="H35" s="143">
        <v>0.0</v>
      </c>
      <c r="I35" s="187">
        <v>0.0</v>
      </c>
      <c r="J35" s="33">
        <f t="shared" si="1"/>
        <v>0</v>
      </c>
      <c r="K35" s="34"/>
      <c r="L35" s="34"/>
      <c r="M35" s="34"/>
      <c r="N35" s="34"/>
      <c r="O35" s="34"/>
      <c r="P35" s="34"/>
      <c r="Q35" s="34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</row>
    <row r="36">
      <c r="A36" s="141" t="s">
        <v>67</v>
      </c>
      <c r="B36" s="185" t="s">
        <v>68</v>
      </c>
      <c r="C36" s="27"/>
      <c r="D36" s="182" t="s">
        <v>292</v>
      </c>
      <c r="E36" s="38">
        <v>1.0</v>
      </c>
      <c r="F36" s="186" t="s">
        <v>30</v>
      </c>
      <c r="G36" s="149">
        <v>0.0</v>
      </c>
      <c r="H36" s="143">
        <v>0.0</v>
      </c>
      <c r="I36" s="187">
        <v>0.0</v>
      </c>
      <c r="J36" s="33">
        <f t="shared" si="1"/>
        <v>0</v>
      </c>
      <c r="K36" s="34"/>
      <c r="L36" s="34"/>
      <c r="M36" s="34"/>
      <c r="N36" s="34"/>
      <c r="O36" s="34"/>
      <c r="P36" s="34"/>
      <c r="Q36" s="34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</row>
    <row r="37">
      <c r="A37" s="141" t="s">
        <v>67</v>
      </c>
      <c r="B37" s="185" t="s">
        <v>68</v>
      </c>
      <c r="C37" s="27"/>
      <c r="D37" s="182" t="s">
        <v>292</v>
      </c>
      <c r="E37" s="29">
        <v>1.0</v>
      </c>
      <c r="F37" s="186" t="s">
        <v>30</v>
      </c>
      <c r="G37" s="149">
        <v>0.0</v>
      </c>
      <c r="H37" s="143">
        <v>0.0</v>
      </c>
      <c r="I37" s="187">
        <v>0.0</v>
      </c>
      <c r="J37" s="33">
        <f t="shared" si="1"/>
        <v>0</v>
      </c>
      <c r="K37" s="34"/>
      <c r="L37" s="34"/>
      <c r="M37" s="34"/>
      <c r="N37" s="34"/>
      <c r="O37" s="34"/>
      <c r="P37" s="34"/>
      <c r="Q37" s="34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</row>
    <row r="38">
      <c r="A38" s="66" t="s">
        <v>69</v>
      </c>
      <c r="B38" s="181" t="s">
        <v>68</v>
      </c>
      <c r="C38" s="27"/>
      <c r="D38" s="182" t="s">
        <v>23</v>
      </c>
      <c r="E38" s="38">
        <v>1.0</v>
      </c>
      <c r="F38" s="66" t="s">
        <v>70</v>
      </c>
      <c r="G38" s="149">
        <v>0.0</v>
      </c>
      <c r="H38" s="139">
        <v>936.46</v>
      </c>
      <c r="I38" s="73">
        <v>3745.85</v>
      </c>
      <c r="J38" s="33">
        <f t="shared" si="1"/>
        <v>4682.31</v>
      </c>
      <c r="K38" s="34"/>
      <c r="L38" s="34"/>
      <c r="M38" s="34"/>
      <c r="N38" s="34"/>
      <c r="O38" s="34"/>
      <c r="P38" s="34"/>
      <c r="Q38" s="34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</row>
    <row r="39">
      <c r="A39" s="66" t="s">
        <v>71</v>
      </c>
      <c r="B39" s="181" t="s">
        <v>68</v>
      </c>
      <c r="C39" s="27"/>
      <c r="D39" s="182" t="s">
        <v>23</v>
      </c>
      <c r="E39" s="38">
        <v>1.0</v>
      </c>
      <c r="F39" s="66" t="s">
        <v>72</v>
      </c>
      <c r="G39" s="149">
        <v>0.0</v>
      </c>
      <c r="H39" s="139">
        <v>936.46</v>
      </c>
      <c r="I39" s="73">
        <v>3745.85</v>
      </c>
      <c r="J39" s="33">
        <f t="shared" si="1"/>
        <v>4682.31</v>
      </c>
      <c r="K39" s="34"/>
      <c r="L39" s="34"/>
      <c r="M39" s="34"/>
      <c r="N39" s="34"/>
      <c r="O39" s="34"/>
      <c r="P39" s="34"/>
      <c r="Q39" s="34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</row>
    <row r="40">
      <c r="A40" s="66" t="s">
        <v>71</v>
      </c>
      <c r="B40" s="181" t="s">
        <v>68</v>
      </c>
      <c r="C40" s="27"/>
      <c r="D40" s="182" t="s">
        <v>23</v>
      </c>
      <c r="E40" s="38">
        <v>1.0</v>
      </c>
      <c r="F40" s="66" t="s">
        <v>73</v>
      </c>
      <c r="G40" s="149">
        <v>0.0</v>
      </c>
      <c r="H40" s="139">
        <v>936.46</v>
      </c>
      <c r="I40" s="73">
        <v>3745.85</v>
      </c>
      <c r="J40" s="33">
        <f t="shared" si="1"/>
        <v>4682.31</v>
      </c>
      <c r="K40" s="34"/>
      <c r="L40" s="34"/>
      <c r="M40" s="34"/>
      <c r="N40" s="34"/>
      <c r="O40" s="34"/>
      <c r="P40" s="34"/>
      <c r="Q40" s="34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</row>
    <row r="41">
      <c r="A41" s="66" t="s">
        <v>74</v>
      </c>
      <c r="B41" s="181" t="s">
        <v>68</v>
      </c>
      <c r="C41" s="27"/>
      <c r="D41" s="182" t="s">
        <v>23</v>
      </c>
      <c r="E41" s="38">
        <v>1.0</v>
      </c>
      <c r="F41" s="66" t="s">
        <v>75</v>
      </c>
      <c r="G41" s="149">
        <v>0.0</v>
      </c>
      <c r="H41" s="139">
        <v>936.46</v>
      </c>
      <c r="I41" s="73">
        <v>3745.85</v>
      </c>
      <c r="J41" s="33">
        <f t="shared" si="1"/>
        <v>4682.31</v>
      </c>
      <c r="K41" s="34"/>
      <c r="L41" s="34"/>
      <c r="M41" s="34"/>
      <c r="N41" s="34"/>
      <c r="O41" s="34"/>
      <c r="P41" s="34"/>
      <c r="Q41" s="34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</row>
    <row r="42">
      <c r="A42" s="66" t="s">
        <v>76</v>
      </c>
      <c r="B42" s="181" t="s">
        <v>77</v>
      </c>
      <c r="C42" s="27"/>
      <c r="D42" s="182" t="s">
        <v>23</v>
      </c>
      <c r="E42" s="29">
        <v>1.0</v>
      </c>
      <c r="F42" s="66" t="s">
        <v>78</v>
      </c>
      <c r="G42" s="149">
        <v>0.0</v>
      </c>
      <c r="H42" s="139">
        <v>770.75</v>
      </c>
      <c r="I42" s="73">
        <v>3083.01</v>
      </c>
      <c r="J42" s="33">
        <f t="shared" si="1"/>
        <v>3853.76</v>
      </c>
      <c r="K42" s="34"/>
      <c r="L42" s="34"/>
      <c r="M42" s="34"/>
      <c r="N42" s="34"/>
      <c r="O42" s="34"/>
      <c r="P42" s="34"/>
      <c r="Q42" s="34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</row>
    <row r="43">
      <c r="A43" s="141" t="s">
        <v>79</v>
      </c>
      <c r="B43" s="185" t="s">
        <v>77</v>
      </c>
      <c r="C43" s="27"/>
      <c r="D43" s="182" t="s">
        <v>292</v>
      </c>
      <c r="E43" s="38">
        <v>1.0</v>
      </c>
      <c r="F43" s="186" t="s">
        <v>30</v>
      </c>
      <c r="G43" s="149">
        <v>0.0</v>
      </c>
      <c r="H43" s="143">
        <v>0.0</v>
      </c>
      <c r="I43" s="187">
        <v>0.0</v>
      </c>
      <c r="J43" s="33">
        <f t="shared" si="1"/>
        <v>0</v>
      </c>
      <c r="K43" s="34"/>
      <c r="L43" s="34"/>
      <c r="M43" s="34"/>
      <c r="N43" s="34"/>
      <c r="O43" s="34"/>
      <c r="P43" s="34"/>
      <c r="Q43" s="34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</row>
    <row r="44">
      <c r="A44" s="66" t="s">
        <v>80</v>
      </c>
      <c r="B44" s="181" t="s">
        <v>77</v>
      </c>
      <c r="C44" s="27"/>
      <c r="D44" s="182" t="s">
        <v>23</v>
      </c>
      <c r="E44" s="38">
        <v>1.0</v>
      </c>
      <c r="F44" s="66" t="s">
        <v>300</v>
      </c>
      <c r="G44" s="149">
        <v>0.0</v>
      </c>
      <c r="H44" s="139">
        <v>770.75</v>
      </c>
      <c r="I44" s="73">
        <v>3083.01</v>
      </c>
      <c r="J44" s="33">
        <f t="shared" si="1"/>
        <v>3853.76</v>
      </c>
      <c r="K44" s="34"/>
      <c r="L44" s="34"/>
      <c r="M44" s="34"/>
      <c r="N44" s="34"/>
      <c r="O44" s="34"/>
      <c r="P44" s="34"/>
      <c r="Q44" s="34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</row>
    <row r="45">
      <c r="A45" s="66" t="s">
        <v>80</v>
      </c>
      <c r="B45" s="181" t="s">
        <v>77</v>
      </c>
      <c r="C45" s="27"/>
      <c r="D45" s="182" t="s">
        <v>23</v>
      </c>
      <c r="E45" s="38">
        <v>1.0</v>
      </c>
      <c r="F45" s="66" t="s">
        <v>301</v>
      </c>
      <c r="G45" s="149">
        <v>0.0</v>
      </c>
      <c r="H45" s="139">
        <v>770.75</v>
      </c>
      <c r="I45" s="73">
        <v>3083.01</v>
      </c>
      <c r="J45" s="33">
        <f t="shared" si="1"/>
        <v>3853.76</v>
      </c>
      <c r="K45" s="34"/>
      <c r="L45" s="34"/>
      <c r="M45" s="34"/>
      <c r="N45" s="34"/>
      <c r="O45" s="34"/>
      <c r="P45" s="34"/>
      <c r="Q45" s="34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</row>
    <row r="46">
      <c r="A46" s="141" t="s">
        <v>80</v>
      </c>
      <c r="B46" s="185" t="s">
        <v>77</v>
      </c>
      <c r="C46" s="27"/>
      <c r="D46" s="182" t="s">
        <v>292</v>
      </c>
      <c r="E46" s="38">
        <v>1.0</v>
      </c>
      <c r="F46" s="186" t="s">
        <v>30</v>
      </c>
      <c r="G46" s="149">
        <v>0.0</v>
      </c>
      <c r="H46" s="143">
        <v>0.0</v>
      </c>
      <c r="I46" s="187">
        <v>0.0</v>
      </c>
      <c r="J46" s="33">
        <f t="shared" si="1"/>
        <v>0</v>
      </c>
      <c r="K46" s="34"/>
      <c r="L46" s="34"/>
      <c r="M46" s="34"/>
      <c r="N46" s="34"/>
      <c r="O46" s="34"/>
      <c r="P46" s="34"/>
      <c r="Q46" s="34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</row>
    <row r="47">
      <c r="A47" s="66" t="s">
        <v>81</v>
      </c>
      <c r="B47" s="181" t="s">
        <v>77</v>
      </c>
      <c r="C47" s="49"/>
      <c r="D47" s="182" t="s">
        <v>23</v>
      </c>
      <c r="E47" s="29">
        <v>1.0</v>
      </c>
      <c r="F47" s="66" t="s">
        <v>82</v>
      </c>
      <c r="G47" s="149">
        <v>0.0</v>
      </c>
      <c r="H47" s="139">
        <v>770.75</v>
      </c>
      <c r="I47" s="73">
        <v>3083.01</v>
      </c>
      <c r="J47" s="33">
        <f t="shared" si="1"/>
        <v>3853.76</v>
      </c>
      <c r="K47" s="34"/>
      <c r="L47" s="34"/>
      <c r="M47" s="34"/>
      <c r="N47" s="34"/>
      <c r="O47" s="34"/>
      <c r="P47" s="34"/>
      <c r="Q47" s="34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</row>
    <row r="48">
      <c r="A48" s="66" t="s">
        <v>81</v>
      </c>
      <c r="B48" s="181" t="s">
        <v>77</v>
      </c>
      <c r="C48" s="49"/>
      <c r="D48" s="182" t="s">
        <v>23</v>
      </c>
      <c r="E48" s="38">
        <v>1.0</v>
      </c>
      <c r="F48" s="66" t="s">
        <v>83</v>
      </c>
      <c r="G48" s="149">
        <v>0.0</v>
      </c>
      <c r="H48" s="139">
        <v>770.75</v>
      </c>
      <c r="I48" s="73">
        <v>3083.01</v>
      </c>
      <c r="J48" s="33">
        <f t="shared" si="1"/>
        <v>3853.76</v>
      </c>
      <c r="K48" s="34"/>
      <c r="L48" s="34"/>
      <c r="M48" s="34"/>
      <c r="N48" s="34"/>
      <c r="O48" s="34"/>
      <c r="P48" s="34"/>
      <c r="Q48" s="34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</row>
    <row r="49">
      <c r="A49" s="66" t="s">
        <v>81</v>
      </c>
      <c r="B49" s="181" t="s">
        <v>77</v>
      </c>
      <c r="C49" s="49"/>
      <c r="D49" s="182" t="s">
        <v>23</v>
      </c>
      <c r="E49" s="38">
        <v>1.0</v>
      </c>
      <c r="F49" s="66" t="s">
        <v>84</v>
      </c>
      <c r="G49" s="149">
        <v>0.0</v>
      </c>
      <c r="H49" s="139">
        <v>770.75</v>
      </c>
      <c r="I49" s="73">
        <v>3083.01</v>
      </c>
      <c r="J49" s="33">
        <f t="shared" si="1"/>
        <v>3853.76</v>
      </c>
      <c r="K49" s="34"/>
      <c r="L49" s="34"/>
      <c r="M49" s="34"/>
      <c r="N49" s="34"/>
      <c r="O49" s="34"/>
      <c r="P49" s="34"/>
      <c r="Q49" s="34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</row>
    <row r="50">
      <c r="A50" s="66" t="s">
        <v>85</v>
      </c>
      <c r="B50" s="181" t="s">
        <v>77</v>
      </c>
      <c r="C50" s="27"/>
      <c r="D50" s="182" t="s">
        <v>23</v>
      </c>
      <c r="E50" s="38">
        <v>1.0</v>
      </c>
      <c r="F50" s="66" t="s">
        <v>302</v>
      </c>
      <c r="G50" s="149">
        <v>0.0</v>
      </c>
      <c r="H50" s="139">
        <v>770.75</v>
      </c>
      <c r="I50" s="73">
        <v>3083.01</v>
      </c>
      <c r="J50" s="33">
        <f t="shared" si="1"/>
        <v>3853.76</v>
      </c>
      <c r="K50" s="34"/>
      <c r="L50" s="34"/>
      <c r="M50" s="34"/>
      <c r="N50" s="34"/>
      <c r="O50" s="34"/>
      <c r="P50" s="34"/>
      <c r="Q50" s="34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</row>
    <row r="51">
      <c r="A51" s="66" t="s">
        <v>85</v>
      </c>
      <c r="B51" s="181" t="s">
        <v>77</v>
      </c>
      <c r="C51" s="49"/>
      <c r="D51" s="182" t="s">
        <v>23</v>
      </c>
      <c r="E51" s="38">
        <v>1.0</v>
      </c>
      <c r="F51" s="66" t="s">
        <v>86</v>
      </c>
      <c r="G51" s="149">
        <v>0.0</v>
      </c>
      <c r="H51" s="139">
        <v>770.75</v>
      </c>
      <c r="I51" s="73">
        <v>3083.01</v>
      </c>
      <c r="J51" s="33">
        <f t="shared" si="1"/>
        <v>3853.76</v>
      </c>
      <c r="K51" s="34"/>
      <c r="L51" s="34"/>
      <c r="M51" s="34"/>
      <c r="N51" s="34"/>
      <c r="O51" s="34"/>
      <c r="P51" s="34"/>
      <c r="Q51" s="34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</row>
    <row r="52">
      <c r="A52" s="66" t="s">
        <v>85</v>
      </c>
      <c r="B52" s="181" t="s">
        <v>77</v>
      </c>
      <c r="C52" s="49"/>
      <c r="D52" s="182" t="s">
        <v>23</v>
      </c>
      <c r="E52" s="29">
        <v>1.0</v>
      </c>
      <c r="F52" s="66" t="s">
        <v>87</v>
      </c>
      <c r="G52" s="149">
        <v>0.0</v>
      </c>
      <c r="H52" s="139">
        <v>770.75</v>
      </c>
      <c r="I52" s="73">
        <v>3083.01</v>
      </c>
      <c r="J52" s="33">
        <f t="shared" si="1"/>
        <v>3853.76</v>
      </c>
      <c r="K52" s="34"/>
      <c r="L52" s="34"/>
      <c r="M52" s="34"/>
      <c r="N52" s="34"/>
      <c r="O52" s="34"/>
      <c r="P52" s="34"/>
      <c r="Q52" s="34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</row>
    <row r="53">
      <c r="A53" s="66" t="s">
        <v>88</v>
      </c>
      <c r="B53" s="181" t="s">
        <v>77</v>
      </c>
      <c r="C53" s="49"/>
      <c r="D53" s="182" t="s">
        <v>23</v>
      </c>
      <c r="E53" s="38">
        <v>1.0</v>
      </c>
      <c r="F53" s="66" t="s">
        <v>89</v>
      </c>
      <c r="G53" s="149">
        <v>0.0</v>
      </c>
      <c r="H53" s="139">
        <v>770.75</v>
      </c>
      <c r="I53" s="73">
        <v>3083.01</v>
      </c>
      <c r="J53" s="33">
        <f t="shared" si="1"/>
        <v>3853.76</v>
      </c>
      <c r="K53" s="34"/>
      <c r="L53" s="34"/>
      <c r="M53" s="34"/>
      <c r="N53" s="34"/>
      <c r="O53" s="34"/>
      <c r="P53" s="34"/>
      <c r="Q53" s="34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</row>
    <row r="54">
      <c r="A54" s="66" t="s">
        <v>88</v>
      </c>
      <c r="B54" s="188" t="s">
        <v>77</v>
      </c>
      <c r="C54" s="27"/>
      <c r="D54" s="182" t="s">
        <v>23</v>
      </c>
      <c r="E54" s="38">
        <v>1.0</v>
      </c>
      <c r="F54" s="184" t="s">
        <v>303</v>
      </c>
      <c r="G54" s="149">
        <v>0.0</v>
      </c>
      <c r="H54" s="139">
        <v>770.75</v>
      </c>
      <c r="I54" s="73">
        <v>3083.01</v>
      </c>
      <c r="J54" s="33">
        <f t="shared" si="1"/>
        <v>3853.76</v>
      </c>
      <c r="K54" s="34"/>
      <c r="L54" s="34"/>
      <c r="M54" s="34"/>
      <c r="N54" s="34"/>
      <c r="O54" s="34"/>
      <c r="P54" s="34"/>
      <c r="Q54" s="34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</row>
    <row r="55">
      <c r="A55" s="66" t="s">
        <v>90</v>
      </c>
      <c r="B55" s="181" t="s">
        <v>77</v>
      </c>
      <c r="C55" s="49"/>
      <c r="D55" s="182" t="s">
        <v>23</v>
      </c>
      <c r="E55" s="38">
        <v>1.0</v>
      </c>
      <c r="F55" s="66" t="s">
        <v>91</v>
      </c>
      <c r="G55" s="149">
        <v>0.0</v>
      </c>
      <c r="H55" s="139">
        <v>770.75</v>
      </c>
      <c r="I55" s="73">
        <v>3083.01</v>
      </c>
      <c r="J55" s="33">
        <f t="shared" si="1"/>
        <v>3853.76</v>
      </c>
      <c r="K55" s="34"/>
      <c r="L55" s="34"/>
      <c r="M55" s="34"/>
      <c r="N55" s="34"/>
      <c r="O55" s="34"/>
      <c r="P55" s="34"/>
      <c r="Q55" s="34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</row>
    <row r="56">
      <c r="A56" s="66" t="s">
        <v>92</v>
      </c>
      <c r="B56" s="188" t="s">
        <v>77</v>
      </c>
      <c r="C56" s="27"/>
      <c r="D56" s="182" t="s">
        <v>145</v>
      </c>
      <c r="E56" s="38">
        <v>1.0</v>
      </c>
      <c r="F56" s="189" t="s">
        <v>304</v>
      </c>
      <c r="G56" s="149">
        <v>0.0</v>
      </c>
      <c r="H56" s="139">
        <v>0.0</v>
      </c>
      <c r="I56" s="73">
        <v>3083.01</v>
      </c>
      <c r="J56" s="33">
        <f t="shared" si="1"/>
        <v>3083.01</v>
      </c>
      <c r="K56" s="34"/>
      <c r="L56" s="34"/>
      <c r="M56" s="34"/>
      <c r="N56" s="34"/>
      <c r="O56" s="34"/>
      <c r="P56" s="34"/>
      <c r="Q56" s="34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</row>
    <row r="57">
      <c r="A57" s="66" t="s">
        <v>93</v>
      </c>
      <c r="B57" s="188" t="s">
        <v>94</v>
      </c>
      <c r="C57" s="27"/>
      <c r="D57" s="182" t="s">
        <v>23</v>
      </c>
      <c r="E57" s="29">
        <v>1.0</v>
      </c>
      <c r="F57" s="132" t="s">
        <v>106</v>
      </c>
      <c r="G57" s="149">
        <v>0.0</v>
      </c>
      <c r="H57" s="150">
        <v>500.99</v>
      </c>
      <c r="I57" s="191">
        <v>2003.96</v>
      </c>
      <c r="J57" s="33">
        <f t="shared" si="1"/>
        <v>2504.95</v>
      </c>
      <c r="K57" s="34"/>
      <c r="L57" s="34"/>
      <c r="M57" s="34"/>
      <c r="N57" s="34"/>
      <c r="O57" s="34"/>
      <c r="P57" s="34"/>
      <c r="Q57" s="34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</row>
    <row r="58">
      <c r="A58" s="141" t="s">
        <v>93</v>
      </c>
      <c r="B58" s="185" t="s">
        <v>94</v>
      </c>
      <c r="C58" s="27"/>
      <c r="D58" s="182" t="s">
        <v>292</v>
      </c>
      <c r="E58" s="38">
        <v>1.0</v>
      </c>
      <c r="F58" s="186" t="s">
        <v>30</v>
      </c>
      <c r="G58" s="149">
        <v>0.0</v>
      </c>
      <c r="H58" s="151">
        <v>0.0</v>
      </c>
      <c r="I58" s="192">
        <v>0.0</v>
      </c>
      <c r="J58" s="33">
        <f t="shared" si="1"/>
        <v>0</v>
      </c>
      <c r="K58" s="34"/>
      <c r="L58" s="34"/>
      <c r="M58" s="34"/>
      <c r="N58" s="34"/>
      <c r="O58" s="34"/>
      <c r="P58" s="34"/>
      <c r="Q58" s="34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</row>
    <row r="59">
      <c r="A59" s="141" t="s">
        <v>93</v>
      </c>
      <c r="B59" s="193" t="s">
        <v>94</v>
      </c>
      <c r="C59" s="27"/>
      <c r="D59" s="182" t="s">
        <v>292</v>
      </c>
      <c r="E59" s="38">
        <v>1.0</v>
      </c>
      <c r="F59" s="186" t="s">
        <v>30</v>
      </c>
      <c r="G59" s="149">
        <v>0.0</v>
      </c>
      <c r="H59" s="151">
        <v>0.0</v>
      </c>
      <c r="I59" s="192">
        <v>0.0</v>
      </c>
      <c r="J59" s="33">
        <f t="shared" si="1"/>
        <v>0</v>
      </c>
      <c r="K59" s="34"/>
      <c r="L59" s="34"/>
      <c r="M59" s="34"/>
      <c r="N59" s="34"/>
      <c r="O59" s="34"/>
      <c r="P59" s="34"/>
      <c r="Q59" s="34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</row>
    <row r="60">
      <c r="A60" s="66" t="s">
        <v>95</v>
      </c>
      <c r="B60" s="181" t="s">
        <v>94</v>
      </c>
      <c r="C60" s="49"/>
      <c r="D60" s="182" t="s">
        <v>23</v>
      </c>
      <c r="E60" s="38">
        <v>1.0</v>
      </c>
      <c r="F60" s="66" t="s">
        <v>96</v>
      </c>
      <c r="G60" s="149">
        <v>0.0</v>
      </c>
      <c r="H60" s="150">
        <v>500.99</v>
      </c>
      <c r="I60" s="191">
        <v>2003.96</v>
      </c>
      <c r="J60" s="33">
        <f t="shared" si="1"/>
        <v>2504.95</v>
      </c>
      <c r="K60" s="34"/>
      <c r="L60" s="34"/>
      <c r="M60" s="34"/>
      <c r="N60" s="34"/>
      <c r="O60" s="34"/>
      <c r="P60" s="34"/>
      <c r="Q60" s="34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</row>
    <row r="61">
      <c r="A61" s="141" t="s">
        <v>95</v>
      </c>
      <c r="B61" s="193" t="s">
        <v>94</v>
      </c>
      <c r="C61" s="27"/>
      <c r="D61" s="182" t="s">
        <v>292</v>
      </c>
      <c r="E61" s="38">
        <v>1.0</v>
      </c>
      <c r="F61" s="186" t="s">
        <v>30</v>
      </c>
      <c r="G61" s="149">
        <v>0.0</v>
      </c>
      <c r="H61" s="151">
        <v>0.0</v>
      </c>
      <c r="I61" s="192">
        <v>0.0</v>
      </c>
      <c r="J61" s="33">
        <f t="shared" si="1"/>
        <v>0</v>
      </c>
      <c r="K61" s="34"/>
      <c r="L61" s="34"/>
      <c r="M61" s="34"/>
      <c r="N61" s="34"/>
      <c r="O61" s="34"/>
      <c r="P61" s="34"/>
      <c r="Q61" s="34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</row>
    <row r="62">
      <c r="A62" s="141" t="s">
        <v>97</v>
      </c>
      <c r="B62" s="193" t="s">
        <v>98</v>
      </c>
      <c r="C62" s="27"/>
      <c r="D62" s="182" t="s">
        <v>292</v>
      </c>
      <c r="E62" s="29">
        <v>1.0</v>
      </c>
      <c r="F62" s="186" t="s">
        <v>30</v>
      </c>
      <c r="G62" s="149">
        <v>0.0</v>
      </c>
      <c r="H62" s="151">
        <v>0.0</v>
      </c>
      <c r="I62" s="192">
        <v>0.0</v>
      </c>
      <c r="J62" s="33">
        <f t="shared" si="1"/>
        <v>0</v>
      </c>
      <c r="K62" s="34"/>
      <c r="L62" s="34"/>
      <c r="M62" s="34"/>
      <c r="N62" s="34"/>
      <c r="O62" s="34"/>
      <c r="P62" s="34"/>
      <c r="Q62" s="34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</row>
    <row r="63">
      <c r="A63" s="66" t="s">
        <v>99</v>
      </c>
      <c r="B63" s="181" t="s">
        <v>100</v>
      </c>
      <c r="C63" s="49"/>
      <c r="D63" s="182" t="s">
        <v>145</v>
      </c>
      <c r="E63" s="38">
        <v>1.0</v>
      </c>
      <c r="F63" s="66" t="s">
        <v>101</v>
      </c>
      <c r="G63" s="149">
        <v>0.0</v>
      </c>
      <c r="H63" s="139">
        <v>0.0</v>
      </c>
      <c r="I63" s="73">
        <v>1079.06</v>
      </c>
      <c r="J63" s="33">
        <f t="shared" si="1"/>
        <v>1079.06</v>
      </c>
      <c r="K63" s="34"/>
      <c r="L63" s="34"/>
      <c r="M63" s="34"/>
      <c r="N63" s="34"/>
      <c r="O63" s="34"/>
      <c r="P63" s="34"/>
      <c r="Q63" s="34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</row>
    <row r="64">
      <c r="A64" s="66" t="s">
        <v>102</v>
      </c>
      <c r="B64" s="181" t="s">
        <v>100</v>
      </c>
      <c r="C64" s="49"/>
      <c r="D64" s="182" t="s">
        <v>23</v>
      </c>
      <c r="E64" s="38">
        <v>1.0</v>
      </c>
      <c r="F64" s="66" t="s">
        <v>103</v>
      </c>
      <c r="G64" s="149">
        <v>0.0</v>
      </c>
      <c r="H64" s="139">
        <v>269.76</v>
      </c>
      <c r="I64" s="73">
        <v>1079.06</v>
      </c>
      <c r="J64" s="33">
        <f t="shared" si="1"/>
        <v>1348.82</v>
      </c>
      <c r="K64" s="34"/>
      <c r="L64" s="34"/>
      <c r="M64" s="34"/>
      <c r="N64" s="34"/>
      <c r="O64" s="34"/>
      <c r="P64" s="34"/>
      <c r="Q64" s="34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</row>
    <row r="65">
      <c r="A65" s="66" t="s">
        <v>104</v>
      </c>
      <c r="B65" s="181" t="s">
        <v>100</v>
      </c>
      <c r="C65" s="49"/>
      <c r="D65" s="182" t="s">
        <v>23</v>
      </c>
      <c r="E65" s="38">
        <v>1.0</v>
      </c>
      <c r="F65" s="66" t="s">
        <v>105</v>
      </c>
      <c r="G65" s="149">
        <v>0.0</v>
      </c>
      <c r="H65" s="139">
        <v>269.76</v>
      </c>
      <c r="I65" s="73">
        <v>1079.06</v>
      </c>
      <c r="J65" s="33">
        <f t="shared" si="1"/>
        <v>1348.82</v>
      </c>
      <c r="K65" s="34"/>
      <c r="L65" s="34"/>
      <c r="M65" s="34"/>
      <c r="N65" s="34"/>
      <c r="O65" s="34"/>
      <c r="P65" s="34"/>
      <c r="Q65" s="34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</row>
    <row r="66">
      <c r="A66" s="141" t="s">
        <v>104</v>
      </c>
      <c r="B66" s="185" t="s">
        <v>100</v>
      </c>
      <c r="C66" s="59"/>
      <c r="D66" s="182" t="s">
        <v>292</v>
      </c>
      <c r="E66" s="61">
        <v>1.0</v>
      </c>
      <c r="F66" s="141" t="s">
        <v>30</v>
      </c>
      <c r="G66" s="149">
        <v>0.0</v>
      </c>
      <c r="H66" s="194">
        <v>0.0</v>
      </c>
      <c r="I66" s="195">
        <v>0.0</v>
      </c>
      <c r="J66" s="33">
        <f t="shared" si="1"/>
        <v>0</v>
      </c>
      <c r="K66" s="34"/>
      <c r="L66" s="34"/>
      <c r="M66" s="34"/>
      <c r="N66" s="34"/>
      <c r="O66" s="34"/>
      <c r="P66" s="34"/>
      <c r="Q66" s="34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</row>
    <row r="67">
      <c r="A67" s="66" t="s">
        <v>104</v>
      </c>
      <c r="B67" s="188" t="s">
        <v>100</v>
      </c>
      <c r="C67" s="27"/>
      <c r="D67" s="182" t="s">
        <v>23</v>
      </c>
      <c r="E67" s="38">
        <v>1.0</v>
      </c>
      <c r="F67" s="189" t="s">
        <v>305</v>
      </c>
      <c r="G67" s="72">
        <v>0.0</v>
      </c>
      <c r="H67" s="139">
        <v>269.76</v>
      </c>
      <c r="I67" s="73">
        <v>1079.06</v>
      </c>
      <c r="J67" s="33">
        <f t="shared" si="1"/>
        <v>1348.82</v>
      </c>
      <c r="K67" s="34"/>
      <c r="L67" s="34"/>
      <c r="M67" s="34"/>
      <c r="N67" s="34"/>
      <c r="O67" s="34"/>
      <c r="P67" s="34"/>
      <c r="Q67" s="34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</row>
    <row r="68">
      <c r="A68" s="66" t="s">
        <v>107</v>
      </c>
      <c r="B68" s="67"/>
      <c r="C68" s="68"/>
      <c r="D68" s="69" t="s">
        <v>108</v>
      </c>
      <c r="E68" s="70">
        <v>1.0</v>
      </c>
      <c r="F68" s="71" t="s">
        <v>109</v>
      </c>
      <c r="G68" s="72">
        <v>0.0</v>
      </c>
      <c r="H68" s="73">
        <v>0.0</v>
      </c>
      <c r="I68" s="73">
        <v>5004.52</v>
      </c>
      <c r="J68" s="33">
        <f t="shared" si="1"/>
        <v>5004.52</v>
      </c>
      <c r="K68" s="34"/>
      <c r="L68" s="34"/>
      <c r="M68" s="34"/>
      <c r="N68" s="34"/>
      <c r="O68" s="34"/>
      <c r="P68" s="34"/>
      <c r="Q68" s="34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</row>
    <row r="69">
      <c r="A69" s="66" t="s">
        <v>107</v>
      </c>
      <c r="B69" s="67"/>
      <c r="C69" s="68"/>
      <c r="D69" s="69" t="s">
        <v>108</v>
      </c>
      <c r="E69" s="70">
        <v>1.0</v>
      </c>
      <c r="F69" s="74" t="s">
        <v>110</v>
      </c>
      <c r="G69" s="72">
        <v>0.0</v>
      </c>
      <c r="H69" s="73">
        <v>0.0</v>
      </c>
      <c r="I69" s="73">
        <v>5004.52</v>
      </c>
      <c r="J69" s="33">
        <f t="shared" si="1"/>
        <v>5004.52</v>
      </c>
      <c r="K69" s="34"/>
      <c r="L69" s="34"/>
      <c r="M69" s="34"/>
      <c r="N69" s="34"/>
      <c r="O69" s="34"/>
      <c r="P69" s="34"/>
      <c r="Q69" s="34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</row>
    <row r="70">
      <c r="A70" s="66" t="s">
        <v>107</v>
      </c>
      <c r="B70" s="67"/>
      <c r="C70" s="68"/>
      <c r="D70" s="69" t="s">
        <v>108</v>
      </c>
      <c r="E70" s="70">
        <v>1.0</v>
      </c>
      <c r="F70" s="74" t="s">
        <v>111</v>
      </c>
      <c r="G70" s="72">
        <v>0.0</v>
      </c>
      <c r="H70" s="73">
        <v>0.0</v>
      </c>
      <c r="I70" s="73">
        <v>5004.52</v>
      </c>
      <c r="J70" s="33">
        <f t="shared" si="1"/>
        <v>5004.52</v>
      </c>
      <c r="K70" s="34"/>
      <c r="L70" s="34"/>
      <c r="M70" s="34"/>
      <c r="N70" s="34"/>
      <c r="O70" s="34"/>
      <c r="P70" s="34"/>
      <c r="Q70" s="34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</row>
    <row r="71">
      <c r="A71" s="66" t="s">
        <v>107</v>
      </c>
      <c r="B71" s="67"/>
      <c r="C71" s="68"/>
      <c r="D71" s="69" t="s">
        <v>108</v>
      </c>
      <c r="E71" s="70">
        <v>1.0</v>
      </c>
      <c r="F71" s="75" t="s">
        <v>112</v>
      </c>
      <c r="G71" s="72">
        <v>0.0</v>
      </c>
      <c r="H71" s="73">
        <v>0.0</v>
      </c>
      <c r="I71" s="73">
        <v>5004.52</v>
      </c>
      <c r="J71" s="33">
        <f t="shared" si="1"/>
        <v>5004.52</v>
      </c>
      <c r="K71" s="34"/>
      <c r="L71" s="34"/>
      <c r="M71" s="34"/>
      <c r="N71" s="34"/>
      <c r="O71" s="34"/>
      <c r="P71" s="34"/>
      <c r="Q71" s="34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</row>
    <row r="72">
      <c r="A72" s="76" t="s">
        <v>113</v>
      </c>
      <c r="B72" s="76" t="s">
        <v>114</v>
      </c>
      <c r="C72" s="77" t="s">
        <v>115</v>
      </c>
      <c r="D72" s="77" t="s">
        <v>116</v>
      </c>
      <c r="E72" s="77" t="s">
        <v>117</v>
      </c>
      <c r="F72" s="78"/>
      <c r="G72" s="77" t="s">
        <v>118</v>
      </c>
      <c r="H72" s="77" t="s">
        <v>119</v>
      </c>
      <c r="I72" s="77" t="s">
        <v>120</v>
      </c>
      <c r="J72" s="33">
        <f t="shared" si="1"/>
        <v>0</v>
      </c>
      <c r="K72" s="34"/>
      <c r="L72" s="34"/>
      <c r="M72" s="34"/>
      <c r="N72" s="34"/>
      <c r="O72" s="34"/>
      <c r="P72" s="34"/>
      <c r="Q72" s="34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</row>
    <row r="73">
      <c r="A73" s="79" t="s">
        <v>121</v>
      </c>
      <c r="B73" s="80" t="s">
        <v>18</v>
      </c>
      <c r="C73" s="81">
        <f>SUMIFS($E$7:$E$67,$B$7:$B$67,"DAS",$D$7:$D$67,"&lt;&gt;VAGO")</f>
        <v>1</v>
      </c>
      <c r="D73" s="153">
        <v>0.0</v>
      </c>
      <c r="E73" s="153">
        <v>1.0</v>
      </c>
      <c r="F73" s="82"/>
      <c r="G73" s="83">
        <f>SUMIF($B$7:$B$67,"DAS",$G$7:$G$67)</f>
        <v>18000</v>
      </c>
      <c r="H73" s="83">
        <f>SUMIF($B$7:$B$67,"DAS",$H$7:$H$67)</f>
        <v>0</v>
      </c>
      <c r="I73" s="83">
        <f>SUMIF($B$7:$B$67,"DAS",$I$7:$I$67)</f>
        <v>0</v>
      </c>
      <c r="J73" s="33">
        <f t="shared" si="1"/>
        <v>18000</v>
      </c>
      <c r="K73" s="84"/>
      <c r="L73" s="84"/>
      <c r="M73" s="84"/>
      <c r="N73" s="84"/>
      <c r="O73" s="84"/>
      <c r="P73" s="84"/>
      <c r="Q73" s="84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</row>
    <row r="74">
      <c r="A74" s="79" t="s">
        <v>122</v>
      </c>
      <c r="B74" s="80" t="s">
        <v>22</v>
      </c>
      <c r="C74" s="81">
        <f>SUMIFS($E$7:$E$67,$B$7:$B$67,"DAS-1",$D$7:$D$67,"&lt;&gt;VAGO")</f>
        <v>4</v>
      </c>
      <c r="D74" s="154">
        <v>0.0</v>
      </c>
      <c r="E74" s="154">
        <v>4.0</v>
      </c>
      <c r="F74" s="85"/>
      <c r="G74" s="83">
        <f>SUMIF($B$7:$B$67,"DAS-1",$G$7:$G$67)</f>
        <v>0</v>
      </c>
      <c r="H74" s="83">
        <f>SUMIF($B$7:$B$67,"DAS-1",$H$7:$H$67)</f>
        <v>10400</v>
      </c>
      <c r="I74" s="83">
        <f>SUMIF($B$7:$B$67,"DAS-1",$I$7:$I$67)</f>
        <v>41600</v>
      </c>
      <c r="J74" s="33">
        <f t="shared" si="1"/>
        <v>52000</v>
      </c>
      <c r="K74" s="84"/>
      <c r="L74" s="84"/>
      <c r="M74" s="84"/>
      <c r="N74" s="84"/>
      <c r="O74" s="84"/>
      <c r="P74" s="84"/>
      <c r="Q74" s="84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</row>
    <row r="75">
      <c r="A75" s="79" t="s">
        <v>123</v>
      </c>
      <c r="B75" s="80" t="s">
        <v>32</v>
      </c>
      <c r="C75" s="81">
        <f>SUMIFS($E$7:$E$67,$B$7:$B$67,"DAS-2",$D$7:$D$67,"&lt;&gt;VAGO")</f>
        <v>5</v>
      </c>
      <c r="D75" s="154">
        <v>1.0</v>
      </c>
      <c r="E75" s="154">
        <v>6.0</v>
      </c>
      <c r="F75" s="85"/>
      <c r="G75" s="83">
        <f>SUMIF($B$7:$B$67,"DAS-2",$G$7:$G$67)</f>
        <v>0</v>
      </c>
      <c r="H75" s="83">
        <f>SUMIF($B$7:$B$67,"DAS-2",$H$7:$H$67)</f>
        <v>8478.25</v>
      </c>
      <c r="I75" s="83">
        <f>SUMIF($B$7:$B$67,"DAS-2",$I$7:$I$67)</f>
        <v>33913.05</v>
      </c>
      <c r="J75" s="33">
        <f t="shared" si="1"/>
        <v>42391.3</v>
      </c>
      <c r="K75" s="84"/>
      <c r="L75" s="84"/>
      <c r="M75" s="84"/>
      <c r="N75" s="84"/>
      <c r="O75" s="84"/>
      <c r="P75" s="84"/>
      <c r="Q75" s="84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</row>
    <row r="76" ht="15.75" customHeight="1">
      <c r="A76" s="79" t="s">
        <v>124</v>
      </c>
      <c r="B76" s="80" t="s">
        <v>44</v>
      </c>
      <c r="C76" s="81">
        <f>SUMIFS($E$7:$E$67,$B$7:$B$67,"DAS-3",$D$7:$D$67,"&lt;&gt;VAGO")</f>
        <v>8</v>
      </c>
      <c r="D76" s="154">
        <v>0.0</v>
      </c>
      <c r="E76" s="154">
        <v>8.0</v>
      </c>
      <c r="F76" s="85"/>
      <c r="G76" s="83">
        <f>SUMIF($B$7:$B$67,"DAS-3",$G$7:$G$67)</f>
        <v>0</v>
      </c>
      <c r="H76" s="83">
        <f>SUMIF($B$7:$B$67,"DAS-3",$H$7:$H$67)</f>
        <v>11407.2</v>
      </c>
      <c r="I76" s="83">
        <f>SUMIF($B$7:$B$67,"DAS-3",$I$7:$I$67)</f>
        <v>45628.48</v>
      </c>
      <c r="J76" s="33">
        <f t="shared" si="1"/>
        <v>57035.68</v>
      </c>
      <c r="K76" s="84"/>
      <c r="L76" s="84"/>
      <c r="M76" s="84"/>
      <c r="N76" s="84"/>
      <c r="O76" s="84"/>
      <c r="P76" s="84"/>
      <c r="Q76" s="84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</row>
    <row r="77" ht="15.75" customHeight="1">
      <c r="A77" s="86" t="s">
        <v>125</v>
      </c>
      <c r="B77" s="80" t="s">
        <v>55</v>
      </c>
      <c r="C77" s="81">
        <f>SUMIFS($E$7:$E$67,$B$7:$B$67,"DAS-4",$D$7:$D$67,"&lt;&gt;VAGO")</f>
        <v>1</v>
      </c>
      <c r="D77" s="154">
        <v>0.0</v>
      </c>
      <c r="E77" s="154">
        <v>1.0</v>
      </c>
      <c r="F77" s="87"/>
      <c r="G77" s="83">
        <f>SUMIF($B$7:$B$67,"DAS-4",$G$7:$G$67)</f>
        <v>0</v>
      </c>
      <c r="H77" s="83">
        <f>SUMIF($B$7:$B$67,"DAS-4",$H$7:$H$67)</f>
        <v>1310.28</v>
      </c>
      <c r="I77" s="83">
        <f>SUMIF($B$7:$B$67,"DAS-4",$I$7:$I$67)</f>
        <v>5241.11</v>
      </c>
      <c r="J77" s="83">
        <f>SUMIF($B$7:$B$67,"DAS-4",$J$7:$J$67)</f>
        <v>6551.39</v>
      </c>
      <c r="K77" s="84"/>
      <c r="L77" s="84"/>
      <c r="M77" s="84"/>
      <c r="N77" s="84"/>
      <c r="O77" s="84"/>
      <c r="P77" s="84"/>
      <c r="Q77" s="84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</row>
    <row r="78" ht="15.75" customHeight="1">
      <c r="A78" s="86" t="s">
        <v>126</v>
      </c>
      <c r="B78" s="80" t="s">
        <v>58</v>
      </c>
      <c r="C78" s="81">
        <f>SUMIFS($E$7:$E$67,$B$7:$B$67,"DAS-5",$D$7:$D$67,"&lt;&gt;VAGO")</f>
        <v>6</v>
      </c>
      <c r="D78" s="154">
        <v>1.0</v>
      </c>
      <c r="E78" s="154">
        <v>7.0</v>
      </c>
      <c r="F78" s="87"/>
      <c r="G78" s="83">
        <f>SUMIF($B$7:$B$67,"DAS-5",$G$7:$G$67)</f>
        <v>0</v>
      </c>
      <c r="H78" s="83">
        <f>SUMIF($B$7:$B$67,"DAS-5",$H$7:$H$67)</f>
        <v>6474.36</v>
      </c>
      <c r="I78" s="83">
        <f>SUMIF($B$7:$B$67,"DAS-5",$I$7:$I$67)</f>
        <v>25897.26</v>
      </c>
      <c r="J78" s="83">
        <f>SUMIF($B$7:$B$67,"DAS-5",$J$7:$J$67)</f>
        <v>32371.62</v>
      </c>
      <c r="K78" s="84"/>
      <c r="L78" s="84"/>
      <c r="M78" s="84"/>
      <c r="N78" s="84"/>
      <c r="O78" s="84"/>
      <c r="P78" s="84"/>
      <c r="Q78" s="84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</row>
    <row r="79" ht="15.75" customHeight="1">
      <c r="A79" s="86" t="s">
        <v>127</v>
      </c>
      <c r="B79" s="80" t="s">
        <v>68</v>
      </c>
      <c r="C79" s="81">
        <f>SUMIFS($E$7:$E$67,$B$7:$B$67,"CAA-1",$D$7:$D$67,"&lt;&gt;VAGO")</f>
        <v>5</v>
      </c>
      <c r="D79" s="154">
        <v>4.0</v>
      </c>
      <c r="E79" s="154">
        <v>8.0</v>
      </c>
      <c r="F79" s="87"/>
      <c r="G79" s="83">
        <f>SUMIF($B$7:$B$67,"CAA-1",$G$7:$G$67)</f>
        <v>0</v>
      </c>
      <c r="H79" s="83">
        <f>SUMIF($B$7:$B$67,"CAA-1",$H$7:$H$67)</f>
        <v>4682.3</v>
      </c>
      <c r="I79" s="83">
        <f>SUMIF($B$7:$B$67,"CAA-1",$I$7:$I$67)</f>
        <v>18729.25</v>
      </c>
      <c r="J79" s="83">
        <f>SUMIF($B$7:$B$67,"CAA-1",$J$7:$J$67)</f>
        <v>23411.55</v>
      </c>
      <c r="K79" s="84"/>
      <c r="L79" s="84"/>
      <c r="M79" s="84"/>
      <c r="N79" s="84"/>
      <c r="O79" s="84"/>
      <c r="P79" s="84"/>
      <c r="Q79" s="84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</row>
    <row r="80" ht="15.75" customHeight="1">
      <c r="A80" s="86" t="s">
        <v>128</v>
      </c>
      <c r="B80" s="80" t="s">
        <v>77</v>
      </c>
      <c r="C80" s="81">
        <f>SUMIFS($E$7:$E$67,$B$7:$B$67,"CAA-2",$D$7:$D$67,"&lt;&gt;VAGO")</f>
        <v>13</v>
      </c>
      <c r="D80" s="154">
        <v>2.0</v>
      </c>
      <c r="E80" s="154">
        <v>15.0</v>
      </c>
      <c r="F80" s="87"/>
      <c r="G80" s="83">
        <f>SUMIF($B$7:$B$67,"CAA-2",$G$7:$G$67)</f>
        <v>0</v>
      </c>
      <c r="H80" s="83">
        <f>SUMIF($B$7:$B$67,"CAA-2",$H$7:$H$67)</f>
        <v>9249</v>
      </c>
      <c r="I80" s="83">
        <f>SUMIF($B$7:$B$67,"CAA-2",$I$7:$I$67)</f>
        <v>40079.13</v>
      </c>
      <c r="J80" s="83">
        <f>SUMIF($B$7:$B$67,"CAA-2",$J$7:$J$67)</f>
        <v>49328.13</v>
      </c>
      <c r="K80" s="84"/>
      <c r="L80" s="84"/>
      <c r="M80" s="84"/>
      <c r="N80" s="84"/>
      <c r="O80" s="84"/>
      <c r="P80" s="84"/>
      <c r="Q80" s="84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</row>
    <row r="81" ht="15.75" customHeight="1">
      <c r="A81" s="86" t="s">
        <v>129</v>
      </c>
      <c r="B81" s="80" t="s">
        <v>94</v>
      </c>
      <c r="C81" s="81">
        <f>SUMIFS($E$7:$E$67,$B$7:$B$67,"CAA-3",$D$7:$D$67,"&lt;&gt;VAGO")</f>
        <v>2</v>
      </c>
      <c r="D81" s="154">
        <v>3.0</v>
      </c>
      <c r="E81" s="154">
        <v>5.0</v>
      </c>
      <c r="F81" s="85"/>
      <c r="G81" s="83">
        <f>SUMIF($B$7:$B$67,"CAA-3",$G$7:$G$67)</f>
        <v>0</v>
      </c>
      <c r="H81" s="83">
        <f>SUMIF($B$7:$B$67,"CAA-3",$H$7:$H$67)</f>
        <v>1001.98</v>
      </c>
      <c r="I81" s="83">
        <f>SUMIF($B$7:$B$67,"CAA-3",$I$7:$I$67)</f>
        <v>4007.92</v>
      </c>
      <c r="J81" s="83">
        <f>SUMIF($B$7:$B$67,"CAA-3",$J$7:$J$67)</f>
        <v>5009.9</v>
      </c>
      <c r="K81" s="84"/>
      <c r="L81" s="84"/>
      <c r="M81" s="84"/>
      <c r="N81" s="84"/>
      <c r="O81" s="84"/>
      <c r="P81" s="84"/>
      <c r="Q81" s="84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</row>
    <row r="82" ht="15.75" customHeight="1">
      <c r="A82" s="86" t="s">
        <v>130</v>
      </c>
      <c r="B82" s="80" t="s">
        <v>98</v>
      </c>
      <c r="C82" s="81">
        <f>SUMIFS($E$7:$E$67,$B$7:$B$67,"CAA-4",$D$7:$D$67,"&lt;&gt;VAGO")</f>
        <v>0</v>
      </c>
      <c r="D82" s="154">
        <v>1.0</v>
      </c>
      <c r="E82" s="154">
        <v>1.0</v>
      </c>
      <c r="F82" s="85"/>
      <c r="G82" s="83">
        <f>SUMIF($B$7:$B$67,"CAA-4",$G$7:$G$67)</f>
        <v>0</v>
      </c>
      <c r="H82" s="83">
        <f>SUMIF($B$7:$B$67,"CAA-4",$H$7:$H$67)</f>
        <v>0</v>
      </c>
      <c r="I82" s="83">
        <f>SUMIF($B$7:$B$67,"CAA-4",$I$7:$I$67)</f>
        <v>0</v>
      </c>
      <c r="J82" s="83">
        <f>SUMIF($B$7:$B$67,"CAA-4",$J$7:$J$67)</f>
        <v>0</v>
      </c>
      <c r="K82" s="84"/>
      <c r="L82" s="84"/>
      <c r="M82" s="84"/>
      <c r="N82" s="84"/>
      <c r="O82" s="84"/>
      <c r="P82" s="84"/>
      <c r="Q82" s="84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</row>
    <row r="83" ht="15.75" customHeight="1">
      <c r="A83" s="86" t="s">
        <v>131</v>
      </c>
      <c r="B83" s="80" t="s">
        <v>100</v>
      </c>
      <c r="C83" s="81">
        <f>SUMIFS($E$7:$E$67,$B$7:$B$67,"CAA-5",$D$7:$D$67,"&lt;&gt;VAGO")</f>
        <v>4</v>
      </c>
      <c r="D83" s="154">
        <v>1.0</v>
      </c>
      <c r="E83" s="154">
        <v>5.0</v>
      </c>
      <c r="F83" s="85"/>
      <c r="G83" s="83">
        <f>SUMIF($B$7:$B$67,"CAA-5",$G$7:$G$67)</f>
        <v>0</v>
      </c>
      <c r="H83" s="83">
        <f>SUMIF($B$7:$B$67,"CAA-5",$H$7:$H$67)</f>
        <v>809.28</v>
      </c>
      <c r="I83" s="83">
        <f>SUMIF($B$7:$B$67,"CAA-5",$I$7:$I$67)</f>
        <v>4316.24</v>
      </c>
      <c r="J83" s="83">
        <f>SUMIF($B$7:$B$67,"CAA-5",$J$7:$J$67)</f>
        <v>5125.52</v>
      </c>
      <c r="K83" s="84"/>
      <c r="L83" s="84"/>
      <c r="M83" s="84"/>
      <c r="N83" s="84"/>
      <c r="O83" s="84"/>
      <c r="P83" s="84"/>
      <c r="Q83" s="84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</row>
    <row r="84" ht="15.75" customHeight="1">
      <c r="A84" s="76" t="s">
        <v>132</v>
      </c>
      <c r="B84" s="78"/>
      <c r="C84" s="77">
        <f t="shared" ref="C84:E84" si="2">SUM(C73:C83)</f>
        <v>49</v>
      </c>
      <c r="D84" s="77">
        <f t="shared" si="2"/>
        <v>13</v>
      </c>
      <c r="E84" s="77">
        <f t="shared" si="2"/>
        <v>61</v>
      </c>
      <c r="F84" s="78"/>
      <c r="G84" s="88">
        <f t="shared" ref="G84:J84" si="3">SUM(G73:G83)</f>
        <v>18000</v>
      </c>
      <c r="H84" s="88">
        <f t="shared" si="3"/>
        <v>53812.65</v>
      </c>
      <c r="I84" s="88">
        <f t="shared" si="3"/>
        <v>219412.44</v>
      </c>
      <c r="J84" s="88">
        <f t="shared" si="3"/>
        <v>291225.09</v>
      </c>
      <c r="K84" s="84"/>
      <c r="L84" s="84"/>
      <c r="M84" s="84"/>
      <c r="N84" s="84"/>
      <c r="O84" s="84"/>
      <c r="P84" s="84"/>
      <c r="Q84" s="84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</row>
    <row r="85" ht="45.75" customHeight="1">
      <c r="A85" s="84"/>
      <c r="B85" s="84"/>
      <c r="C85" s="84"/>
      <c r="D85" s="84"/>
      <c r="E85" s="84"/>
      <c r="F85" s="84"/>
      <c r="G85" s="84"/>
      <c r="H85" s="34"/>
      <c r="I85" s="34"/>
      <c r="J85" s="89"/>
      <c r="K85" s="84"/>
      <c r="L85" s="84"/>
      <c r="M85" s="84"/>
      <c r="N85" s="84"/>
      <c r="O85" s="84"/>
      <c r="P85" s="84"/>
      <c r="Q85" s="84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</row>
    <row r="86" ht="15.75" customHeight="1">
      <c r="A86" s="17" t="s">
        <v>133</v>
      </c>
      <c r="B86" s="8"/>
      <c r="C86" s="8"/>
      <c r="D86" s="8"/>
      <c r="E86" s="8"/>
      <c r="F86" s="8"/>
      <c r="G86" s="8"/>
      <c r="H86" s="8"/>
      <c r="I86" s="15"/>
      <c r="J86" s="84"/>
      <c r="K86" s="18"/>
      <c r="L86" s="84"/>
      <c r="M86" s="84"/>
      <c r="N86" s="84"/>
      <c r="O86" s="84"/>
      <c r="P86" s="84"/>
      <c r="Q86" s="84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</row>
    <row r="87" ht="15.75" customHeight="1">
      <c r="A87" s="21" t="s">
        <v>134</v>
      </c>
      <c r="B87" s="21" t="s">
        <v>135</v>
      </c>
      <c r="C87" s="21" t="s">
        <v>136</v>
      </c>
      <c r="D87" s="21" t="s">
        <v>137</v>
      </c>
      <c r="E87" s="21" t="s">
        <v>138</v>
      </c>
      <c r="F87" s="21" t="s">
        <v>139</v>
      </c>
      <c r="G87" s="21" t="s">
        <v>140</v>
      </c>
      <c r="H87" s="21" t="s">
        <v>141</v>
      </c>
      <c r="I87" s="21" t="s">
        <v>142</v>
      </c>
      <c r="J87" s="90"/>
      <c r="K87" s="18"/>
      <c r="L87" s="90"/>
      <c r="M87" s="90"/>
      <c r="N87" s="90"/>
      <c r="O87" s="90"/>
      <c r="P87" s="90"/>
      <c r="Q87" s="90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</row>
    <row r="88" ht="15.75" customHeight="1">
      <c r="A88" s="132" t="s">
        <v>306</v>
      </c>
      <c r="B88" s="196" t="s">
        <v>144</v>
      </c>
      <c r="C88" s="49"/>
      <c r="D88" s="50" t="s">
        <v>145</v>
      </c>
      <c r="E88" s="80">
        <v>1.0</v>
      </c>
      <c r="F88" s="25" t="s">
        <v>143</v>
      </c>
      <c r="G88" s="136">
        <v>0.0</v>
      </c>
      <c r="H88" s="180">
        <v>6782.61</v>
      </c>
      <c r="I88" s="33">
        <f t="shared" ref="I88:I92" si="4">SUM(G88:H88)</f>
        <v>6782.61</v>
      </c>
      <c r="J88" s="84"/>
      <c r="K88" s="34"/>
      <c r="L88" s="34"/>
      <c r="M88" s="34"/>
      <c r="N88" s="34"/>
      <c r="O88" s="34"/>
      <c r="P88" s="34"/>
      <c r="Q88" s="34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</row>
    <row r="89" ht="15.75" customHeight="1">
      <c r="A89" s="66" t="s">
        <v>307</v>
      </c>
      <c r="B89" s="197" t="s">
        <v>159</v>
      </c>
      <c r="C89" s="49"/>
      <c r="D89" s="50" t="s">
        <v>145</v>
      </c>
      <c r="E89" s="80">
        <v>1.0</v>
      </c>
      <c r="F89" s="36" t="s">
        <v>146</v>
      </c>
      <c r="G89" s="72">
        <v>0.0</v>
      </c>
      <c r="H89" s="73">
        <v>5703.56</v>
      </c>
      <c r="I89" s="33">
        <f t="shared" si="4"/>
        <v>5703.56</v>
      </c>
      <c r="J89" s="84"/>
      <c r="K89" s="34"/>
      <c r="L89" s="34"/>
      <c r="M89" s="34"/>
      <c r="N89" s="34"/>
      <c r="O89" s="34"/>
      <c r="P89" s="34"/>
      <c r="Q89" s="34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</row>
    <row r="90" ht="15.75" customHeight="1">
      <c r="A90" s="66" t="s">
        <v>308</v>
      </c>
      <c r="B90" s="197" t="s">
        <v>147</v>
      </c>
      <c r="C90" s="27"/>
      <c r="D90" s="28" t="s">
        <v>145</v>
      </c>
      <c r="E90" s="29">
        <v>1.0</v>
      </c>
      <c r="F90" s="30" t="s">
        <v>309</v>
      </c>
      <c r="G90" s="72">
        <v>0.0</v>
      </c>
      <c r="H90" s="73">
        <v>5241.11</v>
      </c>
      <c r="I90" s="33">
        <f t="shared" si="4"/>
        <v>5241.11</v>
      </c>
      <c r="J90" s="84"/>
      <c r="K90" s="34"/>
      <c r="L90" s="34"/>
      <c r="M90" s="34"/>
      <c r="N90" s="34"/>
      <c r="O90" s="34"/>
      <c r="P90" s="34"/>
      <c r="Q90" s="34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</row>
    <row r="91" ht="15.75" customHeight="1">
      <c r="A91" s="160" t="s">
        <v>310</v>
      </c>
      <c r="B91" s="198" t="s">
        <v>148</v>
      </c>
      <c r="C91" s="27"/>
      <c r="D91" s="28" t="s">
        <v>292</v>
      </c>
      <c r="E91" s="38">
        <v>1.0</v>
      </c>
      <c r="F91" s="145" t="s">
        <v>30</v>
      </c>
      <c r="G91" s="199">
        <v>0.0</v>
      </c>
      <c r="H91" s="200">
        <v>0.0</v>
      </c>
      <c r="I91" s="33">
        <f t="shared" si="4"/>
        <v>0</v>
      </c>
      <c r="J91" s="84"/>
      <c r="K91" s="34"/>
      <c r="L91" s="34"/>
      <c r="M91" s="34"/>
      <c r="N91" s="34"/>
      <c r="O91" s="34"/>
      <c r="P91" s="34"/>
      <c r="Q91" s="34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</row>
    <row r="92" ht="15.75" customHeight="1">
      <c r="A92" s="66" t="s">
        <v>311</v>
      </c>
      <c r="B92" s="197" t="s">
        <v>148</v>
      </c>
      <c r="C92" s="27"/>
      <c r="D92" s="28" t="s">
        <v>145</v>
      </c>
      <c r="E92" s="29">
        <v>1.0</v>
      </c>
      <c r="F92" s="148" t="s">
        <v>312</v>
      </c>
      <c r="G92" s="72">
        <v>0.0</v>
      </c>
      <c r="H92" s="73">
        <v>4316.21</v>
      </c>
      <c r="I92" s="33">
        <f t="shared" si="4"/>
        <v>4316.21</v>
      </c>
      <c r="J92" s="84"/>
      <c r="K92" s="34"/>
      <c r="L92" s="34"/>
      <c r="M92" s="34"/>
      <c r="N92" s="34"/>
      <c r="O92" s="34"/>
      <c r="P92" s="34"/>
      <c r="Q92" s="34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</row>
    <row r="93" ht="15.75" customHeight="1">
      <c r="A93" s="76" t="s">
        <v>149</v>
      </c>
      <c r="B93" s="76" t="s">
        <v>150</v>
      </c>
      <c r="C93" s="77" t="s">
        <v>151</v>
      </c>
      <c r="D93" s="77" t="s">
        <v>152</v>
      </c>
      <c r="E93" s="77" t="s">
        <v>153</v>
      </c>
      <c r="F93" s="97"/>
      <c r="G93" s="77" t="s">
        <v>154</v>
      </c>
      <c r="H93" s="77" t="s">
        <v>155</v>
      </c>
      <c r="I93" s="77" t="s">
        <v>156</v>
      </c>
      <c r="J93" s="84"/>
      <c r="K93" s="18"/>
      <c r="L93" s="18"/>
      <c r="M93" s="18"/>
      <c r="N93" s="18"/>
      <c r="O93" s="18"/>
      <c r="P93" s="18"/>
      <c r="Q93" s="18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</row>
    <row r="94" ht="15.75" customHeight="1">
      <c r="A94" s="79" t="s">
        <v>157</v>
      </c>
      <c r="B94" s="98" t="s">
        <v>144</v>
      </c>
      <c r="C94" s="81">
        <f>SUMIFS($E$88:$E$92,$B$88:$B$92,"FDA",$D$88:$D$92,"&lt;&gt;VAGO")</f>
        <v>1</v>
      </c>
      <c r="D94" s="81">
        <f>SUMIFS($E$88:$E$92,$B$88:$B$92,"FDA",$D$88:$D$92,"VAGO")</f>
        <v>0</v>
      </c>
      <c r="E94" s="81">
        <f t="shared" ref="E94:E98" si="5">C94+D94</f>
        <v>1</v>
      </c>
      <c r="F94" s="82"/>
      <c r="G94" s="33">
        <f>SUMIF($B$88:$B$92,"FDA",$G$88:$G$92)</f>
        <v>0</v>
      </c>
      <c r="H94" s="33">
        <f>SUMIF($B$88:$B$92,"FDA",$H$88:$H$92)</f>
        <v>6782.61</v>
      </c>
      <c r="I94" s="33">
        <f>SUMIF($B$88:$B$92,"FDA",$I$88:$I$92)</f>
        <v>6782.61</v>
      </c>
      <c r="J94" s="34"/>
      <c r="K94" s="18"/>
      <c r="L94" s="34"/>
      <c r="M94" s="34"/>
      <c r="N94" s="34"/>
      <c r="O94" s="34"/>
      <c r="P94" s="34"/>
      <c r="Q94" s="34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</row>
    <row r="95" ht="15.75" customHeight="1">
      <c r="A95" s="79" t="s">
        <v>158</v>
      </c>
      <c r="B95" s="98" t="s">
        <v>159</v>
      </c>
      <c r="C95" s="81">
        <f>SUMIFS($E$88:$E$92,$B$88:$B$92,"FDA-1",$D$88:$D$92,"&lt;&gt;VAGO")</f>
        <v>1</v>
      </c>
      <c r="D95" s="81">
        <f>SUMIFS($E$88:$E$92,$B$88:$B$92,"FDA-1",$D$88:$D$92,"VAGO")</f>
        <v>0</v>
      </c>
      <c r="E95" s="81">
        <f t="shared" si="5"/>
        <v>1</v>
      </c>
      <c r="F95" s="82"/>
      <c r="G95" s="33">
        <f>SUMIF($B$88:$B$92,"FDA-1",$G$88:$G$92)</f>
        <v>0</v>
      </c>
      <c r="H95" s="33">
        <f>SUMIF($B$88:$B$92,"FDA-1",$H$88:$H$92)</f>
        <v>5703.56</v>
      </c>
      <c r="I95" s="33">
        <f>SUMIF($B$88:$B$92,"FDA-1",$I$88:$I$92)</f>
        <v>5703.56</v>
      </c>
      <c r="J95" s="34"/>
      <c r="K95" s="18"/>
      <c r="L95" s="34"/>
      <c r="M95" s="34"/>
      <c r="N95" s="34"/>
      <c r="O95" s="34"/>
      <c r="P95" s="34"/>
      <c r="Q95" s="34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</row>
    <row r="96" ht="15.75" customHeight="1">
      <c r="A96" s="79" t="s">
        <v>160</v>
      </c>
      <c r="B96" s="98" t="s">
        <v>147</v>
      </c>
      <c r="C96" s="81">
        <f>SUMIFS($E$88:$E$92,$B$88:$B$92,"FDA-2",$D$88:$D$92,"&lt;&gt;VAGO")</f>
        <v>1</v>
      </c>
      <c r="D96" s="81">
        <f>SUMIFS($E$88:$E$92,$B$88:$B$92,"FDA-2",$D$88:$D$92,"VAGO")</f>
        <v>0</v>
      </c>
      <c r="E96" s="81">
        <f t="shared" si="5"/>
        <v>1</v>
      </c>
      <c r="F96" s="85"/>
      <c r="G96" s="33">
        <f>SUMIF($B$88:$B$92,"FDA-2",$G$88:$G$92)</f>
        <v>0</v>
      </c>
      <c r="H96" s="33">
        <f>SUMIF($B$88:$B$92,"FDA-2",$H$88:$H$92)</f>
        <v>5241.11</v>
      </c>
      <c r="I96" s="33">
        <f>SUMIF($B$88:$B$92,"FDA-2",$I$88:$I$92)</f>
        <v>5241.11</v>
      </c>
      <c r="J96" s="34"/>
      <c r="K96" s="18"/>
      <c r="L96" s="34"/>
      <c r="M96" s="34"/>
      <c r="N96" s="34"/>
      <c r="O96" s="34"/>
      <c r="P96" s="34"/>
      <c r="Q96" s="34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</row>
    <row r="97" ht="15.75" customHeight="1">
      <c r="A97" s="79" t="s">
        <v>161</v>
      </c>
      <c r="B97" s="98" t="s">
        <v>148</v>
      </c>
      <c r="C97" s="81">
        <f>SUMIFS($E$88:$E$92,$B$88:$B$92,"FDA-3",$D$88:$D$92,"&lt;&gt;VAGO")</f>
        <v>1</v>
      </c>
      <c r="D97" s="99">
        <v>1.0</v>
      </c>
      <c r="E97" s="81">
        <f t="shared" si="5"/>
        <v>2</v>
      </c>
      <c r="F97" s="87"/>
      <c r="G97" s="33">
        <f>SUMIF($B$88:$B$92,"FDA-3",$G$88:$G$92)</f>
        <v>0</v>
      </c>
      <c r="H97" s="33">
        <f>SUMIF($B$88:$B$92,"FDA-3",$H$88:$H$92)</f>
        <v>4316.21</v>
      </c>
      <c r="I97" s="33">
        <f>SUMIF($B$88:$B$92,"FDA-3",$I$88:$I$92)</f>
        <v>4316.21</v>
      </c>
      <c r="J97" s="34"/>
      <c r="K97" s="18"/>
      <c r="L97" s="34"/>
      <c r="M97" s="34"/>
      <c r="N97" s="34"/>
      <c r="O97" s="34"/>
      <c r="P97" s="34"/>
      <c r="Q97" s="34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</row>
    <row r="98" ht="15.75" customHeight="1">
      <c r="A98" s="79" t="s">
        <v>162</v>
      </c>
      <c r="B98" s="98" t="s">
        <v>163</v>
      </c>
      <c r="C98" s="81">
        <f>SUMIFS($E$88:$E$92,$B$88:$B$92,"FDA-4",$D$88:$D$92,"&lt;&gt;VAGO")</f>
        <v>0</v>
      </c>
      <c r="D98" s="81">
        <f>SUMIFS($E$88:$E$92,$B$88:$B$92,"FDA-4",$D$88:$D$92,"VAGO")</f>
        <v>0</v>
      </c>
      <c r="E98" s="81">
        <f t="shared" si="5"/>
        <v>0</v>
      </c>
      <c r="F98" s="85"/>
      <c r="G98" s="33">
        <f>SUMIF($B$88:$B$92,"FDA-4",$G$88:$G$92)</f>
        <v>0</v>
      </c>
      <c r="H98" s="33">
        <f>SUMIF($B$88:$B$92,"FDA-4",$H$88:$H$92)</f>
        <v>0</v>
      </c>
      <c r="I98" s="33">
        <f>SUMIF($B$88:$B$92,"FDA-4",$I$88:$I$92)</f>
        <v>0</v>
      </c>
      <c r="J98" s="34"/>
      <c r="K98" s="18"/>
      <c r="L98" s="34"/>
      <c r="M98" s="34"/>
      <c r="N98" s="34"/>
      <c r="O98" s="34"/>
      <c r="P98" s="34"/>
      <c r="Q98" s="34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</row>
    <row r="99" ht="15.75" customHeight="1">
      <c r="A99" s="76" t="s">
        <v>164</v>
      </c>
      <c r="B99" s="97"/>
      <c r="C99" s="77">
        <f t="shared" ref="C99:E99" si="6">SUM(C94:C98)</f>
        <v>4</v>
      </c>
      <c r="D99" s="77">
        <f t="shared" si="6"/>
        <v>1</v>
      </c>
      <c r="E99" s="77">
        <f t="shared" si="6"/>
        <v>5</v>
      </c>
      <c r="F99" s="97"/>
      <c r="G99" s="100">
        <f t="shared" ref="G99:I99" si="7">SUM(G94:G98)</f>
        <v>0</v>
      </c>
      <c r="H99" s="100">
        <f t="shared" si="7"/>
        <v>22043.49</v>
      </c>
      <c r="I99" s="100">
        <f t="shared" si="7"/>
        <v>22043.49</v>
      </c>
      <c r="J99" s="34"/>
      <c r="K99" s="18"/>
      <c r="L99" s="34"/>
      <c r="M99" s="34"/>
      <c r="N99" s="34"/>
      <c r="O99" s="34"/>
      <c r="P99" s="34"/>
      <c r="Q99" s="34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</row>
    <row r="100" ht="45.0" customHeight="1">
      <c r="A100" s="89"/>
      <c r="B100" s="89"/>
      <c r="C100" s="89"/>
      <c r="D100" s="89"/>
      <c r="E100" s="89"/>
      <c r="F100" s="89"/>
      <c r="G100" s="89"/>
      <c r="H100" s="89"/>
      <c r="I100" s="18"/>
      <c r="J100" s="34"/>
      <c r="K100" s="18"/>
      <c r="L100" s="34"/>
      <c r="M100" s="34"/>
      <c r="N100" s="34"/>
      <c r="O100" s="34"/>
      <c r="P100" s="34"/>
      <c r="Q100" s="34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</row>
    <row r="101" ht="15.75" customHeight="1">
      <c r="A101" s="17" t="s">
        <v>165</v>
      </c>
      <c r="B101" s="8"/>
      <c r="C101" s="8"/>
      <c r="D101" s="8"/>
      <c r="E101" s="8"/>
      <c r="F101" s="8"/>
      <c r="G101" s="8"/>
      <c r="H101" s="8"/>
      <c r="I101" s="15"/>
      <c r="J101" s="34"/>
      <c r="K101" s="18"/>
      <c r="L101" s="34"/>
      <c r="M101" s="34"/>
      <c r="N101" s="34"/>
      <c r="O101" s="34"/>
      <c r="P101" s="34"/>
      <c r="Q101" s="34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</row>
    <row r="102" ht="15.75" customHeight="1">
      <c r="A102" s="101" t="s">
        <v>166</v>
      </c>
      <c r="B102" s="21" t="s">
        <v>167</v>
      </c>
      <c r="C102" s="21" t="s">
        <v>168</v>
      </c>
      <c r="D102" s="21" t="s">
        <v>169</v>
      </c>
      <c r="E102" s="21" t="s">
        <v>170</v>
      </c>
      <c r="F102" s="21" t="s">
        <v>171</v>
      </c>
      <c r="G102" s="21" t="s">
        <v>172</v>
      </c>
      <c r="H102" s="21" t="s">
        <v>173</v>
      </c>
      <c r="I102" s="21" t="s">
        <v>174</v>
      </c>
      <c r="J102" s="18"/>
      <c r="K102" s="18"/>
      <c r="L102" s="18"/>
      <c r="M102" s="18"/>
      <c r="N102" s="18"/>
      <c r="O102" s="18"/>
      <c r="P102" s="18"/>
      <c r="Q102" s="18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</row>
    <row r="103" ht="15.75" customHeight="1">
      <c r="A103" s="162" t="s">
        <v>313</v>
      </c>
      <c r="B103" s="163" t="s">
        <v>176</v>
      </c>
      <c r="C103" s="103"/>
      <c r="D103" s="50" t="s">
        <v>145</v>
      </c>
      <c r="E103" s="104">
        <v>1.0</v>
      </c>
      <c r="F103" s="201" t="s">
        <v>175</v>
      </c>
      <c r="G103" s="136">
        <v>0.0</v>
      </c>
      <c r="H103" s="202">
        <v>1392.8</v>
      </c>
      <c r="I103" s="203">
        <f t="shared" ref="I103:I122" si="8">G103+H103</f>
        <v>1392.8</v>
      </c>
      <c r="J103" s="34"/>
      <c r="K103" s="34"/>
      <c r="L103" s="34"/>
      <c r="M103" s="34"/>
      <c r="N103" s="34"/>
      <c r="O103" s="34"/>
      <c r="P103" s="34"/>
      <c r="Q103" s="34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</row>
    <row r="104" ht="15.75" customHeight="1">
      <c r="A104" s="166" t="s">
        <v>313</v>
      </c>
      <c r="B104" s="167" t="s">
        <v>176</v>
      </c>
      <c r="C104" s="103"/>
      <c r="D104" s="50" t="s">
        <v>145</v>
      </c>
      <c r="E104" s="104">
        <v>1.0</v>
      </c>
      <c r="F104" s="204" t="s">
        <v>177</v>
      </c>
      <c r="G104" s="72">
        <v>0.0</v>
      </c>
      <c r="H104" s="146">
        <v>1392.8</v>
      </c>
      <c r="I104" s="203">
        <f t="shared" si="8"/>
        <v>1392.8</v>
      </c>
      <c r="J104" s="34"/>
      <c r="K104" s="34"/>
      <c r="L104" s="34"/>
      <c r="M104" s="34"/>
      <c r="N104" s="34"/>
      <c r="O104" s="34"/>
      <c r="P104" s="34"/>
      <c r="Q104" s="34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</row>
    <row r="105" ht="15.75" customHeight="1">
      <c r="A105" s="166" t="s">
        <v>313</v>
      </c>
      <c r="B105" s="167" t="s">
        <v>176</v>
      </c>
      <c r="C105" s="103"/>
      <c r="D105" s="50" t="s">
        <v>145</v>
      </c>
      <c r="E105" s="104">
        <v>1.0</v>
      </c>
      <c r="F105" s="204" t="s">
        <v>178</v>
      </c>
      <c r="G105" s="72">
        <v>0.0</v>
      </c>
      <c r="H105" s="146">
        <v>1392.8</v>
      </c>
      <c r="I105" s="203">
        <f t="shared" si="8"/>
        <v>1392.8</v>
      </c>
      <c r="J105" s="34"/>
      <c r="K105" s="34"/>
      <c r="L105" s="34"/>
      <c r="M105" s="34"/>
      <c r="N105" s="34"/>
      <c r="O105" s="34"/>
      <c r="P105" s="34"/>
      <c r="Q105" s="34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</row>
    <row r="106" ht="15.75" customHeight="1">
      <c r="A106" s="166" t="s">
        <v>314</v>
      </c>
      <c r="B106" s="167" t="s">
        <v>176</v>
      </c>
      <c r="C106" s="103"/>
      <c r="D106" s="50" t="s">
        <v>145</v>
      </c>
      <c r="E106" s="104">
        <v>1.0</v>
      </c>
      <c r="F106" s="204" t="s">
        <v>179</v>
      </c>
      <c r="G106" s="72">
        <v>0.0</v>
      </c>
      <c r="H106" s="146">
        <v>1392.8</v>
      </c>
      <c r="I106" s="203">
        <f t="shared" si="8"/>
        <v>1392.8</v>
      </c>
      <c r="J106" s="34"/>
      <c r="K106" s="34"/>
      <c r="L106" s="34"/>
      <c r="M106" s="34"/>
      <c r="N106" s="34"/>
      <c r="O106" s="34"/>
      <c r="P106" s="34"/>
      <c r="Q106" s="34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</row>
    <row r="107" ht="15.75" customHeight="1">
      <c r="A107" s="166" t="s">
        <v>314</v>
      </c>
      <c r="B107" s="167" t="s">
        <v>181</v>
      </c>
      <c r="C107" s="103"/>
      <c r="D107" s="50" t="s">
        <v>145</v>
      </c>
      <c r="E107" s="104">
        <v>1.0</v>
      </c>
      <c r="F107" s="204" t="s">
        <v>180</v>
      </c>
      <c r="G107" s="72">
        <v>0.0</v>
      </c>
      <c r="H107" s="146">
        <v>849.76</v>
      </c>
      <c r="I107" s="203">
        <f t="shared" si="8"/>
        <v>849.76</v>
      </c>
      <c r="J107" s="34"/>
      <c r="K107" s="34"/>
      <c r="L107" s="34"/>
      <c r="M107" s="34"/>
      <c r="N107" s="34"/>
      <c r="O107" s="34"/>
      <c r="P107" s="34"/>
      <c r="Q107" s="34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</row>
    <row r="108" ht="15.75" customHeight="1">
      <c r="A108" s="166" t="s">
        <v>314</v>
      </c>
      <c r="B108" s="167" t="s">
        <v>181</v>
      </c>
      <c r="C108" s="103"/>
      <c r="D108" s="50" t="s">
        <v>145</v>
      </c>
      <c r="E108" s="104">
        <v>1.0</v>
      </c>
      <c r="F108" s="204" t="s">
        <v>182</v>
      </c>
      <c r="G108" s="72">
        <v>0.0</v>
      </c>
      <c r="H108" s="146">
        <v>849.76</v>
      </c>
      <c r="I108" s="203">
        <f t="shared" si="8"/>
        <v>849.76</v>
      </c>
      <c r="J108" s="34"/>
      <c r="K108" s="34"/>
      <c r="L108" s="34"/>
      <c r="M108" s="34"/>
      <c r="N108" s="34"/>
      <c r="O108" s="34"/>
      <c r="P108" s="34"/>
      <c r="Q108" s="34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</row>
    <row r="109" ht="15.75" customHeight="1">
      <c r="A109" s="166" t="s">
        <v>314</v>
      </c>
      <c r="B109" s="167" t="s">
        <v>181</v>
      </c>
      <c r="C109" s="103"/>
      <c r="D109" s="50" t="s">
        <v>145</v>
      </c>
      <c r="E109" s="104">
        <v>1.0</v>
      </c>
      <c r="F109" s="205" t="s">
        <v>183</v>
      </c>
      <c r="G109" s="72">
        <v>0.0</v>
      </c>
      <c r="H109" s="146">
        <v>849.76</v>
      </c>
      <c r="I109" s="203">
        <f t="shared" si="8"/>
        <v>849.76</v>
      </c>
      <c r="J109" s="34"/>
      <c r="K109" s="34"/>
      <c r="L109" s="34"/>
      <c r="M109" s="34"/>
      <c r="N109" s="34"/>
      <c r="O109" s="34"/>
      <c r="P109" s="34"/>
      <c r="Q109" s="34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</row>
    <row r="110" ht="15.75" customHeight="1">
      <c r="A110" s="166" t="s">
        <v>314</v>
      </c>
      <c r="B110" s="167" t="s">
        <v>181</v>
      </c>
      <c r="C110" s="103"/>
      <c r="D110" s="50" t="s">
        <v>145</v>
      </c>
      <c r="E110" s="104">
        <v>1.0</v>
      </c>
      <c r="F110" s="204" t="s">
        <v>184</v>
      </c>
      <c r="G110" s="72">
        <v>0.0</v>
      </c>
      <c r="H110" s="146">
        <v>849.76</v>
      </c>
      <c r="I110" s="203">
        <f t="shared" si="8"/>
        <v>849.76</v>
      </c>
      <c r="J110" s="34"/>
      <c r="K110" s="34"/>
      <c r="L110" s="34"/>
      <c r="M110" s="34"/>
      <c r="N110" s="34"/>
      <c r="O110" s="34"/>
      <c r="P110" s="34"/>
      <c r="Q110" s="34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</row>
    <row r="111" ht="15.75" customHeight="1">
      <c r="A111" s="166" t="s">
        <v>314</v>
      </c>
      <c r="B111" s="167" t="s">
        <v>181</v>
      </c>
      <c r="C111" s="103"/>
      <c r="D111" s="50" t="s">
        <v>145</v>
      </c>
      <c r="E111" s="104">
        <v>1.0</v>
      </c>
      <c r="F111" s="204" t="s">
        <v>185</v>
      </c>
      <c r="G111" s="72">
        <v>0.0</v>
      </c>
      <c r="H111" s="146">
        <v>849.76</v>
      </c>
      <c r="I111" s="203">
        <f t="shared" si="8"/>
        <v>849.76</v>
      </c>
      <c r="J111" s="34"/>
      <c r="K111" s="34"/>
      <c r="L111" s="34"/>
      <c r="M111" s="34"/>
      <c r="N111" s="34"/>
      <c r="O111" s="34"/>
      <c r="P111" s="34"/>
      <c r="Q111" s="34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</row>
    <row r="112" ht="15.75" customHeight="1">
      <c r="A112" s="166" t="s">
        <v>315</v>
      </c>
      <c r="B112" s="167" t="s">
        <v>187</v>
      </c>
      <c r="C112" s="103"/>
      <c r="D112" s="50" t="s">
        <v>145</v>
      </c>
      <c r="E112" s="104">
        <v>1.0</v>
      </c>
      <c r="F112" s="204" t="s">
        <v>186</v>
      </c>
      <c r="G112" s="72">
        <v>0.0</v>
      </c>
      <c r="H112" s="146">
        <v>505.81</v>
      </c>
      <c r="I112" s="203">
        <f t="shared" si="8"/>
        <v>505.81</v>
      </c>
      <c r="J112" s="34"/>
      <c r="K112" s="34"/>
      <c r="L112" s="34"/>
      <c r="M112" s="34"/>
      <c r="N112" s="34"/>
      <c r="O112" s="34"/>
      <c r="P112" s="34"/>
      <c r="Q112" s="34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</row>
    <row r="113" ht="15.75" customHeight="1">
      <c r="A113" s="166" t="s">
        <v>315</v>
      </c>
      <c r="B113" s="167" t="s">
        <v>187</v>
      </c>
      <c r="C113" s="103"/>
      <c r="D113" s="50" t="s">
        <v>145</v>
      </c>
      <c r="E113" s="80">
        <v>1.0</v>
      </c>
      <c r="F113" s="204" t="s">
        <v>188</v>
      </c>
      <c r="G113" s="72">
        <v>0.0</v>
      </c>
      <c r="H113" s="146">
        <v>505.81</v>
      </c>
      <c r="I113" s="203">
        <f t="shared" si="8"/>
        <v>505.81</v>
      </c>
      <c r="J113" s="34"/>
      <c r="K113" s="34"/>
      <c r="L113" s="34"/>
      <c r="M113" s="34"/>
      <c r="N113" s="34"/>
      <c r="O113" s="34"/>
      <c r="P113" s="34"/>
      <c r="Q113" s="34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</row>
    <row r="114" ht="15.75" customHeight="1">
      <c r="A114" s="166" t="s">
        <v>316</v>
      </c>
      <c r="B114" s="167" t="s">
        <v>187</v>
      </c>
      <c r="C114" s="49"/>
      <c r="D114" s="50" t="s">
        <v>145</v>
      </c>
      <c r="E114" s="80">
        <v>1.0</v>
      </c>
      <c r="F114" s="184" t="s">
        <v>189</v>
      </c>
      <c r="G114" s="72">
        <v>0.0</v>
      </c>
      <c r="H114" s="146">
        <v>505.81</v>
      </c>
      <c r="I114" s="203">
        <f t="shared" si="8"/>
        <v>505.81</v>
      </c>
      <c r="J114" s="34"/>
      <c r="K114" s="34"/>
      <c r="L114" s="34"/>
      <c r="M114" s="34"/>
      <c r="N114" s="34"/>
      <c r="O114" s="34"/>
      <c r="P114" s="34"/>
      <c r="Q114" s="34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</row>
    <row r="115" ht="15.75" customHeight="1">
      <c r="A115" s="173" t="s">
        <v>316</v>
      </c>
      <c r="B115" s="167" t="s">
        <v>191</v>
      </c>
      <c r="C115" s="49"/>
      <c r="D115" s="50" t="s">
        <v>145</v>
      </c>
      <c r="E115" s="80">
        <v>1.0</v>
      </c>
      <c r="F115" s="66" t="s">
        <v>190</v>
      </c>
      <c r="G115" s="72">
        <v>0.0</v>
      </c>
      <c r="H115" s="146">
        <v>465.35</v>
      </c>
      <c r="I115" s="203">
        <f t="shared" si="8"/>
        <v>465.35</v>
      </c>
      <c r="J115" s="34"/>
      <c r="K115" s="34"/>
      <c r="L115" s="34"/>
      <c r="M115" s="34"/>
      <c r="N115" s="34"/>
      <c r="O115" s="34"/>
      <c r="P115" s="34"/>
      <c r="Q115" s="34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</row>
    <row r="116" ht="15.75" customHeight="1">
      <c r="A116" s="166" t="s">
        <v>316</v>
      </c>
      <c r="B116" s="167" t="s">
        <v>191</v>
      </c>
      <c r="C116" s="49"/>
      <c r="D116" s="50" t="s">
        <v>145</v>
      </c>
      <c r="E116" s="80">
        <v>1.0</v>
      </c>
      <c r="F116" s="204" t="s">
        <v>192</v>
      </c>
      <c r="G116" s="72">
        <v>0.0</v>
      </c>
      <c r="H116" s="146">
        <v>465.35</v>
      </c>
      <c r="I116" s="203">
        <f t="shared" si="8"/>
        <v>465.35</v>
      </c>
      <c r="J116" s="34"/>
      <c r="K116" s="34"/>
      <c r="L116" s="34"/>
      <c r="M116" s="34"/>
      <c r="N116" s="34"/>
      <c r="O116" s="34"/>
      <c r="P116" s="34"/>
      <c r="Q116" s="34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</row>
    <row r="117" ht="15.75" customHeight="1">
      <c r="A117" s="166" t="s">
        <v>316</v>
      </c>
      <c r="B117" s="167" t="s">
        <v>191</v>
      </c>
      <c r="C117" s="103"/>
      <c r="D117" s="50" t="s">
        <v>145</v>
      </c>
      <c r="E117" s="80">
        <v>1.0</v>
      </c>
      <c r="F117" s="205" t="s">
        <v>193</v>
      </c>
      <c r="G117" s="72">
        <v>0.0</v>
      </c>
      <c r="H117" s="146">
        <v>465.35</v>
      </c>
      <c r="I117" s="203">
        <f t="shared" si="8"/>
        <v>465.35</v>
      </c>
      <c r="J117" s="34"/>
      <c r="K117" s="34"/>
      <c r="L117" s="34"/>
      <c r="M117" s="34"/>
      <c r="N117" s="34"/>
      <c r="O117" s="34"/>
      <c r="P117" s="34"/>
      <c r="Q117" s="34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</row>
    <row r="118" ht="15.75" customHeight="1">
      <c r="A118" s="166" t="s">
        <v>316</v>
      </c>
      <c r="B118" s="167" t="s">
        <v>191</v>
      </c>
      <c r="C118" s="103"/>
      <c r="D118" s="50" t="s">
        <v>145</v>
      </c>
      <c r="E118" s="80">
        <v>1.0</v>
      </c>
      <c r="F118" s="205" t="s">
        <v>194</v>
      </c>
      <c r="G118" s="72">
        <v>0.0</v>
      </c>
      <c r="H118" s="146">
        <v>465.35</v>
      </c>
      <c r="I118" s="203">
        <f t="shared" si="8"/>
        <v>465.35</v>
      </c>
      <c r="J118" s="34"/>
      <c r="K118" s="34"/>
      <c r="L118" s="34"/>
      <c r="M118" s="34"/>
      <c r="N118" s="34"/>
      <c r="O118" s="34"/>
      <c r="P118" s="34"/>
      <c r="Q118" s="34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</row>
    <row r="119" ht="15.75" customHeight="1">
      <c r="A119" s="166" t="s">
        <v>316</v>
      </c>
      <c r="B119" s="167" t="s">
        <v>191</v>
      </c>
      <c r="C119" s="103"/>
      <c r="D119" s="50" t="s">
        <v>145</v>
      </c>
      <c r="E119" s="80">
        <v>1.0</v>
      </c>
      <c r="F119" s="204" t="s">
        <v>195</v>
      </c>
      <c r="G119" s="72">
        <v>0.0</v>
      </c>
      <c r="H119" s="146">
        <v>465.35</v>
      </c>
      <c r="I119" s="203">
        <f t="shared" si="8"/>
        <v>465.35</v>
      </c>
      <c r="J119" s="34"/>
      <c r="K119" s="34"/>
      <c r="L119" s="34"/>
      <c r="M119" s="34"/>
      <c r="N119" s="34"/>
      <c r="O119" s="34"/>
      <c r="P119" s="34"/>
      <c r="Q119" s="34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</row>
    <row r="120" ht="15.75" customHeight="1">
      <c r="A120" s="166" t="s">
        <v>316</v>
      </c>
      <c r="B120" s="167" t="s">
        <v>191</v>
      </c>
      <c r="C120" s="103"/>
      <c r="D120" s="50" t="s">
        <v>145</v>
      </c>
      <c r="E120" s="80">
        <v>1.0</v>
      </c>
      <c r="F120" s="204" t="s">
        <v>196</v>
      </c>
      <c r="G120" s="72">
        <v>0.0</v>
      </c>
      <c r="H120" s="146">
        <v>465.35</v>
      </c>
      <c r="I120" s="203">
        <f t="shared" si="8"/>
        <v>465.35</v>
      </c>
      <c r="J120" s="34"/>
      <c r="K120" s="34"/>
      <c r="L120" s="34"/>
      <c r="M120" s="34"/>
      <c r="N120" s="34"/>
      <c r="O120" s="34"/>
      <c r="P120" s="34"/>
      <c r="Q120" s="34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</row>
    <row r="121" ht="15.75" customHeight="1">
      <c r="A121" s="166" t="s">
        <v>316</v>
      </c>
      <c r="B121" s="167" t="s">
        <v>191</v>
      </c>
      <c r="C121" s="103"/>
      <c r="D121" s="50" t="s">
        <v>145</v>
      </c>
      <c r="E121" s="80">
        <v>1.0</v>
      </c>
      <c r="F121" s="204" t="s">
        <v>197</v>
      </c>
      <c r="G121" s="72">
        <v>0.0</v>
      </c>
      <c r="H121" s="146">
        <v>465.35</v>
      </c>
      <c r="I121" s="203">
        <f t="shared" si="8"/>
        <v>465.35</v>
      </c>
      <c r="J121" s="34"/>
      <c r="K121" s="34"/>
      <c r="L121" s="34"/>
      <c r="M121" s="34"/>
      <c r="N121" s="34"/>
      <c r="O121" s="34"/>
      <c r="P121" s="34"/>
      <c r="Q121" s="34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</row>
    <row r="122" ht="15.75" customHeight="1">
      <c r="A122" s="174" t="s">
        <v>316</v>
      </c>
      <c r="B122" s="206" t="s">
        <v>191</v>
      </c>
      <c r="C122" s="103"/>
      <c r="D122" s="50" t="s">
        <v>292</v>
      </c>
      <c r="E122" s="80">
        <v>1.0</v>
      </c>
      <c r="F122" s="207" t="s">
        <v>30</v>
      </c>
      <c r="G122" s="199">
        <v>0.0</v>
      </c>
      <c r="H122" s="208">
        <v>0.0</v>
      </c>
      <c r="I122" s="203">
        <f t="shared" si="8"/>
        <v>0</v>
      </c>
      <c r="J122" s="34"/>
      <c r="K122" s="34"/>
      <c r="L122" s="34"/>
      <c r="M122" s="34"/>
      <c r="N122" s="34"/>
      <c r="O122" s="34"/>
      <c r="P122" s="34"/>
      <c r="Q122" s="34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</row>
    <row r="123" ht="15.75" customHeight="1">
      <c r="A123" s="76" t="s">
        <v>198</v>
      </c>
      <c r="B123" s="76" t="s">
        <v>199</v>
      </c>
      <c r="C123" s="77" t="s">
        <v>200</v>
      </c>
      <c r="D123" s="77" t="s">
        <v>201</v>
      </c>
      <c r="E123" s="77" t="s">
        <v>202</v>
      </c>
      <c r="F123" s="97"/>
      <c r="G123" s="77" t="s">
        <v>203</v>
      </c>
      <c r="H123" s="77" t="s">
        <v>204</v>
      </c>
      <c r="I123" s="77" t="s">
        <v>205</v>
      </c>
      <c r="J123" s="34"/>
      <c r="K123" s="34"/>
      <c r="L123" s="34"/>
      <c r="M123" s="34"/>
      <c r="N123" s="34"/>
      <c r="O123" s="34"/>
      <c r="P123" s="34"/>
      <c r="Q123" s="34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</row>
    <row r="124" ht="15.75" customHeight="1">
      <c r="A124" s="79" t="s">
        <v>206</v>
      </c>
      <c r="B124" s="98" t="s">
        <v>176</v>
      </c>
      <c r="C124" s="99">
        <v>4.0</v>
      </c>
      <c r="D124" s="81">
        <f>SUMIFS($E$113:$E$122,$B$113:$B$122,"FGS-1",$D$113:$D$122,"VAGO")</f>
        <v>0</v>
      </c>
      <c r="E124" s="81">
        <f t="shared" ref="E124:E126" si="9">C124+D124</f>
        <v>4</v>
      </c>
      <c r="F124" s="82"/>
      <c r="G124" s="33">
        <f>SUMIF($B$103:$B$122,"FGS-1",$G$103:$G$122)</f>
        <v>0</v>
      </c>
      <c r="H124" s="33">
        <f>SUMIF($B$103:$B$122,"FGS-1",$H$103:$H$122)</f>
        <v>5571.2</v>
      </c>
      <c r="I124" s="33">
        <f>SUMIF($B$103:$B$122,"FGS-1",$G$103:$G$122)</f>
        <v>0</v>
      </c>
      <c r="J124" s="34"/>
      <c r="K124" s="34"/>
      <c r="L124" s="34"/>
      <c r="M124" s="34"/>
      <c r="N124" s="34"/>
      <c r="O124" s="34"/>
      <c r="P124" s="34"/>
      <c r="Q124" s="3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</row>
    <row r="125" ht="15.75" customHeight="1">
      <c r="A125" s="79" t="s">
        <v>207</v>
      </c>
      <c r="B125" s="98" t="s">
        <v>208</v>
      </c>
      <c r="C125" s="99">
        <v>5.0</v>
      </c>
      <c r="D125" s="81">
        <f>SUMIFS($E$113:$E$122,$B$113:$B$122,"FGS-2",$D$113:$D$122,"VAGO")</f>
        <v>0</v>
      </c>
      <c r="E125" s="81">
        <f t="shared" si="9"/>
        <v>5</v>
      </c>
      <c r="F125" s="85"/>
      <c r="G125" s="33">
        <f>SUMIF($B$113:$B$122,"FGS-2",$G$113:$G$122)</f>
        <v>0</v>
      </c>
      <c r="H125" s="33">
        <f>SUMIF($B$103:$B$122,"FGS-2",$H$103:$H$122)</f>
        <v>4248.8</v>
      </c>
      <c r="I125" s="33">
        <f>SUMIF($B$113:$B$122,"FGS-2",$G$113:$G$122)</f>
        <v>0</v>
      </c>
      <c r="J125" s="34"/>
      <c r="K125" s="34"/>
      <c r="L125" s="34"/>
      <c r="M125" s="34"/>
      <c r="N125" s="34"/>
      <c r="O125" s="34"/>
      <c r="P125" s="34"/>
      <c r="Q125" s="3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</row>
    <row r="126" ht="15.75" customHeight="1">
      <c r="A126" s="79" t="s">
        <v>209</v>
      </c>
      <c r="B126" s="98" t="s">
        <v>210</v>
      </c>
      <c r="C126" s="81">
        <f>SUMIFS($E$113:$E$122,$B$113:$B$122,"FGS-3",$D$113:$D$122,"&lt;&gt;VAGO")</f>
        <v>0</v>
      </c>
      <c r="D126" s="81">
        <f>SUMIFS($E$113:$E$122,$B$113:$B$122,"FGS-3",$D$113:$D$122,"VAGO")</f>
        <v>0</v>
      </c>
      <c r="E126" s="81">
        <f t="shared" si="9"/>
        <v>0</v>
      </c>
      <c r="F126" s="85"/>
      <c r="G126" s="33">
        <f>SUMIF($B$113:$B$122,"FGS-3",$G$113:$G$122)</f>
        <v>0</v>
      </c>
      <c r="H126" s="33">
        <f>SUMIF($B$103:$B$122,"FGS-3",$H$103:$H$122)</f>
        <v>0</v>
      </c>
      <c r="I126" s="33">
        <f>SUMIF($B$113:$B$122,"FGS-3",$G$113:$G$122)</f>
        <v>0</v>
      </c>
      <c r="J126" s="34"/>
      <c r="K126" s="34"/>
      <c r="L126" s="34"/>
      <c r="M126" s="34"/>
      <c r="N126" s="34"/>
      <c r="O126" s="34"/>
      <c r="P126" s="34"/>
      <c r="Q126" s="3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</row>
    <row r="127" ht="15.75" customHeight="1">
      <c r="A127" s="86" t="s">
        <v>211</v>
      </c>
      <c r="B127" s="119" t="s">
        <v>212</v>
      </c>
      <c r="C127" s="99">
        <v>3.0</v>
      </c>
      <c r="D127" s="81">
        <f>SUMIFS($E$113:$E$122,$B$113:$B$122,"FGA-1",$D$113:$D$122,"VAGO")</f>
        <v>0</v>
      </c>
      <c r="E127" s="99">
        <v>3.0</v>
      </c>
      <c r="F127" s="87"/>
      <c r="G127" s="33">
        <f>SUMIF($B$113:$B$122,"FGA-1",$G$113:$G$122)</f>
        <v>0</v>
      </c>
      <c r="H127" s="33">
        <f>SUMIF($B$103:$B$122,"FGA-1",$H$103:$H$122)</f>
        <v>1517.43</v>
      </c>
      <c r="I127" s="33">
        <f>SUMIF($B$113:$B$122,"FGA-1",$G$113:$G$122)</f>
        <v>0</v>
      </c>
      <c r="J127" s="34"/>
      <c r="K127" s="34"/>
      <c r="L127" s="34"/>
      <c r="M127" s="34"/>
      <c r="N127" s="34"/>
      <c r="O127" s="34"/>
      <c r="P127" s="34"/>
      <c r="Q127" s="3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</row>
    <row r="128" ht="15.75" customHeight="1">
      <c r="A128" s="79" t="s">
        <v>213</v>
      </c>
      <c r="B128" s="98" t="s">
        <v>191</v>
      </c>
      <c r="C128" s="99">
        <v>7.0</v>
      </c>
      <c r="D128" s="99">
        <v>1.0</v>
      </c>
      <c r="E128" s="81">
        <f t="shared" ref="E128:E129" si="10">C128+D128</f>
        <v>8</v>
      </c>
      <c r="F128" s="87"/>
      <c r="G128" s="33">
        <f>SUMIF($B$113:$B$122,"FGA-2",$G$113:$G$122)</f>
        <v>0</v>
      </c>
      <c r="H128" s="33">
        <f>SUMIF($B$103:$B$122,"FGA-2",$H$103:$H$122)</f>
        <v>3257.45</v>
      </c>
      <c r="I128" s="33">
        <f>SUMIF($B$113:$B$122,"FGA-2",$G$113:$G$122)</f>
        <v>0</v>
      </c>
      <c r="J128" s="34"/>
      <c r="K128" s="34"/>
      <c r="L128" s="34"/>
      <c r="M128" s="34"/>
      <c r="N128" s="34"/>
      <c r="O128" s="34"/>
      <c r="P128" s="34"/>
      <c r="Q128" s="3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</row>
    <row r="129" ht="15.75" customHeight="1">
      <c r="A129" s="79" t="s">
        <v>214</v>
      </c>
      <c r="B129" s="98" t="s">
        <v>215</v>
      </c>
      <c r="C129" s="81">
        <f>SUMIFS($E$113:$E$122,$B$113:$B$122,"FGA-3",$D$113:$D$122,"&lt;&gt;VAGO")</f>
        <v>0</v>
      </c>
      <c r="D129" s="81">
        <f>SUMIFS($E$113:$E$122,$B$113:$B$122,"FGA-3",$D$113:$D$122,"VAGO")</f>
        <v>0</v>
      </c>
      <c r="E129" s="81">
        <f t="shared" si="10"/>
        <v>0</v>
      </c>
      <c r="F129" s="85"/>
      <c r="G129" s="33">
        <f>SUMIF($B$113:$B$122,"FGA-3",$G$113:$G$122)</f>
        <v>0</v>
      </c>
      <c r="H129" s="33">
        <f>SUMIF($B$103:$B$122,"FGA-3",$H$103:$H$122)</f>
        <v>0</v>
      </c>
      <c r="I129" s="33">
        <f>SUMIF($B$113:$B$122,"FGA-3",$G$113:$G$122)</f>
        <v>0</v>
      </c>
      <c r="J129" s="34"/>
      <c r="K129" s="34"/>
      <c r="L129" s="34"/>
      <c r="M129" s="34"/>
      <c r="N129" s="34"/>
      <c r="O129" s="34"/>
      <c r="P129" s="34"/>
      <c r="Q129" s="34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</row>
    <row r="130" ht="15.75" customHeight="1">
      <c r="A130" s="76" t="s">
        <v>216</v>
      </c>
      <c r="B130" s="97"/>
      <c r="C130" s="77">
        <f t="shared" ref="C130:E130" si="11">SUM(C124:C129)</f>
        <v>19</v>
      </c>
      <c r="D130" s="77">
        <f t="shared" si="11"/>
        <v>1</v>
      </c>
      <c r="E130" s="77">
        <f t="shared" si="11"/>
        <v>20</v>
      </c>
      <c r="F130" s="97"/>
      <c r="G130" s="100">
        <f t="shared" ref="G130:I130" si="12">SUM(G124:G129)</f>
        <v>0</v>
      </c>
      <c r="H130" s="100">
        <f t="shared" si="12"/>
        <v>14594.88</v>
      </c>
      <c r="I130" s="100">
        <f t="shared" si="12"/>
        <v>0</v>
      </c>
      <c r="J130" s="34"/>
      <c r="K130" s="34"/>
      <c r="L130" s="34"/>
      <c r="M130" s="34"/>
      <c r="N130" s="34"/>
      <c r="O130" s="34"/>
      <c r="P130" s="34"/>
      <c r="Q130" s="34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</row>
    <row r="131" ht="33.0" customHeight="1">
      <c r="A131" s="84"/>
      <c r="B131" s="84"/>
      <c r="C131" s="84"/>
      <c r="D131" s="84"/>
      <c r="E131" s="84"/>
      <c r="F131" s="84"/>
      <c r="G131" s="84"/>
      <c r="H131" s="84"/>
      <c r="I131" s="90"/>
      <c r="J131" s="90"/>
      <c r="K131" s="18"/>
      <c r="L131" s="90"/>
      <c r="M131" s="90"/>
      <c r="N131" s="90"/>
      <c r="O131" s="90"/>
      <c r="P131" s="90"/>
      <c r="Q131" s="90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</row>
    <row r="132" ht="15.75" customHeight="1">
      <c r="A132" s="76"/>
      <c r="B132" s="76"/>
      <c r="C132" s="77" t="s">
        <v>217</v>
      </c>
      <c r="D132" s="77" t="s">
        <v>218</v>
      </c>
      <c r="E132" s="77" t="s">
        <v>219</v>
      </c>
      <c r="F132" s="78"/>
      <c r="G132" s="77" t="s">
        <v>220</v>
      </c>
      <c r="H132" s="120">
        <v>505.81</v>
      </c>
      <c r="I132" s="120">
        <v>505.81</v>
      </c>
      <c r="J132" s="90"/>
      <c r="K132" s="18"/>
      <c r="L132" s="90"/>
      <c r="M132" s="90"/>
      <c r="N132" s="90"/>
      <c r="O132" s="90"/>
      <c r="P132" s="90"/>
      <c r="Q132" s="90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</row>
    <row r="133" ht="15.75" customHeight="1">
      <c r="A133" s="76" t="s">
        <v>221</v>
      </c>
      <c r="B133" s="78"/>
      <c r="C133" s="77">
        <f t="shared" ref="C133:E133" si="13">SUM(C84+C99+C130)</f>
        <v>72</v>
      </c>
      <c r="D133" s="77">
        <f t="shared" si="13"/>
        <v>15</v>
      </c>
      <c r="E133" s="77">
        <f t="shared" si="13"/>
        <v>86</v>
      </c>
      <c r="F133" s="78"/>
      <c r="G133" s="100">
        <f t="shared" ref="G133:I133" si="14">SUM(H84+G99+G130)</f>
        <v>53812.65</v>
      </c>
      <c r="H133" s="100">
        <f t="shared" si="14"/>
        <v>256050.81</v>
      </c>
      <c r="I133" s="100">
        <f t="shared" si="14"/>
        <v>313268.58</v>
      </c>
      <c r="J133" s="90"/>
      <c r="K133" s="18"/>
      <c r="L133" s="90"/>
      <c r="M133" s="90"/>
      <c r="N133" s="90"/>
      <c r="O133" s="90"/>
      <c r="P133" s="90"/>
      <c r="Q133" s="90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</row>
    <row r="134" ht="30.0" customHeight="1">
      <c r="A134" s="84"/>
      <c r="B134" s="84"/>
      <c r="C134" s="84"/>
      <c r="D134" s="84"/>
      <c r="E134" s="84"/>
      <c r="F134" s="84"/>
      <c r="G134" s="84"/>
      <c r="H134" s="84"/>
      <c r="I134" s="90"/>
      <c r="J134" s="90"/>
      <c r="K134" s="18"/>
      <c r="L134" s="90"/>
      <c r="M134" s="90"/>
      <c r="N134" s="90"/>
      <c r="O134" s="90"/>
      <c r="P134" s="90"/>
      <c r="Q134" s="90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</row>
    <row r="135" ht="15.75" customHeight="1">
      <c r="A135" s="121" t="s">
        <v>222</v>
      </c>
      <c r="B135" s="8"/>
      <c r="C135" s="8"/>
      <c r="D135" s="8"/>
      <c r="E135" s="8"/>
      <c r="F135" s="15"/>
      <c r="G135" s="34"/>
      <c r="H135" s="84"/>
      <c r="I135" s="84"/>
      <c r="J135" s="84"/>
      <c r="K135" s="34"/>
      <c r="L135" s="84"/>
      <c r="M135" s="90"/>
      <c r="N135" s="90"/>
      <c r="O135" s="90"/>
      <c r="P135" s="90"/>
      <c r="Q135" s="90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</row>
    <row r="136" ht="15.75" customHeight="1">
      <c r="A136" s="175" t="s">
        <v>223</v>
      </c>
      <c r="B136" s="8"/>
      <c r="C136" s="8"/>
      <c r="D136" s="8"/>
      <c r="E136" s="8"/>
      <c r="F136" s="15"/>
      <c r="G136" s="34"/>
      <c r="H136" s="84"/>
      <c r="I136" s="84"/>
      <c r="J136" s="84"/>
      <c r="K136" s="84"/>
      <c r="L136" s="84"/>
      <c r="M136" s="90"/>
      <c r="N136" s="90"/>
      <c r="O136" s="90"/>
      <c r="P136" s="90"/>
      <c r="Q136" s="90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</row>
    <row r="137" ht="15.75" customHeight="1">
      <c r="A137" s="175" t="s">
        <v>224</v>
      </c>
      <c r="B137" s="8"/>
      <c r="C137" s="8"/>
      <c r="D137" s="8"/>
      <c r="E137" s="8"/>
      <c r="F137" s="15"/>
      <c r="G137" s="34"/>
      <c r="H137" s="84"/>
      <c r="I137" s="84"/>
      <c r="J137" s="84"/>
      <c r="K137" s="84"/>
      <c r="L137" s="84"/>
      <c r="M137" s="90"/>
      <c r="N137" s="90"/>
      <c r="O137" s="90"/>
      <c r="P137" s="90"/>
      <c r="Q137" s="90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</row>
    <row r="138" ht="15.75" customHeight="1">
      <c r="A138" s="176" t="s">
        <v>225</v>
      </c>
      <c r="B138" s="8"/>
      <c r="C138" s="8"/>
      <c r="D138" s="8"/>
      <c r="E138" s="8"/>
      <c r="F138" s="15"/>
      <c r="G138" s="34"/>
      <c r="H138" s="84"/>
      <c r="I138" s="84"/>
      <c r="J138" s="84"/>
      <c r="K138" s="84"/>
      <c r="L138" s="84"/>
      <c r="M138" s="90"/>
      <c r="N138" s="90"/>
      <c r="O138" s="90"/>
      <c r="P138" s="90"/>
      <c r="Q138" s="90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</row>
    <row r="139" ht="15.75" customHeight="1">
      <c r="A139" s="176" t="s">
        <v>226</v>
      </c>
      <c r="B139" s="8"/>
      <c r="C139" s="8"/>
      <c r="D139" s="8"/>
      <c r="E139" s="8"/>
      <c r="F139" s="15"/>
      <c r="G139" s="34"/>
      <c r="H139" s="84"/>
      <c r="I139" s="84"/>
      <c r="J139" s="84"/>
      <c r="K139" s="84"/>
      <c r="L139" s="84"/>
      <c r="M139" s="90"/>
      <c r="N139" s="90"/>
      <c r="O139" s="90"/>
      <c r="P139" s="90"/>
      <c r="Q139" s="90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</row>
    <row r="140" ht="15.75" customHeight="1">
      <c r="A140" s="176" t="s">
        <v>227</v>
      </c>
      <c r="B140" s="8"/>
      <c r="C140" s="8"/>
      <c r="D140" s="8"/>
      <c r="E140" s="8"/>
      <c r="F140" s="15"/>
      <c r="G140" s="34"/>
      <c r="H140" s="84"/>
      <c r="I140" s="84"/>
      <c r="J140" s="84"/>
      <c r="K140" s="84"/>
      <c r="L140" s="84"/>
      <c r="M140" s="90"/>
      <c r="N140" s="90"/>
      <c r="O140" s="90"/>
      <c r="P140" s="90"/>
      <c r="Q140" s="90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</row>
    <row r="141" ht="15.75" customHeight="1">
      <c r="A141" s="123"/>
      <c r="B141" s="8"/>
      <c r="C141" s="8"/>
      <c r="D141" s="8"/>
      <c r="E141" s="8"/>
      <c r="F141" s="15"/>
      <c r="G141" s="34"/>
      <c r="H141" s="84"/>
      <c r="I141" s="84"/>
      <c r="J141" s="84"/>
      <c r="K141" s="84"/>
      <c r="L141" s="84"/>
      <c r="M141" s="90"/>
      <c r="N141" s="90"/>
      <c r="O141" s="90"/>
      <c r="P141" s="90"/>
      <c r="Q141" s="90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</row>
    <row r="142" ht="15.75" customHeight="1">
      <c r="A142" s="123"/>
      <c r="B142" s="8"/>
      <c r="C142" s="8"/>
      <c r="D142" s="8"/>
      <c r="E142" s="8"/>
      <c r="F142" s="15"/>
      <c r="G142" s="34"/>
      <c r="H142" s="84"/>
      <c r="I142" s="84"/>
      <c r="J142" s="84"/>
      <c r="K142" s="84"/>
      <c r="L142" s="84"/>
      <c r="M142" s="90"/>
      <c r="N142" s="90"/>
      <c r="O142" s="90"/>
      <c r="P142" s="90"/>
      <c r="Q142" s="90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</row>
    <row r="143" ht="15.75" customHeight="1">
      <c r="A143" s="124"/>
      <c r="B143" s="8"/>
      <c r="C143" s="8"/>
      <c r="D143" s="8"/>
      <c r="E143" s="8"/>
      <c r="F143" s="15"/>
      <c r="G143" s="34"/>
      <c r="H143" s="84"/>
      <c r="I143" s="84"/>
      <c r="J143" s="84"/>
      <c r="K143" s="84"/>
      <c r="L143" s="84"/>
      <c r="M143" s="90"/>
      <c r="N143" s="90"/>
      <c r="O143" s="90"/>
      <c r="P143" s="90"/>
      <c r="Q143" s="90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</row>
    <row r="144" ht="15.75" customHeight="1">
      <c r="A144" s="124"/>
      <c r="B144" s="8"/>
      <c r="C144" s="8"/>
      <c r="D144" s="8"/>
      <c r="E144" s="8"/>
      <c r="F144" s="15"/>
      <c r="G144" s="34"/>
      <c r="H144" s="84"/>
      <c r="I144" s="84"/>
      <c r="J144" s="84"/>
      <c r="K144" s="84"/>
      <c r="L144" s="84"/>
      <c r="M144" s="90"/>
      <c r="N144" s="90"/>
      <c r="O144" s="90"/>
      <c r="P144" s="90"/>
      <c r="Q144" s="90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</row>
    <row r="145" ht="15.75" customHeight="1">
      <c r="A145" s="124"/>
      <c r="B145" s="8"/>
      <c r="C145" s="8"/>
      <c r="D145" s="8"/>
      <c r="E145" s="8"/>
      <c r="F145" s="15"/>
      <c r="G145" s="34"/>
      <c r="H145" s="84"/>
      <c r="I145" s="84"/>
      <c r="J145" s="84"/>
      <c r="K145" s="84"/>
      <c r="L145" s="84"/>
      <c r="M145" s="90"/>
      <c r="N145" s="90"/>
      <c r="O145" s="90"/>
      <c r="P145" s="90"/>
      <c r="Q145" s="90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</row>
    <row r="146" ht="15.75" customHeight="1">
      <c r="A146" s="124"/>
      <c r="B146" s="8"/>
      <c r="C146" s="8"/>
      <c r="D146" s="8"/>
      <c r="E146" s="8"/>
      <c r="F146" s="15"/>
      <c r="G146" s="34"/>
      <c r="H146" s="84"/>
      <c r="I146" s="84"/>
      <c r="J146" s="84"/>
      <c r="K146" s="84"/>
      <c r="L146" s="84"/>
      <c r="M146" s="90"/>
      <c r="N146" s="90"/>
      <c r="O146" s="90"/>
      <c r="P146" s="90"/>
      <c r="Q146" s="90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</row>
    <row r="147" ht="15.75" customHeight="1">
      <c r="A147" s="124"/>
      <c r="B147" s="8"/>
      <c r="C147" s="8"/>
      <c r="D147" s="8"/>
      <c r="E147" s="8"/>
      <c r="F147" s="15"/>
      <c r="G147" s="34"/>
      <c r="H147" s="84"/>
      <c r="I147" s="84"/>
      <c r="J147" s="84"/>
      <c r="K147" s="84"/>
      <c r="L147" s="84"/>
      <c r="M147" s="90"/>
      <c r="N147" s="90"/>
      <c r="O147" s="90"/>
      <c r="P147" s="90"/>
      <c r="Q147" s="90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</row>
    <row r="148" ht="32.25" customHeight="1">
      <c r="A148" s="125"/>
      <c r="G148" s="34"/>
      <c r="H148" s="84"/>
      <c r="I148" s="84"/>
      <c r="J148" s="84"/>
      <c r="K148" s="84"/>
      <c r="L148" s="84"/>
      <c r="M148" s="90"/>
      <c r="N148" s="90"/>
      <c r="O148" s="90"/>
      <c r="P148" s="90"/>
      <c r="Q148" s="90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</row>
    <row r="149" ht="15.75" customHeight="1">
      <c r="A149" s="121" t="s">
        <v>228</v>
      </c>
      <c r="B149" s="8"/>
      <c r="C149" s="8"/>
      <c r="D149" s="8"/>
      <c r="E149" s="8"/>
      <c r="F149" s="15"/>
      <c r="G149" s="34"/>
      <c r="H149" s="84"/>
      <c r="I149" s="84"/>
      <c r="J149" s="84"/>
      <c r="K149" s="84"/>
      <c r="L149" s="84"/>
      <c r="M149" s="90"/>
      <c r="N149" s="90"/>
      <c r="O149" s="90"/>
      <c r="P149" s="90"/>
      <c r="Q149" s="90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</row>
    <row r="150" ht="15.75" customHeight="1">
      <c r="A150" s="126" t="s">
        <v>229</v>
      </c>
      <c r="B150" s="8"/>
      <c r="C150" s="8"/>
      <c r="D150" s="8"/>
      <c r="E150" s="8"/>
      <c r="F150" s="15"/>
      <c r="G150" s="34"/>
      <c r="H150" s="84"/>
      <c r="I150" s="84"/>
      <c r="J150" s="84"/>
      <c r="K150" s="84"/>
      <c r="L150" s="84"/>
      <c r="M150" s="90"/>
      <c r="N150" s="90"/>
      <c r="O150" s="90"/>
      <c r="P150" s="90"/>
      <c r="Q150" s="90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</row>
    <row r="151" ht="15.75" customHeight="1">
      <c r="A151" s="127" t="s">
        <v>230</v>
      </c>
      <c r="B151" s="8"/>
      <c r="C151" s="8"/>
      <c r="D151" s="8"/>
      <c r="E151" s="8"/>
      <c r="F151" s="15"/>
      <c r="G151" s="34"/>
      <c r="H151" s="84"/>
      <c r="I151" s="84"/>
      <c r="J151" s="84"/>
      <c r="K151" s="84"/>
      <c r="L151" s="84"/>
      <c r="M151" s="90"/>
      <c r="N151" s="90"/>
      <c r="O151" s="90"/>
      <c r="P151" s="90"/>
      <c r="Q151" s="90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</row>
    <row r="152" ht="15.75" customHeight="1">
      <c r="A152" s="127" t="s">
        <v>231</v>
      </c>
      <c r="B152" s="8"/>
      <c r="C152" s="8"/>
      <c r="D152" s="8"/>
      <c r="E152" s="8"/>
      <c r="F152" s="15"/>
      <c r="G152" s="34"/>
      <c r="H152" s="84"/>
      <c r="I152" s="84"/>
      <c r="J152" s="84"/>
      <c r="K152" s="84"/>
      <c r="L152" s="84"/>
      <c r="M152" s="90"/>
      <c r="N152" s="90"/>
      <c r="O152" s="90"/>
      <c r="P152" s="90"/>
      <c r="Q152" s="90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</row>
    <row r="153" ht="15.75" customHeight="1">
      <c r="A153" s="127" t="s">
        <v>232</v>
      </c>
      <c r="B153" s="8"/>
      <c r="C153" s="8"/>
      <c r="D153" s="8"/>
      <c r="E153" s="8"/>
      <c r="F153" s="15"/>
      <c r="G153" s="34"/>
      <c r="H153" s="84"/>
      <c r="I153" s="84"/>
      <c r="J153" s="84"/>
      <c r="K153" s="84"/>
      <c r="L153" s="84"/>
      <c r="M153" s="90"/>
      <c r="N153" s="90"/>
      <c r="O153" s="90"/>
      <c r="P153" s="90"/>
      <c r="Q153" s="90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</row>
    <row r="154" ht="15.75" customHeight="1">
      <c r="A154" s="127" t="s">
        <v>233</v>
      </c>
      <c r="B154" s="8"/>
      <c r="C154" s="8"/>
      <c r="D154" s="8"/>
      <c r="E154" s="8"/>
      <c r="F154" s="15"/>
      <c r="G154" s="34"/>
      <c r="H154" s="84"/>
      <c r="I154" s="84"/>
      <c r="J154" s="84"/>
      <c r="K154" s="84"/>
      <c r="L154" s="84"/>
      <c r="M154" s="90"/>
      <c r="N154" s="90"/>
      <c r="O154" s="90"/>
      <c r="P154" s="90"/>
      <c r="Q154" s="90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</row>
    <row r="155" ht="15.75" customHeight="1">
      <c r="A155" s="127" t="s">
        <v>234</v>
      </c>
      <c r="B155" s="8"/>
      <c r="C155" s="8"/>
      <c r="D155" s="8"/>
      <c r="E155" s="8"/>
      <c r="F155" s="15"/>
      <c r="G155" s="34"/>
      <c r="H155" s="84"/>
      <c r="I155" s="84"/>
      <c r="J155" s="84"/>
      <c r="K155" s="84"/>
      <c r="L155" s="84"/>
      <c r="M155" s="90"/>
      <c r="N155" s="90"/>
      <c r="O155" s="90"/>
      <c r="P155" s="90"/>
      <c r="Q155" s="90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</row>
    <row r="156" ht="15.75" customHeight="1">
      <c r="A156" s="127" t="s">
        <v>235</v>
      </c>
      <c r="B156" s="8"/>
      <c r="C156" s="8"/>
      <c r="D156" s="8"/>
      <c r="E156" s="8"/>
      <c r="F156" s="15"/>
      <c r="G156" s="34"/>
      <c r="H156" s="84"/>
      <c r="I156" s="84"/>
      <c r="J156" s="84"/>
      <c r="K156" s="84"/>
      <c r="L156" s="84"/>
      <c r="M156" s="90"/>
      <c r="N156" s="90"/>
      <c r="O156" s="90"/>
      <c r="P156" s="90"/>
      <c r="Q156" s="90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</row>
    <row r="157" ht="15.75" customHeight="1">
      <c r="A157" s="127" t="s">
        <v>236</v>
      </c>
      <c r="B157" s="8"/>
      <c r="C157" s="8"/>
      <c r="D157" s="8"/>
      <c r="E157" s="8"/>
      <c r="F157" s="15"/>
      <c r="G157" s="34"/>
      <c r="H157" s="84"/>
      <c r="I157" s="84"/>
      <c r="J157" s="84"/>
      <c r="K157" s="84"/>
      <c r="L157" s="84"/>
      <c r="M157" s="90"/>
      <c r="N157" s="90"/>
      <c r="O157" s="90"/>
      <c r="P157" s="90"/>
      <c r="Q157" s="90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</row>
    <row r="158" ht="15.75" customHeight="1">
      <c r="A158" s="127" t="s">
        <v>237</v>
      </c>
      <c r="B158" s="8"/>
      <c r="C158" s="8"/>
      <c r="D158" s="8"/>
      <c r="E158" s="8"/>
      <c r="F158" s="15"/>
      <c r="G158" s="34"/>
      <c r="H158" s="84"/>
      <c r="I158" s="84"/>
      <c r="J158" s="84"/>
      <c r="K158" s="84"/>
      <c r="L158" s="84"/>
      <c r="M158" s="90"/>
      <c r="N158" s="90"/>
      <c r="O158" s="90"/>
      <c r="P158" s="90"/>
      <c r="Q158" s="90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</row>
    <row r="159" ht="15.75" customHeight="1">
      <c r="A159" s="127" t="s">
        <v>238</v>
      </c>
      <c r="B159" s="8"/>
      <c r="C159" s="8"/>
      <c r="D159" s="8"/>
      <c r="E159" s="8"/>
      <c r="F159" s="15"/>
      <c r="G159" s="34"/>
      <c r="H159" s="84"/>
      <c r="I159" s="84"/>
      <c r="J159" s="84"/>
      <c r="K159" s="84"/>
      <c r="L159" s="84"/>
      <c r="M159" s="90"/>
      <c r="N159" s="90"/>
      <c r="O159" s="90"/>
      <c r="P159" s="90"/>
      <c r="Q159" s="90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</row>
    <row r="160" ht="15.75" customHeight="1">
      <c r="A160" s="127" t="s">
        <v>239</v>
      </c>
      <c r="B160" s="8"/>
      <c r="C160" s="8"/>
      <c r="D160" s="8"/>
      <c r="E160" s="8"/>
      <c r="F160" s="15"/>
      <c r="G160" s="34"/>
      <c r="H160" s="84"/>
      <c r="I160" s="84"/>
      <c r="J160" s="84"/>
      <c r="K160" s="84"/>
      <c r="L160" s="84"/>
      <c r="M160" s="90"/>
      <c r="N160" s="90"/>
      <c r="O160" s="90"/>
      <c r="P160" s="90"/>
      <c r="Q160" s="90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</row>
    <row r="161" ht="15.75" customHeight="1">
      <c r="A161" s="127" t="s">
        <v>240</v>
      </c>
      <c r="B161" s="8"/>
      <c r="C161" s="8"/>
      <c r="D161" s="8"/>
      <c r="E161" s="8"/>
      <c r="F161" s="15"/>
      <c r="G161" s="34"/>
      <c r="H161" s="84"/>
      <c r="I161" s="84"/>
      <c r="J161" s="84"/>
      <c r="K161" s="84"/>
      <c r="L161" s="84"/>
      <c r="M161" s="90"/>
      <c r="N161" s="90"/>
      <c r="O161" s="90"/>
      <c r="P161" s="90"/>
      <c r="Q161" s="90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</row>
    <row r="162" ht="15.75" customHeight="1">
      <c r="A162" s="127" t="s">
        <v>241</v>
      </c>
      <c r="B162" s="8"/>
      <c r="C162" s="8"/>
      <c r="D162" s="8"/>
      <c r="E162" s="8"/>
      <c r="F162" s="15"/>
      <c r="G162" s="34"/>
      <c r="H162" s="84"/>
      <c r="I162" s="84"/>
      <c r="J162" s="84"/>
      <c r="K162" s="84"/>
      <c r="L162" s="84"/>
      <c r="M162" s="90"/>
      <c r="N162" s="90"/>
      <c r="O162" s="90"/>
      <c r="P162" s="90"/>
      <c r="Q162" s="90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</row>
    <row r="163" ht="15.75" customHeight="1">
      <c r="A163" s="127" t="s">
        <v>242</v>
      </c>
      <c r="B163" s="8"/>
      <c r="C163" s="8"/>
      <c r="D163" s="8"/>
      <c r="E163" s="8"/>
      <c r="F163" s="15"/>
      <c r="G163" s="34"/>
      <c r="H163" s="84"/>
      <c r="I163" s="84"/>
      <c r="J163" s="84"/>
      <c r="K163" s="84"/>
      <c r="L163" s="84"/>
      <c r="M163" s="90"/>
      <c r="N163" s="90"/>
      <c r="O163" s="90"/>
      <c r="P163" s="90"/>
      <c r="Q163" s="90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</row>
    <row r="164" ht="15.75" customHeight="1">
      <c r="A164" s="127" t="s">
        <v>243</v>
      </c>
      <c r="B164" s="8"/>
      <c r="C164" s="8"/>
      <c r="D164" s="8"/>
      <c r="E164" s="8"/>
      <c r="F164" s="15"/>
      <c r="G164" s="34"/>
      <c r="H164" s="84"/>
      <c r="I164" s="84"/>
      <c r="J164" s="84"/>
      <c r="K164" s="84"/>
      <c r="L164" s="84"/>
      <c r="M164" s="90"/>
      <c r="N164" s="90"/>
      <c r="O164" s="90"/>
      <c r="P164" s="90"/>
      <c r="Q164" s="90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</row>
    <row r="165" ht="15.75" customHeight="1">
      <c r="A165" s="127" t="s">
        <v>244</v>
      </c>
      <c r="B165" s="8"/>
      <c r="C165" s="8"/>
      <c r="D165" s="8"/>
      <c r="E165" s="8"/>
      <c r="F165" s="15"/>
      <c r="G165" s="34"/>
      <c r="H165" s="84"/>
      <c r="I165" s="84"/>
      <c r="J165" s="84"/>
      <c r="K165" s="84"/>
      <c r="L165" s="84"/>
      <c r="M165" s="90"/>
      <c r="N165" s="90"/>
      <c r="O165" s="90"/>
      <c r="P165" s="90"/>
      <c r="Q165" s="90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</row>
    <row r="166" ht="15.75" customHeight="1">
      <c r="A166" s="127" t="s">
        <v>245</v>
      </c>
      <c r="B166" s="8"/>
      <c r="C166" s="8"/>
      <c r="D166" s="8"/>
      <c r="E166" s="8"/>
      <c r="F166" s="15"/>
      <c r="G166" s="34"/>
      <c r="H166" s="84"/>
      <c r="I166" s="84"/>
      <c r="J166" s="84"/>
      <c r="K166" s="84"/>
      <c r="L166" s="84"/>
      <c r="M166" s="90"/>
      <c r="N166" s="90"/>
      <c r="O166" s="90"/>
      <c r="P166" s="90"/>
      <c r="Q166" s="90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</row>
    <row r="167" ht="15.75" customHeight="1">
      <c r="A167" s="127" t="s">
        <v>246</v>
      </c>
      <c r="B167" s="8"/>
      <c r="C167" s="8"/>
      <c r="D167" s="8"/>
      <c r="E167" s="8"/>
      <c r="F167" s="15"/>
      <c r="G167" s="34"/>
      <c r="H167" s="84"/>
      <c r="I167" s="84"/>
      <c r="J167" s="84"/>
      <c r="K167" s="84"/>
      <c r="L167" s="84"/>
      <c r="M167" s="90"/>
      <c r="N167" s="90"/>
      <c r="O167" s="90"/>
      <c r="P167" s="90"/>
      <c r="Q167" s="90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</row>
    <row r="168" ht="15.75" customHeight="1">
      <c r="A168" s="127" t="s">
        <v>247</v>
      </c>
      <c r="B168" s="8"/>
      <c r="C168" s="8"/>
      <c r="D168" s="8"/>
      <c r="E168" s="8"/>
      <c r="F168" s="15"/>
      <c r="G168" s="34"/>
      <c r="H168" s="84"/>
      <c r="I168" s="84"/>
      <c r="J168" s="84"/>
      <c r="K168" s="84"/>
      <c r="L168" s="84"/>
      <c r="M168" s="90"/>
      <c r="N168" s="90"/>
      <c r="O168" s="90"/>
      <c r="P168" s="90"/>
      <c r="Q168" s="90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</row>
    <row r="169" ht="15.75" customHeight="1">
      <c r="A169" s="127" t="s">
        <v>248</v>
      </c>
      <c r="B169" s="8"/>
      <c r="C169" s="8"/>
      <c r="D169" s="8"/>
      <c r="E169" s="8"/>
      <c r="F169" s="15"/>
      <c r="G169" s="34"/>
      <c r="H169" s="84"/>
      <c r="I169" s="84"/>
      <c r="J169" s="84"/>
      <c r="K169" s="84"/>
      <c r="L169" s="84"/>
      <c r="M169" s="90"/>
      <c r="N169" s="90"/>
      <c r="O169" s="90"/>
      <c r="P169" s="90"/>
      <c r="Q169" s="90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</row>
    <row r="170" ht="15.75" customHeight="1">
      <c r="A170" s="127" t="s">
        <v>249</v>
      </c>
      <c r="B170" s="8"/>
      <c r="C170" s="8"/>
      <c r="D170" s="8"/>
      <c r="E170" s="8"/>
      <c r="F170" s="15"/>
      <c r="G170" s="34"/>
      <c r="H170" s="84"/>
      <c r="I170" s="84"/>
      <c r="J170" s="84"/>
      <c r="K170" s="84"/>
      <c r="L170" s="84"/>
      <c r="M170" s="90"/>
      <c r="N170" s="90"/>
      <c r="O170" s="90"/>
      <c r="P170" s="90"/>
      <c r="Q170" s="90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</row>
    <row r="171" ht="15.75" customHeight="1">
      <c r="A171" s="127" t="s">
        <v>250</v>
      </c>
      <c r="B171" s="8"/>
      <c r="C171" s="8"/>
      <c r="D171" s="8"/>
      <c r="E171" s="8"/>
      <c r="F171" s="15"/>
      <c r="G171" s="34"/>
      <c r="H171" s="84"/>
      <c r="I171" s="84"/>
      <c r="J171" s="84"/>
      <c r="K171" s="84"/>
      <c r="L171" s="84"/>
      <c r="M171" s="90"/>
      <c r="N171" s="90"/>
      <c r="O171" s="90"/>
      <c r="P171" s="90"/>
      <c r="Q171" s="90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</row>
    <row r="172" ht="15.75" customHeight="1">
      <c r="A172" s="127" t="s">
        <v>251</v>
      </c>
      <c r="B172" s="8"/>
      <c r="C172" s="8"/>
      <c r="D172" s="8"/>
      <c r="E172" s="8"/>
      <c r="F172" s="15"/>
      <c r="G172" s="34"/>
      <c r="H172" s="84"/>
      <c r="I172" s="84"/>
      <c r="J172" s="84"/>
      <c r="K172" s="84"/>
      <c r="L172" s="84"/>
      <c r="M172" s="90"/>
      <c r="N172" s="90"/>
      <c r="O172" s="90"/>
      <c r="P172" s="90"/>
      <c r="Q172" s="90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</row>
    <row r="173" ht="15.75" customHeight="1">
      <c r="A173" s="127" t="s">
        <v>252</v>
      </c>
      <c r="B173" s="8"/>
      <c r="C173" s="8"/>
      <c r="D173" s="8"/>
      <c r="E173" s="8"/>
      <c r="F173" s="15"/>
      <c r="G173" s="34"/>
      <c r="H173" s="84"/>
      <c r="I173" s="84"/>
      <c r="J173" s="84"/>
      <c r="K173" s="84"/>
      <c r="L173" s="84"/>
      <c r="M173" s="90"/>
      <c r="N173" s="90"/>
      <c r="O173" s="90"/>
      <c r="P173" s="90"/>
      <c r="Q173" s="90"/>
      <c r="R173" s="128"/>
      <c r="S173" s="128"/>
      <c r="T173" s="128"/>
      <c r="U173" s="128"/>
      <c r="V173" s="128"/>
      <c r="W173" s="128"/>
      <c r="X173" s="128"/>
      <c r="Y173" s="128"/>
      <c r="Z173" s="128"/>
      <c r="AA173" s="128"/>
      <c r="AB173" s="128"/>
      <c r="AC173" s="128"/>
      <c r="AD173" s="128"/>
    </row>
    <row r="174" ht="15.75" customHeight="1">
      <c r="A174" s="127" t="s">
        <v>253</v>
      </c>
      <c r="B174" s="8"/>
      <c r="C174" s="8"/>
      <c r="D174" s="8"/>
      <c r="E174" s="8"/>
      <c r="F174" s="15"/>
      <c r="G174" s="34"/>
      <c r="H174" s="84"/>
      <c r="I174" s="84"/>
      <c r="J174" s="84"/>
      <c r="K174" s="84"/>
      <c r="L174" s="84"/>
      <c r="M174" s="90"/>
      <c r="N174" s="90"/>
      <c r="O174" s="90"/>
      <c r="P174" s="90"/>
      <c r="Q174" s="90"/>
      <c r="R174" s="128"/>
      <c r="S174" s="128"/>
      <c r="T174" s="128"/>
      <c r="U174" s="128"/>
      <c r="V174" s="128"/>
      <c r="W174" s="128"/>
      <c r="X174" s="128"/>
      <c r="Y174" s="128"/>
      <c r="Z174" s="128"/>
      <c r="AA174" s="128"/>
      <c r="AB174" s="128"/>
      <c r="AC174" s="128"/>
      <c r="AD174" s="128"/>
    </row>
    <row r="175" ht="15.75" customHeight="1">
      <c r="A175" s="127" t="s">
        <v>254</v>
      </c>
      <c r="B175" s="8"/>
      <c r="C175" s="8"/>
      <c r="D175" s="8"/>
      <c r="E175" s="8"/>
      <c r="F175" s="15"/>
      <c r="G175" s="34"/>
      <c r="H175" s="84"/>
      <c r="I175" s="84"/>
      <c r="J175" s="84"/>
      <c r="K175" s="84"/>
      <c r="L175" s="84"/>
      <c r="M175" s="90"/>
      <c r="N175" s="90"/>
      <c r="O175" s="90"/>
      <c r="P175" s="90"/>
      <c r="Q175" s="90"/>
      <c r="R175" s="128"/>
      <c r="S175" s="128"/>
      <c r="T175" s="128"/>
      <c r="U175" s="128"/>
      <c r="V175" s="128"/>
      <c r="W175" s="128"/>
      <c r="X175" s="128"/>
      <c r="Y175" s="128"/>
      <c r="Z175" s="128"/>
      <c r="AA175" s="128"/>
      <c r="AB175" s="128"/>
      <c r="AC175" s="128"/>
      <c r="AD175" s="128"/>
    </row>
    <row r="176" ht="15.75" customHeight="1">
      <c r="A176" s="127" t="s">
        <v>255</v>
      </c>
      <c r="B176" s="8"/>
      <c r="C176" s="8"/>
      <c r="D176" s="8"/>
      <c r="E176" s="8"/>
      <c r="F176" s="15"/>
      <c r="G176" s="34"/>
      <c r="H176" s="84"/>
      <c r="I176" s="84"/>
      <c r="J176" s="84"/>
      <c r="K176" s="84"/>
      <c r="L176" s="84"/>
      <c r="M176" s="90"/>
      <c r="N176" s="90"/>
      <c r="O176" s="90"/>
      <c r="P176" s="90"/>
      <c r="Q176" s="90"/>
      <c r="R176" s="128"/>
      <c r="S176" s="128"/>
      <c r="T176" s="128"/>
      <c r="U176" s="128"/>
      <c r="V176" s="128"/>
      <c r="W176" s="128"/>
      <c r="X176" s="128"/>
      <c r="Y176" s="128"/>
      <c r="Z176" s="128"/>
      <c r="AA176" s="128"/>
      <c r="AB176" s="128"/>
      <c r="AC176" s="128"/>
      <c r="AD176" s="128"/>
    </row>
    <row r="177" ht="15.75" customHeight="1">
      <c r="A177" s="127" t="s">
        <v>256</v>
      </c>
      <c r="B177" s="8"/>
      <c r="C177" s="8"/>
      <c r="D177" s="8"/>
      <c r="E177" s="8"/>
      <c r="F177" s="15"/>
      <c r="G177" s="34"/>
      <c r="H177" s="84"/>
      <c r="I177" s="84"/>
      <c r="J177" s="84"/>
      <c r="K177" s="84"/>
      <c r="L177" s="84"/>
      <c r="M177" s="90"/>
      <c r="N177" s="90"/>
      <c r="O177" s="90"/>
      <c r="P177" s="90"/>
      <c r="Q177" s="90"/>
      <c r="R177" s="128"/>
      <c r="S177" s="128"/>
      <c r="T177" s="128"/>
      <c r="U177" s="128"/>
      <c r="V177" s="128"/>
      <c r="W177" s="128"/>
      <c r="X177" s="128"/>
      <c r="Y177" s="128"/>
      <c r="Z177" s="128"/>
      <c r="AA177" s="128"/>
      <c r="AB177" s="128"/>
      <c r="AC177" s="128"/>
      <c r="AD177" s="128"/>
    </row>
    <row r="178" ht="15.75" customHeight="1">
      <c r="A178" s="127" t="s">
        <v>257</v>
      </c>
      <c r="B178" s="8"/>
      <c r="C178" s="8"/>
      <c r="D178" s="8"/>
      <c r="E178" s="8"/>
      <c r="F178" s="15"/>
      <c r="G178" s="34"/>
      <c r="H178" s="84"/>
      <c r="I178" s="84"/>
      <c r="J178" s="84"/>
      <c r="K178" s="84"/>
      <c r="L178" s="84"/>
      <c r="M178" s="90"/>
      <c r="N178" s="90"/>
      <c r="O178" s="90"/>
      <c r="P178" s="90"/>
      <c r="Q178" s="90"/>
      <c r="R178" s="128"/>
      <c r="S178" s="128"/>
      <c r="T178" s="128"/>
      <c r="U178" s="128"/>
      <c r="V178" s="128"/>
      <c r="W178" s="128"/>
      <c r="X178" s="128"/>
      <c r="Y178" s="128"/>
      <c r="Z178" s="128"/>
      <c r="AA178" s="128"/>
      <c r="AB178" s="128"/>
      <c r="AC178" s="128"/>
      <c r="AD178" s="128"/>
    </row>
    <row r="179" ht="15.75" customHeight="1">
      <c r="A179" s="127" t="s">
        <v>258</v>
      </c>
      <c r="B179" s="8"/>
      <c r="C179" s="8"/>
      <c r="D179" s="8"/>
      <c r="E179" s="8"/>
      <c r="F179" s="15"/>
      <c r="G179" s="34"/>
      <c r="H179" s="84"/>
      <c r="I179" s="84"/>
      <c r="J179" s="84"/>
      <c r="K179" s="84"/>
      <c r="L179" s="84"/>
      <c r="M179" s="90"/>
      <c r="N179" s="90"/>
      <c r="O179" s="90"/>
      <c r="P179" s="90"/>
      <c r="Q179" s="90"/>
      <c r="R179" s="128"/>
      <c r="S179" s="128"/>
      <c r="T179" s="128"/>
      <c r="U179" s="128"/>
      <c r="V179" s="128"/>
      <c r="W179" s="128"/>
      <c r="X179" s="128"/>
      <c r="Y179" s="128"/>
      <c r="Z179" s="128"/>
      <c r="AA179" s="128"/>
      <c r="AB179" s="128"/>
      <c r="AC179" s="128"/>
      <c r="AD179" s="128"/>
    </row>
    <row r="180" ht="15.75" customHeight="1">
      <c r="A180" s="127" t="s">
        <v>259</v>
      </c>
      <c r="B180" s="8"/>
      <c r="C180" s="8"/>
      <c r="D180" s="8"/>
      <c r="E180" s="8"/>
      <c r="F180" s="15"/>
      <c r="G180" s="34"/>
      <c r="H180" s="84"/>
      <c r="I180" s="84"/>
      <c r="J180" s="84"/>
      <c r="K180" s="84"/>
      <c r="L180" s="84"/>
      <c r="M180" s="90"/>
      <c r="N180" s="90"/>
      <c r="O180" s="90"/>
      <c r="P180" s="90"/>
      <c r="Q180" s="90"/>
      <c r="R180" s="128"/>
      <c r="S180" s="128"/>
      <c r="T180" s="128"/>
      <c r="U180" s="128"/>
      <c r="V180" s="128"/>
      <c r="W180" s="128"/>
      <c r="X180" s="128"/>
      <c r="Y180" s="128"/>
      <c r="Z180" s="128"/>
      <c r="AA180" s="128"/>
      <c r="AB180" s="128"/>
      <c r="AC180" s="128"/>
      <c r="AD180" s="128"/>
    </row>
    <row r="181" ht="15.75" customHeight="1">
      <c r="A181" s="127" t="s">
        <v>260</v>
      </c>
      <c r="B181" s="8"/>
      <c r="C181" s="8"/>
      <c r="D181" s="8"/>
      <c r="E181" s="8"/>
      <c r="F181" s="15"/>
      <c r="G181" s="34"/>
      <c r="H181" s="84"/>
      <c r="I181" s="84"/>
      <c r="J181" s="84"/>
      <c r="K181" s="84"/>
      <c r="L181" s="84"/>
      <c r="M181" s="90"/>
      <c r="N181" s="90"/>
      <c r="O181" s="90"/>
      <c r="P181" s="90"/>
      <c r="Q181" s="90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</row>
    <row r="182" ht="15.75" customHeight="1">
      <c r="A182" s="127" t="s">
        <v>261</v>
      </c>
      <c r="B182" s="8"/>
      <c r="C182" s="8"/>
      <c r="D182" s="8"/>
      <c r="E182" s="8"/>
      <c r="F182" s="15"/>
      <c r="G182" s="34"/>
      <c r="H182" s="84"/>
      <c r="I182" s="84"/>
      <c r="J182" s="84"/>
      <c r="K182" s="84"/>
      <c r="L182" s="84"/>
      <c r="M182" s="90"/>
      <c r="N182" s="90"/>
      <c r="O182" s="90"/>
      <c r="P182" s="90"/>
      <c r="Q182" s="90"/>
      <c r="R182" s="128"/>
      <c r="S182" s="128"/>
      <c r="T182" s="128"/>
      <c r="U182" s="128"/>
      <c r="V182" s="128"/>
      <c r="W182" s="128"/>
      <c r="X182" s="128"/>
      <c r="Y182" s="128"/>
      <c r="Z182" s="128"/>
      <c r="AA182" s="128"/>
      <c r="AB182" s="128"/>
      <c r="AC182" s="128"/>
      <c r="AD182" s="128"/>
    </row>
    <row r="183" ht="15.75" customHeight="1">
      <c r="A183" s="127" t="s">
        <v>262</v>
      </c>
      <c r="B183" s="8"/>
      <c r="C183" s="8"/>
      <c r="D183" s="8"/>
      <c r="E183" s="8"/>
      <c r="F183" s="15"/>
      <c r="G183" s="34"/>
      <c r="H183" s="84"/>
      <c r="I183" s="84"/>
      <c r="J183" s="84"/>
      <c r="K183" s="84"/>
      <c r="L183" s="84"/>
      <c r="M183" s="90"/>
      <c r="N183" s="90"/>
      <c r="O183" s="90"/>
      <c r="P183" s="90"/>
      <c r="Q183" s="90"/>
      <c r="R183" s="128"/>
      <c r="S183" s="128"/>
      <c r="T183" s="128"/>
      <c r="U183" s="128"/>
      <c r="V183" s="128"/>
      <c r="W183" s="128"/>
      <c r="X183" s="128"/>
      <c r="Y183" s="128"/>
      <c r="Z183" s="128"/>
      <c r="AA183" s="128"/>
      <c r="AB183" s="128"/>
      <c r="AC183" s="128"/>
      <c r="AD183" s="128"/>
    </row>
    <row r="184" ht="15.75" customHeight="1">
      <c r="A184" s="127" t="s">
        <v>263</v>
      </c>
      <c r="B184" s="8"/>
      <c r="C184" s="8"/>
      <c r="D184" s="8"/>
      <c r="E184" s="8"/>
      <c r="F184" s="15"/>
      <c r="G184" s="34"/>
      <c r="H184" s="84"/>
      <c r="I184" s="84"/>
      <c r="J184" s="84"/>
      <c r="K184" s="84"/>
      <c r="L184" s="84"/>
      <c r="M184" s="90"/>
      <c r="N184" s="90"/>
      <c r="O184" s="90"/>
      <c r="P184" s="90"/>
      <c r="Q184" s="90"/>
      <c r="R184" s="128"/>
      <c r="S184" s="128"/>
      <c r="T184" s="128"/>
      <c r="U184" s="128"/>
      <c r="V184" s="128"/>
      <c r="W184" s="128"/>
      <c r="X184" s="128"/>
      <c r="Y184" s="128"/>
      <c r="Z184" s="128"/>
      <c r="AA184" s="128"/>
      <c r="AB184" s="128"/>
      <c r="AC184" s="128"/>
      <c r="AD184" s="128"/>
    </row>
    <row r="185" ht="15.75" customHeight="1">
      <c r="A185" s="127" t="s">
        <v>264</v>
      </c>
      <c r="B185" s="8"/>
      <c r="C185" s="8"/>
      <c r="D185" s="8"/>
      <c r="E185" s="8"/>
      <c r="F185" s="15"/>
      <c r="G185" s="34"/>
      <c r="H185" s="84"/>
      <c r="I185" s="84"/>
      <c r="J185" s="84"/>
      <c r="K185" s="84"/>
      <c r="L185" s="84"/>
      <c r="M185" s="90"/>
      <c r="N185" s="90"/>
      <c r="O185" s="90"/>
      <c r="P185" s="90"/>
      <c r="Q185" s="90"/>
      <c r="R185" s="128"/>
      <c r="S185" s="128"/>
      <c r="T185" s="128"/>
      <c r="U185" s="128"/>
      <c r="V185" s="128"/>
      <c r="W185" s="128"/>
      <c r="X185" s="128"/>
      <c r="Y185" s="128"/>
      <c r="Z185" s="128"/>
      <c r="AA185" s="128"/>
      <c r="AB185" s="128"/>
      <c r="AC185" s="128"/>
      <c r="AD185" s="128"/>
    </row>
    <row r="186" ht="15.75" customHeight="1">
      <c r="A186" s="127" t="s">
        <v>265</v>
      </c>
      <c r="B186" s="8"/>
      <c r="C186" s="8"/>
      <c r="D186" s="8"/>
      <c r="E186" s="8"/>
      <c r="F186" s="15"/>
      <c r="G186" s="34"/>
      <c r="H186" s="84"/>
      <c r="I186" s="84"/>
      <c r="J186" s="84"/>
      <c r="K186" s="84"/>
      <c r="L186" s="84"/>
      <c r="M186" s="90"/>
      <c r="N186" s="90"/>
      <c r="O186" s="90"/>
      <c r="P186" s="90"/>
      <c r="Q186" s="90"/>
      <c r="R186" s="128"/>
      <c r="S186" s="128"/>
      <c r="T186" s="128"/>
      <c r="U186" s="128"/>
      <c r="V186" s="128"/>
      <c r="W186" s="128"/>
      <c r="X186" s="128"/>
      <c r="Y186" s="128"/>
      <c r="Z186" s="128"/>
      <c r="AA186" s="128"/>
      <c r="AB186" s="128"/>
      <c r="AC186" s="128"/>
      <c r="AD186" s="128"/>
    </row>
    <row r="187" ht="15.75" customHeight="1">
      <c r="A187" s="127" t="s">
        <v>266</v>
      </c>
      <c r="B187" s="8"/>
      <c r="C187" s="8"/>
      <c r="D187" s="8"/>
      <c r="E187" s="8"/>
      <c r="F187" s="15"/>
      <c r="G187" s="34"/>
      <c r="H187" s="84"/>
      <c r="I187" s="84"/>
      <c r="J187" s="84"/>
      <c r="K187" s="84"/>
      <c r="L187" s="84"/>
      <c r="M187" s="90"/>
      <c r="N187" s="90"/>
      <c r="O187" s="90"/>
      <c r="P187" s="90"/>
      <c r="Q187" s="90"/>
      <c r="R187" s="128"/>
      <c r="S187" s="128"/>
      <c r="T187" s="128"/>
      <c r="U187" s="128"/>
      <c r="V187" s="128"/>
      <c r="W187" s="128"/>
      <c r="X187" s="128"/>
      <c r="Y187" s="128"/>
      <c r="Z187" s="128"/>
      <c r="AA187" s="128"/>
      <c r="AB187" s="128"/>
      <c r="AC187" s="128"/>
      <c r="AD187" s="128"/>
    </row>
    <row r="188" ht="15.75" customHeight="1">
      <c r="A188" s="127" t="s">
        <v>267</v>
      </c>
      <c r="B188" s="8"/>
      <c r="C188" s="8"/>
      <c r="D188" s="8"/>
      <c r="E188" s="8"/>
      <c r="F188" s="15"/>
      <c r="G188" s="34"/>
      <c r="H188" s="84"/>
      <c r="I188" s="84"/>
      <c r="J188" s="84"/>
      <c r="K188" s="84"/>
      <c r="L188" s="84"/>
      <c r="M188" s="90"/>
      <c r="N188" s="90"/>
      <c r="O188" s="90"/>
      <c r="P188" s="90"/>
      <c r="Q188" s="90"/>
      <c r="R188" s="128"/>
      <c r="S188" s="128"/>
      <c r="T188" s="128"/>
      <c r="U188" s="128"/>
      <c r="V188" s="128"/>
      <c r="W188" s="128"/>
      <c r="X188" s="128"/>
      <c r="Y188" s="128"/>
      <c r="Z188" s="128"/>
      <c r="AA188" s="128"/>
      <c r="AB188" s="128"/>
      <c r="AC188" s="128"/>
      <c r="AD188" s="128"/>
    </row>
    <row r="189" ht="15.75" customHeight="1">
      <c r="A189" s="127" t="s">
        <v>268</v>
      </c>
      <c r="B189" s="8"/>
      <c r="C189" s="8"/>
      <c r="D189" s="8"/>
      <c r="E189" s="8"/>
      <c r="F189" s="15"/>
      <c r="G189" s="34"/>
      <c r="H189" s="84"/>
      <c r="I189" s="84"/>
      <c r="J189" s="84"/>
      <c r="K189" s="84"/>
      <c r="L189" s="84"/>
      <c r="M189" s="90"/>
      <c r="N189" s="90"/>
      <c r="O189" s="90"/>
      <c r="P189" s="90"/>
      <c r="Q189" s="90"/>
      <c r="R189" s="128"/>
      <c r="S189" s="128"/>
      <c r="T189" s="128"/>
      <c r="U189" s="128"/>
      <c r="V189" s="128"/>
      <c r="W189" s="128"/>
      <c r="X189" s="128"/>
      <c r="Y189" s="128"/>
      <c r="Z189" s="128"/>
      <c r="AA189" s="128"/>
      <c r="AB189" s="128"/>
      <c r="AC189" s="128"/>
      <c r="AD189" s="128"/>
    </row>
    <row r="190" ht="15.75" customHeight="1">
      <c r="A190" s="127" t="s">
        <v>269</v>
      </c>
      <c r="B190" s="8"/>
      <c r="C190" s="8"/>
      <c r="D190" s="8"/>
      <c r="E190" s="8"/>
      <c r="F190" s="15"/>
      <c r="G190" s="34"/>
      <c r="H190" s="84"/>
      <c r="I190" s="84"/>
      <c r="J190" s="84"/>
      <c r="K190" s="84"/>
      <c r="L190" s="84"/>
      <c r="M190" s="90"/>
      <c r="N190" s="90"/>
      <c r="O190" s="90"/>
      <c r="P190" s="90"/>
      <c r="Q190" s="90"/>
      <c r="R190" s="128"/>
      <c r="S190" s="128"/>
      <c r="T190" s="128"/>
      <c r="U190" s="128"/>
      <c r="V190" s="128"/>
      <c r="W190" s="128"/>
      <c r="X190" s="128"/>
      <c r="Y190" s="128"/>
      <c r="Z190" s="128"/>
      <c r="AA190" s="128"/>
      <c r="AB190" s="128"/>
      <c r="AC190" s="128"/>
      <c r="AD190" s="128"/>
    </row>
    <row r="191" ht="15.75" customHeight="1">
      <c r="A191" s="127" t="s">
        <v>270</v>
      </c>
      <c r="B191" s="8"/>
      <c r="C191" s="8"/>
      <c r="D191" s="8"/>
      <c r="E191" s="8"/>
      <c r="F191" s="15"/>
      <c r="G191" s="129"/>
      <c r="H191" s="129"/>
      <c r="I191" s="129"/>
      <c r="J191" s="129"/>
      <c r="K191" s="129"/>
      <c r="L191" s="129"/>
      <c r="M191" s="129"/>
      <c r="N191" s="129"/>
      <c r="O191" s="129"/>
      <c r="P191" s="129"/>
      <c r="Q191" s="129"/>
      <c r="R191" s="128"/>
      <c r="S191" s="128"/>
      <c r="T191" s="128"/>
      <c r="U191" s="128"/>
      <c r="V191" s="128"/>
      <c r="W191" s="128"/>
      <c r="X191" s="128"/>
      <c r="Y191" s="128"/>
      <c r="Z191" s="128"/>
      <c r="AA191" s="128"/>
      <c r="AB191" s="128"/>
      <c r="AC191" s="128"/>
      <c r="AD191" s="128"/>
    </row>
    <row r="192" ht="15.75" customHeight="1">
      <c r="A192" s="127" t="s">
        <v>271</v>
      </c>
      <c r="B192" s="8"/>
      <c r="C192" s="8"/>
      <c r="D192" s="8"/>
      <c r="E192" s="8"/>
      <c r="F192" s="15"/>
      <c r="G192" s="129"/>
      <c r="H192" s="129"/>
      <c r="I192" s="129"/>
      <c r="J192" s="129"/>
      <c r="K192" s="129"/>
      <c r="L192" s="129"/>
      <c r="M192" s="129"/>
      <c r="N192" s="129"/>
      <c r="O192" s="129"/>
      <c r="P192" s="129"/>
      <c r="Q192" s="129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</row>
    <row r="193" ht="15.75" customHeight="1">
      <c r="A193" s="127" t="s">
        <v>272</v>
      </c>
      <c r="B193" s="8"/>
      <c r="C193" s="8"/>
      <c r="D193" s="8"/>
      <c r="E193" s="8"/>
      <c r="F193" s="15"/>
      <c r="G193" s="129"/>
      <c r="H193" s="129"/>
      <c r="I193" s="129"/>
      <c r="J193" s="129"/>
      <c r="K193" s="129"/>
      <c r="L193" s="129"/>
      <c r="M193" s="129"/>
      <c r="N193" s="129"/>
      <c r="O193" s="129"/>
      <c r="P193" s="129"/>
      <c r="Q193" s="129"/>
      <c r="R193" s="128"/>
      <c r="S193" s="128"/>
      <c r="T193" s="128"/>
      <c r="U193" s="128"/>
      <c r="V193" s="128"/>
      <c r="W193" s="128"/>
      <c r="X193" s="128"/>
      <c r="Y193" s="128"/>
      <c r="Z193" s="128"/>
      <c r="AA193" s="128"/>
      <c r="AB193" s="128"/>
      <c r="AC193" s="128"/>
      <c r="AD193" s="128"/>
    </row>
    <row r="194" ht="15.75" customHeight="1">
      <c r="A194" s="127" t="s">
        <v>273</v>
      </c>
      <c r="B194" s="8"/>
      <c r="C194" s="8"/>
      <c r="D194" s="8"/>
      <c r="E194" s="8"/>
      <c r="F194" s="15"/>
      <c r="G194" s="129"/>
      <c r="H194" s="129"/>
      <c r="I194" s="129"/>
      <c r="J194" s="129"/>
      <c r="K194" s="129"/>
      <c r="L194" s="129"/>
      <c r="M194" s="129"/>
      <c r="N194" s="129"/>
      <c r="O194" s="129"/>
      <c r="P194" s="129"/>
      <c r="Q194" s="129"/>
      <c r="R194" s="128"/>
      <c r="S194" s="128"/>
      <c r="T194" s="128"/>
      <c r="U194" s="128"/>
      <c r="V194" s="128"/>
      <c r="W194" s="128"/>
      <c r="X194" s="128"/>
      <c r="Y194" s="128"/>
      <c r="Z194" s="128"/>
      <c r="AA194" s="128"/>
      <c r="AB194" s="128"/>
      <c r="AC194" s="128"/>
      <c r="AD194" s="128"/>
    </row>
    <row r="195" ht="15.75" customHeight="1">
      <c r="A195" s="127" t="s">
        <v>274</v>
      </c>
      <c r="B195" s="8"/>
      <c r="C195" s="8"/>
      <c r="D195" s="8"/>
      <c r="E195" s="8"/>
      <c r="F195" s="15"/>
      <c r="G195" s="129"/>
      <c r="H195" s="129"/>
      <c r="I195" s="129"/>
      <c r="J195" s="129"/>
      <c r="K195" s="129"/>
      <c r="L195" s="129"/>
      <c r="M195" s="129"/>
      <c r="N195" s="129"/>
      <c r="O195" s="129"/>
      <c r="P195" s="129"/>
      <c r="Q195" s="129"/>
      <c r="R195" s="128"/>
      <c r="S195" s="128"/>
      <c r="T195" s="128"/>
      <c r="U195" s="128"/>
      <c r="V195" s="128"/>
      <c r="W195" s="128"/>
      <c r="X195" s="128"/>
      <c r="Y195" s="128"/>
      <c r="Z195" s="128"/>
      <c r="AA195" s="128"/>
      <c r="AB195" s="128"/>
      <c r="AC195" s="128"/>
      <c r="AD195" s="128"/>
    </row>
    <row r="196" ht="15.75" customHeight="1">
      <c r="A196" s="127" t="s">
        <v>275</v>
      </c>
      <c r="B196" s="8"/>
      <c r="C196" s="8"/>
      <c r="D196" s="8"/>
      <c r="E196" s="8"/>
      <c r="F196" s="15"/>
      <c r="G196" s="129"/>
      <c r="H196" s="129"/>
      <c r="I196" s="129"/>
      <c r="J196" s="129"/>
      <c r="K196" s="129"/>
      <c r="L196" s="129"/>
      <c r="M196" s="129"/>
      <c r="N196" s="129"/>
      <c r="O196" s="129"/>
      <c r="P196" s="129"/>
      <c r="Q196" s="129"/>
      <c r="R196" s="128"/>
      <c r="S196" s="128"/>
      <c r="T196" s="128"/>
      <c r="U196" s="128"/>
      <c r="V196" s="128"/>
      <c r="W196" s="128"/>
      <c r="X196" s="128"/>
      <c r="Y196" s="128"/>
      <c r="Z196" s="128"/>
      <c r="AA196" s="128"/>
      <c r="AB196" s="128"/>
      <c r="AC196" s="128"/>
      <c r="AD196" s="128"/>
    </row>
    <row r="197" ht="15.75" customHeight="1">
      <c r="A197" s="127" t="s">
        <v>276</v>
      </c>
      <c r="B197" s="8"/>
      <c r="C197" s="8"/>
      <c r="D197" s="8"/>
      <c r="E197" s="8"/>
      <c r="F197" s="15"/>
      <c r="G197" s="129"/>
      <c r="H197" s="129"/>
      <c r="I197" s="129"/>
      <c r="J197" s="129"/>
      <c r="K197" s="129"/>
      <c r="L197" s="129"/>
      <c r="M197" s="129"/>
      <c r="N197" s="129"/>
      <c r="O197" s="129"/>
      <c r="P197" s="129"/>
      <c r="Q197" s="129"/>
      <c r="R197" s="128"/>
      <c r="S197" s="128"/>
      <c r="T197" s="128"/>
      <c r="U197" s="128"/>
      <c r="V197" s="128"/>
      <c r="W197" s="128"/>
      <c r="X197" s="128"/>
      <c r="Y197" s="128"/>
      <c r="Z197" s="128"/>
      <c r="AA197" s="128"/>
      <c r="AB197" s="128"/>
      <c r="AC197" s="128"/>
      <c r="AD197" s="128"/>
    </row>
    <row r="198" ht="15.75" customHeight="1">
      <c r="A198" s="127" t="s">
        <v>277</v>
      </c>
      <c r="B198" s="8"/>
      <c r="C198" s="8"/>
      <c r="D198" s="8"/>
      <c r="E198" s="8"/>
      <c r="F198" s="15"/>
      <c r="G198" s="129"/>
      <c r="H198" s="129"/>
      <c r="I198" s="129"/>
      <c r="J198" s="129"/>
      <c r="K198" s="129"/>
      <c r="L198" s="129"/>
      <c r="M198" s="129"/>
      <c r="N198" s="129"/>
      <c r="O198" s="129"/>
      <c r="P198" s="129"/>
      <c r="Q198" s="129"/>
      <c r="R198" s="128"/>
      <c r="S198" s="128"/>
      <c r="T198" s="128"/>
      <c r="U198" s="128"/>
      <c r="V198" s="128"/>
      <c r="W198" s="128"/>
      <c r="X198" s="128"/>
      <c r="Y198" s="128"/>
      <c r="Z198" s="128"/>
      <c r="AA198" s="128"/>
      <c r="AB198" s="128"/>
      <c r="AC198" s="128"/>
      <c r="AD198" s="128"/>
    </row>
    <row r="199" ht="15.75" customHeight="1">
      <c r="A199" s="127" t="s">
        <v>278</v>
      </c>
      <c r="B199" s="8"/>
      <c r="C199" s="8"/>
      <c r="D199" s="8"/>
      <c r="E199" s="8"/>
      <c r="F199" s="15"/>
      <c r="G199" s="129"/>
      <c r="H199" s="129"/>
      <c r="I199" s="129"/>
      <c r="J199" s="129"/>
      <c r="K199" s="129"/>
      <c r="L199" s="129"/>
      <c r="M199" s="129"/>
      <c r="N199" s="129"/>
      <c r="O199" s="129"/>
      <c r="P199" s="129"/>
      <c r="Q199" s="129"/>
      <c r="R199" s="128"/>
      <c r="S199" s="128"/>
      <c r="T199" s="128"/>
      <c r="U199" s="128"/>
      <c r="V199" s="128"/>
      <c r="W199" s="128"/>
      <c r="X199" s="128"/>
      <c r="Y199" s="128"/>
      <c r="Z199" s="128"/>
      <c r="AA199" s="128"/>
      <c r="AB199" s="128"/>
      <c r="AC199" s="128"/>
      <c r="AD199" s="128"/>
    </row>
    <row r="200" ht="15.75" customHeight="1">
      <c r="A200" s="127" t="s">
        <v>279</v>
      </c>
      <c r="B200" s="8"/>
      <c r="C200" s="8"/>
      <c r="D200" s="8"/>
      <c r="E200" s="8"/>
      <c r="F200" s="15"/>
      <c r="G200" s="129"/>
      <c r="H200" s="129"/>
      <c r="I200" s="129"/>
      <c r="J200" s="129"/>
      <c r="K200" s="129"/>
      <c r="L200" s="129"/>
      <c r="M200" s="129"/>
      <c r="N200" s="129"/>
      <c r="O200" s="129"/>
      <c r="P200" s="129"/>
      <c r="Q200" s="129"/>
      <c r="R200" s="128"/>
      <c r="S200" s="128"/>
      <c r="T200" s="128"/>
      <c r="U200" s="128"/>
      <c r="V200" s="128"/>
      <c r="W200" s="128"/>
      <c r="X200" s="128"/>
      <c r="Y200" s="128"/>
      <c r="Z200" s="128"/>
      <c r="AA200" s="128"/>
      <c r="AB200" s="128"/>
      <c r="AC200" s="128"/>
      <c r="AD200" s="128"/>
    </row>
    <row r="201" ht="15.75" customHeight="1">
      <c r="A201" s="127" t="s">
        <v>280</v>
      </c>
      <c r="B201" s="8"/>
      <c r="C201" s="8"/>
      <c r="D201" s="8"/>
      <c r="E201" s="8"/>
      <c r="F201" s="15"/>
      <c r="G201" s="129"/>
      <c r="H201" s="129"/>
      <c r="I201" s="129"/>
      <c r="J201" s="129"/>
      <c r="K201" s="129"/>
      <c r="L201" s="129"/>
      <c r="M201" s="129"/>
      <c r="N201" s="129"/>
      <c r="O201" s="129"/>
      <c r="P201" s="129"/>
      <c r="Q201" s="129"/>
      <c r="R201" s="128"/>
      <c r="S201" s="128"/>
      <c r="T201" s="128"/>
      <c r="U201" s="128"/>
      <c r="V201" s="128"/>
      <c r="W201" s="128"/>
      <c r="X201" s="128"/>
      <c r="Y201" s="128"/>
      <c r="Z201" s="128"/>
      <c r="AA201" s="128"/>
      <c r="AB201" s="128"/>
      <c r="AC201" s="128"/>
      <c r="AD201" s="128"/>
    </row>
    <row r="202" ht="15.75" customHeight="1">
      <c r="A202" s="127" t="s">
        <v>281</v>
      </c>
      <c r="B202" s="8"/>
      <c r="C202" s="8"/>
      <c r="D202" s="8"/>
      <c r="E202" s="8"/>
      <c r="F202" s="15"/>
      <c r="G202" s="129"/>
      <c r="H202" s="129"/>
      <c r="I202" s="129"/>
      <c r="J202" s="129"/>
      <c r="K202" s="129"/>
      <c r="L202" s="129"/>
      <c r="M202" s="129"/>
      <c r="N202" s="129"/>
      <c r="O202" s="129"/>
      <c r="P202" s="129"/>
      <c r="Q202" s="129"/>
      <c r="R202" s="128"/>
      <c r="S202" s="128"/>
      <c r="T202" s="128"/>
      <c r="U202" s="128"/>
      <c r="V202" s="128"/>
      <c r="W202" s="128"/>
      <c r="X202" s="128"/>
      <c r="Y202" s="128"/>
      <c r="Z202" s="128"/>
      <c r="AA202" s="128"/>
      <c r="AB202" s="128"/>
      <c r="AC202" s="128"/>
      <c r="AD202" s="128"/>
    </row>
    <row r="203" ht="15.75" customHeight="1">
      <c r="A203" s="127" t="s">
        <v>282</v>
      </c>
      <c r="B203" s="8"/>
      <c r="C203" s="8"/>
      <c r="D203" s="8"/>
      <c r="E203" s="8"/>
      <c r="F203" s="15"/>
      <c r="G203" s="129"/>
      <c r="H203" s="129"/>
      <c r="I203" s="129"/>
      <c r="J203" s="129"/>
      <c r="K203" s="129"/>
      <c r="L203" s="129"/>
      <c r="M203" s="129"/>
      <c r="N203" s="129"/>
      <c r="O203" s="129"/>
      <c r="P203" s="129"/>
      <c r="Q203" s="129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</row>
    <row r="204" ht="15.75" customHeight="1">
      <c r="A204" s="127" t="s">
        <v>283</v>
      </c>
      <c r="B204" s="8"/>
      <c r="C204" s="8"/>
      <c r="D204" s="8"/>
      <c r="E204" s="8"/>
      <c r="F204" s="15"/>
      <c r="G204" s="129"/>
      <c r="H204" s="129"/>
      <c r="I204" s="129"/>
      <c r="J204" s="129"/>
      <c r="K204" s="129"/>
      <c r="L204" s="129"/>
      <c r="M204" s="129"/>
      <c r="N204" s="129"/>
      <c r="O204" s="129"/>
      <c r="P204" s="129"/>
      <c r="Q204" s="129"/>
      <c r="R204" s="128"/>
      <c r="S204" s="128"/>
      <c r="T204" s="128"/>
      <c r="U204" s="128"/>
      <c r="V204" s="128"/>
      <c r="W204" s="128"/>
      <c r="X204" s="128"/>
      <c r="Y204" s="128"/>
      <c r="Z204" s="128"/>
      <c r="AA204" s="128"/>
      <c r="AB204" s="128"/>
      <c r="AC204" s="128"/>
      <c r="AD204" s="128"/>
    </row>
    <row r="205" ht="15.75" customHeight="1">
      <c r="A205" s="127" t="s">
        <v>284</v>
      </c>
      <c r="B205" s="8"/>
      <c r="C205" s="8"/>
      <c r="D205" s="8"/>
      <c r="E205" s="8"/>
      <c r="F205" s="15"/>
      <c r="G205" s="129"/>
      <c r="H205" s="129"/>
      <c r="I205" s="129"/>
      <c r="J205" s="129"/>
      <c r="K205" s="129"/>
      <c r="L205" s="129"/>
      <c r="M205" s="129"/>
      <c r="N205" s="129"/>
      <c r="O205" s="129"/>
      <c r="P205" s="129"/>
      <c r="Q205" s="129"/>
      <c r="R205" s="128"/>
      <c r="S205" s="128"/>
      <c r="T205" s="128"/>
      <c r="U205" s="128"/>
      <c r="V205" s="128"/>
      <c r="W205" s="128"/>
      <c r="X205" s="128"/>
      <c r="Y205" s="128"/>
      <c r="Z205" s="128"/>
      <c r="AA205" s="128"/>
      <c r="AB205" s="128"/>
      <c r="AC205" s="128"/>
      <c r="AD205" s="128"/>
    </row>
    <row r="206" ht="15.75" customHeight="1">
      <c r="A206" s="127" t="s">
        <v>285</v>
      </c>
      <c r="B206" s="8"/>
      <c r="C206" s="8"/>
      <c r="D206" s="8"/>
      <c r="E206" s="8"/>
      <c r="F206" s="15"/>
      <c r="G206" s="129"/>
      <c r="H206" s="129"/>
      <c r="I206" s="129"/>
      <c r="J206" s="129"/>
      <c r="K206" s="129"/>
      <c r="L206" s="129"/>
      <c r="M206" s="129"/>
      <c r="N206" s="129"/>
      <c r="O206" s="129"/>
      <c r="P206" s="129"/>
      <c r="Q206" s="129"/>
      <c r="R206" s="128"/>
      <c r="S206" s="128"/>
      <c r="T206" s="128"/>
      <c r="U206" s="128"/>
      <c r="V206" s="128"/>
      <c r="W206" s="128"/>
      <c r="X206" s="128"/>
      <c r="Y206" s="128"/>
      <c r="Z206" s="128"/>
      <c r="AA206" s="128"/>
      <c r="AB206" s="128"/>
      <c r="AC206" s="128"/>
      <c r="AD206" s="128"/>
    </row>
    <row r="207" ht="15.75" customHeight="1">
      <c r="A207" s="127" t="s">
        <v>286</v>
      </c>
      <c r="B207" s="8"/>
      <c r="C207" s="8"/>
      <c r="D207" s="8"/>
      <c r="E207" s="8"/>
      <c r="F207" s="15"/>
      <c r="G207" s="129"/>
      <c r="H207" s="129"/>
      <c r="I207" s="129"/>
      <c r="J207" s="129"/>
      <c r="K207" s="129"/>
      <c r="L207" s="129"/>
      <c r="M207" s="129"/>
      <c r="N207" s="129"/>
      <c r="O207" s="129"/>
      <c r="P207" s="129"/>
      <c r="Q207" s="129"/>
      <c r="R207" s="128"/>
      <c r="S207" s="128"/>
      <c r="T207" s="128"/>
      <c r="U207" s="128"/>
      <c r="V207" s="128"/>
      <c r="W207" s="128"/>
      <c r="X207" s="128"/>
      <c r="Y207" s="128"/>
      <c r="Z207" s="128"/>
      <c r="AA207" s="128"/>
      <c r="AB207" s="128"/>
      <c r="AC207" s="128"/>
      <c r="AD207" s="128"/>
    </row>
    <row r="208" ht="15.75" customHeight="1">
      <c r="A208" s="127" t="s">
        <v>287</v>
      </c>
      <c r="B208" s="8"/>
      <c r="C208" s="8"/>
      <c r="D208" s="8"/>
      <c r="E208" s="8"/>
      <c r="F208" s="15"/>
      <c r="G208" s="129"/>
      <c r="H208" s="129"/>
      <c r="I208" s="129"/>
      <c r="J208" s="129"/>
      <c r="K208" s="129"/>
      <c r="L208" s="129"/>
      <c r="M208" s="129"/>
      <c r="N208" s="129"/>
      <c r="O208" s="129"/>
      <c r="P208" s="129"/>
      <c r="Q208" s="129"/>
      <c r="R208" s="128"/>
      <c r="S208" s="128"/>
      <c r="T208" s="128"/>
      <c r="U208" s="128"/>
      <c r="V208" s="128"/>
      <c r="W208" s="128"/>
      <c r="X208" s="128"/>
      <c r="Y208" s="128"/>
      <c r="Z208" s="128"/>
      <c r="AA208" s="128"/>
      <c r="AB208" s="128"/>
      <c r="AC208" s="128"/>
      <c r="AD208" s="128"/>
    </row>
    <row r="209" ht="15.75" customHeight="1">
      <c r="A209" s="127" t="s">
        <v>288</v>
      </c>
      <c r="B209" s="8"/>
      <c r="C209" s="8"/>
      <c r="D209" s="8"/>
      <c r="E209" s="8"/>
      <c r="F209" s="15"/>
      <c r="G209" s="129"/>
      <c r="H209" s="129"/>
      <c r="I209" s="129"/>
      <c r="J209" s="129"/>
      <c r="K209" s="129"/>
      <c r="L209" s="129"/>
      <c r="M209" s="129"/>
      <c r="N209" s="129"/>
      <c r="O209" s="129"/>
      <c r="P209" s="129"/>
      <c r="Q209" s="129"/>
      <c r="R209" s="128"/>
      <c r="S209" s="128"/>
      <c r="T209" s="128"/>
      <c r="U209" s="128"/>
      <c r="V209" s="128"/>
      <c r="W209" s="128"/>
      <c r="X209" s="128"/>
      <c r="Y209" s="128"/>
      <c r="Z209" s="128"/>
      <c r="AA209" s="128"/>
      <c r="AB209" s="128"/>
      <c r="AC209" s="128"/>
      <c r="AD209" s="128"/>
    </row>
    <row r="210" ht="15.75" customHeight="1">
      <c r="A210" s="127" t="s">
        <v>289</v>
      </c>
      <c r="B210" s="8"/>
      <c r="C210" s="8"/>
      <c r="D210" s="8"/>
      <c r="E210" s="8"/>
      <c r="F210" s="15"/>
      <c r="G210" s="129"/>
      <c r="H210" s="129"/>
      <c r="I210" s="129"/>
      <c r="J210" s="129"/>
      <c r="K210" s="129"/>
      <c r="L210" s="129"/>
      <c r="M210" s="129"/>
      <c r="N210" s="129"/>
      <c r="O210" s="129"/>
      <c r="P210" s="129"/>
      <c r="Q210" s="129"/>
      <c r="R210" s="128"/>
      <c r="S210" s="128"/>
      <c r="T210" s="128"/>
      <c r="U210" s="128"/>
      <c r="V210" s="128"/>
      <c r="W210" s="128"/>
      <c r="X210" s="128"/>
      <c r="Y210" s="128"/>
      <c r="Z210" s="128"/>
      <c r="AA210" s="128"/>
      <c r="AB210" s="128"/>
      <c r="AC210" s="128"/>
      <c r="AD210" s="128"/>
    </row>
    <row r="211" ht="15.75" customHeight="1">
      <c r="A211" s="130"/>
      <c r="B211" s="130"/>
      <c r="C211" s="130"/>
      <c r="D211" s="130"/>
      <c r="E211" s="130"/>
      <c r="F211" s="130"/>
      <c r="G211" s="130"/>
      <c r="H211" s="130"/>
      <c r="I211" s="130"/>
      <c r="J211" s="130"/>
      <c r="K211" s="130"/>
      <c r="L211" s="130"/>
      <c r="M211" s="130"/>
      <c r="N211" s="130"/>
      <c r="O211" s="130"/>
      <c r="P211" s="130"/>
      <c r="Q211" s="130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</row>
    <row r="212" ht="15.75" customHeight="1">
      <c r="A212" s="130"/>
      <c r="B212" s="130"/>
      <c r="C212" s="130"/>
      <c r="D212" s="130"/>
      <c r="E212" s="130"/>
      <c r="F212" s="130"/>
      <c r="G212" s="130"/>
      <c r="H212" s="130"/>
      <c r="I212" s="130"/>
      <c r="J212" s="130"/>
      <c r="K212" s="130"/>
      <c r="L212" s="130"/>
      <c r="M212" s="130"/>
      <c r="N212" s="130"/>
      <c r="O212" s="130"/>
      <c r="P212" s="130"/>
      <c r="Q212" s="130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</row>
    <row r="213" ht="15.75" customHeight="1">
      <c r="A213" s="130"/>
      <c r="B213" s="130"/>
      <c r="C213" s="130"/>
      <c r="D213" s="130"/>
      <c r="E213" s="130"/>
      <c r="F213" s="130"/>
      <c r="G213" s="130"/>
      <c r="H213" s="130"/>
      <c r="I213" s="130"/>
      <c r="J213" s="130"/>
      <c r="K213" s="130"/>
      <c r="L213" s="130"/>
      <c r="M213" s="130"/>
      <c r="N213" s="130"/>
      <c r="O213" s="130"/>
      <c r="P213" s="130"/>
      <c r="Q213" s="130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</row>
    <row r="214" ht="15.75" customHeight="1">
      <c r="A214" s="130"/>
      <c r="B214" s="130"/>
      <c r="C214" s="130"/>
      <c r="D214" s="130"/>
      <c r="E214" s="130"/>
      <c r="F214" s="130"/>
      <c r="G214" s="130"/>
      <c r="H214" s="130"/>
      <c r="I214" s="130"/>
      <c r="J214" s="130"/>
      <c r="K214" s="130"/>
      <c r="L214" s="130"/>
      <c r="M214" s="130"/>
      <c r="N214" s="130"/>
      <c r="O214" s="130"/>
      <c r="P214" s="130"/>
      <c r="Q214" s="130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</row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  <row r="1028" ht="15.75" customHeight="1"/>
    <row r="1029" ht="15.75" customHeight="1"/>
    <row r="1030" ht="15.75" customHeight="1"/>
    <row r="1031" ht="15.75" customHeight="1"/>
    <row r="1032" ht="15.75" customHeight="1"/>
    <row r="1033" ht="15.75" customHeight="1"/>
    <row r="1034" ht="15.75" customHeight="1"/>
    <row r="1035" ht="15.75" customHeight="1"/>
    <row r="1036" ht="15.75" customHeight="1"/>
    <row r="1037" ht="15.75" customHeight="1"/>
    <row r="1038" ht="15.75" customHeight="1"/>
    <row r="1039" ht="15.75" customHeight="1"/>
    <row r="1040" ht="15.75" customHeight="1"/>
    <row r="1041" ht="15.75" customHeight="1"/>
    <row r="1042" ht="15.75" customHeight="1"/>
    <row r="1043" ht="15.75" customHeight="1"/>
    <row r="1044" ht="15.75" customHeight="1"/>
    <row r="1045" ht="15.75" customHeight="1"/>
    <row r="1046" ht="15.75" customHeight="1"/>
    <row r="1047" ht="15.75" customHeight="1"/>
    <row r="1048" ht="15.75" customHeight="1"/>
    <row r="1049" ht="15.75" customHeight="1"/>
    <row r="1050" ht="15.75" customHeight="1"/>
    <row r="1051" ht="15.75" customHeight="1"/>
    <row r="1052" ht="15.75" customHeight="1"/>
    <row r="1053" ht="15.75" customHeight="1"/>
    <row r="1054" ht="15.75" customHeight="1"/>
    <row r="1055" ht="15.75" customHeight="1"/>
    <row r="1056" ht="15.75" customHeight="1"/>
    <row r="1057" ht="15.75" customHeight="1"/>
    <row r="1058" ht="15.75" customHeight="1"/>
    <row r="1059" ht="15.75" customHeight="1"/>
    <row r="1060" ht="15.75" customHeight="1"/>
  </sheetData>
  <mergeCells count="83"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205:F205"/>
    <mergeCell ref="A206:F206"/>
    <mergeCell ref="A207:F207"/>
    <mergeCell ref="A208:F208"/>
    <mergeCell ref="A209:F209"/>
    <mergeCell ref="A210:F210"/>
    <mergeCell ref="A198:F198"/>
    <mergeCell ref="A199:F199"/>
    <mergeCell ref="A200:F200"/>
    <mergeCell ref="A201:F201"/>
    <mergeCell ref="A202:F202"/>
    <mergeCell ref="A203:F203"/>
    <mergeCell ref="A204:F204"/>
    <mergeCell ref="A1:J1"/>
    <mergeCell ref="A2:J2"/>
    <mergeCell ref="A3:J3"/>
    <mergeCell ref="B4:J4"/>
    <mergeCell ref="A5:J5"/>
    <mergeCell ref="A86:I86"/>
    <mergeCell ref="A101:I101"/>
    <mergeCell ref="A135:F135"/>
    <mergeCell ref="A136:F136"/>
    <mergeCell ref="A137:F137"/>
    <mergeCell ref="A138:F138"/>
    <mergeCell ref="A139:F139"/>
    <mergeCell ref="A140:F140"/>
    <mergeCell ref="A141:F141"/>
    <mergeCell ref="A142:F142"/>
    <mergeCell ref="A143:F143"/>
    <mergeCell ref="A144:F144"/>
    <mergeCell ref="A145:F145"/>
    <mergeCell ref="A146:F146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</mergeCells>
  <dataValidations>
    <dataValidation type="list" allowBlank="1" sqref="D7:D71 D88:D92 D103:D122">
      <formula1>"AGP,CLH,CLT,COM,CTD,CTI,DES,DISP,ELE,ESG,EST,EXM,EXQ,EXR,FRQ,REV,VAGO"</formula1>
    </dataValidation>
    <dataValidation type="list" allowBlank="1" sqref="B103:B122">
      <formula1>"FGS-1,FGS-2,FGS-3,FGA-1,FGA-2,FGA-3"</formula1>
    </dataValidation>
    <dataValidation type="list" allowBlank="1" sqref="B7:B71">
      <formula1>"DAS,DAS-1,DAS-2,DAS-3,DAS-4,DAS-5,CAA-1,CAA-2,CAA-3,CAA-4,CAA-5"</formula1>
    </dataValidation>
    <dataValidation type="list" allowBlank="1" sqref="B88:B92">
      <formula1>"FDA,FDA-1,FDA-2,FDA-3,FDA-4"</formula1>
    </dataValidation>
  </dataValidations>
  <printOptions/>
  <pageMargins bottom="0.984027777777778" footer="0.0" header="0.0" left="0.747916666666667" right="0.747916666666667" top="0.984027777777778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1.0"/>
    <col customWidth="1" min="2" max="2" width="12.0"/>
    <col customWidth="1" min="3" max="3" width="17.38"/>
    <col customWidth="1" min="4" max="4" width="14.5"/>
    <col customWidth="1" min="5" max="5" width="9.88"/>
    <col customWidth="1" min="6" max="6" width="52.88"/>
    <col customWidth="1" min="7" max="7" width="19.88"/>
    <col customWidth="1" min="8" max="8" width="18.25"/>
    <col customWidth="1" min="9" max="9" width="17.88"/>
    <col customWidth="1" min="10" max="10" width="15.0"/>
    <col customWidth="1" min="11" max="16" width="8.0"/>
    <col customWidth="1" min="17" max="17" width="43.88"/>
    <col customWidth="1" min="18" max="30" width="8.0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6"/>
      <c r="AC1" s="6"/>
      <c r="AD1" s="6"/>
    </row>
    <row r="2">
      <c r="A2" s="10" t="s">
        <v>325</v>
      </c>
      <c r="B2" s="8"/>
      <c r="C2" s="8"/>
      <c r="D2" s="8"/>
      <c r="E2" s="8"/>
      <c r="F2" s="8"/>
      <c r="G2" s="8"/>
      <c r="H2" s="8"/>
      <c r="I2" s="8"/>
      <c r="J2" s="9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6"/>
      <c r="AC2" s="6"/>
      <c r="AD2" s="6"/>
    </row>
    <row r="3">
      <c r="A3" s="10" t="s">
        <v>3</v>
      </c>
      <c r="B3" s="8"/>
      <c r="C3" s="8"/>
      <c r="D3" s="8"/>
      <c r="E3" s="8"/>
      <c r="F3" s="8"/>
      <c r="G3" s="8"/>
      <c r="H3" s="8"/>
      <c r="I3" s="8"/>
      <c r="J3" s="9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2"/>
      <c r="AA3" s="12"/>
      <c r="AB3" s="6"/>
      <c r="AC3" s="6"/>
      <c r="AD3" s="6"/>
    </row>
    <row r="4">
      <c r="A4" s="131" t="s">
        <v>326</v>
      </c>
      <c r="B4" s="14" t="s">
        <v>5</v>
      </c>
      <c r="C4" s="8"/>
      <c r="D4" s="8"/>
      <c r="E4" s="8"/>
      <c r="F4" s="8"/>
      <c r="G4" s="8"/>
      <c r="H4" s="8"/>
      <c r="I4" s="8"/>
      <c r="J4" s="15"/>
      <c r="K4" s="1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</row>
    <row r="5">
      <c r="A5" s="17" t="s">
        <v>6</v>
      </c>
      <c r="B5" s="8"/>
      <c r="C5" s="8"/>
      <c r="D5" s="8"/>
      <c r="E5" s="8"/>
      <c r="F5" s="8"/>
      <c r="G5" s="8"/>
      <c r="H5" s="8"/>
      <c r="I5" s="8"/>
      <c r="J5" s="15"/>
      <c r="K5" s="18"/>
      <c r="L5" s="19"/>
      <c r="M5" s="20"/>
      <c r="N5" s="20"/>
      <c r="O5" s="20"/>
      <c r="P5" s="20"/>
      <c r="Q5" s="2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</row>
    <row r="6">
      <c r="A6" s="21" t="s">
        <v>7</v>
      </c>
      <c r="B6" s="21" t="s">
        <v>8</v>
      </c>
      <c r="C6" s="21" t="s">
        <v>9</v>
      </c>
      <c r="D6" s="21" t="s">
        <v>10</v>
      </c>
      <c r="E6" s="21" t="s">
        <v>11</v>
      </c>
      <c r="F6" s="21" t="s">
        <v>12</v>
      </c>
      <c r="G6" s="21" t="s">
        <v>13</v>
      </c>
      <c r="H6" s="21" t="s">
        <v>14</v>
      </c>
      <c r="I6" s="21" t="s">
        <v>15</v>
      </c>
      <c r="J6" s="21" t="s">
        <v>16</v>
      </c>
      <c r="K6" s="22"/>
      <c r="L6" s="23"/>
      <c r="M6" s="23"/>
      <c r="N6" s="23"/>
      <c r="O6" s="23"/>
      <c r="P6" s="23"/>
      <c r="Q6" s="23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</row>
    <row r="7">
      <c r="A7" s="132" t="s">
        <v>17</v>
      </c>
      <c r="B7" s="133" t="s">
        <v>18</v>
      </c>
      <c r="C7" s="134"/>
      <c r="D7" s="135" t="s">
        <v>19</v>
      </c>
      <c r="E7" s="209">
        <v>1.0</v>
      </c>
      <c r="F7" s="179" t="s">
        <v>20</v>
      </c>
      <c r="G7" s="136">
        <v>18000.0</v>
      </c>
      <c r="H7" s="180">
        <v>0.0</v>
      </c>
      <c r="I7" s="180">
        <v>0.0</v>
      </c>
      <c r="J7" s="33">
        <f t="shared" ref="J7:J71" si="1">SUM(G7:I7)</f>
        <v>18000</v>
      </c>
      <c r="K7" s="34"/>
      <c r="L7" s="34"/>
      <c r="M7" s="34"/>
      <c r="N7" s="34"/>
      <c r="O7" s="34"/>
      <c r="P7" s="34"/>
      <c r="Q7" s="34"/>
      <c r="R7" s="35"/>
      <c r="S7" s="35"/>
      <c r="T7" s="35"/>
      <c r="U7" s="35"/>
      <c r="V7" s="35"/>
      <c r="W7" s="35"/>
      <c r="X7" s="35"/>
      <c r="Y7" s="35"/>
      <c r="Z7" s="35"/>
      <c r="AA7" s="16"/>
      <c r="AB7" s="16"/>
      <c r="AC7" s="16"/>
      <c r="AD7" s="16"/>
    </row>
    <row r="8">
      <c r="A8" s="66" t="s">
        <v>21</v>
      </c>
      <c r="B8" s="138" t="s">
        <v>22</v>
      </c>
      <c r="C8" s="68"/>
      <c r="D8" s="69" t="s">
        <v>23</v>
      </c>
      <c r="E8" s="70">
        <v>1.0</v>
      </c>
      <c r="F8" s="66" t="s">
        <v>24</v>
      </c>
      <c r="G8" s="72">
        <v>0.0</v>
      </c>
      <c r="H8" s="73">
        <v>2600.0</v>
      </c>
      <c r="I8" s="73">
        <v>10400.0</v>
      </c>
      <c r="J8" s="33">
        <f t="shared" si="1"/>
        <v>13000</v>
      </c>
      <c r="K8" s="34"/>
      <c r="L8" s="34"/>
      <c r="M8" s="34"/>
      <c r="N8" s="34"/>
      <c r="O8" s="34"/>
      <c r="P8" s="34"/>
      <c r="Q8" s="34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</row>
    <row r="9">
      <c r="A9" s="66" t="s">
        <v>25</v>
      </c>
      <c r="B9" s="138" t="s">
        <v>22</v>
      </c>
      <c r="C9" s="68"/>
      <c r="D9" s="69" t="s">
        <v>23</v>
      </c>
      <c r="E9" s="70">
        <v>1.0</v>
      </c>
      <c r="F9" s="66" t="s">
        <v>26</v>
      </c>
      <c r="G9" s="72">
        <v>0.0</v>
      </c>
      <c r="H9" s="73">
        <v>2600.0</v>
      </c>
      <c r="I9" s="73">
        <v>10400.0</v>
      </c>
      <c r="J9" s="33">
        <f t="shared" si="1"/>
        <v>13000</v>
      </c>
      <c r="K9" s="34"/>
      <c r="L9" s="34"/>
      <c r="M9" s="34"/>
      <c r="N9" s="34"/>
      <c r="O9" s="34"/>
      <c r="P9" s="34"/>
      <c r="Q9" s="34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</row>
    <row r="10">
      <c r="A10" s="66" t="s">
        <v>27</v>
      </c>
      <c r="B10" s="138" t="s">
        <v>22</v>
      </c>
      <c r="C10" s="68"/>
      <c r="D10" s="69" t="s">
        <v>23</v>
      </c>
      <c r="E10" s="70">
        <v>1.0</v>
      </c>
      <c r="F10" s="183" t="s">
        <v>28</v>
      </c>
      <c r="G10" s="72">
        <v>0.0</v>
      </c>
      <c r="H10" s="73">
        <v>2600.0</v>
      </c>
      <c r="I10" s="73">
        <v>10400.0</v>
      </c>
      <c r="J10" s="33">
        <f t="shared" si="1"/>
        <v>13000</v>
      </c>
      <c r="K10" s="34"/>
      <c r="L10" s="34"/>
      <c r="M10" s="34"/>
      <c r="N10" s="34"/>
      <c r="O10" s="34"/>
      <c r="P10" s="34"/>
      <c r="Q10" s="34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</row>
    <row r="11">
      <c r="A11" s="66" t="s">
        <v>29</v>
      </c>
      <c r="B11" s="138" t="s">
        <v>22</v>
      </c>
      <c r="C11" s="68"/>
      <c r="D11" s="69" t="s">
        <v>23</v>
      </c>
      <c r="E11" s="70">
        <v>1.0</v>
      </c>
      <c r="F11" s="184" t="s">
        <v>291</v>
      </c>
      <c r="G11" s="72">
        <v>0.0</v>
      </c>
      <c r="H11" s="73">
        <v>2600.0</v>
      </c>
      <c r="I11" s="73">
        <v>10400.0</v>
      </c>
      <c r="J11" s="33">
        <f t="shared" si="1"/>
        <v>13000</v>
      </c>
      <c r="K11" s="34"/>
      <c r="L11" s="34"/>
      <c r="M11" s="34"/>
      <c r="N11" s="34"/>
      <c r="O11" s="34"/>
      <c r="P11" s="34"/>
      <c r="Q11" s="34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</row>
    <row r="12">
      <c r="A12" s="66" t="s">
        <v>31</v>
      </c>
      <c r="B12" s="138" t="s">
        <v>32</v>
      </c>
      <c r="C12" s="68"/>
      <c r="D12" s="69" t="s">
        <v>23</v>
      </c>
      <c r="E12" s="70">
        <v>1.0</v>
      </c>
      <c r="F12" s="66" t="s">
        <v>33</v>
      </c>
      <c r="G12" s="72">
        <v>0.0</v>
      </c>
      <c r="H12" s="73">
        <v>1695.65</v>
      </c>
      <c r="I12" s="73">
        <v>6782.61</v>
      </c>
      <c r="J12" s="33">
        <f t="shared" si="1"/>
        <v>8478.26</v>
      </c>
      <c r="K12" s="34"/>
      <c r="L12" s="34"/>
      <c r="M12" s="34"/>
      <c r="N12" s="34"/>
      <c r="O12" s="34"/>
      <c r="P12" s="34"/>
      <c r="Q12" s="34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</row>
    <row r="13">
      <c r="A13" s="141" t="s">
        <v>34</v>
      </c>
      <c r="B13" s="142" t="s">
        <v>32</v>
      </c>
      <c r="C13" s="68"/>
      <c r="D13" s="210" t="s">
        <v>292</v>
      </c>
      <c r="E13" s="70">
        <v>1.0</v>
      </c>
      <c r="F13" s="186" t="s">
        <v>30</v>
      </c>
      <c r="G13" s="72">
        <v>0.0</v>
      </c>
      <c r="H13" s="187">
        <v>0.0</v>
      </c>
      <c r="I13" s="187">
        <v>0.0</v>
      </c>
      <c r="J13" s="33">
        <f t="shared" si="1"/>
        <v>0</v>
      </c>
      <c r="K13" s="34"/>
      <c r="L13" s="34"/>
      <c r="M13" s="34"/>
      <c r="N13" s="34"/>
      <c r="O13" s="34"/>
      <c r="P13" s="34"/>
      <c r="Q13" s="34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</row>
    <row r="14">
      <c r="A14" s="66" t="s">
        <v>35</v>
      </c>
      <c r="B14" s="138" t="s">
        <v>32</v>
      </c>
      <c r="C14" s="68"/>
      <c r="D14" s="69" t="s">
        <v>23</v>
      </c>
      <c r="E14" s="70">
        <v>1.0</v>
      </c>
      <c r="F14" s="66" t="s">
        <v>36</v>
      </c>
      <c r="G14" s="72">
        <v>0.0</v>
      </c>
      <c r="H14" s="73">
        <v>1695.65</v>
      </c>
      <c r="I14" s="73">
        <v>6782.61</v>
      </c>
      <c r="J14" s="33">
        <f t="shared" si="1"/>
        <v>8478.26</v>
      </c>
      <c r="K14" s="34"/>
      <c r="L14" s="34"/>
      <c r="M14" s="34"/>
      <c r="N14" s="34"/>
      <c r="O14" s="34"/>
      <c r="P14" s="34"/>
      <c r="Q14" s="34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</row>
    <row r="15">
      <c r="A15" s="66" t="s">
        <v>37</v>
      </c>
      <c r="B15" s="67" t="s">
        <v>32</v>
      </c>
      <c r="C15" s="68"/>
      <c r="D15" s="69" t="s">
        <v>23</v>
      </c>
      <c r="E15" s="70">
        <v>1.0</v>
      </c>
      <c r="F15" s="66" t="s">
        <v>38</v>
      </c>
      <c r="G15" s="72">
        <v>0.0</v>
      </c>
      <c r="H15" s="73">
        <v>1695.65</v>
      </c>
      <c r="I15" s="73">
        <v>6782.61</v>
      </c>
      <c r="J15" s="33">
        <f t="shared" si="1"/>
        <v>8478.26</v>
      </c>
      <c r="K15" s="34"/>
      <c r="L15" s="34"/>
      <c r="M15" s="34"/>
      <c r="N15" s="34"/>
      <c r="O15" s="34"/>
      <c r="P15" s="34"/>
      <c r="Q15" s="34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</row>
    <row r="16">
      <c r="A16" s="66" t="s">
        <v>39</v>
      </c>
      <c r="B16" s="138" t="s">
        <v>32</v>
      </c>
      <c r="C16" s="68"/>
      <c r="D16" s="69" t="s">
        <v>23</v>
      </c>
      <c r="E16" s="70">
        <v>1.0</v>
      </c>
      <c r="F16" s="66" t="s">
        <v>40</v>
      </c>
      <c r="G16" s="72">
        <v>0.0</v>
      </c>
      <c r="H16" s="73">
        <v>1695.65</v>
      </c>
      <c r="I16" s="73">
        <v>6782.61</v>
      </c>
      <c r="J16" s="33">
        <f t="shared" si="1"/>
        <v>8478.26</v>
      </c>
      <c r="K16" s="34"/>
      <c r="L16" s="34"/>
      <c r="M16" s="34"/>
      <c r="N16" s="34"/>
      <c r="O16" s="34"/>
      <c r="P16" s="34"/>
      <c r="Q16" s="34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</row>
    <row r="17">
      <c r="A17" s="66" t="s">
        <v>41</v>
      </c>
      <c r="B17" s="138" t="s">
        <v>32</v>
      </c>
      <c r="C17" s="68"/>
      <c r="D17" s="69" t="s">
        <v>23</v>
      </c>
      <c r="E17" s="70">
        <v>1.0</v>
      </c>
      <c r="F17" s="66" t="s">
        <v>42</v>
      </c>
      <c r="G17" s="72">
        <v>0.0</v>
      </c>
      <c r="H17" s="73">
        <v>1695.65</v>
      </c>
      <c r="I17" s="73">
        <v>6782.61</v>
      </c>
      <c r="J17" s="33">
        <f t="shared" si="1"/>
        <v>8478.26</v>
      </c>
      <c r="K17" s="34"/>
      <c r="L17" s="34"/>
      <c r="M17" s="34"/>
      <c r="N17" s="34"/>
      <c r="O17" s="34"/>
      <c r="P17" s="34"/>
      <c r="Q17" s="34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</row>
    <row r="18">
      <c r="A18" s="66" t="s">
        <v>43</v>
      </c>
      <c r="B18" s="138" t="s">
        <v>44</v>
      </c>
      <c r="C18" s="68"/>
      <c r="D18" s="69" t="s">
        <v>23</v>
      </c>
      <c r="E18" s="70">
        <v>1.0</v>
      </c>
      <c r="F18" s="184" t="s">
        <v>293</v>
      </c>
      <c r="G18" s="72">
        <v>0.0</v>
      </c>
      <c r="H18" s="73">
        <v>1425.9</v>
      </c>
      <c r="I18" s="73">
        <v>5703.56</v>
      </c>
      <c r="J18" s="33">
        <f t="shared" si="1"/>
        <v>7129.46</v>
      </c>
      <c r="K18" s="34"/>
      <c r="L18" s="34"/>
      <c r="M18" s="34"/>
      <c r="N18" s="34"/>
      <c r="O18" s="34"/>
      <c r="P18" s="34"/>
      <c r="Q18" s="34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</row>
    <row r="19">
      <c r="A19" s="66" t="s">
        <v>45</v>
      </c>
      <c r="B19" s="138" t="s">
        <v>44</v>
      </c>
      <c r="C19" s="68"/>
      <c r="D19" s="69" t="s">
        <v>23</v>
      </c>
      <c r="E19" s="70">
        <v>1.0</v>
      </c>
      <c r="F19" s="66" t="s">
        <v>46</v>
      </c>
      <c r="G19" s="72">
        <v>0.0</v>
      </c>
      <c r="H19" s="73">
        <v>1425.9</v>
      </c>
      <c r="I19" s="73">
        <v>5703.56</v>
      </c>
      <c r="J19" s="33">
        <f t="shared" si="1"/>
        <v>7129.46</v>
      </c>
      <c r="K19" s="34"/>
      <c r="L19" s="34"/>
      <c r="M19" s="34"/>
      <c r="N19" s="34"/>
      <c r="O19" s="34"/>
      <c r="P19" s="34"/>
      <c r="Q19" s="34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</row>
    <row r="20">
      <c r="A20" s="66" t="s">
        <v>47</v>
      </c>
      <c r="B20" s="138" t="s">
        <v>44</v>
      </c>
      <c r="C20" s="68"/>
      <c r="D20" s="69" t="s">
        <v>23</v>
      </c>
      <c r="E20" s="70">
        <v>1.0</v>
      </c>
      <c r="F20" s="184" t="s">
        <v>294</v>
      </c>
      <c r="G20" s="72">
        <v>0.0</v>
      </c>
      <c r="H20" s="73">
        <v>1425.9</v>
      </c>
      <c r="I20" s="73">
        <v>5703.56</v>
      </c>
      <c r="J20" s="33">
        <f t="shared" si="1"/>
        <v>7129.46</v>
      </c>
      <c r="K20" s="34"/>
      <c r="L20" s="34"/>
      <c r="M20" s="34"/>
      <c r="N20" s="34"/>
      <c r="O20" s="34"/>
      <c r="P20" s="34"/>
      <c r="Q20" s="34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</row>
    <row r="21">
      <c r="A21" s="66" t="s">
        <v>48</v>
      </c>
      <c r="B21" s="138" t="s">
        <v>44</v>
      </c>
      <c r="C21" s="68"/>
      <c r="D21" s="69" t="s">
        <v>23</v>
      </c>
      <c r="E21" s="70">
        <v>1.0</v>
      </c>
      <c r="F21" s="184" t="s">
        <v>295</v>
      </c>
      <c r="G21" s="72">
        <v>0.0</v>
      </c>
      <c r="H21" s="73">
        <v>1425.9</v>
      </c>
      <c r="I21" s="73">
        <v>5703.56</v>
      </c>
      <c r="J21" s="33">
        <f t="shared" si="1"/>
        <v>7129.46</v>
      </c>
      <c r="K21" s="34"/>
      <c r="L21" s="34"/>
      <c r="M21" s="34"/>
      <c r="N21" s="34"/>
      <c r="O21" s="34"/>
      <c r="P21" s="34"/>
      <c r="Q21" s="34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</row>
    <row r="22">
      <c r="A22" s="66" t="s">
        <v>49</v>
      </c>
      <c r="B22" s="138" t="s">
        <v>44</v>
      </c>
      <c r="C22" s="68"/>
      <c r="D22" s="69" t="s">
        <v>23</v>
      </c>
      <c r="E22" s="70">
        <v>1.0</v>
      </c>
      <c r="F22" s="66" t="s">
        <v>50</v>
      </c>
      <c r="G22" s="72">
        <v>0.0</v>
      </c>
      <c r="H22" s="73">
        <v>1425.9</v>
      </c>
      <c r="I22" s="73">
        <v>5703.56</v>
      </c>
      <c r="J22" s="33">
        <f t="shared" si="1"/>
        <v>7129.46</v>
      </c>
      <c r="K22" s="34"/>
      <c r="L22" s="34"/>
      <c r="M22" s="34"/>
      <c r="N22" s="34"/>
      <c r="O22" s="34"/>
      <c r="P22" s="34"/>
      <c r="Q22" s="34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</row>
    <row r="23">
      <c r="A23" s="66" t="s">
        <v>51</v>
      </c>
      <c r="B23" s="138" t="s">
        <v>44</v>
      </c>
      <c r="C23" s="68"/>
      <c r="D23" s="69" t="s">
        <v>23</v>
      </c>
      <c r="E23" s="70">
        <v>1.0</v>
      </c>
      <c r="F23" s="189" t="s">
        <v>296</v>
      </c>
      <c r="G23" s="72">
        <v>0.0</v>
      </c>
      <c r="H23" s="73">
        <v>1425.9</v>
      </c>
      <c r="I23" s="73">
        <v>5703.56</v>
      </c>
      <c r="J23" s="33">
        <f t="shared" si="1"/>
        <v>7129.46</v>
      </c>
      <c r="K23" s="34"/>
      <c r="L23" s="34"/>
      <c r="M23" s="34"/>
      <c r="N23" s="34"/>
      <c r="O23" s="34"/>
      <c r="P23" s="34"/>
      <c r="Q23" s="34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</row>
    <row r="24">
      <c r="A24" s="66" t="s">
        <v>52</v>
      </c>
      <c r="B24" s="138" t="s">
        <v>44</v>
      </c>
      <c r="C24" s="68"/>
      <c r="D24" s="69" t="s">
        <v>23</v>
      </c>
      <c r="E24" s="70">
        <v>1.0</v>
      </c>
      <c r="F24" s="179" t="s">
        <v>319</v>
      </c>
      <c r="G24" s="72">
        <v>0.0</v>
      </c>
      <c r="H24" s="73">
        <v>1425.9</v>
      </c>
      <c r="I24" s="73">
        <v>5703.56</v>
      </c>
      <c r="J24" s="33">
        <f t="shared" si="1"/>
        <v>7129.46</v>
      </c>
      <c r="K24" s="34"/>
      <c r="L24" s="34"/>
      <c r="M24" s="34"/>
      <c r="N24" s="34"/>
      <c r="O24" s="34"/>
      <c r="P24" s="34"/>
      <c r="Q24" s="34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</row>
    <row r="25">
      <c r="A25" s="66" t="s">
        <v>53</v>
      </c>
      <c r="B25" s="138" t="s">
        <v>44</v>
      </c>
      <c r="C25" s="68"/>
      <c r="D25" s="69" t="s">
        <v>23</v>
      </c>
      <c r="E25" s="70">
        <v>1.0</v>
      </c>
      <c r="F25" s="66" t="s">
        <v>320</v>
      </c>
      <c r="G25" s="72">
        <v>0.0</v>
      </c>
      <c r="H25" s="73">
        <v>1425.9</v>
      </c>
      <c r="I25" s="73">
        <v>5703.56</v>
      </c>
      <c r="J25" s="33">
        <f t="shared" si="1"/>
        <v>7129.46</v>
      </c>
      <c r="K25" s="34"/>
      <c r="L25" s="34"/>
      <c r="M25" s="34"/>
      <c r="N25" s="34"/>
      <c r="O25" s="34"/>
      <c r="P25" s="34"/>
      <c r="Q25" s="34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</row>
    <row r="26">
      <c r="A26" s="66" t="s">
        <v>54</v>
      </c>
      <c r="B26" s="138" t="s">
        <v>55</v>
      </c>
      <c r="C26" s="68"/>
      <c r="D26" s="69" t="s">
        <v>23</v>
      </c>
      <c r="E26" s="70">
        <v>1.0</v>
      </c>
      <c r="F26" s="66" t="s">
        <v>321</v>
      </c>
      <c r="G26" s="72">
        <v>0.0</v>
      </c>
      <c r="H26" s="73">
        <v>1310.28</v>
      </c>
      <c r="I26" s="73">
        <v>5241.11</v>
      </c>
      <c r="J26" s="33">
        <f t="shared" si="1"/>
        <v>6551.39</v>
      </c>
      <c r="K26" s="34"/>
      <c r="L26" s="34"/>
      <c r="M26" s="34"/>
      <c r="N26" s="34"/>
      <c r="O26" s="34"/>
      <c r="P26" s="34"/>
      <c r="Q26" s="34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</row>
    <row r="27">
      <c r="A27" s="66" t="s">
        <v>57</v>
      </c>
      <c r="B27" s="138" t="s">
        <v>58</v>
      </c>
      <c r="C27" s="68"/>
      <c r="D27" s="69" t="s">
        <v>23</v>
      </c>
      <c r="E27" s="70">
        <v>1.0</v>
      </c>
      <c r="F27" s="66" t="s">
        <v>59</v>
      </c>
      <c r="G27" s="72">
        <v>0.0</v>
      </c>
      <c r="H27" s="73">
        <v>1079.06</v>
      </c>
      <c r="I27" s="73">
        <v>4316.21</v>
      </c>
      <c r="J27" s="33">
        <f t="shared" si="1"/>
        <v>5395.27</v>
      </c>
      <c r="K27" s="34"/>
      <c r="L27" s="34"/>
      <c r="M27" s="34"/>
      <c r="N27" s="34"/>
      <c r="O27" s="34"/>
      <c r="P27" s="34"/>
      <c r="Q27" s="34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</row>
    <row r="28">
      <c r="A28" s="66" t="s">
        <v>60</v>
      </c>
      <c r="B28" s="138" t="s">
        <v>58</v>
      </c>
      <c r="C28" s="68"/>
      <c r="D28" s="69" t="s">
        <v>23</v>
      </c>
      <c r="E28" s="70">
        <v>1.0</v>
      </c>
      <c r="F28" s="66" t="s">
        <v>61</v>
      </c>
      <c r="G28" s="72">
        <v>0.0</v>
      </c>
      <c r="H28" s="73">
        <v>1079.06</v>
      </c>
      <c r="I28" s="73">
        <v>4316.21</v>
      </c>
      <c r="J28" s="33">
        <f t="shared" si="1"/>
        <v>5395.27</v>
      </c>
      <c r="K28" s="34"/>
      <c r="L28" s="34"/>
      <c r="M28" s="34"/>
      <c r="N28" s="34"/>
      <c r="O28" s="34"/>
      <c r="P28" s="34"/>
      <c r="Q28" s="34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</row>
    <row r="29">
      <c r="A29" s="66" t="s">
        <v>62</v>
      </c>
      <c r="B29" s="138" t="s">
        <v>58</v>
      </c>
      <c r="C29" s="68"/>
      <c r="D29" s="69" t="s">
        <v>23</v>
      </c>
      <c r="E29" s="70">
        <v>1.0</v>
      </c>
      <c r="F29" s="189" t="s">
        <v>297</v>
      </c>
      <c r="G29" s="72">
        <v>0.0</v>
      </c>
      <c r="H29" s="73">
        <v>1079.06</v>
      </c>
      <c r="I29" s="73">
        <v>4316.21</v>
      </c>
      <c r="J29" s="33">
        <f t="shared" si="1"/>
        <v>5395.27</v>
      </c>
      <c r="K29" s="34"/>
      <c r="L29" s="34"/>
      <c r="M29" s="34"/>
      <c r="N29" s="34"/>
      <c r="O29" s="34"/>
      <c r="P29" s="34"/>
      <c r="Q29" s="34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</row>
    <row r="30">
      <c r="A30" s="66" t="s">
        <v>63</v>
      </c>
      <c r="B30" s="138" t="s">
        <v>58</v>
      </c>
      <c r="C30" s="68"/>
      <c r="D30" s="69" t="s">
        <v>23</v>
      </c>
      <c r="E30" s="70">
        <v>1.0</v>
      </c>
      <c r="F30" s="179" t="s">
        <v>298</v>
      </c>
      <c r="G30" s="72">
        <v>0.0</v>
      </c>
      <c r="H30" s="73">
        <v>1079.06</v>
      </c>
      <c r="I30" s="73">
        <v>4316.21</v>
      </c>
      <c r="J30" s="33">
        <f t="shared" si="1"/>
        <v>5395.27</v>
      </c>
      <c r="K30" s="34"/>
      <c r="L30" s="34"/>
      <c r="M30" s="34"/>
      <c r="N30" s="34"/>
      <c r="O30" s="34"/>
      <c r="P30" s="34"/>
      <c r="Q30" s="34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</row>
    <row r="31">
      <c r="A31" s="66" t="s">
        <v>64</v>
      </c>
      <c r="B31" s="138" t="s">
        <v>58</v>
      </c>
      <c r="C31" s="68"/>
      <c r="D31" s="69" t="s">
        <v>23</v>
      </c>
      <c r="E31" s="70">
        <v>1.0</v>
      </c>
      <c r="F31" s="184" t="s">
        <v>322</v>
      </c>
      <c r="G31" s="149">
        <v>0.0</v>
      </c>
      <c r="H31" s="73">
        <v>1079.06</v>
      </c>
      <c r="I31" s="73">
        <v>4316.21</v>
      </c>
      <c r="J31" s="33">
        <f t="shared" si="1"/>
        <v>5395.27</v>
      </c>
      <c r="K31" s="34"/>
      <c r="L31" s="34"/>
      <c r="M31" s="34"/>
      <c r="N31" s="34"/>
      <c r="O31" s="34"/>
      <c r="P31" s="34"/>
      <c r="Q31" s="34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</row>
    <row r="32">
      <c r="A32" s="66" t="s">
        <v>65</v>
      </c>
      <c r="B32" s="138" t="s">
        <v>58</v>
      </c>
      <c r="C32" s="68"/>
      <c r="D32" s="69" t="s">
        <v>23</v>
      </c>
      <c r="E32" s="70">
        <v>1.0</v>
      </c>
      <c r="F32" s="189" t="s">
        <v>323</v>
      </c>
      <c r="G32" s="149">
        <v>0.0</v>
      </c>
      <c r="H32" s="73">
        <v>1079.06</v>
      </c>
      <c r="I32" s="73">
        <v>4316.21</v>
      </c>
      <c r="J32" s="33">
        <f t="shared" si="1"/>
        <v>5395.27</v>
      </c>
      <c r="K32" s="34"/>
      <c r="L32" s="34"/>
      <c r="M32" s="34"/>
      <c r="N32" s="34"/>
      <c r="O32" s="34"/>
      <c r="P32" s="34"/>
      <c r="Q32" s="34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</row>
    <row r="33">
      <c r="A33" s="141" t="s">
        <v>66</v>
      </c>
      <c r="B33" s="142" t="s">
        <v>58</v>
      </c>
      <c r="C33" s="68"/>
      <c r="D33" s="210" t="s">
        <v>292</v>
      </c>
      <c r="E33" s="70">
        <v>1.0</v>
      </c>
      <c r="F33" s="190" t="s">
        <v>30</v>
      </c>
      <c r="G33" s="149">
        <v>0.0</v>
      </c>
      <c r="H33" s="187">
        <v>0.0</v>
      </c>
      <c r="I33" s="187">
        <v>0.0</v>
      </c>
      <c r="J33" s="33">
        <f t="shared" si="1"/>
        <v>0</v>
      </c>
      <c r="K33" s="34"/>
      <c r="L33" s="34"/>
      <c r="M33" s="34"/>
      <c r="N33" s="34"/>
      <c r="O33" s="34"/>
      <c r="P33" s="34"/>
      <c r="Q33" s="34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</row>
    <row r="34">
      <c r="A34" s="66" t="s">
        <v>67</v>
      </c>
      <c r="B34" s="138" t="s">
        <v>68</v>
      </c>
      <c r="C34" s="68"/>
      <c r="D34" s="69" t="s">
        <v>23</v>
      </c>
      <c r="E34" s="70">
        <v>1.0</v>
      </c>
      <c r="F34" s="66" t="s">
        <v>324</v>
      </c>
      <c r="G34" s="149">
        <v>0.0</v>
      </c>
      <c r="H34" s="73">
        <v>936.46</v>
      </c>
      <c r="I34" s="73">
        <v>3745.85</v>
      </c>
      <c r="J34" s="33">
        <f t="shared" si="1"/>
        <v>4682.31</v>
      </c>
      <c r="K34" s="34"/>
      <c r="L34" s="34"/>
      <c r="M34" s="34"/>
      <c r="N34" s="34"/>
      <c r="O34" s="34"/>
      <c r="P34" s="34"/>
      <c r="Q34" s="34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</row>
    <row r="35">
      <c r="A35" s="141" t="s">
        <v>67</v>
      </c>
      <c r="B35" s="142" t="s">
        <v>68</v>
      </c>
      <c r="C35" s="68"/>
      <c r="D35" s="210" t="s">
        <v>292</v>
      </c>
      <c r="E35" s="70">
        <v>1.0</v>
      </c>
      <c r="F35" s="186" t="s">
        <v>30</v>
      </c>
      <c r="G35" s="149">
        <v>0.0</v>
      </c>
      <c r="H35" s="187">
        <v>0.0</v>
      </c>
      <c r="I35" s="187">
        <v>0.0</v>
      </c>
      <c r="J35" s="33">
        <f t="shared" si="1"/>
        <v>0</v>
      </c>
      <c r="K35" s="34"/>
      <c r="L35" s="34"/>
      <c r="M35" s="34"/>
      <c r="N35" s="34"/>
      <c r="O35" s="34"/>
      <c r="P35" s="34"/>
      <c r="Q35" s="34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</row>
    <row r="36">
      <c r="A36" s="141" t="s">
        <v>67</v>
      </c>
      <c r="B36" s="142" t="s">
        <v>68</v>
      </c>
      <c r="C36" s="68"/>
      <c r="D36" s="210" t="s">
        <v>292</v>
      </c>
      <c r="E36" s="70">
        <v>1.0</v>
      </c>
      <c r="F36" s="186" t="s">
        <v>30</v>
      </c>
      <c r="G36" s="149">
        <v>0.0</v>
      </c>
      <c r="H36" s="187">
        <v>0.0</v>
      </c>
      <c r="I36" s="187">
        <v>0.0</v>
      </c>
      <c r="J36" s="33">
        <f t="shared" si="1"/>
        <v>0</v>
      </c>
      <c r="K36" s="34"/>
      <c r="L36" s="34"/>
      <c r="M36" s="34"/>
      <c r="N36" s="34"/>
      <c r="O36" s="34"/>
      <c r="P36" s="34"/>
      <c r="Q36" s="34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</row>
    <row r="37">
      <c r="A37" s="141" t="s">
        <v>67</v>
      </c>
      <c r="B37" s="142" t="s">
        <v>68</v>
      </c>
      <c r="C37" s="68"/>
      <c r="D37" s="210" t="s">
        <v>292</v>
      </c>
      <c r="E37" s="70">
        <v>1.0</v>
      </c>
      <c r="F37" s="186" t="s">
        <v>30</v>
      </c>
      <c r="G37" s="149">
        <v>0.0</v>
      </c>
      <c r="H37" s="187">
        <v>0.0</v>
      </c>
      <c r="I37" s="187">
        <v>0.0</v>
      </c>
      <c r="J37" s="33">
        <f t="shared" si="1"/>
        <v>0</v>
      </c>
      <c r="K37" s="34"/>
      <c r="L37" s="34"/>
      <c r="M37" s="34"/>
      <c r="N37" s="34"/>
      <c r="O37" s="34"/>
      <c r="P37" s="34"/>
      <c r="Q37" s="34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</row>
    <row r="38">
      <c r="A38" s="66" t="s">
        <v>69</v>
      </c>
      <c r="B38" s="138" t="s">
        <v>68</v>
      </c>
      <c r="C38" s="68"/>
      <c r="D38" s="69" t="s">
        <v>23</v>
      </c>
      <c r="E38" s="70">
        <v>1.0</v>
      </c>
      <c r="F38" s="66" t="s">
        <v>70</v>
      </c>
      <c r="G38" s="149">
        <v>0.0</v>
      </c>
      <c r="H38" s="73">
        <v>936.46</v>
      </c>
      <c r="I38" s="73">
        <v>3745.85</v>
      </c>
      <c r="J38" s="33">
        <f t="shared" si="1"/>
        <v>4682.31</v>
      </c>
      <c r="K38" s="34"/>
      <c r="L38" s="34"/>
      <c r="M38" s="34"/>
      <c r="N38" s="34"/>
      <c r="O38" s="34"/>
      <c r="P38" s="34"/>
      <c r="Q38" s="34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</row>
    <row r="39">
      <c r="A39" s="66" t="s">
        <v>71</v>
      </c>
      <c r="B39" s="138" t="s">
        <v>68</v>
      </c>
      <c r="C39" s="68"/>
      <c r="D39" s="69" t="s">
        <v>23</v>
      </c>
      <c r="E39" s="70">
        <v>1.0</v>
      </c>
      <c r="F39" s="66" t="s">
        <v>72</v>
      </c>
      <c r="G39" s="149">
        <v>0.0</v>
      </c>
      <c r="H39" s="73">
        <v>936.46</v>
      </c>
      <c r="I39" s="73">
        <v>3745.85</v>
      </c>
      <c r="J39" s="33">
        <f t="shared" si="1"/>
        <v>4682.31</v>
      </c>
      <c r="K39" s="34"/>
      <c r="L39" s="34"/>
      <c r="M39" s="34"/>
      <c r="N39" s="34"/>
      <c r="O39" s="34"/>
      <c r="P39" s="34"/>
      <c r="Q39" s="34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</row>
    <row r="40">
      <c r="A40" s="66" t="s">
        <v>71</v>
      </c>
      <c r="B40" s="138" t="s">
        <v>68</v>
      </c>
      <c r="C40" s="68"/>
      <c r="D40" s="69" t="s">
        <v>23</v>
      </c>
      <c r="E40" s="70">
        <v>1.0</v>
      </c>
      <c r="F40" s="66" t="s">
        <v>73</v>
      </c>
      <c r="G40" s="149">
        <v>0.0</v>
      </c>
      <c r="H40" s="73">
        <v>936.46</v>
      </c>
      <c r="I40" s="73">
        <v>3745.85</v>
      </c>
      <c r="J40" s="33">
        <f t="shared" si="1"/>
        <v>4682.31</v>
      </c>
      <c r="K40" s="34"/>
      <c r="L40" s="34"/>
      <c r="M40" s="34"/>
      <c r="N40" s="34"/>
      <c r="O40" s="34"/>
      <c r="P40" s="34"/>
      <c r="Q40" s="34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</row>
    <row r="41">
      <c r="A41" s="66" t="s">
        <v>74</v>
      </c>
      <c r="B41" s="138" t="s">
        <v>68</v>
      </c>
      <c r="C41" s="68"/>
      <c r="D41" s="69" t="s">
        <v>23</v>
      </c>
      <c r="E41" s="70">
        <v>1.0</v>
      </c>
      <c r="F41" s="66" t="s">
        <v>75</v>
      </c>
      <c r="G41" s="149">
        <v>0.0</v>
      </c>
      <c r="H41" s="73">
        <v>936.46</v>
      </c>
      <c r="I41" s="73">
        <v>3745.85</v>
      </c>
      <c r="J41" s="33">
        <f t="shared" si="1"/>
        <v>4682.31</v>
      </c>
      <c r="K41" s="34"/>
      <c r="L41" s="34"/>
      <c r="M41" s="34"/>
      <c r="N41" s="34"/>
      <c r="O41" s="34"/>
      <c r="P41" s="34"/>
      <c r="Q41" s="34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</row>
    <row r="42">
      <c r="A42" s="66" t="s">
        <v>76</v>
      </c>
      <c r="B42" s="138" t="s">
        <v>77</v>
      </c>
      <c r="C42" s="68"/>
      <c r="D42" s="69" t="s">
        <v>23</v>
      </c>
      <c r="E42" s="70">
        <v>1.0</v>
      </c>
      <c r="F42" s="66" t="s">
        <v>78</v>
      </c>
      <c r="G42" s="149">
        <v>0.0</v>
      </c>
      <c r="H42" s="73">
        <v>770.75</v>
      </c>
      <c r="I42" s="73">
        <v>3083.01</v>
      </c>
      <c r="J42" s="33">
        <f t="shared" si="1"/>
        <v>3853.76</v>
      </c>
      <c r="K42" s="34"/>
      <c r="L42" s="34"/>
      <c r="M42" s="34"/>
      <c r="N42" s="34"/>
      <c r="O42" s="34"/>
      <c r="P42" s="34"/>
      <c r="Q42" s="34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</row>
    <row r="43">
      <c r="A43" s="141" t="s">
        <v>79</v>
      </c>
      <c r="B43" s="142" t="s">
        <v>77</v>
      </c>
      <c r="C43" s="68"/>
      <c r="D43" s="210" t="s">
        <v>292</v>
      </c>
      <c r="E43" s="70">
        <v>1.0</v>
      </c>
      <c r="F43" s="186" t="s">
        <v>30</v>
      </c>
      <c r="G43" s="149">
        <v>0.0</v>
      </c>
      <c r="H43" s="187">
        <v>0.0</v>
      </c>
      <c r="I43" s="187">
        <v>0.0</v>
      </c>
      <c r="J43" s="33">
        <f t="shared" si="1"/>
        <v>0</v>
      </c>
      <c r="K43" s="34"/>
      <c r="L43" s="34"/>
      <c r="M43" s="34"/>
      <c r="N43" s="34"/>
      <c r="O43" s="34"/>
      <c r="P43" s="34"/>
      <c r="Q43" s="34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</row>
    <row r="44">
      <c r="A44" s="66" t="s">
        <v>80</v>
      </c>
      <c r="B44" s="138" t="s">
        <v>77</v>
      </c>
      <c r="C44" s="68"/>
      <c r="D44" s="69" t="s">
        <v>23</v>
      </c>
      <c r="E44" s="70">
        <v>1.0</v>
      </c>
      <c r="F44" s="66" t="s">
        <v>300</v>
      </c>
      <c r="G44" s="149">
        <v>0.0</v>
      </c>
      <c r="H44" s="73">
        <v>770.75</v>
      </c>
      <c r="I44" s="73">
        <v>3083.01</v>
      </c>
      <c r="J44" s="33">
        <f t="shared" si="1"/>
        <v>3853.76</v>
      </c>
      <c r="K44" s="34"/>
      <c r="L44" s="34"/>
      <c r="M44" s="34"/>
      <c r="N44" s="34"/>
      <c r="O44" s="34"/>
      <c r="P44" s="34"/>
      <c r="Q44" s="34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</row>
    <row r="45">
      <c r="A45" s="66" t="s">
        <v>80</v>
      </c>
      <c r="B45" s="138" t="s">
        <v>77</v>
      </c>
      <c r="C45" s="68"/>
      <c r="D45" s="69" t="s">
        <v>23</v>
      </c>
      <c r="E45" s="70">
        <v>1.0</v>
      </c>
      <c r="F45" s="66" t="s">
        <v>301</v>
      </c>
      <c r="G45" s="149">
        <v>0.0</v>
      </c>
      <c r="H45" s="73">
        <v>770.75</v>
      </c>
      <c r="I45" s="73">
        <v>3083.01</v>
      </c>
      <c r="J45" s="33">
        <f t="shared" si="1"/>
        <v>3853.76</v>
      </c>
      <c r="K45" s="34"/>
      <c r="L45" s="34"/>
      <c r="M45" s="34"/>
      <c r="N45" s="34"/>
      <c r="O45" s="34"/>
      <c r="P45" s="34"/>
      <c r="Q45" s="34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</row>
    <row r="46">
      <c r="A46" s="141" t="s">
        <v>80</v>
      </c>
      <c r="B46" s="142" t="s">
        <v>77</v>
      </c>
      <c r="C46" s="68"/>
      <c r="D46" s="210" t="s">
        <v>292</v>
      </c>
      <c r="E46" s="70">
        <v>1.0</v>
      </c>
      <c r="F46" s="186" t="s">
        <v>30</v>
      </c>
      <c r="G46" s="149">
        <v>0.0</v>
      </c>
      <c r="H46" s="187">
        <v>0.0</v>
      </c>
      <c r="I46" s="187">
        <v>0.0</v>
      </c>
      <c r="J46" s="33">
        <f t="shared" si="1"/>
        <v>0</v>
      </c>
      <c r="K46" s="34"/>
      <c r="L46" s="34"/>
      <c r="M46" s="34"/>
      <c r="N46" s="34"/>
      <c r="O46" s="34"/>
      <c r="P46" s="34"/>
      <c r="Q46" s="34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</row>
    <row r="47">
      <c r="A47" s="66" t="s">
        <v>81</v>
      </c>
      <c r="B47" s="138" t="s">
        <v>77</v>
      </c>
      <c r="C47" s="68"/>
      <c r="D47" s="69" t="s">
        <v>23</v>
      </c>
      <c r="E47" s="70">
        <v>1.0</v>
      </c>
      <c r="F47" s="66" t="s">
        <v>82</v>
      </c>
      <c r="G47" s="149">
        <v>0.0</v>
      </c>
      <c r="H47" s="73">
        <v>770.75</v>
      </c>
      <c r="I47" s="73">
        <v>3083.01</v>
      </c>
      <c r="J47" s="33">
        <f t="shared" si="1"/>
        <v>3853.76</v>
      </c>
      <c r="K47" s="34"/>
      <c r="L47" s="34"/>
      <c r="M47" s="34"/>
      <c r="N47" s="34"/>
      <c r="O47" s="34"/>
      <c r="P47" s="34"/>
      <c r="Q47" s="34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</row>
    <row r="48">
      <c r="A48" s="66" t="s">
        <v>81</v>
      </c>
      <c r="B48" s="138" t="s">
        <v>77</v>
      </c>
      <c r="C48" s="68"/>
      <c r="D48" s="69" t="s">
        <v>23</v>
      </c>
      <c r="E48" s="70">
        <v>1.0</v>
      </c>
      <c r="F48" s="66" t="s">
        <v>83</v>
      </c>
      <c r="G48" s="149">
        <v>0.0</v>
      </c>
      <c r="H48" s="73">
        <v>770.75</v>
      </c>
      <c r="I48" s="73">
        <v>3083.01</v>
      </c>
      <c r="J48" s="33">
        <f t="shared" si="1"/>
        <v>3853.76</v>
      </c>
      <c r="K48" s="34"/>
      <c r="L48" s="34"/>
      <c r="M48" s="34"/>
      <c r="N48" s="34"/>
      <c r="O48" s="34"/>
      <c r="P48" s="34"/>
      <c r="Q48" s="34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</row>
    <row r="49">
      <c r="A49" s="66" t="s">
        <v>81</v>
      </c>
      <c r="B49" s="138" t="s">
        <v>77</v>
      </c>
      <c r="C49" s="68"/>
      <c r="D49" s="69" t="s">
        <v>23</v>
      </c>
      <c r="E49" s="70">
        <v>1.0</v>
      </c>
      <c r="F49" s="66" t="s">
        <v>84</v>
      </c>
      <c r="G49" s="149">
        <v>0.0</v>
      </c>
      <c r="H49" s="73">
        <v>770.75</v>
      </c>
      <c r="I49" s="73">
        <v>3083.01</v>
      </c>
      <c r="J49" s="33">
        <f t="shared" si="1"/>
        <v>3853.76</v>
      </c>
      <c r="K49" s="34"/>
      <c r="L49" s="34"/>
      <c r="M49" s="34"/>
      <c r="N49" s="34"/>
      <c r="O49" s="34"/>
      <c r="P49" s="34"/>
      <c r="Q49" s="34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</row>
    <row r="50">
      <c r="A50" s="66" t="s">
        <v>85</v>
      </c>
      <c r="B50" s="138" t="s">
        <v>77</v>
      </c>
      <c r="C50" s="68"/>
      <c r="D50" s="69" t="s">
        <v>23</v>
      </c>
      <c r="E50" s="70">
        <v>1.0</v>
      </c>
      <c r="F50" s="66" t="s">
        <v>302</v>
      </c>
      <c r="G50" s="149">
        <v>0.0</v>
      </c>
      <c r="H50" s="73">
        <v>770.75</v>
      </c>
      <c r="I50" s="73">
        <v>3083.01</v>
      </c>
      <c r="J50" s="33">
        <f t="shared" si="1"/>
        <v>3853.76</v>
      </c>
      <c r="K50" s="34"/>
      <c r="L50" s="34"/>
      <c r="M50" s="34"/>
      <c r="N50" s="34"/>
      <c r="O50" s="34"/>
      <c r="P50" s="34"/>
      <c r="Q50" s="34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</row>
    <row r="51">
      <c r="A51" s="66" t="s">
        <v>85</v>
      </c>
      <c r="B51" s="138" t="s">
        <v>77</v>
      </c>
      <c r="C51" s="68"/>
      <c r="D51" s="69" t="s">
        <v>23</v>
      </c>
      <c r="E51" s="70">
        <v>1.0</v>
      </c>
      <c r="F51" s="66" t="s">
        <v>86</v>
      </c>
      <c r="G51" s="149">
        <v>0.0</v>
      </c>
      <c r="H51" s="73">
        <v>770.75</v>
      </c>
      <c r="I51" s="73">
        <v>3083.01</v>
      </c>
      <c r="J51" s="33">
        <f t="shared" si="1"/>
        <v>3853.76</v>
      </c>
      <c r="K51" s="34"/>
      <c r="L51" s="34"/>
      <c r="M51" s="34"/>
      <c r="N51" s="34"/>
      <c r="O51" s="34"/>
      <c r="P51" s="34"/>
      <c r="Q51" s="34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</row>
    <row r="52">
      <c r="A52" s="66" t="s">
        <v>85</v>
      </c>
      <c r="B52" s="138" t="s">
        <v>77</v>
      </c>
      <c r="C52" s="68"/>
      <c r="D52" s="69" t="s">
        <v>23</v>
      </c>
      <c r="E52" s="70">
        <v>1.0</v>
      </c>
      <c r="F52" s="66" t="s">
        <v>87</v>
      </c>
      <c r="G52" s="149">
        <v>0.0</v>
      </c>
      <c r="H52" s="73">
        <v>770.75</v>
      </c>
      <c r="I52" s="73">
        <v>3083.01</v>
      </c>
      <c r="J52" s="33">
        <f t="shared" si="1"/>
        <v>3853.76</v>
      </c>
      <c r="K52" s="34"/>
      <c r="L52" s="34"/>
      <c r="M52" s="34"/>
      <c r="N52" s="34"/>
      <c r="O52" s="34"/>
      <c r="P52" s="34"/>
      <c r="Q52" s="34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</row>
    <row r="53">
      <c r="A53" s="66" t="s">
        <v>88</v>
      </c>
      <c r="B53" s="138" t="s">
        <v>77</v>
      </c>
      <c r="C53" s="68"/>
      <c r="D53" s="69" t="s">
        <v>23</v>
      </c>
      <c r="E53" s="70">
        <v>1.0</v>
      </c>
      <c r="F53" s="66" t="s">
        <v>89</v>
      </c>
      <c r="G53" s="149">
        <v>0.0</v>
      </c>
      <c r="H53" s="73">
        <v>770.75</v>
      </c>
      <c r="I53" s="73">
        <v>3083.01</v>
      </c>
      <c r="J53" s="33">
        <f t="shared" si="1"/>
        <v>3853.76</v>
      </c>
      <c r="K53" s="34"/>
      <c r="L53" s="34"/>
      <c r="M53" s="34"/>
      <c r="N53" s="34"/>
      <c r="O53" s="34"/>
      <c r="P53" s="34"/>
      <c r="Q53" s="34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</row>
    <row r="54">
      <c r="A54" s="66" t="s">
        <v>88</v>
      </c>
      <c r="B54" s="67" t="s">
        <v>77</v>
      </c>
      <c r="C54" s="68"/>
      <c r="D54" s="69" t="s">
        <v>23</v>
      </c>
      <c r="E54" s="70">
        <v>1.0</v>
      </c>
      <c r="F54" s="184" t="s">
        <v>303</v>
      </c>
      <c r="G54" s="149">
        <v>0.0</v>
      </c>
      <c r="H54" s="73">
        <v>770.75</v>
      </c>
      <c r="I54" s="73">
        <v>3083.01</v>
      </c>
      <c r="J54" s="33">
        <f t="shared" si="1"/>
        <v>3853.76</v>
      </c>
      <c r="K54" s="34"/>
      <c r="L54" s="34"/>
      <c r="M54" s="34"/>
      <c r="N54" s="34"/>
      <c r="O54" s="34"/>
      <c r="P54" s="34"/>
      <c r="Q54" s="34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</row>
    <row r="55">
      <c r="A55" s="66" t="s">
        <v>90</v>
      </c>
      <c r="B55" s="138" t="s">
        <v>77</v>
      </c>
      <c r="C55" s="68"/>
      <c r="D55" s="69" t="s">
        <v>23</v>
      </c>
      <c r="E55" s="70">
        <v>1.0</v>
      </c>
      <c r="F55" s="66" t="s">
        <v>91</v>
      </c>
      <c r="G55" s="149">
        <v>0.0</v>
      </c>
      <c r="H55" s="73">
        <v>770.75</v>
      </c>
      <c r="I55" s="73">
        <v>3083.01</v>
      </c>
      <c r="J55" s="33">
        <f t="shared" si="1"/>
        <v>3853.76</v>
      </c>
      <c r="K55" s="34"/>
      <c r="L55" s="34"/>
      <c r="M55" s="34"/>
      <c r="N55" s="34"/>
      <c r="O55" s="34"/>
      <c r="P55" s="34"/>
      <c r="Q55" s="34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</row>
    <row r="56">
      <c r="A56" s="66" t="s">
        <v>92</v>
      </c>
      <c r="B56" s="67" t="s">
        <v>77</v>
      </c>
      <c r="C56" s="68"/>
      <c r="D56" s="69" t="s">
        <v>145</v>
      </c>
      <c r="E56" s="70">
        <v>1.0</v>
      </c>
      <c r="F56" s="189" t="s">
        <v>304</v>
      </c>
      <c r="G56" s="149">
        <v>0.0</v>
      </c>
      <c r="H56" s="73">
        <v>0.0</v>
      </c>
      <c r="I56" s="73">
        <v>3083.01</v>
      </c>
      <c r="J56" s="33">
        <f t="shared" si="1"/>
        <v>3083.01</v>
      </c>
      <c r="K56" s="34"/>
      <c r="L56" s="34"/>
      <c r="M56" s="34"/>
      <c r="N56" s="34"/>
      <c r="O56" s="34"/>
      <c r="P56" s="34"/>
      <c r="Q56" s="34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</row>
    <row r="57">
      <c r="A57" s="66" t="s">
        <v>93</v>
      </c>
      <c r="B57" s="67" t="s">
        <v>94</v>
      </c>
      <c r="C57" s="68"/>
      <c r="D57" s="69" t="s">
        <v>23</v>
      </c>
      <c r="E57" s="70">
        <v>1.0</v>
      </c>
      <c r="F57" s="132" t="s">
        <v>106</v>
      </c>
      <c r="G57" s="149">
        <v>0.0</v>
      </c>
      <c r="H57" s="191">
        <v>500.99</v>
      </c>
      <c r="I57" s="191">
        <v>2003.96</v>
      </c>
      <c r="J57" s="33">
        <f t="shared" si="1"/>
        <v>2504.95</v>
      </c>
      <c r="K57" s="34"/>
      <c r="L57" s="34"/>
      <c r="M57" s="34"/>
      <c r="N57" s="34"/>
      <c r="O57" s="34"/>
      <c r="P57" s="34"/>
      <c r="Q57" s="34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</row>
    <row r="58">
      <c r="A58" s="141" t="s">
        <v>93</v>
      </c>
      <c r="B58" s="142" t="s">
        <v>94</v>
      </c>
      <c r="C58" s="68"/>
      <c r="D58" s="210" t="s">
        <v>292</v>
      </c>
      <c r="E58" s="70">
        <v>1.0</v>
      </c>
      <c r="F58" s="186" t="s">
        <v>30</v>
      </c>
      <c r="G58" s="149">
        <v>0.0</v>
      </c>
      <c r="H58" s="192">
        <v>0.0</v>
      </c>
      <c r="I58" s="192">
        <v>0.0</v>
      </c>
      <c r="J58" s="33">
        <f t="shared" si="1"/>
        <v>0</v>
      </c>
      <c r="K58" s="34"/>
      <c r="L58" s="34"/>
      <c r="M58" s="34"/>
      <c r="N58" s="34"/>
      <c r="O58" s="34"/>
      <c r="P58" s="34"/>
      <c r="Q58" s="34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</row>
    <row r="59">
      <c r="A59" s="141" t="s">
        <v>93</v>
      </c>
      <c r="B59" s="152" t="s">
        <v>94</v>
      </c>
      <c r="C59" s="68"/>
      <c r="D59" s="210" t="s">
        <v>292</v>
      </c>
      <c r="E59" s="70">
        <v>1.0</v>
      </c>
      <c r="F59" s="186" t="s">
        <v>30</v>
      </c>
      <c r="G59" s="149">
        <v>0.0</v>
      </c>
      <c r="H59" s="192">
        <v>0.0</v>
      </c>
      <c r="I59" s="192">
        <v>0.0</v>
      </c>
      <c r="J59" s="33">
        <f t="shared" si="1"/>
        <v>0</v>
      </c>
      <c r="K59" s="34"/>
      <c r="L59" s="34"/>
      <c r="M59" s="34"/>
      <c r="N59" s="34"/>
      <c r="O59" s="34"/>
      <c r="P59" s="34"/>
      <c r="Q59" s="34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</row>
    <row r="60">
      <c r="A60" s="66" t="s">
        <v>95</v>
      </c>
      <c r="B60" s="138" t="s">
        <v>94</v>
      </c>
      <c r="C60" s="68"/>
      <c r="D60" s="69" t="s">
        <v>23</v>
      </c>
      <c r="E60" s="70">
        <v>1.0</v>
      </c>
      <c r="F60" s="66" t="s">
        <v>96</v>
      </c>
      <c r="G60" s="149">
        <v>0.0</v>
      </c>
      <c r="H60" s="191">
        <v>500.99</v>
      </c>
      <c r="I60" s="191">
        <v>2003.96</v>
      </c>
      <c r="J60" s="33">
        <f t="shared" si="1"/>
        <v>2504.95</v>
      </c>
      <c r="K60" s="34"/>
      <c r="L60" s="34"/>
      <c r="M60" s="34"/>
      <c r="N60" s="34"/>
      <c r="O60" s="34"/>
      <c r="P60" s="34"/>
      <c r="Q60" s="34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</row>
    <row r="61">
      <c r="A61" s="141" t="s">
        <v>95</v>
      </c>
      <c r="B61" s="152" t="s">
        <v>94</v>
      </c>
      <c r="C61" s="68"/>
      <c r="D61" s="210" t="s">
        <v>292</v>
      </c>
      <c r="E61" s="70">
        <v>1.0</v>
      </c>
      <c r="F61" s="186" t="s">
        <v>30</v>
      </c>
      <c r="G61" s="149">
        <v>0.0</v>
      </c>
      <c r="H61" s="192">
        <v>0.0</v>
      </c>
      <c r="I61" s="192">
        <v>0.0</v>
      </c>
      <c r="J61" s="33">
        <f t="shared" si="1"/>
        <v>0</v>
      </c>
      <c r="K61" s="34"/>
      <c r="L61" s="34"/>
      <c r="M61" s="34"/>
      <c r="N61" s="34"/>
      <c r="O61" s="34"/>
      <c r="P61" s="34"/>
      <c r="Q61" s="34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</row>
    <row r="62">
      <c r="A62" s="141" t="s">
        <v>97</v>
      </c>
      <c r="B62" s="152" t="s">
        <v>98</v>
      </c>
      <c r="C62" s="68"/>
      <c r="D62" s="210" t="s">
        <v>292</v>
      </c>
      <c r="E62" s="70">
        <v>1.0</v>
      </c>
      <c r="F62" s="186" t="s">
        <v>30</v>
      </c>
      <c r="G62" s="149">
        <v>0.0</v>
      </c>
      <c r="H62" s="192">
        <v>0.0</v>
      </c>
      <c r="I62" s="192">
        <v>0.0</v>
      </c>
      <c r="J62" s="33">
        <f t="shared" si="1"/>
        <v>0</v>
      </c>
      <c r="K62" s="34"/>
      <c r="L62" s="34"/>
      <c r="M62" s="34"/>
      <c r="N62" s="34"/>
      <c r="O62" s="34"/>
      <c r="P62" s="34"/>
      <c r="Q62" s="34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</row>
    <row r="63">
      <c r="A63" s="66" t="s">
        <v>99</v>
      </c>
      <c r="B63" s="138" t="s">
        <v>100</v>
      </c>
      <c r="C63" s="68"/>
      <c r="D63" s="69" t="s">
        <v>145</v>
      </c>
      <c r="E63" s="70">
        <v>1.0</v>
      </c>
      <c r="F63" s="66" t="s">
        <v>101</v>
      </c>
      <c r="G63" s="149">
        <v>0.0</v>
      </c>
      <c r="H63" s="73">
        <v>0.0</v>
      </c>
      <c r="I63" s="73">
        <v>1079.06</v>
      </c>
      <c r="J63" s="33">
        <f t="shared" si="1"/>
        <v>1079.06</v>
      </c>
      <c r="K63" s="34"/>
      <c r="L63" s="34"/>
      <c r="M63" s="34"/>
      <c r="N63" s="34"/>
      <c r="O63" s="34"/>
      <c r="P63" s="34"/>
      <c r="Q63" s="34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</row>
    <row r="64">
      <c r="A64" s="66" t="s">
        <v>102</v>
      </c>
      <c r="B64" s="138" t="s">
        <v>100</v>
      </c>
      <c r="C64" s="68"/>
      <c r="D64" s="69" t="s">
        <v>23</v>
      </c>
      <c r="E64" s="70">
        <v>1.0</v>
      </c>
      <c r="F64" s="66" t="s">
        <v>103</v>
      </c>
      <c r="G64" s="149">
        <v>0.0</v>
      </c>
      <c r="H64" s="73">
        <v>269.76</v>
      </c>
      <c r="I64" s="73">
        <v>1079.06</v>
      </c>
      <c r="J64" s="33">
        <f t="shared" si="1"/>
        <v>1348.82</v>
      </c>
      <c r="K64" s="34"/>
      <c r="L64" s="34"/>
      <c r="M64" s="34"/>
      <c r="N64" s="34"/>
      <c r="O64" s="34"/>
      <c r="P64" s="34"/>
      <c r="Q64" s="34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</row>
    <row r="65">
      <c r="A65" s="66" t="s">
        <v>104</v>
      </c>
      <c r="B65" s="138" t="s">
        <v>100</v>
      </c>
      <c r="C65" s="68"/>
      <c r="D65" s="69" t="s">
        <v>23</v>
      </c>
      <c r="E65" s="70">
        <v>1.0</v>
      </c>
      <c r="F65" s="66" t="s">
        <v>105</v>
      </c>
      <c r="G65" s="149">
        <v>0.0</v>
      </c>
      <c r="H65" s="73">
        <v>269.76</v>
      </c>
      <c r="I65" s="73">
        <v>1079.06</v>
      </c>
      <c r="J65" s="33">
        <f t="shared" si="1"/>
        <v>1348.82</v>
      </c>
      <c r="K65" s="34"/>
      <c r="L65" s="34"/>
      <c r="M65" s="34"/>
      <c r="N65" s="34"/>
      <c r="O65" s="34"/>
      <c r="P65" s="34"/>
      <c r="Q65" s="34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</row>
    <row r="66">
      <c r="A66" s="141" t="s">
        <v>104</v>
      </c>
      <c r="B66" s="142" t="s">
        <v>100</v>
      </c>
      <c r="C66" s="68"/>
      <c r="D66" s="210" t="s">
        <v>292</v>
      </c>
      <c r="E66" s="70">
        <v>1.0</v>
      </c>
      <c r="F66" s="141" t="s">
        <v>30</v>
      </c>
      <c r="G66" s="149">
        <v>0.0</v>
      </c>
      <c r="H66" s="73">
        <v>269.76</v>
      </c>
      <c r="I66" s="73">
        <v>1079.06</v>
      </c>
      <c r="J66" s="33">
        <f t="shared" si="1"/>
        <v>1348.82</v>
      </c>
      <c r="K66" s="34"/>
      <c r="L66" s="34"/>
      <c r="M66" s="34"/>
      <c r="N66" s="34"/>
      <c r="O66" s="34"/>
      <c r="P66" s="34"/>
      <c r="Q66" s="34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</row>
    <row r="67">
      <c r="A67" s="66" t="s">
        <v>104</v>
      </c>
      <c r="B67" s="67" t="s">
        <v>100</v>
      </c>
      <c r="C67" s="68"/>
      <c r="D67" s="69" t="s">
        <v>23</v>
      </c>
      <c r="E67" s="70">
        <v>1.0</v>
      </c>
      <c r="F67" s="189" t="s">
        <v>305</v>
      </c>
      <c r="G67" s="72">
        <v>0.0</v>
      </c>
      <c r="H67" s="73">
        <v>269.76</v>
      </c>
      <c r="I67" s="73">
        <v>1079.06</v>
      </c>
      <c r="J67" s="33">
        <f t="shared" si="1"/>
        <v>1348.82</v>
      </c>
      <c r="K67" s="34"/>
      <c r="L67" s="34"/>
      <c r="M67" s="34"/>
      <c r="N67" s="34"/>
      <c r="O67" s="34"/>
      <c r="P67" s="34"/>
      <c r="Q67" s="34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</row>
    <row r="68">
      <c r="A68" s="66" t="s">
        <v>107</v>
      </c>
      <c r="B68" s="67"/>
      <c r="C68" s="68"/>
      <c r="D68" s="69" t="s">
        <v>108</v>
      </c>
      <c r="E68" s="70">
        <v>1.0</v>
      </c>
      <c r="F68" s="71" t="s">
        <v>109</v>
      </c>
      <c r="G68" s="72">
        <v>0.0</v>
      </c>
      <c r="H68" s="73">
        <v>0.0</v>
      </c>
      <c r="I68" s="73">
        <v>5004.52</v>
      </c>
      <c r="J68" s="33">
        <f t="shared" si="1"/>
        <v>5004.52</v>
      </c>
      <c r="K68" s="34"/>
      <c r="L68" s="34"/>
      <c r="M68" s="34"/>
      <c r="N68" s="34"/>
      <c r="O68" s="34"/>
      <c r="P68" s="34"/>
      <c r="Q68" s="34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</row>
    <row r="69">
      <c r="A69" s="66" t="s">
        <v>107</v>
      </c>
      <c r="B69" s="67"/>
      <c r="C69" s="68"/>
      <c r="D69" s="69" t="s">
        <v>108</v>
      </c>
      <c r="E69" s="70">
        <v>1.0</v>
      </c>
      <c r="F69" s="74" t="s">
        <v>110</v>
      </c>
      <c r="G69" s="72">
        <v>0.0</v>
      </c>
      <c r="H69" s="73">
        <v>0.0</v>
      </c>
      <c r="I69" s="73">
        <v>5004.52</v>
      </c>
      <c r="J69" s="33">
        <f t="shared" si="1"/>
        <v>5004.52</v>
      </c>
      <c r="K69" s="34"/>
      <c r="L69" s="34"/>
      <c r="M69" s="34"/>
      <c r="N69" s="34"/>
      <c r="O69" s="34"/>
      <c r="P69" s="34"/>
      <c r="Q69" s="34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</row>
    <row r="70">
      <c r="A70" s="66" t="s">
        <v>107</v>
      </c>
      <c r="B70" s="67"/>
      <c r="C70" s="68"/>
      <c r="D70" s="69" t="s">
        <v>108</v>
      </c>
      <c r="E70" s="70">
        <v>1.0</v>
      </c>
      <c r="F70" s="74" t="s">
        <v>111</v>
      </c>
      <c r="G70" s="72">
        <v>0.0</v>
      </c>
      <c r="H70" s="73">
        <v>0.0</v>
      </c>
      <c r="I70" s="73">
        <v>5004.52</v>
      </c>
      <c r="J70" s="33">
        <f t="shared" si="1"/>
        <v>5004.52</v>
      </c>
      <c r="K70" s="34"/>
      <c r="L70" s="34"/>
      <c r="M70" s="34"/>
      <c r="N70" s="34"/>
      <c r="O70" s="34"/>
      <c r="P70" s="34"/>
      <c r="Q70" s="34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</row>
    <row r="71">
      <c r="A71" s="66" t="s">
        <v>107</v>
      </c>
      <c r="B71" s="67"/>
      <c r="C71" s="68"/>
      <c r="D71" s="69" t="s">
        <v>108</v>
      </c>
      <c r="E71" s="70">
        <v>1.0</v>
      </c>
      <c r="F71" s="75" t="s">
        <v>112</v>
      </c>
      <c r="G71" s="72">
        <v>0.0</v>
      </c>
      <c r="H71" s="73">
        <v>0.0</v>
      </c>
      <c r="I71" s="73">
        <v>5004.52</v>
      </c>
      <c r="J71" s="33">
        <f t="shared" si="1"/>
        <v>5004.52</v>
      </c>
      <c r="K71" s="34"/>
      <c r="L71" s="34"/>
      <c r="M71" s="34"/>
      <c r="N71" s="34"/>
      <c r="O71" s="34"/>
      <c r="P71" s="34"/>
      <c r="Q71" s="34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</row>
    <row r="72">
      <c r="A72" s="76" t="s">
        <v>113</v>
      </c>
      <c r="B72" s="76" t="s">
        <v>114</v>
      </c>
      <c r="C72" s="77" t="s">
        <v>115</v>
      </c>
      <c r="D72" s="77" t="s">
        <v>116</v>
      </c>
      <c r="E72" s="77" t="s">
        <v>117</v>
      </c>
      <c r="F72" s="78"/>
      <c r="G72" s="77" t="s">
        <v>118</v>
      </c>
      <c r="H72" s="77" t="s">
        <v>119</v>
      </c>
      <c r="I72" s="77" t="s">
        <v>120</v>
      </c>
      <c r="J72" s="77" t="s">
        <v>327</v>
      </c>
      <c r="K72" s="34"/>
      <c r="L72" s="34"/>
      <c r="M72" s="34"/>
      <c r="N72" s="34"/>
      <c r="O72" s="34"/>
      <c r="P72" s="34"/>
      <c r="Q72" s="34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</row>
    <row r="73">
      <c r="A73" s="79" t="s">
        <v>121</v>
      </c>
      <c r="B73" s="80" t="s">
        <v>18</v>
      </c>
      <c r="C73" s="81">
        <f>SUMIFS($E$7:$E$67,$B$7:$B$67,"DAS",$D$7:$D$67,"&lt;&gt;VAGO")</f>
        <v>1</v>
      </c>
      <c r="D73" s="81">
        <f>SUMIFS($E$7:$E$67,$B$7:$B$67,"DAS",$D$7:$D$67,"VAGO")</f>
        <v>0</v>
      </c>
      <c r="E73" s="81">
        <f t="shared" ref="E73:E83" si="2">C73+D73</f>
        <v>1</v>
      </c>
      <c r="F73" s="82"/>
      <c r="G73" s="83">
        <f>SUMIF($B$7:$B$67,"DAS",$G$7:$G$67)</f>
        <v>18000</v>
      </c>
      <c r="H73" s="83">
        <f>SUMIF($B$7:$B$67,"DAS",$H$7:$H$67)</f>
        <v>0</v>
      </c>
      <c r="I73" s="83">
        <f>SUMIF($B$7:$B$67,"DAS",$I$7:$I$67)</f>
        <v>0</v>
      </c>
      <c r="J73" s="83">
        <f>SUMIF($B$7:$B$67,"DAS",$J$7:$J$67)</f>
        <v>18000</v>
      </c>
      <c r="K73" s="84"/>
      <c r="L73" s="84"/>
      <c r="M73" s="84"/>
      <c r="N73" s="84"/>
      <c r="O73" s="84"/>
      <c r="P73" s="84"/>
      <c r="Q73" s="84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</row>
    <row r="74">
      <c r="A74" s="79" t="s">
        <v>122</v>
      </c>
      <c r="B74" s="80" t="s">
        <v>22</v>
      </c>
      <c r="C74" s="81">
        <f>SUMIFS($E$7:$E$67,$B$7:$B$67,"DAS-1",$D$7:$D$67,"&lt;&gt;VAGO")</f>
        <v>4</v>
      </c>
      <c r="D74" s="81">
        <f>SUMIFS($E$7:$E$67,$B$7:$B$67,"DAS-1",$D$7:$D$67,"VAGO")</f>
        <v>0</v>
      </c>
      <c r="E74" s="81">
        <f t="shared" si="2"/>
        <v>4</v>
      </c>
      <c r="F74" s="85"/>
      <c r="G74" s="83">
        <f>SUMIF($B$7:$B$67,"DAS-1",$G$7:$G$67)</f>
        <v>0</v>
      </c>
      <c r="H74" s="83">
        <f>SUMIF($B$7:$B$67,"DAS-1",$H$7:$H$67)</f>
        <v>10400</v>
      </c>
      <c r="I74" s="83">
        <f>SUMIF($B$7:$B$67,"DAS-1",$I$7:$I$67)</f>
        <v>41600</v>
      </c>
      <c r="J74" s="83">
        <f>SUMIF($B$7:$B$67,"DAS-1",$J$7:$J$67)</f>
        <v>52000</v>
      </c>
      <c r="K74" s="84"/>
      <c r="L74" s="84"/>
      <c r="M74" s="84"/>
      <c r="N74" s="84"/>
      <c r="O74" s="84"/>
      <c r="P74" s="84"/>
      <c r="Q74" s="84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</row>
    <row r="75">
      <c r="A75" s="79" t="s">
        <v>123</v>
      </c>
      <c r="B75" s="80" t="s">
        <v>32</v>
      </c>
      <c r="C75" s="81">
        <f>SUMIFS($E$7:$E$67,$B$7:$B$67,"DAS-2",$D$7:$D$67,"&lt;&gt;VAGO")</f>
        <v>5</v>
      </c>
      <c r="D75" s="81">
        <f>SUMIFS($E$7:$E$67,$B$7:$B$67,"DAS-2",$D$7:$D$67,"VAGO")</f>
        <v>1</v>
      </c>
      <c r="E75" s="81">
        <f t="shared" si="2"/>
        <v>6</v>
      </c>
      <c r="F75" s="85"/>
      <c r="G75" s="83">
        <f>SUMIF($B$7:$B$67,"DAS-2",$G$7:$G$67)</f>
        <v>0</v>
      </c>
      <c r="H75" s="83">
        <f>SUMIF($B$7:$B$67,"DAS-2",$H$7:$H$67)</f>
        <v>8478.25</v>
      </c>
      <c r="I75" s="83">
        <f>SUMIF($B$7:$B$67,"DAS-2",$I$7:$I$67)</f>
        <v>33913.05</v>
      </c>
      <c r="J75" s="83">
        <f>SUMIF($B$7:$B$67,"DAS-2",$J$7:$J$67)</f>
        <v>42391.3</v>
      </c>
      <c r="K75" s="84"/>
      <c r="L75" s="84"/>
      <c r="M75" s="84"/>
      <c r="N75" s="84"/>
      <c r="O75" s="84"/>
      <c r="P75" s="84"/>
      <c r="Q75" s="84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</row>
    <row r="76" ht="15.75" customHeight="1">
      <c r="A76" s="79" t="s">
        <v>124</v>
      </c>
      <c r="B76" s="80" t="s">
        <v>44</v>
      </c>
      <c r="C76" s="81">
        <f>SUMIFS($E$7:$E$67,$B$7:$B$67,"DAS-3",$D$7:$D$67,"&lt;&gt;VAGO")</f>
        <v>8</v>
      </c>
      <c r="D76" s="81">
        <f>SUMIFS($E$7:$E$67,$B$7:$B$67,"DAS-3",$D$7:$D$67,"VAGO")</f>
        <v>0</v>
      </c>
      <c r="E76" s="81">
        <f t="shared" si="2"/>
        <v>8</v>
      </c>
      <c r="F76" s="85"/>
      <c r="G76" s="83">
        <f>SUMIF($B$7:$B$67,"DAS-3",$G$7:$G$67)</f>
        <v>0</v>
      </c>
      <c r="H76" s="83">
        <f>SUMIF($B$7:$B$67,"DAS-3",$H$7:$H$67)</f>
        <v>11407.2</v>
      </c>
      <c r="I76" s="83">
        <f>SUMIF($B$7:$B$67,"DAS-3",$I$7:$I$67)</f>
        <v>45628.48</v>
      </c>
      <c r="J76" s="83">
        <f>SUMIF($B$7:$B$67,"DAS-3",$J$7:$J$67)</f>
        <v>57035.68</v>
      </c>
      <c r="K76" s="84"/>
      <c r="L76" s="84"/>
      <c r="M76" s="84"/>
      <c r="N76" s="84"/>
      <c r="O76" s="84"/>
      <c r="P76" s="84"/>
      <c r="Q76" s="84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</row>
    <row r="77" ht="15.75" customHeight="1">
      <c r="A77" s="86" t="s">
        <v>125</v>
      </c>
      <c r="B77" s="80" t="s">
        <v>55</v>
      </c>
      <c r="C77" s="81">
        <f>SUMIFS($E$7:$E$67,$B$7:$B$67,"DAS-4",$D$7:$D$67,"&lt;&gt;VAGO")</f>
        <v>1</v>
      </c>
      <c r="D77" s="81">
        <f>SUMIFS($E$7:$E$67,$B$7:$B$67,"DAS-4",$D$7:$D$67,"VAGO")</f>
        <v>0</v>
      </c>
      <c r="E77" s="81">
        <f t="shared" si="2"/>
        <v>1</v>
      </c>
      <c r="F77" s="87"/>
      <c r="G77" s="83">
        <f>SUMIF($B$7:$B$67,"DAS-4",$G$7:$G$67)</f>
        <v>0</v>
      </c>
      <c r="H77" s="83">
        <f>SUMIF($B$7:$B$67,"DAS-4",$H$7:$H$67)</f>
        <v>1310.28</v>
      </c>
      <c r="I77" s="83">
        <f>SUMIF($B$7:$B$67,"DAS-4",$I$7:$I$67)</f>
        <v>5241.11</v>
      </c>
      <c r="J77" s="83">
        <f>SUMIF($B$7:$B$67,"DAS-4",$J$7:$J$67)</f>
        <v>6551.39</v>
      </c>
      <c r="K77" s="84"/>
      <c r="L77" s="84"/>
      <c r="M77" s="84"/>
      <c r="N77" s="84"/>
      <c r="O77" s="84"/>
      <c r="P77" s="84"/>
      <c r="Q77" s="84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</row>
    <row r="78" ht="15.75" customHeight="1">
      <c r="A78" s="86" t="s">
        <v>126</v>
      </c>
      <c r="B78" s="80" t="s">
        <v>58</v>
      </c>
      <c r="C78" s="81">
        <f>SUMIFS($E$7:$E$67,$B$7:$B$67,"DAS-5",$D$7:$D$67,"&lt;&gt;VAGO")</f>
        <v>6</v>
      </c>
      <c r="D78" s="81">
        <f>SUMIFS($E$7:$E$67,$B$7:$B$67,"DAS-5",$D$7:$D$67,"VAGO")</f>
        <v>1</v>
      </c>
      <c r="E78" s="81">
        <f t="shared" si="2"/>
        <v>7</v>
      </c>
      <c r="F78" s="87"/>
      <c r="G78" s="83">
        <f>SUMIF($B$7:$B$67,"DAS-5",$G$7:$G$67)</f>
        <v>0</v>
      </c>
      <c r="H78" s="83">
        <f>SUMIF($B$7:$B$67,"DAS-5",$H$7:$H$67)</f>
        <v>6474.36</v>
      </c>
      <c r="I78" s="83">
        <f>SUMIF($B$7:$B$67,"DAS-5",$I$7:$I$67)</f>
        <v>25897.26</v>
      </c>
      <c r="J78" s="83">
        <f>SUMIF($B$7:$B$67,"DAS-5",$J$7:$J$67)</f>
        <v>32371.62</v>
      </c>
      <c r="K78" s="84"/>
      <c r="L78" s="84"/>
      <c r="M78" s="84"/>
      <c r="N78" s="84"/>
      <c r="O78" s="84"/>
      <c r="P78" s="84"/>
      <c r="Q78" s="84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</row>
    <row r="79" ht="15.75" customHeight="1">
      <c r="A79" s="86" t="s">
        <v>127</v>
      </c>
      <c r="B79" s="80" t="s">
        <v>68</v>
      </c>
      <c r="C79" s="81">
        <f>SUMIFS($E$7:$E$67,$B$7:$B$67,"CAA-1",$D$7:$D$67,"&lt;&gt;VAGO")</f>
        <v>5</v>
      </c>
      <c r="D79" s="81">
        <f>SUMIFS($E$7:$E$67,$B$7:$B$67,"CAA-1",$D$7:$D$67,"VAGO")</f>
        <v>3</v>
      </c>
      <c r="E79" s="81">
        <f t="shared" si="2"/>
        <v>8</v>
      </c>
      <c r="F79" s="87"/>
      <c r="G79" s="83">
        <f>SUMIF($B$7:$B$67,"CAA-1",$G$7:$G$67)</f>
        <v>0</v>
      </c>
      <c r="H79" s="83">
        <f>SUMIF($B$7:$B$67,"CAA-1",$H$7:$H$67)</f>
        <v>4682.3</v>
      </c>
      <c r="I79" s="83">
        <f>SUMIF($B$7:$B$67,"CAA-1",$I$7:$I$67)</f>
        <v>18729.25</v>
      </c>
      <c r="J79" s="83">
        <f>SUMIF($B$7:$B$67,"CAA-1",$J$7:$J$67)</f>
        <v>23411.55</v>
      </c>
      <c r="K79" s="84"/>
      <c r="L79" s="84"/>
      <c r="M79" s="84"/>
      <c r="N79" s="84"/>
      <c r="O79" s="84"/>
      <c r="P79" s="84"/>
      <c r="Q79" s="84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</row>
    <row r="80" ht="15.75" customHeight="1">
      <c r="A80" s="86" t="s">
        <v>128</v>
      </c>
      <c r="B80" s="80" t="s">
        <v>77</v>
      </c>
      <c r="C80" s="81">
        <f>SUMIFS($E$7:$E$67,$B$7:$B$67,"CAA-2",$D$7:$D$67,"&lt;&gt;VAGO")</f>
        <v>13</v>
      </c>
      <c r="D80" s="81">
        <f>SUMIFS($E$7:$E$67,$B$7:$B$67,"CAA-2",$D$7:$D$67,"VAGO")</f>
        <v>2</v>
      </c>
      <c r="E80" s="81">
        <f t="shared" si="2"/>
        <v>15</v>
      </c>
      <c r="F80" s="87"/>
      <c r="G80" s="83">
        <f>SUMIF($B$7:$B$67,"CAA-2",$G$7:$G$67)</f>
        <v>0</v>
      </c>
      <c r="H80" s="83">
        <f>SUMIF($B$7:$B$67,"CAA-2",$H$7:$H$67)</f>
        <v>9249</v>
      </c>
      <c r="I80" s="83">
        <f>SUMIF($B$7:$B$67,"CAA-2",$I$7:$I$67)</f>
        <v>40079.13</v>
      </c>
      <c r="J80" s="83">
        <f>SUMIF($B$7:$B$67,"CAA-2",$J$7:$J$67)</f>
        <v>49328.13</v>
      </c>
      <c r="K80" s="84"/>
      <c r="L80" s="84"/>
      <c r="M80" s="84"/>
      <c r="N80" s="84"/>
      <c r="O80" s="84"/>
      <c r="P80" s="84"/>
      <c r="Q80" s="84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</row>
    <row r="81" ht="15.75" customHeight="1">
      <c r="A81" s="86" t="s">
        <v>129</v>
      </c>
      <c r="B81" s="80" t="s">
        <v>94</v>
      </c>
      <c r="C81" s="81">
        <f>SUMIFS($E$7:$E$67,$B$7:$B$67,"CAA-3",$D$7:$D$67,"&lt;&gt;VAGO")</f>
        <v>2</v>
      </c>
      <c r="D81" s="81">
        <f>SUMIFS($E$7:$E$67,$B$7:$B$67,"CAA-3",$D$7:$D$67,"VAGO")</f>
        <v>3</v>
      </c>
      <c r="E81" s="81">
        <f t="shared" si="2"/>
        <v>5</v>
      </c>
      <c r="F81" s="85"/>
      <c r="G81" s="83">
        <f>SUMIF($B$7:$B$67,"CAA-3",$G$7:$G$67)</f>
        <v>0</v>
      </c>
      <c r="H81" s="83">
        <f>SUMIF($B$7:$B$67,"CAA-3",$H$7:$H$67)</f>
        <v>1001.98</v>
      </c>
      <c r="I81" s="83">
        <f>SUMIF($B$7:$B$67,"CAA-3",$I$7:$I$67)</f>
        <v>4007.92</v>
      </c>
      <c r="J81" s="83">
        <f>SUMIF($B$7:$B$67,"CAA-3",$J$7:$J$67)</f>
        <v>5009.9</v>
      </c>
      <c r="K81" s="84"/>
      <c r="L81" s="84"/>
      <c r="M81" s="84"/>
      <c r="N81" s="84"/>
      <c r="O81" s="84"/>
      <c r="P81" s="84"/>
      <c r="Q81" s="84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</row>
    <row r="82" ht="15.75" customHeight="1">
      <c r="A82" s="86" t="s">
        <v>130</v>
      </c>
      <c r="B82" s="80" t="s">
        <v>98</v>
      </c>
      <c r="C82" s="81">
        <f>SUMIFS($E$7:$E$67,$B$7:$B$67,"CAA-4",$D$7:$D$67,"&lt;&gt;VAGO")</f>
        <v>0</v>
      </c>
      <c r="D82" s="81">
        <f>SUMIFS($E$7:$E$67,$B$7:$B$67,"CAA-4",$D$7:$D$67,"VAGO")</f>
        <v>1</v>
      </c>
      <c r="E82" s="81">
        <f t="shared" si="2"/>
        <v>1</v>
      </c>
      <c r="F82" s="85"/>
      <c r="G82" s="83">
        <f>SUMIF($B$7:$B$67,"CAA-4",$G$7:$G$67)</f>
        <v>0</v>
      </c>
      <c r="H82" s="83">
        <f>SUMIF($B$7:$B$67,"CAA-4",$H$7:$H$67)</f>
        <v>0</v>
      </c>
      <c r="I82" s="83">
        <f>SUMIF($B$7:$B$67,"CAA-4",$I$7:$I$67)</f>
        <v>0</v>
      </c>
      <c r="J82" s="83">
        <f>SUMIF($B$7:$B$67,"CAA-4",$J$7:$J$67)</f>
        <v>0</v>
      </c>
      <c r="K82" s="84"/>
      <c r="L82" s="84"/>
      <c r="M82" s="84"/>
      <c r="N82" s="84"/>
      <c r="O82" s="84"/>
      <c r="P82" s="84"/>
      <c r="Q82" s="84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</row>
    <row r="83" ht="15.75" customHeight="1">
      <c r="A83" s="86" t="s">
        <v>131</v>
      </c>
      <c r="B83" s="80" t="s">
        <v>100</v>
      </c>
      <c r="C83" s="81">
        <f>SUMIFS($E$7:$E$67,$B$7:$B$67,"CAA-5",$D$7:$D$67,"&lt;&gt;VAGO")</f>
        <v>4</v>
      </c>
      <c r="D83" s="81">
        <f>SUMIFS($E$7:$E$67,$B$7:$B$67,"CAA-5",$D$7:$D$67,"VAGO")</f>
        <v>1</v>
      </c>
      <c r="E83" s="81">
        <f t="shared" si="2"/>
        <v>5</v>
      </c>
      <c r="F83" s="85"/>
      <c r="G83" s="83">
        <f>SUMIF($B$7:$B$67,"CAA-5",$G$7:$G$67)</f>
        <v>0</v>
      </c>
      <c r="H83" s="83">
        <f>SUMIF($B$7:$B$67,"CAA-5",$H$7:$H$67)</f>
        <v>1079.04</v>
      </c>
      <c r="I83" s="83">
        <f>SUMIF($B$7:$B$67,"CAA-5",$I$7:$I$67)</f>
        <v>5395.3</v>
      </c>
      <c r="J83" s="83">
        <f>SUMIF($B$7:$B$67,"CAA-5",$J$7:$J$67)</f>
        <v>6474.34</v>
      </c>
      <c r="K83" s="84"/>
      <c r="L83" s="84"/>
      <c r="M83" s="84"/>
      <c r="N83" s="84"/>
      <c r="O83" s="84"/>
      <c r="P83" s="84"/>
      <c r="Q83" s="84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</row>
    <row r="84" ht="15.75" customHeight="1">
      <c r="A84" s="76" t="s">
        <v>132</v>
      </c>
      <c r="B84" s="78"/>
      <c r="C84" s="77">
        <f t="shared" ref="C84:E84" si="3">SUM(C73:C83)</f>
        <v>49</v>
      </c>
      <c r="D84" s="77">
        <f t="shared" si="3"/>
        <v>12</v>
      </c>
      <c r="E84" s="77">
        <f t="shared" si="3"/>
        <v>61</v>
      </c>
      <c r="F84" s="78"/>
      <c r="G84" s="88">
        <f t="shared" ref="G84:J84" si="4">SUM(G73:G83)</f>
        <v>18000</v>
      </c>
      <c r="H84" s="88">
        <f t="shared" si="4"/>
        <v>54082.41</v>
      </c>
      <c r="I84" s="88">
        <f t="shared" si="4"/>
        <v>220491.5</v>
      </c>
      <c r="J84" s="88">
        <f t="shared" si="4"/>
        <v>292573.91</v>
      </c>
      <c r="K84" s="84"/>
      <c r="L84" s="84"/>
      <c r="M84" s="84"/>
      <c r="N84" s="84"/>
      <c r="O84" s="84"/>
      <c r="P84" s="84"/>
      <c r="Q84" s="84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</row>
    <row r="85" ht="45.75" customHeight="1">
      <c r="A85" s="84"/>
      <c r="B85" s="84"/>
      <c r="C85" s="84"/>
      <c r="D85" s="84"/>
      <c r="E85" s="84"/>
      <c r="F85" s="84"/>
      <c r="G85" s="84"/>
      <c r="H85" s="34"/>
      <c r="I85" s="34"/>
      <c r="J85" s="89"/>
      <c r="K85" s="84"/>
      <c r="L85" s="84"/>
      <c r="M85" s="84"/>
      <c r="N85" s="84"/>
      <c r="O85" s="84"/>
      <c r="P85" s="84"/>
      <c r="Q85" s="84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</row>
    <row r="86" ht="15.75" customHeight="1">
      <c r="A86" s="17" t="s">
        <v>133</v>
      </c>
      <c r="B86" s="8"/>
      <c r="C86" s="8"/>
      <c r="D86" s="8"/>
      <c r="E86" s="8"/>
      <c r="F86" s="8"/>
      <c r="G86" s="8"/>
      <c r="H86" s="8"/>
      <c r="I86" s="15"/>
      <c r="J86" s="84"/>
      <c r="K86" s="18"/>
      <c r="L86" s="84"/>
      <c r="M86" s="84"/>
      <c r="N86" s="84"/>
      <c r="O86" s="84"/>
      <c r="P86" s="84"/>
      <c r="Q86" s="84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</row>
    <row r="87" ht="15.75" customHeight="1">
      <c r="A87" s="21" t="s">
        <v>134</v>
      </c>
      <c r="B87" s="21" t="s">
        <v>135</v>
      </c>
      <c r="C87" s="21" t="s">
        <v>136</v>
      </c>
      <c r="D87" s="21" t="s">
        <v>137</v>
      </c>
      <c r="E87" s="21" t="s">
        <v>138</v>
      </c>
      <c r="F87" s="21" t="s">
        <v>139</v>
      </c>
      <c r="G87" s="21" t="s">
        <v>140</v>
      </c>
      <c r="H87" s="21" t="s">
        <v>141</v>
      </c>
      <c r="I87" s="21" t="s">
        <v>142</v>
      </c>
      <c r="J87" s="90"/>
      <c r="K87" s="18"/>
      <c r="L87" s="90"/>
      <c r="M87" s="90"/>
      <c r="N87" s="90"/>
      <c r="O87" s="90"/>
      <c r="P87" s="90"/>
      <c r="Q87" s="90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</row>
    <row r="88" ht="15.75" customHeight="1">
      <c r="A88" s="132" t="s">
        <v>306</v>
      </c>
      <c r="B88" s="196" t="s">
        <v>144</v>
      </c>
      <c r="C88" s="49"/>
      <c r="D88" s="50" t="s">
        <v>145</v>
      </c>
      <c r="E88" s="80">
        <v>1.0</v>
      </c>
      <c r="F88" s="132" t="s">
        <v>143</v>
      </c>
      <c r="G88" s="39">
        <v>0.0</v>
      </c>
      <c r="H88" s="137">
        <v>6782.61</v>
      </c>
      <c r="I88" s="33">
        <f t="shared" ref="I88:I92" si="5">SUM(G88:H88)</f>
        <v>6782.61</v>
      </c>
      <c r="J88" s="84"/>
      <c r="K88" s="34"/>
      <c r="L88" s="34"/>
      <c r="M88" s="34"/>
      <c r="N88" s="34"/>
      <c r="O88" s="34"/>
      <c r="P88" s="34"/>
      <c r="Q88" s="34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</row>
    <row r="89" ht="15.75" customHeight="1">
      <c r="A89" s="66" t="s">
        <v>307</v>
      </c>
      <c r="B89" s="197" t="s">
        <v>159</v>
      </c>
      <c r="C89" s="49"/>
      <c r="D89" s="50" t="s">
        <v>145</v>
      </c>
      <c r="E89" s="80">
        <v>1.0</v>
      </c>
      <c r="F89" s="66" t="s">
        <v>146</v>
      </c>
      <c r="G89" s="39">
        <v>0.0</v>
      </c>
      <c r="H89" s="139">
        <v>5703.56</v>
      </c>
      <c r="I89" s="33">
        <f t="shared" si="5"/>
        <v>5703.56</v>
      </c>
      <c r="J89" s="84"/>
      <c r="K89" s="34"/>
      <c r="L89" s="34"/>
      <c r="M89" s="34"/>
      <c r="N89" s="34"/>
      <c r="O89" s="34"/>
      <c r="P89" s="34"/>
      <c r="Q89" s="34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</row>
    <row r="90" ht="15.75" customHeight="1">
      <c r="A90" s="66" t="s">
        <v>308</v>
      </c>
      <c r="B90" s="197" t="s">
        <v>147</v>
      </c>
      <c r="C90" s="49"/>
      <c r="D90" s="50" t="s">
        <v>145</v>
      </c>
      <c r="E90" s="80">
        <v>1.0</v>
      </c>
      <c r="F90" s="184" t="s">
        <v>309</v>
      </c>
      <c r="G90" s="39">
        <v>0.0</v>
      </c>
      <c r="H90" s="139">
        <v>5241.11</v>
      </c>
      <c r="I90" s="33">
        <f t="shared" si="5"/>
        <v>5241.11</v>
      </c>
      <c r="J90" s="84"/>
      <c r="K90" s="34"/>
      <c r="L90" s="34"/>
      <c r="M90" s="34"/>
      <c r="N90" s="34"/>
      <c r="O90" s="34"/>
      <c r="P90" s="34"/>
      <c r="Q90" s="34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</row>
    <row r="91" ht="15.75" customHeight="1">
      <c r="A91" s="160" t="s">
        <v>310</v>
      </c>
      <c r="B91" s="197" t="s">
        <v>148</v>
      </c>
      <c r="C91" s="49"/>
      <c r="D91" s="50" t="s">
        <v>292</v>
      </c>
      <c r="E91" s="80">
        <v>1.0</v>
      </c>
      <c r="F91" s="211" t="s">
        <v>30</v>
      </c>
      <c r="G91" s="39">
        <v>0.0</v>
      </c>
      <c r="H91" s="212">
        <v>0.0</v>
      </c>
      <c r="I91" s="33">
        <f t="shared" si="5"/>
        <v>0</v>
      </c>
      <c r="J91" s="84"/>
      <c r="K91" s="34"/>
      <c r="L91" s="34"/>
      <c r="M91" s="34"/>
      <c r="N91" s="34"/>
      <c r="O91" s="34"/>
      <c r="P91" s="34"/>
      <c r="Q91" s="34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</row>
    <row r="92" ht="15.75" customHeight="1">
      <c r="A92" s="66" t="s">
        <v>311</v>
      </c>
      <c r="B92" s="197" t="s">
        <v>148</v>
      </c>
      <c r="C92" s="49"/>
      <c r="D92" s="50" t="s">
        <v>145</v>
      </c>
      <c r="E92" s="80">
        <v>1.0</v>
      </c>
      <c r="F92" s="189" t="s">
        <v>312</v>
      </c>
      <c r="G92" s="39">
        <v>0.0</v>
      </c>
      <c r="H92" s="139">
        <v>4316.21</v>
      </c>
      <c r="I92" s="33">
        <f t="shared" si="5"/>
        <v>4316.21</v>
      </c>
      <c r="J92" s="84"/>
      <c r="K92" s="34"/>
      <c r="L92" s="34"/>
      <c r="M92" s="34"/>
      <c r="N92" s="34"/>
      <c r="O92" s="34"/>
      <c r="P92" s="34"/>
      <c r="Q92" s="34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</row>
    <row r="93" ht="15.75" customHeight="1">
      <c r="A93" s="76" t="s">
        <v>149</v>
      </c>
      <c r="B93" s="76" t="s">
        <v>150</v>
      </c>
      <c r="C93" s="77" t="s">
        <v>151</v>
      </c>
      <c r="D93" s="77" t="s">
        <v>152</v>
      </c>
      <c r="E93" s="77" t="s">
        <v>153</v>
      </c>
      <c r="F93" s="97"/>
      <c r="G93" s="77" t="s">
        <v>154</v>
      </c>
      <c r="H93" s="77" t="s">
        <v>155</v>
      </c>
      <c r="I93" s="77" t="s">
        <v>156</v>
      </c>
      <c r="J93" s="84"/>
      <c r="K93" s="18"/>
      <c r="L93" s="18"/>
      <c r="M93" s="18"/>
      <c r="N93" s="18"/>
      <c r="O93" s="18"/>
      <c r="P93" s="18"/>
      <c r="Q93" s="18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</row>
    <row r="94" ht="15.75" customHeight="1">
      <c r="A94" s="79" t="s">
        <v>157</v>
      </c>
      <c r="B94" s="98" t="s">
        <v>144</v>
      </c>
      <c r="C94" s="81">
        <f>SUMIFS($E$88:$E$92,$B$88:$B$92,"FDA",$D$88:$D$92,"&lt;&gt;VAGO")</f>
        <v>1</v>
      </c>
      <c r="D94" s="81">
        <f>SUMIFS($E$88:$E$92,$B$88:$B$92,"FDA",$D$88:$D$92,"VAGO")</f>
        <v>0</v>
      </c>
      <c r="E94" s="81">
        <f t="shared" ref="E94:E98" si="6">C94+D94</f>
        <v>1</v>
      </c>
      <c r="F94" s="82"/>
      <c r="G94" s="33">
        <f>SUMIF($B$88:$B$92,"FDA",$G$88:$G$92)</f>
        <v>0</v>
      </c>
      <c r="H94" s="33">
        <f>SUMIF($B$88:$B$92,"FDA",$H$88:$H$92)</f>
        <v>6782.61</v>
      </c>
      <c r="I94" s="33">
        <f>SUMIF($B$88:$B$92,"FDA",$I$88:$I$92)</f>
        <v>6782.61</v>
      </c>
      <c r="J94" s="34"/>
      <c r="K94" s="18"/>
      <c r="L94" s="34"/>
      <c r="M94" s="34"/>
      <c r="N94" s="34"/>
      <c r="O94" s="34"/>
      <c r="P94" s="34"/>
      <c r="Q94" s="34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</row>
    <row r="95" ht="15.75" customHeight="1">
      <c r="A95" s="79" t="s">
        <v>158</v>
      </c>
      <c r="B95" s="98" t="s">
        <v>159</v>
      </c>
      <c r="C95" s="81">
        <f>SUMIFS($E$88:$E$92,$B$88:$B$92,"FDA-1",$D$88:$D$92,"&lt;&gt;VAGO")</f>
        <v>1</v>
      </c>
      <c r="D95" s="81">
        <f>SUMIFS($E$88:$E$92,$B$88:$B$92,"FDA-1",$D$88:$D$92,"VAGO")</f>
        <v>0</v>
      </c>
      <c r="E95" s="81">
        <f t="shared" si="6"/>
        <v>1</v>
      </c>
      <c r="F95" s="82"/>
      <c r="G95" s="33">
        <f>SUMIF($B$88:$B$92,"FDA-1",$G$88:$G$92)</f>
        <v>0</v>
      </c>
      <c r="H95" s="33">
        <f>SUMIF($B$88:$B$92,"FDA-1",$H$88:$H$92)</f>
        <v>5703.56</v>
      </c>
      <c r="I95" s="33">
        <f>SUMIF($B$88:$B$92,"FDA-1",$I$88:$I$92)</f>
        <v>5703.56</v>
      </c>
      <c r="J95" s="34"/>
      <c r="K95" s="18"/>
      <c r="L95" s="34"/>
      <c r="M95" s="34"/>
      <c r="N95" s="34"/>
      <c r="O95" s="34"/>
      <c r="P95" s="34"/>
      <c r="Q95" s="34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</row>
    <row r="96" ht="15.75" customHeight="1">
      <c r="A96" s="79" t="s">
        <v>160</v>
      </c>
      <c r="B96" s="98" t="s">
        <v>147</v>
      </c>
      <c r="C96" s="81">
        <f>SUMIFS($E$88:$E$92,$B$88:$B$92,"FDA-2",$D$88:$D$92,"&lt;&gt;VAGO")</f>
        <v>1</v>
      </c>
      <c r="D96" s="81">
        <f>SUMIFS($E$88:$E$92,$B$88:$B$92,"FDA-2",$D$88:$D$92,"VAGO")</f>
        <v>0</v>
      </c>
      <c r="E96" s="81">
        <f t="shared" si="6"/>
        <v>1</v>
      </c>
      <c r="F96" s="85"/>
      <c r="G96" s="33">
        <f>SUMIF($B$88:$B$92,"FDA-2",$G$88:$G$92)</f>
        <v>0</v>
      </c>
      <c r="H96" s="33">
        <f>SUMIF($B$88:$B$92,"FDA-2",$H$88:$H$92)</f>
        <v>5241.11</v>
      </c>
      <c r="I96" s="33">
        <f>SUMIF($B$88:$B$92,"FDA-2",$I$88:$I$92)</f>
        <v>5241.11</v>
      </c>
      <c r="J96" s="34"/>
      <c r="K96" s="18"/>
      <c r="L96" s="34"/>
      <c r="M96" s="34"/>
      <c r="N96" s="34"/>
      <c r="O96" s="34"/>
      <c r="P96" s="34"/>
      <c r="Q96" s="34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</row>
    <row r="97" ht="15.75" customHeight="1">
      <c r="A97" s="79" t="s">
        <v>161</v>
      </c>
      <c r="B97" s="98" t="s">
        <v>148</v>
      </c>
      <c r="C97" s="81">
        <f>SUMIFS($E$88:$E$92,$B$88:$B$92,"FDA-3",$D$88:$D$92,"&lt;&gt;VAGO")</f>
        <v>1</v>
      </c>
      <c r="D97" s="81">
        <f>SUMIFS($E$88:$E$92,$B$88:$B$92,"FDA-3",$D$88:$D$92,"VAGO")</f>
        <v>1</v>
      </c>
      <c r="E97" s="81">
        <f t="shared" si="6"/>
        <v>2</v>
      </c>
      <c r="F97" s="87"/>
      <c r="G97" s="33">
        <f>SUMIF($B$88:$B$92,"FDA-3",$G$88:$G$92)</f>
        <v>0</v>
      </c>
      <c r="H97" s="33">
        <f>SUMIF($B$88:$B$92,"FDA-3",$H$88:$H$92)</f>
        <v>4316.21</v>
      </c>
      <c r="I97" s="33">
        <f>SUMIF($B$88:$B$92,"FDA-3",$I$88:$I$92)</f>
        <v>4316.21</v>
      </c>
      <c r="J97" s="34"/>
      <c r="K97" s="18"/>
      <c r="L97" s="34"/>
      <c r="M97" s="34"/>
      <c r="N97" s="34"/>
      <c r="O97" s="34"/>
      <c r="P97" s="34"/>
      <c r="Q97" s="34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</row>
    <row r="98" ht="15.75" customHeight="1">
      <c r="A98" s="79" t="s">
        <v>162</v>
      </c>
      <c r="B98" s="98" t="s">
        <v>163</v>
      </c>
      <c r="C98" s="81">
        <f>SUMIFS($E$88:$E$92,$B$88:$B$92,"FDA-4",$D$88:$D$92,"&lt;&gt;VAGO")</f>
        <v>0</v>
      </c>
      <c r="D98" s="81">
        <f>SUMIFS($E$88:$E$92,$B$88:$B$92,"FDA-4",$D$88:$D$92,"VAGO")</f>
        <v>0</v>
      </c>
      <c r="E98" s="81">
        <f t="shared" si="6"/>
        <v>0</v>
      </c>
      <c r="F98" s="85"/>
      <c r="G98" s="33">
        <f>SUMIF($B$88:$B$92,"FDA-4",$G$88:$G$92)</f>
        <v>0</v>
      </c>
      <c r="H98" s="33">
        <f>SUMIF($B$88:$B$92,"FDA-4",$H$88:$H$92)</f>
        <v>0</v>
      </c>
      <c r="I98" s="33">
        <f>SUMIF($B$88:$B$92,"FDA-4",$I$88:$I$92)</f>
        <v>0</v>
      </c>
      <c r="J98" s="34"/>
      <c r="K98" s="18"/>
      <c r="L98" s="34"/>
      <c r="M98" s="34"/>
      <c r="N98" s="34"/>
      <c r="O98" s="34"/>
      <c r="P98" s="34"/>
      <c r="Q98" s="34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</row>
    <row r="99" ht="15.75" customHeight="1">
      <c r="A99" s="76" t="s">
        <v>164</v>
      </c>
      <c r="B99" s="97"/>
      <c r="C99" s="77">
        <f t="shared" ref="C99:E99" si="7">SUM(C94:C98)</f>
        <v>4</v>
      </c>
      <c r="D99" s="77">
        <f t="shared" si="7"/>
        <v>1</v>
      </c>
      <c r="E99" s="77">
        <f t="shared" si="7"/>
        <v>5</v>
      </c>
      <c r="F99" s="97"/>
      <c r="G99" s="100">
        <f t="shared" ref="G99:I99" si="8">SUM(G94:G98)</f>
        <v>0</v>
      </c>
      <c r="H99" s="100">
        <f t="shared" si="8"/>
        <v>22043.49</v>
      </c>
      <c r="I99" s="100">
        <f t="shared" si="8"/>
        <v>22043.49</v>
      </c>
      <c r="J99" s="34"/>
      <c r="K99" s="18"/>
      <c r="L99" s="34"/>
      <c r="M99" s="34"/>
      <c r="N99" s="34"/>
      <c r="O99" s="34"/>
      <c r="P99" s="34"/>
      <c r="Q99" s="34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</row>
    <row r="100" ht="45.0" customHeight="1">
      <c r="A100" s="89"/>
      <c r="B100" s="89"/>
      <c r="C100" s="89"/>
      <c r="D100" s="89"/>
      <c r="E100" s="89"/>
      <c r="F100" s="89"/>
      <c r="G100" s="89"/>
      <c r="H100" s="89"/>
      <c r="I100" s="18"/>
      <c r="J100" s="34"/>
      <c r="K100" s="18"/>
      <c r="L100" s="34"/>
      <c r="M100" s="34"/>
      <c r="N100" s="34"/>
      <c r="O100" s="34"/>
      <c r="P100" s="34"/>
      <c r="Q100" s="34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</row>
    <row r="101" ht="15.75" customHeight="1">
      <c r="A101" s="17" t="s">
        <v>165</v>
      </c>
      <c r="B101" s="8"/>
      <c r="C101" s="8"/>
      <c r="D101" s="8"/>
      <c r="E101" s="8"/>
      <c r="F101" s="8"/>
      <c r="G101" s="8"/>
      <c r="H101" s="8"/>
      <c r="I101" s="15"/>
      <c r="J101" s="34"/>
      <c r="K101" s="18"/>
      <c r="L101" s="34"/>
      <c r="M101" s="34"/>
      <c r="N101" s="34"/>
      <c r="O101" s="34"/>
      <c r="P101" s="34"/>
      <c r="Q101" s="34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</row>
    <row r="102" ht="15.75" customHeight="1">
      <c r="A102" s="101" t="s">
        <v>166</v>
      </c>
      <c r="B102" s="21" t="s">
        <v>167</v>
      </c>
      <c r="C102" s="21" t="s">
        <v>168</v>
      </c>
      <c r="D102" s="21" t="s">
        <v>169</v>
      </c>
      <c r="E102" s="21" t="s">
        <v>170</v>
      </c>
      <c r="F102" s="21" t="s">
        <v>171</v>
      </c>
      <c r="G102" s="21" t="s">
        <v>172</v>
      </c>
      <c r="H102" s="21" t="s">
        <v>173</v>
      </c>
      <c r="I102" s="21" t="s">
        <v>174</v>
      </c>
      <c r="J102" s="18"/>
      <c r="K102" s="18"/>
      <c r="L102" s="18"/>
      <c r="M102" s="18"/>
      <c r="N102" s="18"/>
      <c r="O102" s="18"/>
      <c r="P102" s="18"/>
      <c r="Q102" s="18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</row>
    <row r="103" ht="15.75" customHeight="1">
      <c r="A103" s="213" t="s">
        <v>313</v>
      </c>
      <c r="B103" s="214" t="s">
        <v>176</v>
      </c>
      <c r="C103" s="103"/>
      <c r="D103" s="50" t="s">
        <v>145</v>
      </c>
      <c r="E103" s="215">
        <v>1.0</v>
      </c>
      <c r="F103" s="213" t="s">
        <v>175</v>
      </c>
      <c r="G103" s="136">
        <v>0.0</v>
      </c>
      <c r="H103" s="202">
        <v>1392.8</v>
      </c>
      <c r="I103" s="33">
        <f t="shared" ref="I103:I122" si="9">SUM(G103:H103)</f>
        <v>1392.8</v>
      </c>
      <c r="J103" s="34"/>
      <c r="K103" s="34"/>
      <c r="L103" s="34"/>
      <c r="M103" s="34"/>
      <c r="N103" s="34"/>
      <c r="O103" s="34"/>
      <c r="P103" s="34"/>
      <c r="Q103" s="34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</row>
    <row r="104" ht="15.75" customHeight="1">
      <c r="A104" s="36" t="s">
        <v>313</v>
      </c>
      <c r="B104" s="216" t="s">
        <v>176</v>
      </c>
      <c r="C104" s="49"/>
      <c r="D104" s="50" t="s">
        <v>145</v>
      </c>
      <c r="E104" s="217">
        <v>1.0</v>
      </c>
      <c r="F104" s="36" t="s">
        <v>177</v>
      </c>
      <c r="G104" s="72">
        <v>0.0</v>
      </c>
      <c r="H104" s="146">
        <v>1392.8</v>
      </c>
      <c r="I104" s="33">
        <f t="shared" si="9"/>
        <v>1392.8</v>
      </c>
      <c r="J104" s="34"/>
      <c r="K104" s="34"/>
      <c r="L104" s="34"/>
      <c r="M104" s="34"/>
      <c r="N104" s="34"/>
      <c r="O104" s="34"/>
      <c r="P104" s="34"/>
      <c r="Q104" s="34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</row>
    <row r="105" ht="15.75" customHeight="1">
      <c r="A105" s="36" t="s">
        <v>313</v>
      </c>
      <c r="B105" s="216" t="s">
        <v>176</v>
      </c>
      <c r="C105" s="49"/>
      <c r="D105" s="50" t="s">
        <v>145</v>
      </c>
      <c r="E105" s="217">
        <v>1.0</v>
      </c>
      <c r="F105" s="36" t="s">
        <v>178</v>
      </c>
      <c r="G105" s="72">
        <v>0.0</v>
      </c>
      <c r="H105" s="146">
        <v>1392.8</v>
      </c>
      <c r="I105" s="33">
        <f t="shared" si="9"/>
        <v>1392.8</v>
      </c>
      <c r="J105" s="34"/>
      <c r="K105" s="34"/>
      <c r="L105" s="34"/>
      <c r="M105" s="34"/>
      <c r="N105" s="34"/>
      <c r="O105" s="34"/>
      <c r="P105" s="34"/>
      <c r="Q105" s="34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</row>
    <row r="106" ht="15.75" customHeight="1">
      <c r="A106" s="169" t="s">
        <v>314</v>
      </c>
      <c r="B106" s="216" t="s">
        <v>176</v>
      </c>
      <c r="C106" s="49"/>
      <c r="D106" s="50" t="s">
        <v>145</v>
      </c>
      <c r="E106" s="217">
        <v>1.0</v>
      </c>
      <c r="F106" s="36" t="s">
        <v>179</v>
      </c>
      <c r="G106" s="72">
        <v>0.0</v>
      </c>
      <c r="H106" s="146">
        <v>1392.8</v>
      </c>
      <c r="I106" s="33">
        <f t="shared" si="9"/>
        <v>1392.8</v>
      </c>
      <c r="J106" s="34"/>
      <c r="K106" s="34"/>
      <c r="L106" s="34"/>
      <c r="M106" s="34"/>
      <c r="N106" s="34"/>
      <c r="O106" s="34"/>
      <c r="P106" s="34"/>
      <c r="Q106" s="34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</row>
    <row r="107" ht="15.75" customHeight="1">
      <c r="A107" s="169" t="s">
        <v>314</v>
      </c>
      <c r="B107" s="216" t="s">
        <v>181</v>
      </c>
      <c r="C107" s="103"/>
      <c r="D107" s="50" t="s">
        <v>145</v>
      </c>
      <c r="E107" s="217">
        <v>1.0</v>
      </c>
      <c r="F107" s="169" t="s">
        <v>180</v>
      </c>
      <c r="G107" s="72">
        <v>0.0</v>
      </c>
      <c r="H107" s="146">
        <v>849.76</v>
      </c>
      <c r="I107" s="33">
        <f t="shared" si="9"/>
        <v>849.76</v>
      </c>
      <c r="J107" s="34"/>
      <c r="K107" s="34"/>
      <c r="L107" s="34"/>
      <c r="M107" s="34"/>
      <c r="N107" s="34"/>
      <c r="O107" s="34"/>
      <c r="P107" s="34"/>
      <c r="Q107" s="34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</row>
    <row r="108" ht="15.75" customHeight="1">
      <c r="A108" s="169" t="s">
        <v>314</v>
      </c>
      <c r="B108" s="216" t="s">
        <v>181</v>
      </c>
      <c r="C108" s="103"/>
      <c r="D108" s="50" t="s">
        <v>145</v>
      </c>
      <c r="E108" s="217">
        <v>1.0</v>
      </c>
      <c r="F108" s="169" t="s">
        <v>182</v>
      </c>
      <c r="G108" s="72">
        <v>0.0</v>
      </c>
      <c r="H108" s="146">
        <v>849.76</v>
      </c>
      <c r="I108" s="33">
        <f t="shared" si="9"/>
        <v>849.76</v>
      </c>
      <c r="J108" s="34"/>
      <c r="K108" s="34"/>
      <c r="L108" s="34"/>
      <c r="M108" s="34"/>
      <c r="N108" s="34"/>
      <c r="O108" s="34"/>
      <c r="P108" s="34"/>
      <c r="Q108" s="34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</row>
    <row r="109" ht="15.75" customHeight="1">
      <c r="A109" s="169" t="s">
        <v>314</v>
      </c>
      <c r="B109" s="216" t="s">
        <v>181</v>
      </c>
      <c r="C109" s="103"/>
      <c r="D109" s="50" t="s">
        <v>145</v>
      </c>
      <c r="E109" s="217">
        <v>1.0</v>
      </c>
      <c r="F109" s="218" t="s">
        <v>183</v>
      </c>
      <c r="G109" s="72">
        <v>0.0</v>
      </c>
      <c r="H109" s="146">
        <v>849.76</v>
      </c>
      <c r="I109" s="33">
        <f t="shared" si="9"/>
        <v>849.76</v>
      </c>
      <c r="J109" s="34"/>
      <c r="K109" s="34"/>
      <c r="L109" s="34"/>
      <c r="M109" s="34"/>
      <c r="N109" s="34"/>
      <c r="O109" s="34"/>
      <c r="P109" s="34"/>
      <c r="Q109" s="34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</row>
    <row r="110" ht="15.75" customHeight="1">
      <c r="A110" s="169" t="s">
        <v>314</v>
      </c>
      <c r="B110" s="216" t="s">
        <v>181</v>
      </c>
      <c r="C110" s="103"/>
      <c r="D110" s="50" t="s">
        <v>145</v>
      </c>
      <c r="E110" s="217">
        <v>1.0</v>
      </c>
      <c r="F110" s="169" t="s">
        <v>184</v>
      </c>
      <c r="G110" s="72">
        <v>0.0</v>
      </c>
      <c r="H110" s="146">
        <v>849.76</v>
      </c>
      <c r="I110" s="33">
        <f t="shared" si="9"/>
        <v>849.76</v>
      </c>
      <c r="J110" s="34"/>
      <c r="K110" s="34"/>
      <c r="L110" s="34"/>
      <c r="M110" s="34"/>
      <c r="N110" s="34"/>
      <c r="O110" s="34"/>
      <c r="P110" s="34"/>
      <c r="Q110" s="34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</row>
    <row r="111" ht="15.75" customHeight="1">
      <c r="A111" s="169" t="s">
        <v>314</v>
      </c>
      <c r="B111" s="216" t="s">
        <v>181</v>
      </c>
      <c r="C111" s="103"/>
      <c r="D111" s="50" t="s">
        <v>145</v>
      </c>
      <c r="E111" s="217">
        <v>1.0</v>
      </c>
      <c r="F111" s="169" t="s">
        <v>185</v>
      </c>
      <c r="G111" s="72">
        <v>0.0</v>
      </c>
      <c r="H111" s="146">
        <v>849.76</v>
      </c>
      <c r="I111" s="33">
        <f t="shared" si="9"/>
        <v>849.76</v>
      </c>
      <c r="J111" s="34"/>
      <c r="K111" s="34"/>
      <c r="L111" s="34"/>
      <c r="M111" s="34"/>
      <c r="N111" s="34"/>
      <c r="O111" s="34"/>
      <c r="P111" s="34"/>
      <c r="Q111" s="34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</row>
    <row r="112" ht="15.75" customHeight="1">
      <c r="A112" s="169" t="s">
        <v>315</v>
      </c>
      <c r="B112" s="216" t="s">
        <v>187</v>
      </c>
      <c r="C112" s="103"/>
      <c r="D112" s="50" t="s">
        <v>145</v>
      </c>
      <c r="E112" s="217">
        <v>1.0</v>
      </c>
      <c r="F112" s="169" t="s">
        <v>186</v>
      </c>
      <c r="G112" s="72">
        <v>0.0</v>
      </c>
      <c r="H112" s="146">
        <v>505.81</v>
      </c>
      <c r="I112" s="33">
        <f t="shared" si="9"/>
        <v>505.81</v>
      </c>
      <c r="J112" s="34"/>
      <c r="K112" s="34"/>
      <c r="L112" s="34"/>
      <c r="M112" s="34"/>
      <c r="N112" s="34"/>
      <c r="O112" s="34"/>
      <c r="P112" s="34"/>
      <c r="Q112" s="34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</row>
    <row r="113" ht="15.75" customHeight="1">
      <c r="A113" s="169" t="s">
        <v>315</v>
      </c>
      <c r="B113" s="216" t="s">
        <v>187</v>
      </c>
      <c r="C113" s="103"/>
      <c r="D113" s="50" t="s">
        <v>145</v>
      </c>
      <c r="E113" s="217">
        <v>1.0</v>
      </c>
      <c r="F113" s="169" t="s">
        <v>188</v>
      </c>
      <c r="G113" s="72">
        <v>0.0</v>
      </c>
      <c r="H113" s="146">
        <v>505.81</v>
      </c>
      <c r="I113" s="33">
        <f t="shared" si="9"/>
        <v>505.81</v>
      </c>
      <c r="J113" s="34"/>
      <c r="K113" s="34"/>
      <c r="L113" s="34"/>
      <c r="M113" s="34"/>
      <c r="N113" s="34"/>
      <c r="O113" s="34"/>
      <c r="P113" s="34"/>
      <c r="Q113" s="34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</row>
    <row r="114" ht="15.75" customHeight="1">
      <c r="A114" s="169" t="s">
        <v>316</v>
      </c>
      <c r="B114" s="216" t="s">
        <v>187</v>
      </c>
      <c r="C114" s="103"/>
      <c r="D114" s="50" t="s">
        <v>145</v>
      </c>
      <c r="E114" s="217">
        <v>1.0</v>
      </c>
      <c r="F114" s="218" t="s">
        <v>189</v>
      </c>
      <c r="G114" s="72">
        <v>0.0</v>
      </c>
      <c r="H114" s="146">
        <v>505.81</v>
      </c>
      <c r="I114" s="33">
        <f t="shared" si="9"/>
        <v>505.81</v>
      </c>
      <c r="J114" s="34"/>
      <c r="K114" s="34"/>
      <c r="L114" s="34"/>
      <c r="M114" s="34"/>
      <c r="N114" s="34"/>
      <c r="O114" s="34"/>
      <c r="P114" s="34"/>
      <c r="Q114" s="34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</row>
    <row r="115" ht="15.75" customHeight="1">
      <c r="A115" s="169" t="s">
        <v>316</v>
      </c>
      <c r="B115" s="216" t="s">
        <v>191</v>
      </c>
      <c r="C115" s="103"/>
      <c r="D115" s="50" t="s">
        <v>145</v>
      </c>
      <c r="E115" s="217">
        <v>1.0</v>
      </c>
      <c r="F115" s="169" t="s">
        <v>190</v>
      </c>
      <c r="G115" s="72">
        <v>0.0</v>
      </c>
      <c r="H115" s="146">
        <v>465.35</v>
      </c>
      <c r="I115" s="33">
        <f t="shared" si="9"/>
        <v>465.35</v>
      </c>
      <c r="J115" s="34"/>
      <c r="K115" s="34"/>
      <c r="L115" s="34"/>
      <c r="M115" s="34"/>
      <c r="N115" s="34"/>
      <c r="O115" s="34"/>
      <c r="P115" s="34"/>
      <c r="Q115" s="34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</row>
    <row r="116" ht="15.75" customHeight="1">
      <c r="A116" s="169" t="s">
        <v>316</v>
      </c>
      <c r="B116" s="216" t="s">
        <v>191</v>
      </c>
      <c r="C116" s="103"/>
      <c r="D116" s="50" t="s">
        <v>145</v>
      </c>
      <c r="E116" s="217">
        <v>1.0</v>
      </c>
      <c r="F116" s="169" t="s">
        <v>192</v>
      </c>
      <c r="G116" s="72">
        <v>0.0</v>
      </c>
      <c r="H116" s="146">
        <v>465.35</v>
      </c>
      <c r="I116" s="33">
        <f t="shared" si="9"/>
        <v>465.35</v>
      </c>
      <c r="J116" s="34"/>
      <c r="K116" s="34"/>
      <c r="L116" s="34"/>
      <c r="M116" s="34"/>
      <c r="N116" s="34"/>
      <c r="O116" s="34"/>
      <c r="P116" s="34"/>
      <c r="Q116" s="34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</row>
    <row r="117" ht="15.75" customHeight="1">
      <c r="A117" s="169" t="s">
        <v>316</v>
      </c>
      <c r="B117" s="216" t="s">
        <v>191</v>
      </c>
      <c r="C117" s="103"/>
      <c r="D117" s="50" t="s">
        <v>145</v>
      </c>
      <c r="E117" s="217">
        <v>1.0</v>
      </c>
      <c r="F117" s="218" t="s">
        <v>193</v>
      </c>
      <c r="G117" s="72">
        <v>0.0</v>
      </c>
      <c r="H117" s="146">
        <v>465.35</v>
      </c>
      <c r="I117" s="33">
        <f t="shared" si="9"/>
        <v>465.35</v>
      </c>
      <c r="J117" s="34"/>
      <c r="K117" s="34"/>
      <c r="L117" s="34"/>
      <c r="M117" s="34"/>
      <c r="N117" s="34"/>
      <c r="O117" s="34"/>
      <c r="P117" s="34"/>
      <c r="Q117" s="34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</row>
    <row r="118" ht="15.75" customHeight="1">
      <c r="A118" s="169" t="s">
        <v>316</v>
      </c>
      <c r="B118" s="216" t="s">
        <v>191</v>
      </c>
      <c r="C118" s="103"/>
      <c r="D118" s="50" t="s">
        <v>145</v>
      </c>
      <c r="E118" s="217">
        <v>1.0</v>
      </c>
      <c r="F118" s="218" t="s">
        <v>194</v>
      </c>
      <c r="G118" s="72">
        <v>0.0</v>
      </c>
      <c r="H118" s="146">
        <v>465.35</v>
      </c>
      <c r="I118" s="33">
        <f t="shared" si="9"/>
        <v>465.35</v>
      </c>
      <c r="J118" s="34"/>
      <c r="K118" s="34"/>
      <c r="L118" s="34"/>
      <c r="M118" s="34"/>
      <c r="N118" s="34"/>
      <c r="O118" s="34"/>
      <c r="P118" s="34"/>
      <c r="Q118" s="34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</row>
    <row r="119" ht="15.75" customHeight="1">
      <c r="A119" s="169" t="s">
        <v>316</v>
      </c>
      <c r="B119" s="216" t="s">
        <v>191</v>
      </c>
      <c r="C119" s="103"/>
      <c r="D119" s="50" t="s">
        <v>145</v>
      </c>
      <c r="E119" s="217">
        <v>1.0</v>
      </c>
      <c r="F119" s="169" t="s">
        <v>195</v>
      </c>
      <c r="G119" s="72">
        <v>0.0</v>
      </c>
      <c r="H119" s="146">
        <v>465.35</v>
      </c>
      <c r="I119" s="33">
        <f t="shared" si="9"/>
        <v>465.35</v>
      </c>
      <c r="J119" s="34"/>
      <c r="K119" s="34"/>
      <c r="L119" s="34"/>
      <c r="M119" s="34"/>
      <c r="N119" s="34"/>
      <c r="O119" s="34"/>
      <c r="P119" s="34"/>
      <c r="Q119" s="34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</row>
    <row r="120" ht="15.75" customHeight="1">
      <c r="A120" s="169" t="s">
        <v>316</v>
      </c>
      <c r="B120" s="216" t="s">
        <v>191</v>
      </c>
      <c r="C120" s="103"/>
      <c r="D120" s="50" t="s">
        <v>145</v>
      </c>
      <c r="E120" s="217">
        <v>1.0</v>
      </c>
      <c r="F120" s="169" t="s">
        <v>196</v>
      </c>
      <c r="G120" s="72">
        <v>0.0</v>
      </c>
      <c r="H120" s="146">
        <v>465.35</v>
      </c>
      <c r="I120" s="33">
        <f t="shared" si="9"/>
        <v>465.35</v>
      </c>
      <c r="J120" s="34"/>
      <c r="K120" s="34"/>
      <c r="L120" s="34"/>
      <c r="M120" s="34"/>
      <c r="N120" s="34"/>
      <c r="O120" s="34"/>
      <c r="P120" s="34"/>
      <c r="Q120" s="34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</row>
    <row r="121" ht="15.75" customHeight="1">
      <c r="A121" s="169" t="s">
        <v>316</v>
      </c>
      <c r="B121" s="216" t="s">
        <v>191</v>
      </c>
      <c r="C121" s="103"/>
      <c r="D121" s="50" t="s">
        <v>145</v>
      </c>
      <c r="E121" s="217">
        <v>1.0</v>
      </c>
      <c r="F121" s="169" t="s">
        <v>197</v>
      </c>
      <c r="G121" s="72">
        <v>0.0</v>
      </c>
      <c r="H121" s="146">
        <v>465.35</v>
      </c>
      <c r="I121" s="33">
        <f t="shared" si="9"/>
        <v>465.35</v>
      </c>
      <c r="J121" s="34"/>
      <c r="K121" s="34"/>
      <c r="L121" s="34"/>
      <c r="M121" s="34"/>
      <c r="N121" s="34"/>
      <c r="O121" s="34"/>
      <c r="P121" s="34"/>
      <c r="Q121" s="34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</row>
    <row r="122" ht="15.75" customHeight="1">
      <c r="A122" s="219" t="s">
        <v>316</v>
      </c>
      <c r="B122" s="206" t="s">
        <v>191</v>
      </c>
      <c r="C122" s="103"/>
      <c r="D122" s="50" t="s">
        <v>292</v>
      </c>
      <c r="E122" s="217">
        <v>1.0</v>
      </c>
      <c r="F122" s="219" t="s">
        <v>30</v>
      </c>
      <c r="G122" s="199">
        <v>0.0</v>
      </c>
      <c r="H122" s="208">
        <v>0.0</v>
      </c>
      <c r="I122" s="33">
        <f t="shared" si="9"/>
        <v>0</v>
      </c>
      <c r="J122" s="34"/>
      <c r="K122" s="34"/>
      <c r="L122" s="34"/>
      <c r="M122" s="34"/>
      <c r="N122" s="34"/>
      <c r="O122" s="34"/>
      <c r="P122" s="34"/>
      <c r="Q122" s="34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</row>
    <row r="123" ht="15.75" customHeight="1">
      <c r="A123" s="76" t="s">
        <v>198</v>
      </c>
      <c r="B123" s="76" t="s">
        <v>199</v>
      </c>
      <c r="C123" s="77" t="s">
        <v>200</v>
      </c>
      <c r="D123" s="77" t="s">
        <v>201</v>
      </c>
      <c r="E123" s="77" t="s">
        <v>202</v>
      </c>
      <c r="F123" s="97"/>
      <c r="G123" s="77" t="s">
        <v>203</v>
      </c>
      <c r="H123" s="77" t="s">
        <v>204</v>
      </c>
      <c r="I123" s="77" t="s">
        <v>205</v>
      </c>
      <c r="J123" s="34"/>
      <c r="K123" s="34"/>
      <c r="L123" s="34"/>
      <c r="M123" s="34"/>
      <c r="N123" s="34"/>
      <c r="O123" s="34"/>
      <c r="P123" s="34"/>
      <c r="Q123" s="34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</row>
    <row r="124" ht="15.75" customHeight="1">
      <c r="A124" s="79" t="s">
        <v>206</v>
      </c>
      <c r="B124" s="98" t="s">
        <v>176</v>
      </c>
      <c r="C124" s="81">
        <f>SUMIFS($E$103:$E$122,$B$103:$B$122,"FGS-1",$D$103:$D$122,"&lt;&gt;VAGO")</f>
        <v>4</v>
      </c>
      <c r="D124" s="81">
        <f>SUMIFS($E$103:$E$122,$B$103:$B$122,"FGS-1",$D$103:$D$122,"VAGO")</f>
        <v>0</v>
      </c>
      <c r="E124" s="81">
        <f t="shared" ref="E124:E129" si="10">C124+D124</f>
        <v>4</v>
      </c>
      <c r="F124" s="82"/>
      <c r="G124" s="33">
        <f>SUMIF($B$103:$B$122,"FGS-1",$G$103:$G$122)</f>
        <v>0</v>
      </c>
      <c r="H124" s="33">
        <f>SUMIF($B$103:$B$122,"FGS-1",$H$103:$H$122)</f>
        <v>5571.2</v>
      </c>
      <c r="I124" s="33">
        <f>SUMIF($B$103:$B$122,"FGS-1",$G$103:$G$122)</f>
        <v>0</v>
      </c>
      <c r="J124" s="34"/>
      <c r="K124" s="34"/>
      <c r="L124" s="34"/>
      <c r="M124" s="34"/>
      <c r="N124" s="34"/>
      <c r="O124" s="34"/>
      <c r="P124" s="34"/>
      <c r="Q124" s="3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</row>
    <row r="125" ht="15.75" customHeight="1">
      <c r="A125" s="79" t="s">
        <v>207</v>
      </c>
      <c r="B125" s="98" t="s">
        <v>208</v>
      </c>
      <c r="C125" s="81">
        <f>SUMIFS($E$103:$E$122,$B$103:$B$122,"FGS-2",$D$103:$D$122,"&lt;&gt;VAGO")</f>
        <v>5</v>
      </c>
      <c r="D125" s="81">
        <f>SUMIFS($E$103:$E$122,$B$103:$B$122,"FGS-2",$D$103:$D$122,"VAGO")</f>
        <v>0</v>
      </c>
      <c r="E125" s="81">
        <f t="shared" si="10"/>
        <v>5</v>
      </c>
      <c r="F125" s="85"/>
      <c r="G125" s="33">
        <f>SUMIF($B$103:$B$122,"FGS-2",$G$103:$G$122)</f>
        <v>0</v>
      </c>
      <c r="H125" s="33">
        <f>SUMIF($B$103:$B$122,"FGS-2",$H$103:$H$122)</f>
        <v>4248.8</v>
      </c>
      <c r="I125" s="33">
        <f>SUMIF($B$103:$B$122,"FGS-2",$G$103:$G$122)</f>
        <v>0</v>
      </c>
      <c r="J125" s="34"/>
      <c r="K125" s="34"/>
      <c r="L125" s="34"/>
      <c r="M125" s="34"/>
      <c r="N125" s="34"/>
      <c r="O125" s="34"/>
      <c r="P125" s="34"/>
      <c r="Q125" s="3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</row>
    <row r="126" ht="15.75" customHeight="1">
      <c r="A126" s="79" t="s">
        <v>209</v>
      </c>
      <c r="B126" s="98" t="s">
        <v>210</v>
      </c>
      <c r="C126" s="81">
        <f>SUMIFS($E$103:$E$122,$B$103:$B$122,"FGS-3",$D$103:$D$122,"&lt;&gt;VAGO")</f>
        <v>0</v>
      </c>
      <c r="D126" s="81">
        <f>SUMIFS($E$103:$E$122,$B$103:$B$122,"FGS-3",$D$103:$D$122,"VAGO")</f>
        <v>0</v>
      </c>
      <c r="E126" s="81">
        <f t="shared" si="10"/>
        <v>0</v>
      </c>
      <c r="F126" s="85"/>
      <c r="G126" s="33">
        <f>SUMIF($B$103:$B$122,"FGS-3",$G$103:$G$122)</f>
        <v>0</v>
      </c>
      <c r="H126" s="33">
        <f>SUMIF($B$103:$B$122,"FGS-3",$H$103:$H$122)</f>
        <v>0</v>
      </c>
      <c r="I126" s="33">
        <f>SUMIF($B$103:$B$122,"FGS-3",$G$103:$G$122)</f>
        <v>0</v>
      </c>
      <c r="J126" s="34"/>
      <c r="K126" s="34"/>
      <c r="L126" s="34"/>
      <c r="M126" s="34"/>
      <c r="N126" s="34"/>
      <c r="O126" s="34"/>
      <c r="P126" s="34"/>
      <c r="Q126" s="3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</row>
    <row r="127" ht="15.75" customHeight="1">
      <c r="A127" s="86" t="s">
        <v>211</v>
      </c>
      <c r="B127" s="119" t="s">
        <v>212</v>
      </c>
      <c r="C127" s="81">
        <f>SUMIFS($E$103:$E$122,$B$103:$B$122,"FGA-1",$D$103:$D$122,"&lt;&gt;VAGO")</f>
        <v>3</v>
      </c>
      <c r="D127" s="81">
        <f>SUMIFS($E$103:$E$122,$B$103:$B$122,"FGA-1",$D$103:$D$122,"VAGO")</f>
        <v>0</v>
      </c>
      <c r="E127" s="81">
        <f t="shared" si="10"/>
        <v>3</v>
      </c>
      <c r="F127" s="87"/>
      <c r="G127" s="33">
        <f>SUMIF($B$103:$B$122,"FGA-1",$G$103:$G$122)</f>
        <v>0</v>
      </c>
      <c r="H127" s="33">
        <f>SUMIF($B$103:$B$122,"FGA-1",$H$103:$H$122)</f>
        <v>1517.43</v>
      </c>
      <c r="I127" s="33">
        <f>SUMIF($B$103:$B$122,"FGA-1",$G$103:$G$122)</f>
        <v>0</v>
      </c>
      <c r="J127" s="34"/>
      <c r="K127" s="34"/>
      <c r="L127" s="34"/>
      <c r="M127" s="34"/>
      <c r="N127" s="34"/>
      <c r="O127" s="34"/>
      <c r="P127" s="34"/>
      <c r="Q127" s="3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</row>
    <row r="128" ht="15.75" customHeight="1">
      <c r="A128" s="79" t="s">
        <v>213</v>
      </c>
      <c r="B128" s="98" t="s">
        <v>191</v>
      </c>
      <c r="C128" s="81">
        <f>SUMIFS($E$103:$E$122,$B$103:$B$122,"FGA-2",$D$103:$D$122,"&lt;&gt;VAGO")</f>
        <v>7</v>
      </c>
      <c r="D128" s="81">
        <f>SUMIFS($E$103:$E$122,$B$103:$B$122,"FGA-2",$D$103:$D$122,"VAGO")</f>
        <v>1</v>
      </c>
      <c r="E128" s="81">
        <f t="shared" si="10"/>
        <v>8</v>
      </c>
      <c r="F128" s="87"/>
      <c r="G128" s="33">
        <f>SUMIF($B$103:$B$122,"FGA-2",$G$103:$G$122)</f>
        <v>0</v>
      </c>
      <c r="H128" s="33">
        <f>SUMIF($B$103:$B$122,"FGA-2",$H$103:$H$122)</f>
        <v>3257.45</v>
      </c>
      <c r="I128" s="33">
        <f>SUMIF($B$103:$B$122,"FGA-2",$G$103:$G$122)</f>
        <v>0</v>
      </c>
      <c r="J128" s="34"/>
      <c r="K128" s="34"/>
      <c r="L128" s="34"/>
      <c r="M128" s="34"/>
      <c r="N128" s="34"/>
      <c r="O128" s="34"/>
      <c r="P128" s="34"/>
      <c r="Q128" s="3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</row>
    <row r="129" ht="15.75" customHeight="1">
      <c r="A129" s="79" t="s">
        <v>214</v>
      </c>
      <c r="B129" s="98" t="s">
        <v>215</v>
      </c>
      <c r="C129" s="81">
        <f>SUMIFS($E$103:$E$122,$B$103:$B$122,"FGA-3",$D$103:$D$122,"&lt;&gt;VAGO")</f>
        <v>0</v>
      </c>
      <c r="D129" s="81">
        <f>SUMIFS($E$103:$E$122,$B$103:$B$122,"FGA-3",$D$103:$D$122,"VAGO")</f>
        <v>0</v>
      </c>
      <c r="E129" s="81">
        <f t="shared" si="10"/>
        <v>0</v>
      </c>
      <c r="F129" s="85"/>
      <c r="G129" s="33">
        <f>SUMIF($B$103:$B$122,"FGA-3",$G$103:$G$122)</f>
        <v>0</v>
      </c>
      <c r="H129" s="33">
        <f>SUMIF($B$103:$B$122,"FGA-3",$H$103:$H$122)</f>
        <v>0</v>
      </c>
      <c r="I129" s="33">
        <f>SUMIF($B$103:$B$122,"FGA-3",$G$103:$G$122)</f>
        <v>0</v>
      </c>
      <c r="J129" s="34"/>
      <c r="K129" s="34"/>
      <c r="L129" s="34"/>
      <c r="M129" s="34"/>
      <c r="N129" s="34"/>
      <c r="O129" s="34"/>
      <c r="P129" s="34"/>
      <c r="Q129" s="34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</row>
    <row r="130" ht="15.75" customHeight="1">
      <c r="A130" s="76" t="s">
        <v>216</v>
      </c>
      <c r="B130" s="97"/>
      <c r="C130" s="77">
        <f t="shared" ref="C130:E130" si="11">SUM(C124:C129)</f>
        <v>19</v>
      </c>
      <c r="D130" s="77">
        <f t="shared" si="11"/>
        <v>1</v>
      </c>
      <c r="E130" s="77">
        <f t="shared" si="11"/>
        <v>20</v>
      </c>
      <c r="F130" s="97"/>
      <c r="G130" s="100">
        <f t="shared" ref="G130:I130" si="12">SUM(G124:G129)</f>
        <v>0</v>
      </c>
      <c r="H130" s="100">
        <f t="shared" si="12"/>
        <v>14594.88</v>
      </c>
      <c r="I130" s="100">
        <f t="shared" si="12"/>
        <v>0</v>
      </c>
      <c r="J130" s="34"/>
      <c r="K130" s="34"/>
      <c r="L130" s="34"/>
      <c r="M130" s="34"/>
      <c r="N130" s="34"/>
      <c r="O130" s="34"/>
      <c r="P130" s="34"/>
      <c r="Q130" s="34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</row>
    <row r="131" ht="33.0" customHeight="1">
      <c r="A131" s="84"/>
      <c r="B131" s="84"/>
      <c r="C131" s="84"/>
      <c r="D131" s="84"/>
      <c r="E131" s="84"/>
      <c r="F131" s="84"/>
      <c r="G131" s="84"/>
      <c r="H131" s="84"/>
      <c r="I131" s="90"/>
      <c r="J131" s="90"/>
      <c r="K131" s="18"/>
      <c r="L131" s="90"/>
      <c r="M131" s="90"/>
      <c r="N131" s="90"/>
      <c r="O131" s="90"/>
      <c r="P131" s="90"/>
      <c r="Q131" s="90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</row>
    <row r="132" ht="15.75" customHeight="1">
      <c r="A132" s="76"/>
      <c r="B132" s="76"/>
      <c r="C132" s="77" t="s">
        <v>217</v>
      </c>
      <c r="D132" s="77" t="s">
        <v>218</v>
      </c>
      <c r="E132" s="77" t="s">
        <v>219</v>
      </c>
      <c r="F132" s="78"/>
      <c r="G132" s="77" t="s">
        <v>220</v>
      </c>
      <c r="H132" s="77" t="s">
        <v>328</v>
      </c>
      <c r="I132" s="77" t="s">
        <v>329</v>
      </c>
      <c r="J132" s="90"/>
      <c r="K132" s="18"/>
      <c r="L132" s="90"/>
      <c r="M132" s="90"/>
      <c r="N132" s="90"/>
      <c r="O132" s="90"/>
      <c r="P132" s="90"/>
      <c r="Q132" s="90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</row>
    <row r="133" ht="15.75" customHeight="1">
      <c r="A133" s="76" t="s">
        <v>221</v>
      </c>
      <c r="B133" s="78"/>
      <c r="C133" s="77">
        <f t="shared" ref="C133:E133" si="13">SUM(C84+C99+C130)</f>
        <v>72</v>
      </c>
      <c r="D133" s="77">
        <f t="shared" si="13"/>
        <v>14</v>
      </c>
      <c r="E133" s="77">
        <f t="shared" si="13"/>
        <v>86</v>
      </c>
      <c r="F133" s="78"/>
      <c r="G133" s="100">
        <f t="shared" ref="G133:I133" si="14">SUM(H84+G99+G130)</f>
        <v>54082.41</v>
      </c>
      <c r="H133" s="100">
        <f t="shared" si="14"/>
        <v>257129.87</v>
      </c>
      <c r="I133" s="100">
        <f t="shared" si="14"/>
        <v>314617.4</v>
      </c>
      <c r="J133" s="90"/>
      <c r="K133" s="18"/>
      <c r="L133" s="90"/>
      <c r="M133" s="90"/>
      <c r="N133" s="90"/>
      <c r="O133" s="90"/>
      <c r="P133" s="90"/>
      <c r="Q133" s="90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</row>
    <row r="134" ht="30.0" customHeight="1">
      <c r="A134" s="84"/>
      <c r="B134" s="84"/>
      <c r="C134" s="84"/>
      <c r="D134" s="84"/>
      <c r="E134" s="84"/>
      <c r="F134" s="84"/>
      <c r="G134" s="84"/>
      <c r="H134" s="84"/>
      <c r="I134" s="90"/>
      <c r="J134" s="90"/>
      <c r="K134" s="18"/>
      <c r="L134" s="90"/>
      <c r="M134" s="90"/>
      <c r="N134" s="90"/>
      <c r="O134" s="90"/>
      <c r="P134" s="90"/>
      <c r="Q134" s="90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</row>
    <row r="135" ht="15.75" customHeight="1">
      <c r="A135" s="121" t="s">
        <v>222</v>
      </c>
      <c r="B135" s="8"/>
      <c r="C135" s="8"/>
      <c r="D135" s="8"/>
      <c r="E135" s="8"/>
      <c r="F135" s="15"/>
      <c r="G135" s="34"/>
      <c r="H135" s="84"/>
      <c r="I135" s="84"/>
      <c r="J135" s="84"/>
      <c r="K135" s="34"/>
      <c r="L135" s="84"/>
      <c r="M135" s="90"/>
      <c r="N135" s="90"/>
      <c r="O135" s="90"/>
      <c r="P135" s="90"/>
      <c r="Q135" s="90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</row>
    <row r="136" ht="15.75" customHeight="1">
      <c r="A136" s="175" t="s">
        <v>223</v>
      </c>
      <c r="B136" s="8"/>
      <c r="C136" s="8"/>
      <c r="D136" s="8"/>
      <c r="E136" s="8"/>
      <c r="F136" s="15"/>
      <c r="G136" s="34"/>
      <c r="H136" s="84"/>
      <c r="I136" s="84"/>
      <c r="J136" s="84"/>
      <c r="K136" s="84"/>
      <c r="L136" s="84"/>
      <c r="M136" s="90"/>
      <c r="N136" s="90"/>
      <c r="O136" s="90"/>
      <c r="P136" s="90"/>
      <c r="Q136" s="90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</row>
    <row r="137" ht="15.75" customHeight="1">
      <c r="A137" s="175" t="s">
        <v>224</v>
      </c>
      <c r="B137" s="8"/>
      <c r="C137" s="8"/>
      <c r="D137" s="8"/>
      <c r="E137" s="8"/>
      <c r="F137" s="15"/>
      <c r="G137" s="34"/>
      <c r="H137" s="84"/>
      <c r="I137" s="84"/>
      <c r="J137" s="84"/>
      <c r="K137" s="84"/>
      <c r="L137" s="84"/>
      <c r="M137" s="90"/>
      <c r="N137" s="90"/>
      <c r="O137" s="90"/>
      <c r="P137" s="90"/>
      <c r="Q137" s="90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</row>
    <row r="138" ht="15.75" customHeight="1">
      <c r="A138" s="176" t="s">
        <v>225</v>
      </c>
      <c r="B138" s="8"/>
      <c r="C138" s="8"/>
      <c r="D138" s="8"/>
      <c r="E138" s="8"/>
      <c r="F138" s="15"/>
      <c r="G138" s="34"/>
      <c r="H138" s="84"/>
      <c r="I138" s="84"/>
      <c r="J138" s="84"/>
      <c r="K138" s="84"/>
      <c r="L138" s="84"/>
      <c r="M138" s="90"/>
      <c r="N138" s="90"/>
      <c r="O138" s="90"/>
      <c r="P138" s="90"/>
      <c r="Q138" s="90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</row>
    <row r="139" ht="15.75" customHeight="1">
      <c r="A139" s="176" t="s">
        <v>226</v>
      </c>
      <c r="B139" s="8"/>
      <c r="C139" s="8"/>
      <c r="D139" s="8"/>
      <c r="E139" s="8"/>
      <c r="F139" s="15"/>
      <c r="G139" s="34"/>
      <c r="H139" s="84"/>
      <c r="I139" s="84"/>
      <c r="J139" s="84"/>
      <c r="K139" s="84"/>
      <c r="L139" s="84"/>
      <c r="M139" s="90"/>
      <c r="N139" s="90"/>
      <c r="O139" s="90"/>
      <c r="P139" s="90"/>
      <c r="Q139" s="90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</row>
    <row r="140" ht="15.75" customHeight="1">
      <c r="A140" s="176" t="s">
        <v>227</v>
      </c>
      <c r="B140" s="8"/>
      <c r="C140" s="8"/>
      <c r="D140" s="8"/>
      <c r="E140" s="8"/>
      <c r="F140" s="15"/>
      <c r="G140" s="34"/>
      <c r="H140" s="84"/>
      <c r="I140" s="84"/>
      <c r="J140" s="84"/>
      <c r="K140" s="84"/>
      <c r="L140" s="84"/>
      <c r="M140" s="90"/>
      <c r="N140" s="90"/>
      <c r="O140" s="90"/>
      <c r="P140" s="90"/>
      <c r="Q140" s="90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</row>
    <row r="141" ht="15.75" customHeight="1">
      <c r="A141" s="123"/>
      <c r="B141" s="8"/>
      <c r="C141" s="8"/>
      <c r="D141" s="8"/>
      <c r="E141" s="8"/>
      <c r="F141" s="15"/>
      <c r="G141" s="34"/>
      <c r="H141" s="84"/>
      <c r="I141" s="84"/>
      <c r="J141" s="84"/>
      <c r="K141" s="84"/>
      <c r="L141" s="84"/>
      <c r="M141" s="90"/>
      <c r="N141" s="90"/>
      <c r="O141" s="90"/>
      <c r="P141" s="90"/>
      <c r="Q141" s="90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</row>
    <row r="142" ht="15.75" customHeight="1">
      <c r="A142" s="123"/>
      <c r="B142" s="8"/>
      <c r="C142" s="8"/>
      <c r="D142" s="8"/>
      <c r="E142" s="8"/>
      <c r="F142" s="15"/>
      <c r="G142" s="34"/>
      <c r="H142" s="84"/>
      <c r="I142" s="84"/>
      <c r="J142" s="84"/>
      <c r="K142" s="84"/>
      <c r="L142" s="84"/>
      <c r="M142" s="90"/>
      <c r="N142" s="90"/>
      <c r="O142" s="90"/>
      <c r="P142" s="90"/>
      <c r="Q142" s="90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</row>
    <row r="143" ht="15.75" customHeight="1">
      <c r="A143" s="124"/>
      <c r="B143" s="8"/>
      <c r="C143" s="8"/>
      <c r="D143" s="8"/>
      <c r="E143" s="8"/>
      <c r="F143" s="15"/>
      <c r="G143" s="34"/>
      <c r="H143" s="84"/>
      <c r="I143" s="84"/>
      <c r="J143" s="84"/>
      <c r="K143" s="84"/>
      <c r="L143" s="84"/>
      <c r="M143" s="90"/>
      <c r="N143" s="90"/>
      <c r="O143" s="90"/>
      <c r="P143" s="90"/>
      <c r="Q143" s="90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</row>
    <row r="144" ht="15.75" customHeight="1">
      <c r="A144" s="124"/>
      <c r="B144" s="8"/>
      <c r="C144" s="8"/>
      <c r="D144" s="8"/>
      <c r="E144" s="8"/>
      <c r="F144" s="15"/>
      <c r="G144" s="34"/>
      <c r="H144" s="84"/>
      <c r="I144" s="84"/>
      <c r="J144" s="84"/>
      <c r="K144" s="84"/>
      <c r="L144" s="84"/>
      <c r="M144" s="90"/>
      <c r="N144" s="90"/>
      <c r="O144" s="90"/>
      <c r="P144" s="90"/>
      <c r="Q144" s="90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</row>
    <row r="145" ht="15.75" customHeight="1">
      <c r="A145" s="124"/>
      <c r="B145" s="8"/>
      <c r="C145" s="8"/>
      <c r="D145" s="8"/>
      <c r="E145" s="8"/>
      <c r="F145" s="15"/>
      <c r="G145" s="34"/>
      <c r="H145" s="84"/>
      <c r="I145" s="84"/>
      <c r="J145" s="84"/>
      <c r="K145" s="84"/>
      <c r="L145" s="84"/>
      <c r="M145" s="90"/>
      <c r="N145" s="90"/>
      <c r="O145" s="90"/>
      <c r="P145" s="90"/>
      <c r="Q145" s="90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</row>
    <row r="146" ht="15.75" customHeight="1">
      <c r="A146" s="124"/>
      <c r="B146" s="8"/>
      <c r="C146" s="8"/>
      <c r="D146" s="8"/>
      <c r="E146" s="8"/>
      <c r="F146" s="15"/>
      <c r="G146" s="34"/>
      <c r="H146" s="84"/>
      <c r="I146" s="84"/>
      <c r="J146" s="84"/>
      <c r="K146" s="84"/>
      <c r="L146" s="84"/>
      <c r="M146" s="90"/>
      <c r="N146" s="90"/>
      <c r="O146" s="90"/>
      <c r="P146" s="90"/>
      <c r="Q146" s="90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</row>
    <row r="147" ht="15.75" customHeight="1">
      <c r="A147" s="124"/>
      <c r="B147" s="8"/>
      <c r="C147" s="8"/>
      <c r="D147" s="8"/>
      <c r="E147" s="8"/>
      <c r="F147" s="15"/>
      <c r="G147" s="34"/>
      <c r="H147" s="84"/>
      <c r="I147" s="84"/>
      <c r="J147" s="84"/>
      <c r="K147" s="84"/>
      <c r="L147" s="84"/>
      <c r="M147" s="90"/>
      <c r="N147" s="90"/>
      <c r="O147" s="90"/>
      <c r="P147" s="90"/>
      <c r="Q147" s="90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</row>
    <row r="148" ht="32.25" customHeight="1">
      <c r="A148" s="125"/>
      <c r="G148" s="34"/>
      <c r="H148" s="84"/>
      <c r="I148" s="84"/>
      <c r="J148" s="84"/>
      <c r="K148" s="84"/>
      <c r="L148" s="84"/>
      <c r="M148" s="90"/>
      <c r="N148" s="90"/>
      <c r="O148" s="90"/>
      <c r="P148" s="90"/>
      <c r="Q148" s="90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</row>
    <row r="149" ht="15.75" customHeight="1">
      <c r="A149" s="121" t="s">
        <v>228</v>
      </c>
      <c r="B149" s="8"/>
      <c r="C149" s="8"/>
      <c r="D149" s="8"/>
      <c r="E149" s="8"/>
      <c r="F149" s="15"/>
      <c r="G149" s="34"/>
      <c r="H149" s="84"/>
      <c r="I149" s="84"/>
      <c r="J149" s="84"/>
      <c r="K149" s="84"/>
      <c r="L149" s="84"/>
      <c r="M149" s="90"/>
      <c r="N149" s="90"/>
      <c r="O149" s="90"/>
      <c r="P149" s="90"/>
      <c r="Q149" s="90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</row>
    <row r="150" ht="15.75" customHeight="1">
      <c r="A150" s="126" t="s">
        <v>229</v>
      </c>
      <c r="B150" s="8"/>
      <c r="C150" s="8"/>
      <c r="D150" s="8"/>
      <c r="E150" s="8"/>
      <c r="F150" s="15"/>
      <c r="G150" s="34"/>
      <c r="H150" s="84"/>
      <c r="I150" s="84"/>
      <c r="J150" s="84"/>
      <c r="K150" s="84"/>
      <c r="L150" s="84"/>
      <c r="M150" s="90"/>
      <c r="N150" s="90"/>
      <c r="O150" s="90"/>
      <c r="P150" s="90"/>
      <c r="Q150" s="90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</row>
    <row r="151" ht="15.75" customHeight="1">
      <c r="A151" s="127" t="s">
        <v>230</v>
      </c>
      <c r="B151" s="8"/>
      <c r="C151" s="8"/>
      <c r="D151" s="8"/>
      <c r="E151" s="8"/>
      <c r="F151" s="15"/>
      <c r="G151" s="34"/>
      <c r="H151" s="84"/>
      <c r="I151" s="84"/>
      <c r="J151" s="84"/>
      <c r="K151" s="84"/>
      <c r="L151" s="84"/>
      <c r="M151" s="90"/>
      <c r="N151" s="90"/>
      <c r="O151" s="90"/>
      <c r="P151" s="90"/>
      <c r="Q151" s="90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</row>
    <row r="152" ht="15.75" customHeight="1">
      <c r="A152" s="127" t="s">
        <v>231</v>
      </c>
      <c r="B152" s="8"/>
      <c r="C152" s="8"/>
      <c r="D152" s="8"/>
      <c r="E152" s="8"/>
      <c r="F152" s="15"/>
      <c r="G152" s="34"/>
      <c r="H152" s="84"/>
      <c r="I152" s="84"/>
      <c r="J152" s="84"/>
      <c r="K152" s="84"/>
      <c r="L152" s="84"/>
      <c r="M152" s="90"/>
      <c r="N152" s="90"/>
      <c r="O152" s="90"/>
      <c r="P152" s="90"/>
      <c r="Q152" s="90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</row>
    <row r="153" ht="15.75" customHeight="1">
      <c r="A153" s="127" t="s">
        <v>232</v>
      </c>
      <c r="B153" s="8"/>
      <c r="C153" s="8"/>
      <c r="D153" s="8"/>
      <c r="E153" s="8"/>
      <c r="F153" s="15"/>
      <c r="G153" s="34"/>
      <c r="H153" s="84"/>
      <c r="I153" s="84"/>
      <c r="J153" s="84"/>
      <c r="K153" s="84"/>
      <c r="L153" s="84"/>
      <c r="M153" s="90"/>
      <c r="N153" s="90"/>
      <c r="O153" s="90"/>
      <c r="P153" s="90"/>
      <c r="Q153" s="90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</row>
    <row r="154" ht="15.75" customHeight="1">
      <c r="A154" s="127" t="s">
        <v>233</v>
      </c>
      <c r="B154" s="8"/>
      <c r="C154" s="8"/>
      <c r="D154" s="8"/>
      <c r="E154" s="8"/>
      <c r="F154" s="15"/>
      <c r="G154" s="34"/>
      <c r="H154" s="84"/>
      <c r="I154" s="84"/>
      <c r="J154" s="84"/>
      <c r="K154" s="84"/>
      <c r="L154" s="84"/>
      <c r="M154" s="90"/>
      <c r="N154" s="90"/>
      <c r="O154" s="90"/>
      <c r="P154" s="90"/>
      <c r="Q154" s="90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</row>
    <row r="155" ht="15.75" customHeight="1">
      <c r="A155" s="127" t="s">
        <v>234</v>
      </c>
      <c r="B155" s="8"/>
      <c r="C155" s="8"/>
      <c r="D155" s="8"/>
      <c r="E155" s="8"/>
      <c r="F155" s="15"/>
      <c r="G155" s="34"/>
      <c r="H155" s="84"/>
      <c r="I155" s="84"/>
      <c r="J155" s="84"/>
      <c r="K155" s="84"/>
      <c r="L155" s="84"/>
      <c r="M155" s="90"/>
      <c r="N155" s="90"/>
      <c r="O155" s="90"/>
      <c r="P155" s="90"/>
      <c r="Q155" s="90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</row>
    <row r="156" ht="15.75" customHeight="1">
      <c r="A156" s="127" t="s">
        <v>235</v>
      </c>
      <c r="B156" s="8"/>
      <c r="C156" s="8"/>
      <c r="D156" s="8"/>
      <c r="E156" s="8"/>
      <c r="F156" s="15"/>
      <c r="G156" s="34"/>
      <c r="H156" s="84"/>
      <c r="I156" s="84"/>
      <c r="J156" s="84"/>
      <c r="K156" s="84"/>
      <c r="L156" s="84"/>
      <c r="M156" s="90"/>
      <c r="N156" s="90"/>
      <c r="O156" s="90"/>
      <c r="P156" s="90"/>
      <c r="Q156" s="90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</row>
    <row r="157" ht="15.75" customHeight="1">
      <c r="A157" s="127" t="s">
        <v>236</v>
      </c>
      <c r="B157" s="8"/>
      <c r="C157" s="8"/>
      <c r="D157" s="8"/>
      <c r="E157" s="8"/>
      <c r="F157" s="15"/>
      <c r="G157" s="34"/>
      <c r="H157" s="84"/>
      <c r="I157" s="84"/>
      <c r="J157" s="84"/>
      <c r="K157" s="84"/>
      <c r="L157" s="84"/>
      <c r="M157" s="90"/>
      <c r="N157" s="90"/>
      <c r="O157" s="90"/>
      <c r="P157" s="90"/>
      <c r="Q157" s="90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</row>
    <row r="158" ht="15.75" customHeight="1">
      <c r="A158" s="127" t="s">
        <v>237</v>
      </c>
      <c r="B158" s="8"/>
      <c r="C158" s="8"/>
      <c r="D158" s="8"/>
      <c r="E158" s="8"/>
      <c r="F158" s="15"/>
      <c r="G158" s="34"/>
      <c r="H158" s="84"/>
      <c r="I158" s="84"/>
      <c r="J158" s="84"/>
      <c r="K158" s="84"/>
      <c r="L158" s="84"/>
      <c r="M158" s="90"/>
      <c r="N158" s="90"/>
      <c r="O158" s="90"/>
      <c r="P158" s="90"/>
      <c r="Q158" s="90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</row>
    <row r="159" ht="15.75" customHeight="1">
      <c r="A159" s="127" t="s">
        <v>238</v>
      </c>
      <c r="B159" s="8"/>
      <c r="C159" s="8"/>
      <c r="D159" s="8"/>
      <c r="E159" s="8"/>
      <c r="F159" s="15"/>
      <c r="G159" s="34"/>
      <c r="H159" s="84"/>
      <c r="I159" s="84"/>
      <c r="J159" s="84"/>
      <c r="K159" s="84"/>
      <c r="L159" s="84"/>
      <c r="M159" s="90"/>
      <c r="N159" s="90"/>
      <c r="O159" s="90"/>
      <c r="P159" s="90"/>
      <c r="Q159" s="90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</row>
    <row r="160" ht="15.75" customHeight="1">
      <c r="A160" s="127" t="s">
        <v>239</v>
      </c>
      <c r="B160" s="8"/>
      <c r="C160" s="8"/>
      <c r="D160" s="8"/>
      <c r="E160" s="8"/>
      <c r="F160" s="15"/>
      <c r="G160" s="34"/>
      <c r="H160" s="84"/>
      <c r="I160" s="84"/>
      <c r="J160" s="84"/>
      <c r="K160" s="84"/>
      <c r="L160" s="84"/>
      <c r="M160" s="90"/>
      <c r="N160" s="90"/>
      <c r="O160" s="90"/>
      <c r="P160" s="90"/>
      <c r="Q160" s="90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</row>
    <row r="161" ht="15.75" customHeight="1">
      <c r="A161" s="127" t="s">
        <v>240</v>
      </c>
      <c r="B161" s="8"/>
      <c r="C161" s="8"/>
      <c r="D161" s="8"/>
      <c r="E161" s="8"/>
      <c r="F161" s="15"/>
      <c r="G161" s="34"/>
      <c r="H161" s="84"/>
      <c r="I161" s="84"/>
      <c r="J161" s="84"/>
      <c r="K161" s="84"/>
      <c r="L161" s="84"/>
      <c r="M161" s="90"/>
      <c r="N161" s="90"/>
      <c r="O161" s="90"/>
      <c r="P161" s="90"/>
      <c r="Q161" s="90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</row>
    <row r="162" ht="15.75" customHeight="1">
      <c r="A162" s="127" t="s">
        <v>241</v>
      </c>
      <c r="B162" s="8"/>
      <c r="C162" s="8"/>
      <c r="D162" s="8"/>
      <c r="E162" s="8"/>
      <c r="F162" s="15"/>
      <c r="G162" s="34"/>
      <c r="H162" s="84"/>
      <c r="I162" s="84"/>
      <c r="J162" s="84"/>
      <c r="K162" s="84"/>
      <c r="L162" s="84"/>
      <c r="M162" s="90"/>
      <c r="N162" s="90"/>
      <c r="O162" s="90"/>
      <c r="P162" s="90"/>
      <c r="Q162" s="90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</row>
    <row r="163" ht="15.75" customHeight="1">
      <c r="A163" s="127" t="s">
        <v>242</v>
      </c>
      <c r="B163" s="8"/>
      <c r="C163" s="8"/>
      <c r="D163" s="8"/>
      <c r="E163" s="8"/>
      <c r="F163" s="15"/>
      <c r="G163" s="34"/>
      <c r="H163" s="84"/>
      <c r="I163" s="84"/>
      <c r="J163" s="84"/>
      <c r="K163" s="84"/>
      <c r="L163" s="84"/>
      <c r="M163" s="90"/>
      <c r="N163" s="90"/>
      <c r="O163" s="90"/>
      <c r="P163" s="90"/>
      <c r="Q163" s="90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</row>
    <row r="164" ht="15.75" customHeight="1">
      <c r="A164" s="127" t="s">
        <v>243</v>
      </c>
      <c r="B164" s="8"/>
      <c r="C164" s="8"/>
      <c r="D164" s="8"/>
      <c r="E164" s="8"/>
      <c r="F164" s="15"/>
      <c r="G164" s="34"/>
      <c r="H164" s="84"/>
      <c r="I164" s="84"/>
      <c r="J164" s="84"/>
      <c r="K164" s="84"/>
      <c r="L164" s="84"/>
      <c r="M164" s="90"/>
      <c r="N164" s="90"/>
      <c r="O164" s="90"/>
      <c r="P164" s="90"/>
      <c r="Q164" s="90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</row>
    <row r="165" ht="15.75" customHeight="1">
      <c r="A165" s="127" t="s">
        <v>244</v>
      </c>
      <c r="B165" s="8"/>
      <c r="C165" s="8"/>
      <c r="D165" s="8"/>
      <c r="E165" s="8"/>
      <c r="F165" s="15"/>
      <c r="G165" s="34"/>
      <c r="H165" s="84"/>
      <c r="I165" s="84"/>
      <c r="J165" s="84"/>
      <c r="K165" s="84"/>
      <c r="L165" s="84"/>
      <c r="M165" s="90"/>
      <c r="N165" s="90"/>
      <c r="O165" s="90"/>
      <c r="P165" s="90"/>
      <c r="Q165" s="90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</row>
    <row r="166" ht="15.75" customHeight="1">
      <c r="A166" s="127" t="s">
        <v>245</v>
      </c>
      <c r="B166" s="8"/>
      <c r="C166" s="8"/>
      <c r="D166" s="8"/>
      <c r="E166" s="8"/>
      <c r="F166" s="15"/>
      <c r="G166" s="34"/>
      <c r="H166" s="84"/>
      <c r="I166" s="84"/>
      <c r="J166" s="84"/>
      <c r="K166" s="84"/>
      <c r="L166" s="84"/>
      <c r="M166" s="90"/>
      <c r="N166" s="90"/>
      <c r="O166" s="90"/>
      <c r="P166" s="90"/>
      <c r="Q166" s="90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</row>
    <row r="167" ht="15.75" customHeight="1">
      <c r="A167" s="127" t="s">
        <v>246</v>
      </c>
      <c r="B167" s="8"/>
      <c r="C167" s="8"/>
      <c r="D167" s="8"/>
      <c r="E167" s="8"/>
      <c r="F167" s="15"/>
      <c r="G167" s="34"/>
      <c r="H167" s="84"/>
      <c r="I167" s="84"/>
      <c r="J167" s="84"/>
      <c r="K167" s="84"/>
      <c r="L167" s="84"/>
      <c r="M167" s="90"/>
      <c r="N167" s="90"/>
      <c r="O167" s="90"/>
      <c r="P167" s="90"/>
      <c r="Q167" s="90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</row>
    <row r="168" ht="15.75" customHeight="1">
      <c r="A168" s="127" t="s">
        <v>247</v>
      </c>
      <c r="B168" s="8"/>
      <c r="C168" s="8"/>
      <c r="D168" s="8"/>
      <c r="E168" s="8"/>
      <c r="F168" s="15"/>
      <c r="G168" s="34"/>
      <c r="H168" s="84"/>
      <c r="I168" s="84"/>
      <c r="J168" s="84"/>
      <c r="K168" s="84"/>
      <c r="L168" s="84"/>
      <c r="M168" s="90"/>
      <c r="N168" s="90"/>
      <c r="O168" s="90"/>
      <c r="P168" s="90"/>
      <c r="Q168" s="90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</row>
    <row r="169" ht="15.75" customHeight="1">
      <c r="A169" s="127" t="s">
        <v>248</v>
      </c>
      <c r="B169" s="8"/>
      <c r="C169" s="8"/>
      <c r="D169" s="8"/>
      <c r="E169" s="8"/>
      <c r="F169" s="15"/>
      <c r="G169" s="34"/>
      <c r="H169" s="84"/>
      <c r="I169" s="84"/>
      <c r="J169" s="84"/>
      <c r="K169" s="84"/>
      <c r="L169" s="84"/>
      <c r="M169" s="90"/>
      <c r="N169" s="90"/>
      <c r="O169" s="90"/>
      <c r="P169" s="90"/>
      <c r="Q169" s="90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</row>
    <row r="170" ht="15.75" customHeight="1">
      <c r="A170" s="127" t="s">
        <v>249</v>
      </c>
      <c r="B170" s="8"/>
      <c r="C170" s="8"/>
      <c r="D170" s="8"/>
      <c r="E170" s="8"/>
      <c r="F170" s="15"/>
      <c r="G170" s="34"/>
      <c r="H170" s="84"/>
      <c r="I170" s="84"/>
      <c r="J170" s="84"/>
      <c r="K170" s="84"/>
      <c r="L170" s="84"/>
      <c r="M170" s="90"/>
      <c r="N170" s="90"/>
      <c r="O170" s="90"/>
      <c r="P170" s="90"/>
      <c r="Q170" s="90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</row>
    <row r="171" ht="15.75" customHeight="1">
      <c r="A171" s="127" t="s">
        <v>250</v>
      </c>
      <c r="B171" s="8"/>
      <c r="C171" s="8"/>
      <c r="D171" s="8"/>
      <c r="E171" s="8"/>
      <c r="F171" s="15"/>
      <c r="G171" s="34"/>
      <c r="H171" s="84"/>
      <c r="I171" s="84"/>
      <c r="J171" s="84"/>
      <c r="K171" s="84"/>
      <c r="L171" s="84"/>
      <c r="M171" s="90"/>
      <c r="N171" s="90"/>
      <c r="O171" s="90"/>
      <c r="P171" s="90"/>
      <c r="Q171" s="90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</row>
    <row r="172" ht="15.75" customHeight="1">
      <c r="A172" s="127" t="s">
        <v>251</v>
      </c>
      <c r="B172" s="8"/>
      <c r="C172" s="8"/>
      <c r="D172" s="8"/>
      <c r="E172" s="8"/>
      <c r="F172" s="15"/>
      <c r="G172" s="34"/>
      <c r="H172" s="84"/>
      <c r="I172" s="84"/>
      <c r="J172" s="84"/>
      <c r="K172" s="84"/>
      <c r="L172" s="84"/>
      <c r="M172" s="90"/>
      <c r="N172" s="90"/>
      <c r="O172" s="90"/>
      <c r="P172" s="90"/>
      <c r="Q172" s="90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</row>
    <row r="173" ht="15.75" customHeight="1">
      <c r="A173" s="127" t="s">
        <v>252</v>
      </c>
      <c r="B173" s="8"/>
      <c r="C173" s="8"/>
      <c r="D173" s="8"/>
      <c r="E173" s="8"/>
      <c r="F173" s="15"/>
      <c r="G173" s="34"/>
      <c r="H173" s="84"/>
      <c r="I173" s="84"/>
      <c r="J173" s="84"/>
      <c r="K173" s="84"/>
      <c r="L173" s="84"/>
      <c r="M173" s="90"/>
      <c r="N173" s="90"/>
      <c r="O173" s="90"/>
      <c r="P173" s="90"/>
      <c r="Q173" s="90"/>
      <c r="R173" s="128"/>
      <c r="S173" s="128"/>
      <c r="T173" s="128"/>
      <c r="U173" s="128"/>
      <c r="V173" s="128"/>
      <c r="W173" s="128"/>
      <c r="X173" s="128"/>
      <c r="Y173" s="128"/>
      <c r="Z173" s="128"/>
      <c r="AA173" s="128"/>
      <c r="AB173" s="128"/>
      <c r="AC173" s="128"/>
      <c r="AD173" s="128"/>
    </row>
    <row r="174" ht="15.75" customHeight="1">
      <c r="A174" s="127" t="s">
        <v>253</v>
      </c>
      <c r="B174" s="8"/>
      <c r="C174" s="8"/>
      <c r="D174" s="8"/>
      <c r="E174" s="8"/>
      <c r="F174" s="15"/>
      <c r="G174" s="34"/>
      <c r="H174" s="84"/>
      <c r="I174" s="84"/>
      <c r="J174" s="84"/>
      <c r="K174" s="84"/>
      <c r="L174" s="84"/>
      <c r="M174" s="90"/>
      <c r="N174" s="90"/>
      <c r="O174" s="90"/>
      <c r="P174" s="90"/>
      <c r="Q174" s="90"/>
      <c r="R174" s="128"/>
      <c r="S174" s="128"/>
      <c r="T174" s="128"/>
      <c r="U174" s="128"/>
      <c r="V174" s="128"/>
      <c r="W174" s="128"/>
      <c r="X174" s="128"/>
      <c r="Y174" s="128"/>
      <c r="Z174" s="128"/>
      <c r="AA174" s="128"/>
      <c r="AB174" s="128"/>
      <c r="AC174" s="128"/>
      <c r="AD174" s="128"/>
    </row>
    <row r="175" ht="15.75" customHeight="1">
      <c r="A175" s="127" t="s">
        <v>254</v>
      </c>
      <c r="B175" s="8"/>
      <c r="C175" s="8"/>
      <c r="D175" s="8"/>
      <c r="E175" s="8"/>
      <c r="F175" s="15"/>
      <c r="G175" s="34"/>
      <c r="H175" s="84"/>
      <c r="I175" s="84"/>
      <c r="J175" s="84"/>
      <c r="K175" s="84"/>
      <c r="L175" s="84"/>
      <c r="M175" s="90"/>
      <c r="N175" s="90"/>
      <c r="O175" s="90"/>
      <c r="P175" s="90"/>
      <c r="Q175" s="90"/>
      <c r="R175" s="128"/>
      <c r="S175" s="128"/>
      <c r="T175" s="128"/>
      <c r="U175" s="128"/>
      <c r="V175" s="128"/>
      <c r="W175" s="128"/>
      <c r="X175" s="128"/>
      <c r="Y175" s="128"/>
      <c r="Z175" s="128"/>
      <c r="AA175" s="128"/>
      <c r="AB175" s="128"/>
      <c r="AC175" s="128"/>
      <c r="AD175" s="128"/>
    </row>
    <row r="176" ht="15.75" customHeight="1">
      <c r="A176" s="127" t="s">
        <v>255</v>
      </c>
      <c r="B176" s="8"/>
      <c r="C176" s="8"/>
      <c r="D176" s="8"/>
      <c r="E176" s="8"/>
      <c r="F176" s="15"/>
      <c r="G176" s="34"/>
      <c r="H176" s="84"/>
      <c r="I176" s="84"/>
      <c r="J176" s="84"/>
      <c r="K176" s="84"/>
      <c r="L176" s="84"/>
      <c r="M176" s="90"/>
      <c r="N176" s="90"/>
      <c r="O176" s="90"/>
      <c r="P176" s="90"/>
      <c r="Q176" s="90"/>
      <c r="R176" s="128"/>
      <c r="S176" s="128"/>
      <c r="T176" s="128"/>
      <c r="U176" s="128"/>
      <c r="V176" s="128"/>
      <c r="W176" s="128"/>
      <c r="X176" s="128"/>
      <c r="Y176" s="128"/>
      <c r="Z176" s="128"/>
      <c r="AA176" s="128"/>
      <c r="AB176" s="128"/>
      <c r="AC176" s="128"/>
      <c r="AD176" s="128"/>
    </row>
    <row r="177" ht="15.75" customHeight="1">
      <c r="A177" s="127" t="s">
        <v>256</v>
      </c>
      <c r="B177" s="8"/>
      <c r="C177" s="8"/>
      <c r="D177" s="8"/>
      <c r="E177" s="8"/>
      <c r="F177" s="15"/>
      <c r="G177" s="34"/>
      <c r="H177" s="84"/>
      <c r="I177" s="84"/>
      <c r="J177" s="84"/>
      <c r="K177" s="84"/>
      <c r="L177" s="84"/>
      <c r="M177" s="90"/>
      <c r="N177" s="90"/>
      <c r="O177" s="90"/>
      <c r="P177" s="90"/>
      <c r="Q177" s="90"/>
      <c r="R177" s="128"/>
      <c r="S177" s="128"/>
      <c r="T177" s="128"/>
      <c r="U177" s="128"/>
      <c r="V177" s="128"/>
      <c r="W177" s="128"/>
      <c r="X177" s="128"/>
      <c r="Y177" s="128"/>
      <c r="Z177" s="128"/>
      <c r="AA177" s="128"/>
      <c r="AB177" s="128"/>
      <c r="AC177" s="128"/>
      <c r="AD177" s="128"/>
    </row>
    <row r="178" ht="15.75" customHeight="1">
      <c r="A178" s="127" t="s">
        <v>257</v>
      </c>
      <c r="B178" s="8"/>
      <c r="C178" s="8"/>
      <c r="D178" s="8"/>
      <c r="E178" s="8"/>
      <c r="F178" s="15"/>
      <c r="G178" s="34"/>
      <c r="H178" s="84"/>
      <c r="I178" s="84"/>
      <c r="J178" s="84"/>
      <c r="K178" s="84"/>
      <c r="L178" s="84"/>
      <c r="M178" s="90"/>
      <c r="N178" s="90"/>
      <c r="O178" s="90"/>
      <c r="P178" s="90"/>
      <c r="Q178" s="90"/>
      <c r="R178" s="128"/>
      <c r="S178" s="128"/>
      <c r="T178" s="128"/>
      <c r="U178" s="128"/>
      <c r="V178" s="128"/>
      <c r="W178" s="128"/>
      <c r="X178" s="128"/>
      <c r="Y178" s="128"/>
      <c r="Z178" s="128"/>
      <c r="AA178" s="128"/>
      <c r="AB178" s="128"/>
      <c r="AC178" s="128"/>
      <c r="AD178" s="128"/>
    </row>
    <row r="179" ht="15.75" customHeight="1">
      <c r="A179" s="127" t="s">
        <v>258</v>
      </c>
      <c r="B179" s="8"/>
      <c r="C179" s="8"/>
      <c r="D179" s="8"/>
      <c r="E179" s="8"/>
      <c r="F179" s="15"/>
      <c r="G179" s="34"/>
      <c r="H179" s="84"/>
      <c r="I179" s="84"/>
      <c r="J179" s="84"/>
      <c r="K179" s="84"/>
      <c r="L179" s="84"/>
      <c r="M179" s="90"/>
      <c r="N179" s="90"/>
      <c r="O179" s="90"/>
      <c r="P179" s="90"/>
      <c r="Q179" s="90"/>
      <c r="R179" s="128"/>
      <c r="S179" s="128"/>
      <c r="T179" s="128"/>
      <c r="U179" s="128"/>
      <c r="V179" s="128"/>
      <c r="W179" s="128"/>
      <c r="X179" s="128"/>
      <c r="Y179" s="128"/>
      <c r="Z179" s="128"/>
      <c r="AA179" s="128"/>
      <c r="AB179" s="128"/>
      <c r="AC179" s="128"/>
      <c r="AD179" s="128"/>
    </row>
    <row r="180" ht="15.75" customHeight="1">
      <c r="A180" s="127" t="s">
        <v>259</v>
      </c>
      <c r="B180" s="8"/>
      <c r="C180" s="8"/>
      <c r="D180" s="8"/>
      <c r="E180" s="8"/>
      <c r="F180" s="15"/>
      <c r="G180" s="34"/>
      <c r="H180" s="84"/>
      <c r="I180" s="84"/>
      <c r="J180" s="84"/>
      <c r="K180" s="84"/>
      <c r="L180" s="84"/>
      <c r="M180" s="90"/>
      <c r="N180" s="90"/>
      <c r="O180" s="90"/>
      <c r="P180" s="90"/>
      <c r="Q180" s="90"/>
      <c r="R180" s="128"/>
      <c r="S180" s="128"/>
      <c r="T180" s="128"/>
      <c r="U180" s="128"/>
      <c r="V180" s="128"/>
      <c r="W180" s="128"/>
      <c r="X180" s="128"/>
      <c r="Y180" s="128"/>
      <c r="Z180" s="128"/>
      <c r="AA180" s="128"/>
      <c r="AB180" s="128"/>
      <c r="AC180" s="128"/>
      <c r="AD180" s="128"/>
    </row>
    <row r="181" ht="15.75" customHeight="1">
      <c r="A181" s="127" t="s">
        <v>260</v>
      </c>
      <c r="B181" s="8"/>
      <c r="C181" s="8"/>
      <c r="D181" s="8"/>
      <c r="E181" s="8"/>
      <c r="F181" s="15"/>
      <c r="G181" s="34"/>
      <c r="H181" s="84"/>
      <c r="I181" s="84"/>
      <c r="J181" s="84"/>
      <c r="K181" s="84"/>
      <c r="L181" s="84"/>
      <c r="M181" s="90"/>
      <c r="N181" s="90"/>
      <c r="O181" s="90"/>
      <c r="P181" s="90"/>
      <c r="Q181" s="90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</row>
    <row r="182" ht="15.75" customHeight="1">
      <c r="A182" s="127" t="s">
        <v>261</v>
      </c>
      <c r="B182" s="8"/>
      <c r="C182" s="8"/>
      <c r="D182" s="8"/>
      <c r="E182" s="8"/>
      <c r="F182" s="15"/>
      <c r="G182" s="34"/>
      <c r="H182" s="84"/>
      <c r="I182" s="84"/>
      <c r="J182" s="84"/>
      <c r="K182" s="84"/>
      <c r="L182" s="84"/>
      <c r="M182" s="90"/>
      <c r="N182" s="90"/>
      <c r="O182" s="90"/>
      <c r="P182" s="90"/>
      <c r="Q182" s="90"/>
      <c r="R182" s="128"/>
      <c r="S182" s="128"/>
      <c r="T182" s="128"/>
      <c r="U182" s="128"/>
      <c r="V182" s="128"/>
      <c r="W182" s="128"/>
      <c r="X182" s="128"/>
      <c r="Y182" s="128"/>
      <c r="Z182" s="128"/>
      <c r="AA182" s="128"/>
      <c r="AB182" s="128"/>
      <c r="AC182" s="128"/>
      <c r="AD182" s="128"/>
    </row>
    <row r="183" ht="15.75" customHeight="1">
      <c r="A183" s="127" t="s">
        <v>262</v>
      </c>
      <c r="B183" s="8"/>
      <c r="C183" s="8"/>
      <c r="D183" s="8"/>
      <c r="E183" s="8"/>
      <c r="F183" s="15"/>
      <c r="G183" s="34"/>
      <c r="H183" s="84"/>
      <c r="I183" s="84"/>
      <c r="J183" s="84"/>
      <c r="K183" s="84"/>
      <c r="L183" s="84"/>
      <c r="M183" s="90"/>
      <c r="N183" s="90"/>
      <c r="O183" s="90"/>
      <c r="P183" s="90"/>
      <c r="Q183" s="90"/>
      <c r="R183" s="128"/>
      <c r="S183" s="128"/>
      <c r="T183" s="128"/>
      <c r="U183" s="128"/>
      <c r="V183" s="128"/>
      <c r="W183" s="128"/>
      <c r="X183" s="128"/>
      <c r="Y183" s="128"/>
      <c r="Z183" s="128"/>
      <c r="AA183" s="128"/>
      <c r="AB183" s="128"/>
      <c r="AC183" s="128"/>
      <c r="AD183" s="128"/>
    </row>
    <row r="184" ht="15.75" customHeight="1">
      <c r="A184" s="127" t="s">
        <v>263</v>
      </c>
      <c r="B184" s="8"/>
      <c r="C184" s="8"/>
      <c r="D184" s="8"/>
      <c r="E184" s="8"/>
      <c r="F184" s="15"/>
      <c r="G184" s="34"/>
      <c r="H184" s="84"/>
      <c r="I184" s="84"/>
      <c r="J184" s="84"/>
      <c r="K184" s="84"/>
      <c r="L184" s="84"/>
      <c r="M184" s="90"/>
      <c r="N184" s="90"/>
      <c r="O184" s="90"/>
      <c r="P184" s="90"/>
      <c r="Q184" s="90"/>
      <c r="R184" s="128"/>
      <c r="S184" s="128"/>
      <c r="T184" s="128"/>
      <c r="U184" s="128"/>
      <c r="V184" s="128"/>
      <c r="W184" s="128"/>
      <c r="X184" s="128"/>
      <c r="Y184" s="128"/>
      <c r="Z184" s="128"/>
      <c r="AA184" s="128"/>
      <c r="AB184" s="128"/>
      <c r="AC184" s="128"/>
      <c r="AD184" s="128"/>
    </row>
    <row r="185" ht="15.75" customHeight="1">
      <c r="A185" s="127" t="s">
        <v>264</v>
      </c>
      <c r="B185" s="8"/>
      <c r="C185" s="8"/>
      <c r="D185" s="8"/>
      <c r="E185" s="8"/>
      <c r="F185" s="15"/>
      <c r="G185" s="34"/>
      <c r="H185" s="84"/>
      <c r="I185" s="84"/>
      <c r="J185" s="84"/>
      <c r="K185" s="84"/>
      <c r="L185" s="84"/>
      <c r="M185" s="90"/>
      <c r="N185" s="90"/>
      <c r="O185" s="90"/>
      <c r="P185" s="90"/>
      <c r="Q185" s="90"/>
      <c r="R185" s="128"/>
      <c r="S185" s="128"/>
      <c r="T185" s="128"/>
      <c r="U185" s="128"/>
      <c r="V185" s="128"/>
      <c r="W185" s="128"/>
      <c r="X185" s="128"/>
      <c r="Y185" s="128"/>
      <c r="Z185" s="128"/>
      <c r="AA185" s="128"/>
      <c r="AB185" s="128"/>
      <c r="AC185" s="128"/>
      <c r="AD185" s="128"/>
    </row>
    <row r="186" ht="15.75" customHeight="1">
      <c r="A186" s="127" t="s">
        <v>265</v>
      </c>
      <c r="B186" s="8"/>
      <c r="C186" s="8"/>
      <c r="D186" s="8"/>
      <c r="E186" s="8"/>
      <c r="F186" s="15"/>
      <c r="G186" s="34"/>
      <c r="H186" s="84"/>
      <c r="I186" s="84"/>
      <c r="J186" s="84"/>
      <c r="K186" s="84"/>
      <c r="L186" s="84"/>
      <c r="M186" s="90"/>
      <c r="N186" s="90"/>
      <c r="O186" s="90"/>
      <c r="P186" s="90"/>
      <c r="Q186" s="90"/>
      <c r="R186" s="128"/>
      <c r="S186" s="128"/>
      <c r="T186" s="128"/>
      <c r="U186" s="128"/>
      <c r="V186" s="128"/>
      <c r="W186" s="128"/>
      <c r="X186" s="128"/>
      <c r="Y186" s="128"/>
      <c r="Z186" s="128"/>
      <c r="AA186" s="128"/>
      <c r="AB186" s="128"/>
      <c r="AC186" s="128"/>
      <c r="AD186" s="128"/>
    </row>
    <row r="187" ht="15.75" customHeight="1">
      <c r="A187" s="127" t="s">
        <v>266</v>
      </c>
      <c r="B187" s="8"/>
      <c r="C187" s="8"/>
      <c r="D187" s="8"/>
      <c r="E187" s="8"/>
      <c r="F187" s="15"/>
      <c r="G187" s="34"/>
      <c r="H187" s="84"/>
      <c r="I187" s="84"/>
      <c r="J187" s="84"/>
      <c r="K187" s="84"/>
      <c r="L187" s="84"/>
      <c r="M187" s="90"/>
      <c r="N187" s="90"/>
      <c r="O187" s="90"/>
      <c r="P187" s="90"/>
      <c r="Q187" s="90"/>
      <c r="R187" s="128"/>
      <c r="S187" s="128"/>
      <c r="T187" s="128"/>
      <c r="U187" s="128"/>
      <c r="V187" s="128"/>
      <c r="W187" s="128"/>
      <c r="X187" s="128"/>
      <c r="Y187" s="128"/>
      <c r="Z187" s="128"/>
      <c r="AA187" s="128"/>
      <c r="AB187" s="128"/>
      <c r="AC187" s="128"/>
      <c r="AD187" s="128"/>
    </row>
    <row r="188" ht="15.75" customHeight="1">
      <c r="A188" s="127" t="s">
        <v>267</v>
      </c>
      <c r="B188" s="8"/>
      <c r="C188" s="8"/>
      <c r="D188" s="8"/>
      <c r="E188" s="8"/>
      <c r="F188" s="15"/>
      <c r="G188" s="34"/>
      <c r="H188" s="84"/>
      <c r="I188" s="84"/>
      <c r="J188" s="84"/>
      <c r="K188" s="84"/>
      <c r="L188" s="84"/>
      <c r="M188" s="90"/>
      <c r="N188" s="90"/>
      <c r="O188" s="90"/>
      <c r="P188" s="90"/>
      <c r="Q188" s="90"/>
      <c r="R188" s="128"/>
      <c r="S188" s="128"/>
      <c r="T188" s="128"/>
      <c r="U188" s="128"/>
      <c r="V188" s="128"/>
      <c r="W188" s="128"/>
      <c r="X188" s="128"/>
      <c r="Y188" s="128"/>
      <c r="Z188" s="128"/>
      <c r="AA188" s="128"/>
      <c r="AB188" s="128"/>
      <c r="AC188" s="128"/>
      <c r="AD188" s="128"/>
    </row>
    <row r="189" ht="15.75" customHeight="1">
      <c r="A189" s="127" t="s">
        <v>268</v>
      </c>
      <c r="B189" s="8"/>
      <c r="C189" s="8"/>
      <c r="D189" s="8"/>
      <c r="E189" s="8"/>
      <c r="F189" s="15"/>
      <c r="G189" s="34"/>
      <c r="H189" s="84"/>
      <c r="I189" s="84"/>
      <c r="J189" s="84"/>
      <c r="K189" s="84"/>
      <c r="L189" s="84"/>
      <c r="M189" s="90"/>
      <c r="N189" s="90"/>
      <c r="O189" s="90"/>
      <c r="P189" s="90"/>
      <c r="Q189" s="90"/>
      <c r="R189" s="128"/>
      <c r="S189" s="128"/>
      <c r="T189" s="128"/>
      <c r="U189" s="128"/>
      <c r="V189" s="128"/>
      <c r="W189" s="128"/>
      <c r="X189" s="128"/>
      <c r="Y189" s="128"/>
      <c r="Z189" s="128"/>
      <c r="AA189" s="128"/>
      <c r="AB189" s="128"/>
      <c r="AC189" s="128"/>
      <c r="AD189" s="128"/>
    </row>
    <row r="190" ht="15.75" customHeight="1">
      <c r="A190" s="127" t="s">
        <v>269</v>
      </c>
      <c r="B190" s="8"/>
      <c r="C190" s="8"/>
      <c r="D190" s="8"/>
      <c r="E190" s="8"/>
      <c r="F190" s="15"/>
      <c r="G190" s="34"/>
      <c r="H190" s="84"/>
      <c r="I190" s="84"/>
      <c r="J190" s="84"/>
      <c r="K190" s="84"/>
      <c r="L190" s="84"/>
      <c r="M190" s="90"/>
      <c r="N190" s="90"/>
      <c r="O190" s="90"/>
      <c r="P190" s="90"/>
      <c r="Q190" s="90"/>
      <c r="R190" s="128"/>
      <c r="S190" s="128"/>
      <c r="T190" s="128"/>
      <c r="U190" s="128"/>
      <c r="V190" s="128"/>
      <c r="W190" s="128"/>
      <c r="X190" s="128"/>
      <c r="Y190" s="128"/>
      <c r="Z190" s="128"/>
      <c r="AA190" s="128"/>
      <c r="AB190" s="128"/>
      <c r="AC190" s="128"/>
      <c r="AD190" s="128"/>
    </row>
    <row r="191" ht="15.75" customHeight="1">
      <c r="A191" s="127" t="s">
        <v>270</v>
      </c>
      <c r="B191" s="8"/>
      <c r="C191" s="8"/>
      <c r="D191" s="8"/>
      <c r="E191" s="8"/>
      <c r="F191" s="15"/>
      <c r="G191" s="129"/>
      <c r="H191" s="129"/>
      <c r="I191" s="129"/>
      <c r="J191" s="129"/>
      <c r="K191" s="129"/>
      <c r="L191" s="129"/>
      <c r="M191" s="129"/>
      <c r="N191" s="129"/>
      <c r="O191" s="129"/>
      <c r="P191" s="129"/>
      <c r="Q191" s="129"/>
      <c r="R191" s="128"/>
      <c r="S191" s="128"/>
      <c r="T191" s="128"/>
      <c r="U191" s="128"/>
      <c r="V191" s="128"/>
      <c r="W191" s="128"/>
      <c r="X191" s="128"/>
      <c r="Y191" s="128"/>
      <c r="Z191" s="128"/>
      <c r="AA191" s="128"/>
      <c r="AB191" s="128"/>
      <c r="AC191" s="128"/>
      <c r="AD191" s="128"/>
    </row>
    <row r="192" ht="15.75" customHeight="1">
      <c r="A192" s="127" t="s">
        <v>271</v>
      </c>
      <c r="B192" s="8"/>
      <c r="C192" s="8"/>
      <c r="D192" s="8"/>
      <c r="E192" s="8"/>
      <c r="F192" s="15"/>
      <c r="G192" s="129"/>
      <c r="H192" s="129"/>
      <c r="I192" s="129"/>
      <c r="J192" s="129"/>
      <c r="K192" s="129"/>
      <c r="L192" s="129"/>
      <c r="M192" s="129"/>
      <c r="N192" s="129"/>
      <c r="O192" s="129"/>
      <c r="P192" s="129"/>
      <c r="Q192" s="129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</row>
    <row r="193" ht="15.75" customHeight="1">
      <c r="A193" s="127" t="s">
        <v>272</v>
      </c>
      <c r="B193" s="8"/>
      <c r="C193" s="8"/>
      <c r="D193" s="8"/>
      <c r="E193" s="8"/>
      <c r="F193" s="15"/>
      <c r="G193" s="129"/>
      <c r="H193" s="129"/>
      <c r="I193" s="129"/>
      <c r="J193" s="129"/>
      <c r="K193" s="129"/>
      <c r="L193" s="129"/>
      <c r="M193" s="129"/>
      <c r="N193" s="129"/>
      <c r="O193" s="129"/>
      <c r="P193" s="129"/>
      <c r="Q193" s="129"/>
      <c r="R193" s="128"/>
      <c r="S193" s="128"/>
      <c r="T193" s="128"/>
      <c r="U193" s="128"/>
      <c r="V193" s="128"/>
      <c r="W193" s="128"/>
      <c r="X193" s="128"/>
      <c r="Y193" s="128"/>
      <c r="Z193" s="128"/>
      <c r="AA193" s="128"/>
      <c r="AB193" s="128"/>
      <c r="AC193" s="128"/>
      <c r="AD193" s="128"/>
    </row>
    <row r="194" ht="15.75" customHeight="1">
      <c r="A194" s="127" t="s">
        <v>273</v>
      </c>
      <c r="B194" s="8"/>
      <c r="C194" s="8"/>
      <c r="D194" s="8"/>
      <c r="E194" s="8"/>
      <c r="F194" s="15"/>
      <c r="G194" s="129"/>
      <c r="H194" s="129"/>
      <c r="I194" s="129"/>
      <c r="J194" s="129"/>
      <c r="K194" s="129"/>
      <c r="L194" s="129"/>
      <c r="M194" s="129"/>
      <c r="N194" s="129"/>
      <c r="O194" s="129"/>
      <c r="P194" s="129"/>
      <c r="Q194" s="129"/>
      <c r="R194" s="128"/>
      <c r="S194" s="128"/>
      <c r="T194" s="128"/>
      <c r="U194" s="128"/>
      <c r="V194" s="128"/>
      <c r="W194" s="128"/>
      <c r="X194" s="128"/>
      <c r="Y194" s="128"/>
      <c r="Z194" s="128"/>
      <c r="AA194" s="128"/>
      <c r="AB194" s="128"/>
      <c r="AC194" s="128"/>
      <c r="AD194" s="128"/>
    </row>
    <row r="195" ht="15.75" customHeight="1">
      <c r="A195" s="127" t="s">
        <v>274</v>
      </c>
      <c r="B195" s="8"/>
      <c r="C195" s="8"/>
      <c r="D195" s="8"/>
      <c r="E195" s="8"/>
      <c r="F195" s="15"/>
      <c r="G195" s="129"/>
      <c r="H195" s="129"/>
      <c r="I195" s="129"/>
      <c r="J195" s="129"/>
      <c r="K195" s="129"/>
      <c r="L195" s="129"/>
      <c r="M195" s="129"/>
      <c r="N195" s="129"/>
      <c r="O195" s="129"/>
      <c r="P195" s="129"/>
      <c r="Q195" s="129"/>
      <c r="R195" s="128"/>
      <c r="S195" s="128"/>
      <c r="T195" s="128"/>
      <c r="U195" s="128"/>
      <c r="V195" s="128"/>
      <c r="W195" s="128"/>
      <c r="X195" s="128"/>
      <c r="Y195" s="128"/>
      <c r="Z195" s="128"/>
      <c r="AA195" s="128"/>
      <c r="AB195" s="128"/>
      <c r="AC195" s="128"/>
      <c r="AD195" s="128"/>
    </row>
    <row r="196" ht="15.75" customHeight="1">
      <c r="A196" s="127" t="s">
        <v>275</v>
      </c>
      <c r="B196" s="8"/>
      <c r="C196" s="8"/>
      <c r="D196" s="8"/>
      <c r="E196" s="8"/>
      <c r="F196" s="15"/>
      <c r="G196" s="129"/>
      <c r="H196" s="129"/>
      <c r="I196" s="129"/>
      <c r="J196" s="129"/>
      <c r="K196" s="129"/>
      <c r="L196" s="129"/>
      <c r="M196" s="129"/>
      <c r="N196" s="129"/>
      <c r="O196" s="129"/>
      <c r="P196" s="129"/>
      <c r="Q196" s="129"/>
      <c r="R196" s="128"/>
      <c r="S196" s="128"/>
      <c r="T196" s="128"/>
      <c r="U196" s="128"/>
      <c r="V196" s="128"/>
      <c r="W196" s="128"/>
      <c r="X196" s="128"/>
      <c r="Y196" s="128"/>
      <c r="Z196" s="128"/>
      <c r="AA196" s="128"/>
      <c r="AB196" s="128"/>
      <c r="AC196" s="128"/>
      <c r="AD196" s="128"/>
    </row>
    <row r="197" ht="15.75" customHeight="1">
      <c r="A197" s="127" t="s">
        <v>276</v>
      </c>
      <c r="B197" s="8"/>
      <c r="C197" s="8"/>
      <c r="D197" s="8"/>
      <c r="E197" s="8"/>
      <c r="F197" s="15"/>
      <c r="G197" s="129"/>
      <c r="H197" s="129"/>
      <c r="I197" s="129"/>
      <c r="J197" s="129"/>
      <c r="K197" s="129"/>
      <c r="L197" s="129"/>
      <c r="M197" s="129"/>
      <c r="N197" s="129"/>
      <c r="O197" s="129"/>
      <c r="P197" s="129"/>
      <c r="Q197" s="129"/>
      <c r="R197" s="128"/>
      <c r="S197" s="128"/>
      <c r="T197" s="128"/>
      <c r="U197" s="128"/>
      <c r="V197" s="128"/>
      <c r="W197" s="128"/>
      <c r="X197" s="128"/>
      <c r="Y197" s="128"/>
      <c r="Z197" s="128"/>
      <c r="AA197" s="128"/>
      <c r="AB197" s="128"/>
      <c r="AC197" s="128"/>
      <c r="AD197" s="128"/>
    </row>
    <row r="198" ht="15.75" customHeight="1">
      <c r="A198" s="127" t="s">
        <v>277</v>
      </c>
      <c r="B198" s="8"/>
      <c r="C198" s="8"/>
      <c r="D198" s="8"/>
      <c r="E198" s="8"/>
      <c r="F198" s="15"/>
      <c r="G198" s="129"/>
      <c r="H198" s="129"/>
      <c r="I198" s="129"/>
      <c r="J198" s="129"/>
      <c r="K198" s="129"/>
      <c r="L198" s="129"/>
      <c r="M198" s="129"/>
      <c r="N198" s="129"/>
      <c r="O198" s="129"/>
      <c r="P198" s="129"/>
      <c r="Q198" s="129"/>
      <c r="R198" s="128"/>
      <c r="S198" s="128"/>
      <c r="T198" s="128"/>
      <c r="U198" s="128"/>
      <c r="V198" s="128"/>
      <c r="W198" s="128"/>
      <c r="X198" s="128"/>
      <c r="Y198" s="128"/>
      <c r="Z198" s="128"/>
      <c r="AA198" s="128"/>
      <c r="AB198" s="128"/>
      <c r="AC198" s="128"/>
      <c r="AD198" s="128"/>
    </row>
    <row r="199" ht="15.75" customHeight="1">
      <c r="A199" s="127" t="s">
        <v>278</v>
      </c>
      <c r="B199" s="8"/>
      <c r="C199" s="8"/>
      <c r="D199" s="8"/>
      <c r="E199" s="8"/>
      <c r="F199" s="15"/>
      <c r="G199" s="129"/>
      <c r="H199" s="129"/>
      <c r="I199" s="129"/>
      <c r="J199" s="129"/>
      <c r="K199" s="129"/>
      <c r="L199" s="129"/>
      <c r="M199" s="129"/>
      <c r="N199" s="129"/>
      <c r="O199" s="129"/>
      <c r="P199" s="129"/>
      <c r="Q199" s="129"/>
      <c r="R199" s="128"/>
      <c r="S199" s="128"/>
      <c r="T199" s="128"/>
      <c r="U199" s="128"/>
      <c r="V199" s="128"/>
      <c r="W199" s="128"/>
      <c r="X199" s="128"/>
      <c r="Y199" s="128"/>
      <c r="Z199" s="128"/>
      <c r="AA199" s="128"/>
      <c r="AB199" s="128"/>
      <c r="AC199" s="128"/>
      <c r="AD199" s="128"/>
    </row>
    <row r="200" ht="15.75" customHeight="1">
      <c r="A200" s="127" t="s">
        <v>279</v>
      </c>
      <c r="B200" s="8"/>
      <c r="C200" s="8"/>
      <c r="D200" s="8"/>
      <c r="E200" s="8"/>
      <c r="F200" s="15"/>
      <c r="G200" s="129"/>
      <c r="H200" s="129"/>
      <c r="I200" s="129"/>
      <c r="J200" s="129"/>
      <c r="K200" s="129"/>
      <c r="L200" s="129"/>
      <c r="M200" s="129"/>
      <c r="N200" s="129"/>
      <c r="O200" s="129"/>
      <c r="P200" s="129"/>
      <c r="Q200" s="129"/>
      <c r="R200" s="128"/>
      <c r="S200" s="128"/>
      <c r="T200" s="128"/>
      <c r="U200" s="128"/>
      <c r="V200" s="128"/>
      <c r="W200" s="128"/>
      <c r="X200" s="128"/>
      <c r="Y200" s="128"/>
      <c r="Z200" s="128"/>
      <c r="AA200" s="128"/>
      <c r="AB200" s="128"/>
      <c r="AC200" s="128"/>
      <c r="AD200" s="128"/>
    </row>
    <row r="201" ht="15.75" customHeight="1">
      <c r="A201" s="127" t="s">
        <v>280</v>
      </c>
      <c r="B201" s="8"/>
      <c r="C201" s="8"/>
      <c r="D201" s="8"/>
      <c r="E201" s="8"/>
      <c r="F201" s="15"/>
      <c r="G201" s="129"/>
      <c r="H201" s="129"/>
      <c r="I201" s="129"/>
      <c r="J201" s="129"/>
      <c r="K201" s="129"/>
      <c r="L201" s="129"/>
      <c r="M201" s="129"/>
      <c r="N201" s="129"/>
      <c r="O201" s="129"/>
      <c r="P201" s="129"/>
      <c r="Q201" s="129"/>
      <c r="R201" s="128"/>
      <c r="S201" s="128"/>
      <c r="T201" s="128"/>
      <c r="U201" s="128"/>
      <c r="V201" s="128"/>
      <c r="W201" s="128"/>
      <c r="X201" s="128"/>
      <c r="Y201" s="128"/>
      <c r="Z201" s="128"/>
      <c r="AA201" s="128"/>
      <c r="AB201" s="128"/>
      <c r="AC201" s="128"/>
      <c r="AD201" s="128"/>
    </row>
    <row r="202" ht="15.75" customHeight="1">
      <c r="A202" s="127" t="s">
        <v>281</v>
      </c>
      <c r="B202" s="8"/>
      <c r="C202" s="8"/>
      <c r="D202" s="8"/>
      <c r="E202" s="8"/>
      <c r="F202" s="15"/>
      <c r="G202" s="129"/>
      <c r="H202" s="129"/>
      <c r="I202" s="129"/>
      <c r="J202" s="129"/>
      <c r="K202" s="129"/>
      <c r="L202" s="129"/>
      <c r="M202" s="129"/>
      <c r="N202" s="129"/>
      <c r="O202" s="129"/>
      <c r="P202" s="129"/>
      <c r="Q202" s="129"/>
      <c r="R202" s="128"/>
      <c r="S202" s="128"/>
      <c r="T202" s="128"/>
      <c r="U202" s="128"/>
      <c r="V202" s="128"/>
      <c r="W202" s="128"/>
      <c r="X202" s="128"/>
      <c r="Y202" s="128"/>
      <c r="Z202" s="128"/>
      <c r="AA202" s="128"/>
      <c r="AB202" s="128"/>
      <c r="AC202" s="128"/>
      <c r="AD202" s="128"/>
    </row>
    <row r="203" ht="15.75" customHeight="1">
      <c r="A203" s="127" t="s">
        <v>282</v>
      </c>
      <c r="B203" s="8"/>
      <c r="C203" s="8"/>
      <c r="D203" s="8"/>
      <c r="E203" s="8"/>
      <c r="F203" s="15"/>
      <c r="G203" s="129"/>
      <c r="H203" s="129"/>
      <c r="I203" s="129"/>
      <c r="J203" s="129"/>
      <c r="K203" s="129"/>
      <c r="L203" s="129"/>
      <c r="M203" s="129"/>
      <c r="N203" s="129"/>
      <c r="O203" s="129"/>
      <c r="P203" s="129"/>
      <c r="Q203" s="129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</row>
    <row r="204" ht="15.75" customHeight="1">
      <c r="A204" s="127" t="s">
        <v>283</v>
      </c>
      <c r="B204" s="8"/>
      <c r="C204" s="8"/>
      <c r="D204" s="8"/>
      <c r="E204" s="8"/>
      <c r="F204" s="15"/>
      <c r="G204" s="129"/>
      <c r="H204" s="129"/>
      <c r="I204" s="129"/>
      <c r="J204" s="129"/>
      <c r="K204" s="129"/>
      <c r="L204" s="129"/>
      <c r="M204" s="129"/>
      <c r="N204" s="129"/>
      <c r="O204" s="129"/>
      <c r="P204" s="129"/>
      <c r="Q204" s="129"/>
      <c r="R204" s="128"/>
      <c r="S204" s="128"/>
      <c r="T204" s="128"/>
      <c r="U204" s="128"/>
      <c r="V204" s="128"/>
      <c r="W204" s="128"/>
      <c r="X204" s="128"/>
      <c r="Y204" s="128"/>
      <c r="Z204" s="128"/>
      <c r="AA204" s="128"/>
      <c r="AB204" s="128"/>
      <c r="AC204" s="128"/>
      <c r="AD204" s="128"/>
    </row>
    <row r="205" ht="15.75" customHeight="1">
      <c r="A205" s="127" t="s">
        <v>284</v>
      </c>
      <c r="B205" s="8"/>
      <c r="C205" s="8"/>
      <c r="D205" s="8"/>
      <c r="E205" s="8"/>
      <c r="F205" s="15"/>
      <c r="G205" s="129"/>
      <c r="H205" s="129"/>
      <c r="I205" s="129"/>
      <c r="J205" s="129"/>
      <c r="K205" s="129"/>
      <c r="L205" s="129"/>
      <c r="M205" s="129"/>
      <c r="N205" s="129"/>
      <c r="O205" s="129"/>
      <c r="P205" s="129"/>
      <c r="Q205" s="129"/>
      <c r="R205" s="128"/>
      <c r="S205" s="128"/>
      <c r="T205" s="128"/>
      <c r="U205" s="128"/>
      <c r="V205" s="128"/>
      <c r="W205" s="128"/>
      <c r="X205" s="128"/>
      <c r="Y205" s="128"/>
      <c r="Z205" s="128"/>
      <c r="AA205" s="128"/>
      <c r="AB205" s="128"/>
      <c r="AC205" s="128"/>
      <c r="AD205" s="128"/>
    </row>
    <row r="206" ht="15.75" customHeight="1">
      <c r="A206" s="127" t="s">
        <v>285</v>
      </c>
      <c r="B206" s="8"/>
      <c r="C206" s="8"/>
      <c r="D206" s="8"/>
      <c r="E206" s="8"/>
      <c r="F206" s="15"/>
      <c r="G206" s="129"/>
      <c r="H206" s="129"/>
      <c r="I206" s="129"/>
      <c r="J206" s="129"/>
      <c r="K206" s="129"/>
      <c r="L206" s="129"/>
      <c r="M206" s="129"/>
      <c r="N206" s="129"/>
      <c r="O206" s="129"/>
      <c r="P206" s="129"/>
      <c r="Q206" s="129"/>
      <c r="R206" s="128"/>
      <c r="S206" s="128"/>
      <c r="T206" s="128"/>
      <c r="U206" s="128"/>
      <c r="V206" s="128"/>
      <c r="W206" s="128"/>
      <c r="X206" s="128"/>
      <c r="Y206" s="128"/>
      <c r="Z206" s="128"/>
      <c r="AA206" s="128"/>
      <c r="AB206" s="128"/>
      <c r="AC206" s="128"/>
      <c r="AD206" s="128"/>
    </row>
    <row r="207" ht="15.75" customHeight="1">
      <c r="A207" s="127" t="s">
        <v>286</v>
      </c>
      <c r="B207" s="8"/>
      <c r="C207" s="8"/>
      <c r="D207" s="8"/>
      <c r="E207" s="8"/>
      <c r="F207" s="15"/>
      <c r="G207" s="129"/>
      <c r="H207" s="129"/>
      <c r="I207" s="129"/>
      <c r="J207" s="129"/>
      <c r="K207" s="129"/>
      <c r="L207" s="129"/>
      <c r="M207" s="129"/>
      <c r="N207" s="129"/>
      <c r="O207" s="129"/>
      <c r="P207" s="129"/>
      <c r="Q207" s="129"/>
      <c r="R207" s="128"/>
      <c r="S207" s="128"/>
      <c r="T207" s="128"/>
      <c r="U207" s="128"/>
      <c r="V207" s="128"/>
      <c r="W207" s="128"/>
      <c r="X207" s="128"/>
      <c r="Y207" s="128"/>
      <c r="Z207" s="128"/>
      <c r="AA207" s="128"/>
      <c r="AB207" s="128"/>
      <c r="AC207" s="128"/>
      <c r="AD207" s="128"/>
    </row>
    <row r="208" ht="15.75" customHeight="1">
      <c r="A208" s="127" t="s">
        <v>287</v>
      </c>
      <c r="B208" s="8"/>
      <c r="C208" s="8"/>
      <c r="D208" s="8"/>
      <c r="E208" s="8"/>
      <c r="F208" s="15"/>
      <c r="G208" s="129"/>
      <c r="H208" s="129"/>
      <c r="I208" s="129"/>
      <c r="J208" s="129"/>
      <c r="K208" s="129"/>
      <c r="L208" s="129"/>
      <c r="M208" s="129"/>
      <c r="N208" s="129"/>
      <c r="O208" s="129"/>
      <c r="P208" s="129"/>
      <c r="Q208" s="129"/>
      <c r="R208" s="128"/>
      <c r="S208" s="128"/>
      <c r="T208" s="128"/>
      <c r="U208" s="128"/>
      <c r="V208" s="128"/>
      <c r="W208" s="128"/>
      <c r="X208" s="128"/>
      <c r="Y208" s="128"/>
      <c r="Z208" s="128"/>
      <c r="AA208" s="128"/>
      <c r="AB208" s="128"/>
      <c r="AC208" s="128"/>
      <c r="AD208" s="128"/>
    </row>
    <row r="209" ht="15.75" customHeight="1">
      <c r="A209" s="127" t="s">
        <v>288</v>
      </c>
      <c r="B209" s="8"/>
      <c r="C209" s="8"/>
      <c r="D209" s="8"/>
      <c r="E209" s="8"/>
      <c r="F209" s="15"/>
      <c r="G209" s="129"/>
      <c r="H209" s="129"/>
      <c r="I209" s="129"/>
      <c r="J209" s="129"/>
      <c r="K209" s="129"/>
      <c r="L209" s="129"/>
      <c r="M209" s="129"/>
      <c r="N209" s="129"/>
      <c r="O209" s="129"/>
      <c r="P209" s="129"/>
      <c r="Q209" s="129"/>
      <c r="R209" s="128"/>
      <c r="S209" s="128"/>
      <c r="T209" s="128"/>
      <c r="U209" s="128"/>
      <c r="V209" s="128"/>
      <c r="W209" s="128"/>
      <c r="X209" s="128"/>
      <c r="Y209" s="128"/>
      <c r="Z209" s="128"/>
      <c r="AA209" s="128"/>
      <c r="AB209" s="128"/>
      <c r="AC209" s="128"/>
      <c r="AD209" s="128"/>
    </row>
    <row r="210" ht="15.75" customHeight="1">
      <c r="A210" s="127" t="s">
        <v>289</v>
      </c>
      <c r="B210" s="8"/>
      <c r="C210" s="8"/>
      <c r="D210" s="8"/>
      <c r="E210" s="8"/>
      <c r="F210" s="15"/>
      <c r="G210" s="129"/>
      <c r="H210" s="129"/>
      <c r="I210" s="129"/>
      <c r="J210" s="129"/>
      <c r="K210" s="129"/>
      <c r="L210" s="129"/>
      <c r="M210" s="129"/>
      <c r="N210" s="129"/>
      <c r="O210" s="129"/>
      <c r="P210" s="129"/>
      <c r="Q210" s="129"/>
      <c r="R210" s="128"/>
      <c r="S210" s="128"/>
      <c r="T210" s="128"/>
      <c r="U210" s="128"/>
      <c r="V210" s="128"/>
      <c r="W210" s="128"/>
      <c r="X210" s="128"/>
      <c r="Y210" s="128"/>
      <c r="Z210" s="128"/>
      <c r="AA210" s="128"/>
      <c r="AB210" s="128"/>
      <c r="AC210" s="128"/>
      <c r="AD210" s="128"/>
    </row>
    <row r="211" ht="15.75" customHeight="1">
      <c r="A211" s="130"/>
      <c r="B211" s="130"/>
      <c r="C211" s="130"/>
      <c r="D211" s="130"/>
      <c r="E211" s="130"/>
      <c r="F211" s="130"/>
      <c r="G211" s="130"/>
      <c r="H211" s="130"/>
      <c r="I211" s="130"/>
      <c r="J211" s="130"/>
      <c r="K211" s="130"/>
      <c r="L211" s="130"/>
      <c r="M211" s="130"/>
      <c r="N211" s="130"/>
      <c r="O211" s="130"/>
      <c r="P211" s="130"/>
      <c r="Q211" s="130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</row>
    <row r="212" ht="15.75" customHeight="1">
      <c r="A212" s="130"/>
      <c r="B212" s="130"/>
      <c r="C212" s="130"/>
      <c r="D212" s="130"/>
      <c r="E212" s="130"/>
      <c r="F212" s="130"/>
      <c r="G212" s="130"/>
      <c r="H212" s="130"/>
      <c r="I212" s="130"/>
      <c r="J212" s="130"/>
      <c r="K212" s="130"/>
      <c r="L212" s="130"/>
      <c r="M212" s="130"/>
      <c r="N212" s="130"/>
      <c r="O212" s="130"/>
      <c r="P212" s="130"/>
      <c r="Q212" s="130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</row>
    <row r="213" ht="15.75" customHeight="1">
      <c r="A213" s="130"/>
      <c r="B213" s="130"/>
      <c r="C213" s="130"/>
      <c r="D213" s="130"/>
      <c r="E213" s="130"/>
      <c r="F213" s="130"/>
      <c r="G213" s="130"/>
      <c r="H213" s="130"/>
      <c r="I213" s="130"/>
      <c r="J213" s="130"/>
      <c r="K213" s="130"/>
      <c r="L213" s="130"/>
      <c r="M213" s="130"/>
      <c r="N213" s="130"/>
      <c r="O213" s="130"/>
      <c r="P213" s="130"/>
      <c r="Q213" s="130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</row>
    <row r="214" ht="15.75" customHeight="1">
      <c r="A214" s="130"/>
      <c r="B214" s="130"/>
      <c r="C214" s="130"/>
      <c r="D214" s="130"/>
      <c r="E214" s="130"/>
      <c r="F214" s="130"/>
      <c r="G214" s="130"/>
      <c r="H214" s="130"/>
      <c r="I214" s="130"/>
      <c r="J214" s="130"/>
      <c r="K214" s="130"/>
      <c r="L214" s="130"/>
      <c r="M214" s="130"/>
      <c r="N214" s="130"/>
      <c r="O214" s="130"/>
      <c r="P214" s="130"/>
      <c r="Q214" s="130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</row>
    <row r="1001" ht="15.75" customHeight="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</row>
    <row r="1002" ht="15.75" customHeight="1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</row>
    <row r="1003" ht="15.75" customHeight="1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</row>
    <row r="1004" ht="15.75" customHeight="1">
      <c r="A1004" s="6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</row>
    <row r="1005" ht="15.75" customHeight="1">
      <c r="A1005" s="6"/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</row>
    <row r="1006" ht="15.75" customHeight="1">
      <c r="A1006" s="6"/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</row>
    <row r="1007" ht="15.75" customHeight="1">
      <c r="A1007" s="6"/>
      <c r="B1007" s="6"/>
      <c r="C1007" s="6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</row>
    <row r="1008" ht="15.75" customHeight="1">
      <c r="A1008" s="6"/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</row>
    <row r="1009" ht="15.75" customHeight="1">
      <c r="A1009" s="6"/>
      <c r="B1009" s="6"/>
      <c r="C1009" s="6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</row>
    <row r="1010" ht="15.75" customHeight="1">
      <c r="A1010" s="6"/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</row>
    <row r="1011" ht="15.75" customHeight="1">
      <c r="A1011" s="6"/>
      <c r="B1011" s="6"/>
      <c r="C1011" s="6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</row>
    <row r="1012" ht="15.75" customHeight="1">
      <c r="A1012" s="6"/>
      <c r="B1012" s="6"/>
      <c r="C1012" s="6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</row>
    <row r="1013" ht="15.75" customHeight="1">
      <c r="A1013" s="6"/>
      <c r="B1013" s="6"/>
      <c r="C1013" s="6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</row>
    <row r="1014" ht="15.75" customHeight="1">
      <c r="A1014" s="6"/>
      <c r="B1014" s="6"/>
      <c r="C1014" s="6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</row>
    <row r="1015" ht="15.75" customHeight="1">
      <c r="A1015" s="6"/>
      <c r="B1015" s="6"/>
      <c r="C1015" s="6"/>
      <c r="D1015" s="6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</row>
    <row r="1016" ht="15.75" customHeight="1">
      <c r="A1016" s="6"/>
      <c r="B1016" s="6"/>
      <c r="C1016" s="6"/>
      <c r="D1016" s="6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</row>
    <row r="1017" ht="15.75" customHeight="1">
      <c r="A1017" s="6"/>
      <c r="B1017" s="6"/>
      <c r="C1017" s="6"/>
      <c r="D1017" s="6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</row>
    <row r="1018" ht="15.75" customHeight="1">
      <c r="A1018" s="6"/>
      <c r="B1018" s="6"/>
      <c r="C1018" s="6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</row>
    <row r="1019" ht="15.75" customHeight="1">
      <c r="A1019" s="6"/>
      <c r="B1019" s="6"/>
      <c r="C1019" s="6"/>
      <c r="D1019" s="6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</row>
    <row r="1020" ht="15.75" customHeight="1">
      <c r="A1020" s="6"/>
      <c r="B1020" s="6"/>
      <c r="C1020" s="6"/>
      <c r="D1020" s="6"/>
      <c r="E1020" s="6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</row>
    <row r="1021" ht="15.75" customHeight="1">
      <c r="A1021" s="6"/>
      <c r="B1021" s="6"/>
      <c r="C1021" s="6"/>
      <c r="D1021" s="6"/>
      <c r="E1021" s="6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</row>
    <row r="1022" ht="15.75" customHeight="1">
      <c r="A1022" s="6"/>
      <c r="B1022" s="6"/>
      <c r="C1022" s="6"/>
      <c r="D1022" s="6"/>
      <c r="E1022" s="6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</row>
    <row r="1023" ht="15.75" customHeight="1">
      <c r="A1023" s="6"/>
      <c r="B1023" s="6"/>
      <c r="C1023" s="6"/>
      <c r="D1023" s="6"/>
      <c r="E1023" s="6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</row>
    <row r="1024" ht="15.75" customHeight="1">
      <c r="A1024" s="6"/>
      <c r="B1024" s="6"/>
      <c r="C1024" s="6"/>
      <c r="D1024" s="6"/>
      <c r="E1024" s="6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</row>
    <row r="1025" ht="15.75" customHeight="1">
      <c r="A1025" s="6"/>
      <c r="B1025" s="6"/>
      <c r="C1025" s="6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</row>
    <row r="1026" ht="15.75" customHeight="1">
      <c r="A1026" s="6"/>
      <c r="B1026" s="6"/>
      <c r="C1026" s="6"/>
      <c r="D1026" s="6"/>
      <c r="E1026" s="6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</row>
    <row r="1027" ht="15.75" customHeight="1">
      <c r="A1027" s="6"/>
      <c r="B1027" s="6"/>
      <c r="C1027" s="6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</row>
    <row r="1028" ht="15.75" customHeight="1">
      <c r="A1028" s="6"/>
      <c r="B1028" s="6"/>
      <c r="C1028" s="6"/>
      <c r="D1028" s="6"/>
      <c r="E1028" s="6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</row>
    <row r="1029" ht="15.75" customHeight="1">
      <c r="A1029" s="6"/>
      <c r="B1029" s="6"/>
      <c r="C1029" s="6"/>
      <c r="D1029" s="6"/>
      <c r="E1029" s="6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</row>
    <row r="1030" ht="15.75" customHeight="1">
      <c r="A1030" s="6"/>
      <c r="B1030" s="6"/>
      <c r="C1030" s="6"/>
      <c r="D1030" s="6"/>
      <c r="E1030" s="6"/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</row>
    <row r="1031" ht="15.75" customHeight="1">
      <c r="A1031" s="6"/>
      <c r="B1031" s="6"/>
      <c r="C1031" s="6"/>
      <c r="D1031" s="6"/>
      <c r="E1031" s="6"/>
      <c r="F1031" s="6"/>
      <c r="G1031" s="6"/>
      <c r="H1031" s="6"/>
      <c r="I1031" s="6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</row>
    <row r="1032" ht="15.75" customHeight="1">
      <c r="A1032" s="6"/>
      <c r="B1032" s="6"/>
      <c r="C1032" s="6"/>
      <c r="D1032" s="6"/>
      <c r="E1032" s="6"/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</row>
    <row r="1033" ht="15.75" customHeight="1">
      <c r="A1033" s="6"/>
      <c r="B1033" s="6"/>
      <c r="C1033" s="6"/>
      <c r="D1033" s="6"/>
      <c r="E1033" s="6"/>
      <c r="F1033" s="6"/>
      <c r="G1033" s="6"/>
      <c r="H1033" s="6"/>
      <c r="I1033" s="6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</row>
    <row r="1034" ht="15.75" customHeight="1">
      <c r="A1034" s="6"/>
      <c r="B1034" s="6"/>
      <c r="C1034" s="6"/>
      <c r="D1034" s="6"/>
      <c r="E1034" s="6"/>
      <c r="F1034" s="6"/>
      <c r="G1034" s="6"/>
      <c r="H1034" s="6"/>
      <c r="I1034" s="6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</row>
    <row r="1035" ht="15.75" customHeight="1">
      <c r="A1035" s="6"/>
      <c r="B1035" s="6"/>
      <c r="C1035" s="6"/>
      <c r="D1035" s="6"/>
      <c r="E1035" s="6"/>
      <c r="F1035" s="6"/>
      <c r="G1035" s="6"/>
      <c r="H1035" s="6"/>
      <c r="I1035" s="6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</row>
    <row r="1036" ht="15.75" customHeight="1">
      <c r="A1036" s="6"/>
      <c r="B1036" s="6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</row>
    <row r="1037" ht="15.75" customHeight="1">
      <c r="A1037" s="6"/>
      <c r="B1037" s="6"/>
      <c r="C1037" s="6"/>
      <c r="D1037" s="6"/>
      <c r="E1037" s="6"/>
      <c r="F1037" s="6"/>
      <c r="G1037" s="6"/>
      <c r="H1037" s="6"/>
      <c r="I1037" s="6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</row>
    <row r="1038" ht="15.75" customHeight="1">
      <c r="A1038" s="6"/>
      <c r="B1038" s="6"/>
      <c r="C1038" s="6"/>
      <c r="D1038" s="6"/>
      <c r="E1038" s="6"/>
      <c r="F1038" s="6"/>
      <c r="G1038" s="6"/>
      <c r="H1038" s="6"/>
      <c r="I1038" s="6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</row>
    <row r="1039" ht="15.75" customHeight="1">
      <c r="A1039" s="6"/>
      <c r="B1039" s="6"/>
      <c r="C1039" s="6"/>
      <c r="D1039" s="6"/>
      <c r="E1039" s="6"/>
      <c r="F1039" s="6"/>
      <c r="G1039" s="6"/>
      <c r="H1039" s="6"/>
      <c r="I1039" s="6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</row>
    <row r="1040" ht="15.75" customHeight="1">
      <c r="A1040" s="6"/>
      <c r="B1040" s="6"/>
      <c r="C1040" s="6"/>
      <c r="D1040" s="6"/>
      <c r="E1040" s="6"/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</row>
    <row r="1041" ht="15.75" customHeight="1">
      <c r="A1041" s="6"/>
      <c r="B1041" s="6"/>
      <c r="C1041" s="6"/>
      <c r="D1041" s="6"/>
      <c r="E1041" s="6"/>
      <c r="F1041" s="6"/>
      <c r="G1041" s="6"/>
      <c r="H1041" s="6"/>
      <c r="I1041" s="6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</row>
    <row r="1042" ht="15.75" customHeight="1">
      <c r="A1042" s="6"/>
      <c r="B1042" s="6"/>
      <c r="C1042" s="6"/>
      <c r="D1042" s="6"/>
      <c r="E1042" s="6"/>
      <c r="F1042" s="6"/>
      <c r="G1042" s="6"/>
      <c r="H1042" s="6"/>
      <c r="I1042" s="6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</row>
    <row r="1043" ht="15.75" customHeight="1">
      <c r="A1043" s="6"/>
      <c r="B1043" s="6"/>
      <c r="C1043" s="6"/>
      <c r="D1043" s="6"/>
      <c r="E1043" s="6"/>
      <c r="F1043" s="6"/>
      <c r="G1043" s="6"/>
      <c r="H1043" s="6"/>
      <c r="I1043" s="6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</row>
    <row r="1044" ht="15.75" customHeight="1">
      <c r="A1044" s="6"/>
      <c r="B1044" s="6"/>
      <c r="C1044" s="6"/>
      <c r="D1044" s="6"/>
      <c r="E1044" s="6"/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</row>
    <row r="1045" ht="15.75" customHeight="1">
      <c r="A1045" s="6"/>
      <c r="B1045" s="6"/>
      <c r="C1045" s="6"/>
      <c r="D1045" s="6"/>
      <c r="E1045" s="6"/>
      <c r="F1045" s="6"/>
      <c r="G1045" s="6"/>
      <c r="H1045" s="6"/>
      <c r="I1045" s="6"/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</row>
    <row r="1046" ht="15.75" customHeight="1">
      <c r="A1046" s="6"/>
      <c r="B1046" s="6"/>
      <c r="C1046" s="6"/>
      <c r="D1046" s="6"/>
      <c r="E1046" s="6"/>
      <c r="F1046" s="6"/>
      <c r="G1046" s="6"/>
      <c r="H1046" s="6"/>
      <c r="I1046" s="6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</row>
    <row r="1047" ht="15.75" customHeight="1">
      <c r="A1047" s="6"/>
      <c r="B1047" s="6"/>
      <c r="C1047" s="6"/>
      <c r="D1047" s="6"/>
      <c r="E1047" s="6"/>
      <c r="F1047" s="6"/>
      <c r="G1047" s="6"/>
      <c r="H1047" s="6"/>
      <c r="I1047" s="6"/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</row>
    <row r="1048" ht="15.75" customHeight="1">
      <c r="A1048" s="6"/>
      <c r="B1048" s="6"/>
      <c r="C1048" s="6"/>
      <c r="D1048" s="6"/>
      <c r="E1048" s="6"/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</row>
    <row r="1049" ht="15.75" customHeight="1">
      <c r="A1049" s="6"/>
      <c r="B1049" s="6"/>
      <c r="C1049" s="6"/>
      <c r="D1049" s="6"/>
      <c r="E1049" s="6"/>
      <c r="F1049" s="6"/>
      <c r="G1049" s="6"/>
      <c r="H1049" s="6"/>
      <c r="I1049" s="6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</row>
    <row r="1050" ht="15.75" customHeight="1">
      <c r="A1050" s="6"/>
      <c r="B1050" s="6"/>
      <c r="C1050" s="6"/>
      <c r="D1050" s="6"/>
      <c r="E1050" s="6"/>
      <c r="F1050" s="6"/>
      <c r="G1050" s="6"/>
      <c r="H1050" s="6"/>
      <c r="I1050" s="6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</row>
    <row r="1051" ht="15.75" customHeight="1">
      <c r="A1051" s="6"/>
      <c r="B1051" s="6"/>
      <c r="C1051" s="6"/>
      <c r="D1051" s="6"/>
      <c r="E1051" s="6"/>
      <c r="F1051" s="6"/>
      <c r="G1051" s="6"/>
      <c r="H1051" s="6"/>
      <c r="I1051" s="6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</row>
    <row r="1052" ht="15.75" customHeight="1">
      <c r="A1052" s="6"/>
      <c r="B1052" s="6"/>
      <c r="C1052" s="6"/>
      <c r="D1052" s="6"/>
      <c r="E1052" s="6"/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</row>
    <row r="1053" ht="15.75" customHeight="1">
      <c r="A1053" s="6"/>
      <c r="B1053" s="6"/>
      <c r="C1053" s="6"/>
      <c r="D1053" s="6"/>
      <c r="E1053" s="6"/>
      <c r="F1053" s="6"/>
      <c r="G1053" s="6"/>
      <c r="H1053" s="6"/>
      <c r="I1053" s="6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</row>
    <row r="1054" ht="15.75" customHeight="1">
      <c r="A1054" s="6"/>
      <c r="B1054" s="6"/>
      <c r="C1054" s="6"/>
      <c r="D1054" s="6"/>
      <c r="E1054" s="6"/>
      <c r="F1054" s="6"/>
      <c r="G1054" s="6"/>
      <c r="H1054" s="6"/>
      <c r="I1054" s="6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</row>
    <row r="1055" ht="15.75" customHeight="1">
      <c r="A1055" s="6"/>
      <c r="B1055" s="6"/>
      <c r="C1055" s="6"/>
      <c r="D1055" s="6"/>
      <c r="E1055" s="6"/>
      <c r="F1055" s="6"/>
      <c r="G1055" s="6"/>
      <c r="H1055" s="6"/>
      <c r="I1055" s="6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</row>
    <row r="1056" ht="15.75" customHeight="1">
      <c r="A1056" s="6"/>
      <c r="B1056" s="6"/>
      <c r="C1056" s="6"/>
      <c r="D1056" s="6"/>
      <c r="E1056" s="6"/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</row>
    <row r="1057" ht="15.75" customHeight="1">
      <c r="A1057" s="6"/>
      <c r="B1057" s="6"/>
      <c r="C1057" s="6"/>
      <c r="D1057" s="6"/>
      <c r="E1057" s="6"/>
      <c r="F1057" s="6"/>
      <c r="G1057" s="6"/>
      <c r="H1057" s="6"/>
      <c r="I1057" s="6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</row>
    <row r="1058" ht="15.75" customHeight="1">
      <c r="A1058" s="6"/>
      <c r="B1058" s="6"/>
      <c r="C1058" s="6"/>
      <c r="D1058" s="6"/>
      <c r="E1058" s="6"/>
      <c r="F1058" s="6"/>
      <c r="G1058" s="6"/>
      <c r="H1058" s="6"/>
      <c r="I1058" s="6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</row>
    <row r="1059" ht="15.75" customHeight="1">
      <c r="A1059" s="6"/>
      <c r="B1059" s="6"/>
      <c r="C1059" s="6"/>
      <c r="D1059" s="6"/>
      <c r="E1059" s="6"/>
      <c r="F1059" s="6"/>
      <c r="G1059" s="6"/>
      <c r="H1059" s="6"/>
      <c r="I1059" s="6"/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</row>
    <row r="1060" ht="15.75" customHeight="1">
      <c r="A1060" s="6"/>
      <c r="B1060" s="6"/>
      <c r="C1060" s="6"/>
      <c r="D1060" s="6"/>
      <c r="E1060" s="6"/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</row>
  </sheetData>
  <mergeCells count="83"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205:F205"/>
    <mergeCell ref="A206:F206"/>
    <mergeCell ref="A207:F207"/>
    <mergeCell ref="A208:F208"/>
    <mergeCell ref="A209:F209"/>
    <mergeCell ref="A210:F210"/>
    <mergeCell ref="A198:F198"/>
    <mergeCell ref="A199:F199"/>
    <mergeCell ref="A200:F200"/>
    <mergeCell ref="A201:F201"/>
    <mergeCell ref="A202:F202"/>
    <mergeCell ref="A203:F203"/>
    <mergeCell ref="A204:F204"/>
    <mergeCell ref="A1:J1"/>
    <mergeCell ref="A2:J2"/>
    <mergeCell ref="A3:J3"/>
    <mergeCell ref="B4:J4"/>
    <mergeCell ref="A5:J5"/>
    <mergeCell ref="A86:I86"/>
    <mergeCell ref="A101:I101"/>
    <mergeCell ref="A135:F135"/>
    <mergeCell ref="A136:F136"/>
    <mergeCell ref="A137:F137"/>
    <mergeCell ref="A138:F138"/>
    <mergeCell ref="A139:F139"/>
    <mergeCell ref="A140:F140"/>
    <mergeCell ref="A141:F141"/>
    <mergeCell ref="A142:F142"/>
    <mergeCell ref="A143:F143"/>
    <mergeCell ref="A144:F144"/>
    <mergeCell ref="A145:F145"/>
    <mergeCell ref="A146:F146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</mergeCells>
  <dataValidations>
    <dataValidation type="list" allowBlank="1" sqref="D7:D71 D88:D92 D103:D122">
      <formula1>"AGP,CLH,CLT,COM,CTD,CTI,DES,DISP,ELE,ESG,EST,EXM,EXQ,EXR,FRQ,REV,VAGO"</formula1>
    </dataValidation>
    <dataValidation type="list" allowBlank="1" sqref="B103:B122">
      <formula1>"FGS-1,FGS-2,FGS-3,FGA-1,FGA-2,FGA-3"</formula1>
    </dataValidation>
    <dataValidation type="list" allowBlank="1" sqref="B7:B71">
      <formula1>"DAS,DAS-1,DAS-2,DAS-3,DAS-4,DAS-5,CAA-1,CAA-2,CAA-3,CAA-4,CAA-5"</formula1>
    </dataValidation>
    <dataValidation type="list" allowBlank="1" sqref="B88:B92">
      <formula1>"FDA,FDA-1,FDA-2,FDA-3,FDA-4"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1.0"/>
    <col customWidth="1" min="2" max="2" width="12.0"/>
    <col customWidth="1" min="3" max="3" width="17.38"/>
    <col customWidth="1" min="4" max="4" width="14.5"/>
    <col customWidth="1" min="5" max="5" width="9.88"/>
    <col customWidth="1" min="6" max="6" width="52.88"/>
    <col customWidth="1" min="7" max="7" width="19.88"/>
    <col customWidth="1" min="8" max="8" width="18.25"/>
    <col customWidth="1" min="9" max="9" width="17.88"/>
    <col customWidth="1" min="10" max="10" width="15.0"/>
    <col customWidth="1" min="11" max="16" width="8.0"/>
    <col customWidth="1" min="17" max="17" width="43.88"/>
    <col customWidth="1" min="18" max="30" width="8.0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6"/>
      <c r="AC1" s="6"/>
      <c r="AD1" s="6"/>
    </row>
    <row r="2">
      <c r="A2" s="10" t="s">
        <v>325</v>
      </c>
      <c r="B2" s="8"/>
      <c r="C2" s="8"/>
      <c r="D2" s="8"/>
      <c r="E2" s="8"/>
      <c r="F2" s="8"/>
      <c r="G2" s="8"/>
      <c r="H2" s="8"/>
      <c r="I2" s="8"/>
      <c r="J2" s="9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6"/>
      <c r="AC2" s="6"/>
      <c r="AD2" s="6"/>
    </row>
    <row r="3">
      <c r="A3" s="10" t="s">
        <v>3</v>
      </c>
      <c r="B3" s="8"/>
      <c r="C3" s="8"/>
      <c r="D3" s="8"/>
      <c r="E3" s="8"/>
      <c r="F3" s="8"/>
      <c r="G3" s="8"/>
      <c r="H3" s="8"/>
      <c r="I3" s="8"/>
      <c r="J3" s="9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2"/>
      <c r="AA3" s="12"/>
      <c r="AB3" s="6"/>
      <c r="AC3" s="6"/>
      <c r="AD3" s="6"/>
    </row>
    <row r="4">
      <c r="A4" s="131" t="s">
        <v>326</v>
      </c>
      <c r="B4" s="14" t="s">
        <v>5</v>
      </c>
      <c r="C4" s="8"/>
      <c r="D4" s="8"/>
      <c r="E4" s="8"/>
      <c r="F4" s="8"/>
      <c r="G4" s="8"/>
      <c r="H4" s="8"/>
      <c r="I4" s="8"/>
      <c r="J4" s="15"/>
      <c r="K4" s="1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</row>
    <row r="5">
      <c r="A5" s="17" t="s">
        <v>6</v>
      </c>
      <c r="B5" s="8"/>
      <c r="C5" s="8"/>
      <c r="D5" s="8"/>
      <c r="E5" s="8"/>
      <c r="F5" s="8"/>
      <c r="G5" s="8"/>
      <c r="H5" s="8"/>
      <c r="I5" s="8"/>
      <c r="J5" s="15"/>
      <c r="K5" s="18"/>
      <c r="L5" s="19"/>
      <c r="M5" s="20"/>
      <c r="N5" s="20"/>
      <c r="O5" s="20"/>
      <c r="P5" s="20"/>
      <c r="Q5" s="2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</row>
    <row r="6">
      <c r="A6" s="21" t="s">
        <v>7</v>
      </c>
      <c r="B6" s="21" t="s">
        <v>8</v>
      </c>
      <c r="C6" s="21" t="s">
        <v>9</v>
      </c>
      <c r="D6" s="21" t="s">
        <v>10</v>
      </c>
      <c r="E6" s="21" t="s">
        <v>11</v>
      </c>
      <c r="F6" s="21" t="s">
        <v>12</v>
      </c>
      <c r="G6" s="21" t="s">
        <v>13</v>
      </c>
      <c r="H6" s="21" t="s">
        <v>14</v>
      </c>
      <c r="I6" s="21" t="s">
        <v>15</v>
      </c>
      <c r="J6" s="21" t="s">
        <v>16</v>
      </c>
      <c r="K6" s="22"/>
      <c r="L6" s="23"/>
      <c r="M6" s="23"/>
      <c r="N6" s="23"/>
      <c r="O6" s="23"/>
      <c r="P6" s="23"/>
      <c r="Q6" s="23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</row>
    <row r="7">
      <c r="A7" s="132" t="s">
        <v>17</v>
      </c>
      <c r="B7" s="133" t="s">
        <v>18</v>
      </c>
      <c r="C7" s="134"/>
      <c r="D7" s="135" t="s">
        <v>19</v>
      </c>
      <c r="E7" s="209">
        <v>1.0</v>
      </c>
      <c r="F7" s="179" t="s">
        <v>20</v>
      </c>
      <c r="G7" s="136">
        <v>18000.0</v>
      </c>
      <c r="H7" s="180">
        <v>0.0</v>
      </c>
      <c r="I7" s="180">
        <v>0.0</v>
      </c>
      <c r="J7" s="33">
        <f t="shared" ref="J7:J71" si="1">SUM(G7:I7)</f>
        <v>18000</v>
      </c>
      <c r="K7" s="34"/>
      <c r="L7" s="34"/>
      <c r="M7" s="34"/>
      <c r="N7" s="34"/>
      <c r="O7" s="34"/>
      <c r="P7" s="34"/>
      <c r="Q7" s="34"/>
      <c r="R7" s="35"/>
      <c r="S7" s="35"/>
      <c r="T7" s="35"/>
      <c r="U7" s="35"/>
      <c r="V7" s="35"/>
      <c r="W7" s="35"/>
      <c r="X7" s="35"/>
      <c r="Y7" s="35"/>
      <c r="Z7" s="35"/>
      <c r="AA7" s="16"/>
      <c r="AB7" s="16"/>
      <c r="AC7" s="16"/>
      <c r="AD7" s="16"/>
    </row>
    <row r="8">
      <c r="A8" s="66" t="s">
        <v>21</v>
      </c>
      <c r="B8" s="138" t="s">
        <v>22</v>
      </c>
      <c r="C8" s="68"/>
      <c r="D8" s="69" t="s">
        <v>23</v>
      </c>
      <c r="E8" s="70">
        <v>1.0</v>
      </c>
      <c r="F8" s="66" t="s">
        <v>24</v>
      </c>
      <c r="G8" s="72">
        <v>0.0</v>
      </c>
      <c r="H8" s="73">
        <v>2600.0</v>
      </c>
      <c r="I8" s="73">
        <v>10400.0</v>
      </c>
      <c r="J8" s="33">
        <f t="shared" si="1"/>
        <v>13000</v>
      </c>
      <c r="K8" s="34"/>
      <c r="L8" s="34"/>
      <c r="M8" s="34"/>
      <c r="N8" s="34"/>
      <c r="O8" s="34"/>
      <c r="P8" s="34"/>
      <c r="Q8" s="34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</row>
    <row r="9">
      <c r="A9" s="66" t="s">
        <v>25</v>
      </c>
      <c r="B9" s="138" t="s">
        <v>22</v>
      </c>
      <c r="C9" s="68"/>
      <c r="D9" s="69" t="s">
        <v>23</v>
      </c>
      <c r="E9" s="70">
        <v>1.0</v>
      </c>
      <c r="F9" s="66" t="s">
        <v>26</v>
      </c>
      <c r="G9" s="72">
        <v>0.0</v>
      </c>
      <c r="H9" s="73">
        <v>2600.0</v>
      </c>
      <c r="I9" s="73">
        <v>10400.0</v>
      </c>
      <c r="J9" s="33">
        <f t="shared" si="1"/>
        <v>13000</v>
      </c>
      <c r="K9" s="34"/>
      <c r="L9" s="34"/>
      <c r="M9" s="34"/>
      <c r="N9" s="34"/>
      <c r="O9" s="34"/>
      <c r="P9" s="34"/>
      <c r="Q9" s="34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</row>
    <row r="10">
      <c r="A10" s="66" t="s">
        <v>27</v>
      </c>
      <c r="B10" s="138" t="s">
        <v>22</v>
      </c>
      <c r="C10" s="68"/>
      <c r="D10" s="69" t="s">
        <v>23</v>
      </c>
      <c r="E10" s="70">
        <v>1.0</v>
      </c>
      <c r="F10" s="183" t="s">
        <v>28</v>
      </c>
      <c r="G10" s="72">
        <v>0.0</v>
      </c>
      <c r="H10" s="73">
        <v>2600.0</v>
      </c>
      <c r="I10" s="73">
        <v>10400.0</v>
      </c>
      <c r="J10" s="33">
        <f t="shared" si="1"/>
        <v>13000</v>
      </c>
      <c r="K10" s="34"/>
      <c r="L10" s="34"/>
      <c r="M10" s="34"/>
      <c r="N10" s="34"/>
      <c r="O10" s="34"/>
      <c r="P10" s="34"/>
      <c r="Q10" s="34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</row>
    <row r="11">
      <c r="A11" s="66" t="s">
        <v>29</v>
      </c>
      <c r="B11" s="138" t="s">
        <v>22</v>
      </c>
      <c r="C11" s="68"/>
      <c r="D11" s="69" t="s">
        <v>23</v>
      </c>
      <c r="E11" s="70">
        <v>1.0</v>
      </c>
      <c r="F11" s="184" t="s">
        <v>291</v>
      </c>
      <c r="G11" s="72">
        <v>0.0</v>
      </c>
      <c r="H11" s="73">
        <v>2600.0</v>
      </c>
      <c r="I11" s="73">
        <v>10400.0</v>
      </c>
      <c r="J11" s="33">
        <f t="shared" si="1"/>
        <v>13000</v>
      </c>
      <c r="K11" s="34"/>
      <c r="L11" s="34"/>
      <c r="M11" s="34"/>
      <c r="N11" s="34"/>
      <c r="O11" s="34"/>
      <c r="P11" s="34"/>
      <c r="Q11" s="34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</row>
    <row r="12">
      <c r="A12" s="66" t="s">
        <v>31</v>
      </c>
      <c r="B12" s="138" t="s">
        <v>32</v>
      </c>
      <c r="C12" s="68"/>
      <c r="D12" s="69" t="s">
        <v>23</v>
      </c>
      <c r="E12" s="70">
        <v>1.0</v>
      </c>
      <c r="F12" s="66" t="s">
        <v>33</v>
      </c>
      <c r="G12" s="72">
        <v>0.0</v>
      </c>
      <c r="H12" s="73">
        <v>1695.65</v>
      </c>
      <c r="I12" s="73">
        <v>6782.61</v>
      </c>
      <c r="J12" s="33">
        <f t="shared" si="1"/>
        <v>8478.26</v>
      </c>
      <c r="K12" s="34"/>
      <c r="L12" s="34"/>
      <c r="M12" s="34"/>
      <c r="N12" s="34"/>
      <c r="O12" s="34"/>
      <c r="P12" s="34"/>
      <c r="Q12" s="34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</row>
    <row r="13">
      <c r="A13" s="141" t="s">
        <v>34</v>
      </c>
      <c r="B13" s="142" t="s">
        <v>32</v>
      </c>
      <c r="C13" s="68"/>
      <c r="D13" s="69" t="s">
        <v>292</v>
      </c>
      <c r="E13" s="70">
        <v>1.0</v>
      </c>
      <c r="F13" s="186" t="s">
        <v>30</v>
      </c>
      <c r="G13" s="72">
        <v>0.0</v>
      </c>
      <c r="H13" s="187">
        <v>0.0</v>
      </c>
      <c r="I13" s="187">
        <v>0.0</v>
      </c>
      <c r="J13" s="33">
        <f t="shared" si="1"/>
        <v>0</v>
      </c>
      <c r="K13" s="34"/>
      <c r="L13" s="34"/>
      <c r="M13" s="34"/>
      <c r="N13" s="34"/>
      <c r="O13" s="34"/>
      <c r="P13" s="34"/>
      <c r="Q13" s="34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</row>
    <row r="14">
      <c r="A14" s="66" t="s">
        <v>35</v>
      </c>
      <c r="B14" s="138" t="s">
        <v>32</v>
      </c>
      <c r="C14" s="68"/>
      <c r="D14" s="69" t="s">
        <v>23</v>
      </c>
      <c r="E14" s="70">
        <v>1.0</v>
      </c>
      <c r="F14" s="66" t="s">
        <v>36</v>
      </c>
      <c r="G14" s="72">
        <v>0.0</v>
      </c>
      <c r="H14" s="73">
        <v>1695.65</v>
      </c>
      <c r="I14" s="73">
        <v>6782.61</v>
      </c>
      <c r="J14" s="33">
        <f t="shared" si="1"/>
        <v>8478.26</v>
      </c>
      <c r="K14" s="34"/>
      <c r="L14" s="34"/>
      <c r="M14" s="34"/>
      <c r="N14" s="34"/>
      <c r="O14" s="34"/>
      <c r="P14" s="34"/>
      <c r="Q14" s="34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</row>
    <row r="15">
      <c r="A15" s="66" t="s">
        <v>37</v>
      </c>
      <c r="B15" s="67" t="s">
        <v>32</v>
      </c>
      <c r="C15" s="68"/>
      <c r="D15" s="69" t="s">
        <v>23</v>
      </c>
      <c r="E15" s="70">
        <v>1.0</v>
      </c>
      <c r="F15" s="66" t="s">
        <v>38</v>
      </c>
      <c r="G15" s="72">
        <v>0.0</v>
      </c>
      <c r="H15" s="73">
        <v>1695.65</v>
      </c>
      <c r="I15" s="73">
        <v>6782.61</v>
      </c>
      <c r="J15" s="33">
        <f t="shared" si="1"/>
        <v>8478.26</v>
      </c>
      <c r="K15" s="34"/>
      <c r="L15" s="34"/>
      <c r="M15" s="34"/>
      <c r="N15" s="34"/>
      <c r="O15" s="34"/>
      <c r="P15" s="34"/>
      <c r="Q15" s="34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</row>
    <row r="16">
      <c r="A16" s="66" t="s">
        <v>39</v>
      </c>
      <c r="B16" s="138" t="s">
        <v>32</v>
      </c>
      <c r="C16" s="68"/>
      <c r="D16" s="69" t="s">
        <v>23</v>
      </c>
      <c r="E16" s="70">
        <v>1.0</v>
      </c>
      <c r="F16" s="66" t="s">
        <v>40</v>
      </c>
      <c r="G16" s="72">
        <v>0.0</v>
      </c>
      <c r="H16" s="73">
        <v>1695.65</v>
      </c>
      <c r="I16" s="73">
        <v>6782.61</v>
      </c>
      <c r="J16" s="33">
        <f t="shared" si="1"/>
        <v>8478.26</v>
      </c>
      <c r="K16" s="34"/>
      <c r="L16" s="34"/>
      <c r="M16" s="34"/>
      <c r="N16" s="34"/>
      <c r="O16" s="34"/>
      <c r="P16" s="34"/>
      <c r="Q16" s="34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</row>
    <row r="17">
      <c r="A17" s="66" t="s">
        <v>41</v>
      </c>
      <c r="B17" s="138" t="s">
        <v>32</v>
      </c>
      <c r="C17" s="68"/>
      <c r="D17" s="69" t="s">
        <v>23</v>
      </c>
      <c r="E17" s="70">
        <v>1.0</v>
      </c>
      <c r="F17" s="66" t="s">
        <v>42</v>
      </c>
      <c r="G17" s="72">
        <v>0.0</v>
      </c>
      <c r="H17" s="73">
        <v>1695.65</v>
      </c>
      <c r="I17" s="73">
        <v>6782.61</v>
      </c>
      <c r="J17" s="33">
        <f t="shared" si="1"/>
        <v>8478.26</v>
      </c>
      <c r="K17" s="34"/>
      <c r="L17" s="34"/>
      <c r="M17" s="34"/>
      <c r="N17" s="34"/>
      <c r="O17" s="34"/>
      <c r="P17" s="34"/>
      <c r="Q17" s="34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</row>
    <row r="18">
      <c r="A18" s="66" t="s">
        <v>43</v>
      </c>
      <c r="B18" s="138" t="s">
        <v>44</v>
      </c>
      <c r="C18" s="68"/>
      <c r="D18" s="69" t="s">
        <v>23</v>
      </c>
      <c r="E18" s="70">
        <v>1.0</v>
      </c>
      <c r="F18" s="184" t="s">
        <v>293</v>
      </c>
      <c r="G18" s="72">
        <v>0.0</v>
      </c>
      <c r="H18" s="73">
        <v>1425.9</v>
      </c>
      <c r="I18" s="73">
        <v>5703.56</v>
      </c>
      <c r="J18" s="33">
        <f t="shared" si="1"/>
        <v>7129.46</v>
      </c>
      <c r="K18" s="34"/>
      <c r="L18" s="34"/>
      <c r="M18" s="34"/>
      <c r="N18" s="34"/>
      <c r="O18" s="34"/>
      <c r="P18" s="34"/>
      <c r="Q18" s="34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</row>
    <row r="19">
      <c r="A19" s="66" t="s">
        <v>45</v>
      </c>
      <c r="B19" s="138" t="s">
        <v>44</v>
      </c>
      <c r="C19" s="68"/>
      <c r="D19" s="69" t="s">
        <v>23</v>
      </c>
      <c r="E19" s="70">
        <v>1.0</v>
      </c>
      <c r="F19" s="66" t="s">
        <v>46</v>
      </c>
      <c r="G19" s="72">
        <v>0.0</v>
      </c>
      <c r="H19" s="73">
        <v>1425.9</v>
      </c>
      <c r="I19" s="73">
        <v>5703.56</v>
      </c>
      <c r="J19" s="33">
        <f t="shared" si="1"/>
        <v>7129.46</v>
      </c>
      <c r="K19" s="34"/>
      <c r="L19" s="34"/>
      <c r="M19" s="34"/>
      <c r="N19" s="34"/>
      <c r="O19" s="34"/>
      <c r="P19" s="34"/>
      <c r="Q19" s="34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</row>
    <row r="20">
      <c r="A20" s="66" t="s">
        <v>47</v>
      </c>
      <c r="B20" s="138" t="s">
        <v>44</v>
      </c>
      <c r="C20" s="68"/>
      <c r="D20" s="69" t="s">
        <v>23</v>
      </c>
      <c r="E20" s="70">
        <v>1.0</v>
      </c>
      <c r="F20" s="184" t="s">
        <v>294</v>
      </c>
      <c r="G20" s="72">
        <v>0.0</v>
      </c>
      <c r="H20" s="73">
        <v>1425.9</v>
      </c>
      <c r="I20" s="73">
        <v>5703.56</v>
      </c>
      <c r="J20" s="33">
        <f t="shared" si="1"/>
        <v>7129.46</v>
      </c>
      <c r="K20" s="34"/>
      <c r="L20" s="34"/>
      <c r="M20" s="34"/>
      <c r="N20" s="34"/>
      <c r="O20" s="34"/>
      <c r="P20" s="34"/>
      <c r="Q20" s="34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</row>
    <row r="21">
      <c r="A21" s="66" t="s">
        <v>48</v>
      </c>
      <c r="B21" s="138" t="s">
        <v>44</v>
      </c>
      <c r="C21" s="68"/>
      <c r="D21" s="69" t="s">
        <v>23</v>
      </c>
      <c r="E21" s="70">
        <v>1.0</v>
      </c>
      <c r="F21" s="184" t="s">
        <v>295</v>
      </c>
      <c r="G21" s="72">
        <v>0.0</v>
      </c>
      <c r="H21" s="73">
        <v>1425.9</v>
      </c>
      <c r="I21" s="73">
        <v>5703.56</v>
      </c>
      <c r="J21" s="33">
        <f t="shared" si="1"/>
        <v>7129.46</v>
      </c>
      <c r="K21" s="34"/>
      <c r="L21" s="34"/>
      <c r="M21" s="34"/>
      <c r="N21" s="34"/>
      <c r="O21" s="34"/>
      <c r="P21" s="34"/>
      <c r="Q21" s="34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</row>
    <row r="22">
      <c r="A22" s="66" t="s">
        <v>49</v>
      </c>
      <c r="B22" s="138" t="s">
        <v>44</v>
      </c>
      <c r="C22" s="68"/>
      <c r="D22" s="69" t="s">
        <v>23</v>
      </c>
      <c r="E22" s="70">
        <v>1.0</v>
      </c>
      <c r="F22" s="66" t="s">
        <v>50</v>
      </c>
      <c r="G22" s="72">
        <v>0.0</v>
      </c>
      <c r="H22" s="73">
        <v>1425.9</v>
      </c>
      <c r="I22" s="73">
        <v>5703.56</v>
      </c>
      <c r="J22" s="33">
        <f t="shared" si="1"/>
        <v>7129.46</v>
      </c>
      <c r="K22" s="34"/>
      <c r="L22" s="34"/>
      <c r="M22" s="34"/>
      <c r="N22" s="34"/>
      <c r="O22" s="34"/>
      <c r="P22" s="34"/>
      <c r="Q22" s="34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</row>
    <row r="23">
      <c r="A23" s="66" t="s">
        <v>51</v>
      </c>
      <c r="B23" s="138" t="s">
        <v>44</v>
      </c>
      <c r="C23" s="68"/>
      <c r="D23" s="69" t="s">
        <v>23</v>
      </c>
      <c r="E23" s="70">
        <v>1.0</v>
      </c>
      <c r="F23" s="189" t="s">
        <v>296</v>
      </c>
      <c r="G23" s="72">
        <v>0.0</v>
      </c>
      <c r="H23" s="73">
        <v>1425.9</v>
      </c>
      <c r="I23" s="73">
        <v>5703.56</v>
      </c>
      <c r="J23" s="33">
        <f t="shared" si="1"/>
        <v>7129.46</v>
      </c>
      <c r="K23" s="34"/>
      <c r="L23" s="34"/>
      <c r="M23" s="34"/>
      <c r="N23" s="34"/>
      <c r="O23" s="34"/>
      <c r="P23" s="34"/>
      <c r="Q23" s="34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</row>
    <row r="24">
      <c r="A24" s="36" t="s">
        <v>330</v>
      </c>
      <c r="B24" s="144" t="s">
        <v>44</v>
      </c>
      <c r="C24" s="220"/>
      <c r="D24" s="221" t="s">
        <v>23</v>
      </c>
      <c r="E24" s="70">
        <v>1.0</v>
      </c>
      <c r="F24" s="222" t="s">
        <v>319</v>
      </c>
      <c r="G24" s="72">
        <v>0.0</v>
      </c>
      <c r="H24" s="73">
        <v>1425.9</v>
      </c>
      <c r="I24" s="73">
        <v>5703.56</v>
      </c>
      <c r="J24" s="33">
        <f t="shared" si="1"/>
        <v>7129.46</v>
      </c>
      <c r="K24" s="34"/>
      <c r="L24" s="34"/>
      <c r="M24" s="34"/>
      <c r="N24" s="34"/>
      <c r="O24" s="34"/>
      <c r="P24" s="34"/>
      <c r="Q24" s="34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</row>
    <row r="25">
      <c r="A25" s="36" t="s">
        <v>53</v>
      </c>
      <c r="B25" s="144" t="s">
        <v>44</v>
      </c>
      <c r="C25" s="220"/>
      <c r="D25" s="221" t="s">
        <v>23</v>
      </c>
      <c r="E25" s="70">
        <v>1.0</v>
      </c>
      <c r="F25" s="36" t="s">
        <v>320</v>
      </c>
      <c r="G25" s="72">
        <v>0.0</v>
      </c>
      <c r="H25" s="73">
        <v>1425.9</v>
      </c>
      <c r="I25" s="73">
        <v>5703.56</v>
      </c>
      <c r="J25" s="33">
        <f t="shared" si="1"/>
        <v>7129.46</v>
      </c>
      <c r="K25" s="34"/>
      <c r="L25" s="34"/>
      <c r="M25" s="34"/>
      <c r="N25" s="34"/>
      <c r="O25" s="34"/>
      <c r="P25" s="34"/>
      <c r="Q25" s="34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</row>
    <row r="26">
      <c r="A26" s="36" t="s">
        <v>54</v>
      </c>
      <c r="B26" s="144" t="s">
        <v>55</v>
      </c>
      <c r="C26" s="220"/>
      <c r="D26" s="221" t="s">
        <v>23</v>
      </c>
      <c r="E26" s="70">
        <v>1.0</v>
      </c>
      <c r="F26" s="36" t="s">
        <v>321</v>
      </c>
      <c r="G26" s="72">
        <v>0.0</v>
      </c>
      <c r="H26" s="73">
        <v>1310.28</v>
      </c>
      <c r="I26" s="73">
        <v>5241.11</v>
      </c>
      <c r="J26" s="33">
        <f t="shared" si="1"/>
        <v>6551.39</v>
      </c>
      <c r="K26" s="34"/>
      <c r="L26" s="34"/>
      <c r="M26" s="34"/>
      <c r="N26" s="34"/>
      <c r="O26" s="34"/>
      <c r="P26" s="34"/>
      <c r="Q26" s="34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</row>
    <row r="27">
      <c r="A27" s="36" t="s">
        <v>57</v>
      </c>
      <c r="B27" s="144" t="s">
        <v>58</v>
      </c>
      <c r="C27" s="220"/>
      <c r="D27" s="221" t="s">
        <v>23</v>
      </c>
      <c r="E27" s="70">
        <v>1.0</v>
      </c>
      <c r="F27" s="36" t="s">
        <v>59</v>
      </c>
      <c r="G27" s="72">
        <v>0.0</v>
      </c>
      <c r="H27" s="73">
        <v>1079.06</v>
      </c>
      <c r="I27" s="73">
        <v>4316.21</v>
      </c>
      <c r="J27" s="33">
        <f t="shared" si="1"/>
        <v>5395.27</v>
      </c>
      <c r="K27" s="34"/>
      <c r="L27" s="34"/>
      <c r="M27" s="34"/>
      <c r="N27" s="34"/>
      <c r="O27" s="34"/>
      <c r="P27" s="34"/>
      <c r="Q27" s="34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</row>
    <row r="28">
      <c r="A28" s="36" t="s">
        <v>60</v>
      </c>
      <c r="B28" s="144" t="s">
        <v>58</v>
      </c>
      <c r="C28" s="220"/>
      <c r="D28" s="221" t="s">
        <v>23</v>
      </c>
      <c r="E28" s="70">
        <v>1.0</v>
      </c>
      <c r="F28" s="36" t="s">
        <v>61</v>
      </c>
      <c r="G28" s="72">
        <v>0.0</v>
      </c>
      <c r="H28" s="73">
        <v>1079.06</v>
      </c>
      <c r="I28" s="73">
        <v>4316.21</v>
      </c>
      <c r="J28" s="33">
        <f t="shared" si="1"/>
        <v>5395.27</v>
      </c>
      <c r="K28" s="34"/>
      <c r="L28" s="34"/>
      <c r="M28" s="34"/>
      <c r="N28" s="34"/>
      <c r="O28" s="34"/>
      <c r="P28" s="34"/>
      <c r="Q28" s="34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</row>
    <row r="29">
      <c r="A29" s="36" t="s">
        <v>62</v>
      </c>
      <c r="B29" s="144" t="s">
        <v>58</v>
      </c>
      <c r="C29" s="220"/>
      <c r="D29" s="221" t="s">
        <v>23</v>
      </c>
      <c r="E29" s="70">
        <v>1.0</v>
      </c>
      <c r="F29" s="148" t="s">
        <v>297</v>
      </c>
      <c r="G29" s="72">
        <v>0.0</v>
      </c>
      <c r="H29" s="73">
        <v>1079.06</v>
      </c>
      <c r="I29" s="73">
        <v>4316.21</v>
      </c>
      <c r="J29" s="33">
        <f t="shared" si="1"/>
        <v>5395.27</v>
      </c>
      <c r="K29" s="34"/>
      <c r="L29" s="34"/>
      <c r="M29" s="34"/>
      <c r="N29" s="34"/>
      <c r="O29" s="34"/>
      <c r="P29" s="34"/>
      <c r="Q29" s="34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</row>
    <row r="30">
      <c r="A30" s="36" t="s">
        <v>79</v>
      </c>
      <c r="B30" s="144" t="s">
        <v>58</v>
      </c>
      <c r="C30" s="220"/>
      <c r="D30" s="221" t="s">
        <v>23</v>
      </c>
      <c r="E30" s="70">
        <v>1.0</v>
      </c>
      <c r="F30" s="222" t="s">
        <v>298</v>
      </c>
      <c r="G30" s="72">
        <v>0.0</v>
      </c>
      <c r="H30" s="73">
        <v>1079.06</v>
      </c>
      <c r="I30" s="73">
        <v>4316.21</v>
      </c>
      <c r="J30" s="33">
        <f t="shared" si="1"/>
        <v>5395.27</v>
      </c>
      <c r="K30" s="34"/>
      <c r="L30" s="34"/>
      <c r="M30" s="34"/>
      <c r="N30" s="34"/>
      <c r="O30" s="34"/>
      <c r="P30" s="34"/>
      <c r="Q30" s="34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</row>
    <row r="31">
      <c r="A31" s="36" t="s">
        <v>331</v>
      </c>
      <c r="B31" s="144" t="s">
        <v>58</v>
      </c>
      <c r="C31" s="220"/>
      <c r="D31" s="221" t="s">
        <v>23</v>
      </c>
      <c r="E31" s="70">
        <v>1.0</v>
      </c>
      <c r="F31" s="223" t="s">
        <v>322</v>
      </c>
      <c r="G31" s="149">
        <v>0.0</v>
      </c>
      <c r="H31" s="73">
        <v>1079.06</v>
      </c>
      <c r="I31" s="73">
        <v>4316.21</v>
      </c>
      <c r="J31" s="33">
        <f t="shared" si="1"/>
        <v>5395.27</v>
      </c>
      <c r="K31" s="34"/>
      <c r="L31" s="34"/>
      <c r="M31" s="34"/>
      <c r="N31" s="34"/>
      <c r="O31" s="34"/>
      <c r="P31" s="34"/>
      <c r="Q31" s="34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</row>
    <row r="32">
      <c r="A32" s="36" t="s">
        <v>332</v>
      </c>
      <c r="B32" s="144" t="s">
        <v>58</v>
      </c>
      <c r="C32" s="220"/>
      <c r="D32" s="221" t="s">
        <v>23</v>
      </c>
      <c r="E32" s="70">
        <v>1.0</v>
      </c>
      <c r="F32" s="148" t="s">
        <v>323</v>
      </c>
      <c r="G32" s="149">
        <v>0.0</v>
      </c>
      <c r="H32" s="73">
        <v>1079.06</v>
      </c>
      <c r="I32" s="73">
        <v>4316.21</v>
      </c>
      <c r="J32" s="33">
        <f t="shared" si="1"/>
        <v>5395.27</v>
      </c>
      <c r="K32" s="34"/>
      <c r="L32" s="34"/>
      <c r="M32" s="34"/>
      <c r="N32" s="34"/>
      <c r="O32" s="34"/>
      <c r="P32" s="34"/>
      <c r="Q32" s="34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</row>
    <row r="33">
      <c r="A33" s="36" t="s">
        <v>79</v>
      </c>
      <c r="B33" s="144" t="s">
        <v>58</v>
      </c>
      <c r="C33" s="220"/>
      <c r="D33" s="221" t="s">
        <v>23</v>
      </c>
      <c r="E33" s="70">
        <v>1.0</v>
      </c>
      <c r="F33" s="30" t="s">
        <v>333</v>
      </c>
      <c r="G33" s="149">
        <v>0.0</v>
      </c>
      <c r="H33" s="73">
        <v>1079.06</v>
      </c>
      <c r="I33" s="73">
        <v>4316.21</v>
      </c>
      <c r="J33" s="33">
        <f t="shared" si="1"/>
        <v>5395.27</v>
      </c>
      <c r="K33" s="34"/>
      <c r="L33" s="34"/>
      <c r="M33" s="34"/>
      <c r="N33" s="34"/>
      <c r="O33" s="34"/>
      <c r="P33" s="34"/>
      <c r="Q33" s="34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</row>
    <row r="34">
      <c r="A34" s="66" t="s">
        <v>67</v>
      </c>
      <c r="B34" s="138" t="s">
        <v>68</v>
      </c>
      <c r="C34" s="68"/>
      <c r="D34" s="69" t="s">
        <v>23</v>
      </c>
      <c r="E34" s="70">
        <v>1.0</v>
      </c>
      <c r="F34" s="66" t="s">
        <v>324</v>
      </c>
      <c r="G34" s="149">
        <v>0.0</v>
      </c>
      <c r="H34" s="73">
        <v>936.46</v>
      </c>
      <c r="I34" s="73">
        <v>3745.85</v>
      </c>
      <c r="J34" s="33">
        <f t="shared" si="1"/>
        <v>4682.31</v>
      </c>
      <c r="K34" s="34"/>
      <c r="L34" s="34"/>
      <c r="M34" s="34"/>
      <c r="N34" s="34"/>
      <c r="O34" s="34"/>
      <c r="P34" s="34"/>
      <c r="Q34" s="34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</row>
    <row r="35">
      <c r="A35" s="36" t="s">
        <v>67</v>
      </c>
      <c r="B35" s="144" t="s">
        <v>68</v>
      </c>
      <c r="C35" s="220"/>
      <c r="D35" s="221" t="s">
        <v>23</v>
      </c>
      <c r="E35" s="70">
        <v>1.0</v>
      </c>
      <c r="F35" s="172" t="s">
        <v>334</v>
      </c>
      <c r="G35" s="149">
        <v>0.0</v>
      </c>
      <c r="H35" s="73">
        <v>936.46</v>
      </c>
      <c r="I35" s="73">
        <v>3745.85</v>
      </c>
      <c r="J35" s="33">
        <f t="shared" si="1"/>
        <v>4682.31</v>
      </c>
      <c r="K35" s="34"/>
      <c r="L35" s="34"/>
      <c r="M35" s="34"/>
      <c r="N35" s="34"/>
      <c r="O35" s="34"/>
      <c r="P35" s="34"/>
      <c r="Q35" s="34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</row>
    <row r="36">
      <c r="A36" s="36" t="s">
        <v>335</v>
      </c>
      <c r="B36" s="144" t="s">
        <v>68</v>
      </c>
      <c r="C36" s="220"/>
      <c r="D36" s="221" t="s">
        <v>23</v>
      </c>
      <c r="E36" s="70">
        <v>1.0</v>
      </c>
      <c r="F36" s="172" t="s">
        <v>336</v>
      </c>
      <c r="G36" s="149">
        <v>0.0</v>
      </c>
      <c r="H36" s="73">
        <v>936.46</v>
      </c>
      <c r="I36" s="73">
        <v>3745.85</v>
      </c>
      <c r="J36" s="33">
        <f t="shared" si="1"/>
        <v>4682.31</v>
      </c>
      <c r="K36" s="34"/>
      <c r="L36" s="34"/>
      <c r="M36" s="34"/>
      <c r="N36" s="34"/>
      <c r="O36" s="34"/>
      <c r="P36" s="34"/>
      <c r="Q36" s="34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</row>
    <row r="37">
      <c r="A37" s="36" t="s">
        <v>335</v>
      </c>
      <c r="B37" s="144" t="s">
        <v>68</v>
      </c>
      <c r="C37" s="220"/>
      <c r="D37" s="221" t="s">
        <v>23</v>
      </c>
      <c r="E37" s="70">
        <v>1.0</v>
      </c>
      <c r="F37" s="172" t="s">
        <v>337</v>
      </c>
      <c r="G37" s="149">
        <v>0.0</v>
      </c>
      <c r="H37" s="73">
        <v>936.46</v>
      </c>
      <c r="I37" s="73">
        <v>3745.85</v>
      </c>
      <c r="J37" s="33">
        <f t="shared" si="1"/>
        <v>4682.31</v>
      </c>
      <c r="K37" s="34"/>
      <c r="L37" s="34"/>
      <c r="M37" s="34"/>
      <c r="N37" s="34"/>
      <c r="O37" s="34"/>
      <c r="P37" s="34"/>
      <c r="Q37" s="34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</row>
    <row r="38">
      <c r="A38" s="66" t="s">
        <v>69</v>
      </c>
      <c r="B38" s="138" t="s">
        <v>68</v>
      </c>
      <c r="C38" s="68"/>
      <c r="D38" s="69" t="s">
        <v>23</v>
      </c>
      <c r="E38" s="70">
        <v>1.0</v>
      </c>
      <c r="F38" s="66" t="s">
        <v>70</v>
      </c>
      <c r="G38" s="149">
        <v>0.0</v>
      </c>
      <c r="H38" s="73">
        <v>936.46</v>
      </c>
      <c r="I38" s="73">
        <v>3745.85</v>
      </c>
      <c r="J38" s="33">
        <f t="shared" si="1"/>
        <v>4682.31</v>
      </c>
      <c r="K38" s="34"/>
      <c r="L38" s="34"/>
      <c r="M38" s="34"/>
      <c r="N38" s="34"/>
      <c r="O38" s="34"/>
      <c r="P38" s="34"/>
      <c r="Q38" s="34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</row>
    <row r="39">
      <c r="A39" s="66" t="s">
        <v>71</v>
      </c>
      <c r="B39" s="138" t="s">
        <v>68</v>
      </c>
      <c r="C39" s="68"/>
      <c r="D39" s="69" t="s">
        <v>23</v>
      </c>
      <c r="E39" s="70">
        <v>1.0</v>
      </c>
      <c r="F39" s="66" t="s">
        <v>72</v>
      </c>
      <c r="G39" s="149">
        <v>0.0</v>
      </c>
      <c r="H39" s="73">
        <v>936.46</v>
      </c>
      <c r="I39" s="73">
        <v>3745.85</v>
      </c>
      <c r="J39" s="33">
        <f t="shared" si="1"/>
        <v>4682.31</v>
      </c>
      <c r="K39" s="34"/>
      <c r="L39" s="34"/>
      <c r="M39" s="34"/>
      <c r="N39" s="34"/>
      <c r="O39" s="34"/>
      <c r="P39" s="34"/>
      <c r="Q39" s="34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</row>
    <row r="40">
      <c r="A40" s="66" t="s">
        <v>71</v>
      </c>
      <c r="B40" s="138" t="s">
        <v>68</v>
      </c>
      <c r="C40" s="68"/>
      <c r="D40" s="69" t="s">
        <v>23</v>
      </c>
      <c r="E40" s="70">
        <v>1.0</v>
      </c>
      <c r="F40" s="66" t="s">
        <v>73</v>
      </c>
      <c r="G40" s="149">
        <v>0.0</v>
      </c>
      <c r="H40" s="73">
        <v>936.46</v>
      </c>
      <c r="I40" s="73">
        <v>3745.85</v>
      </c>
      <c r="J40" s="33">
        <f t="shared" si="1"/>
        <v>4682.31</v>
      </c>
      <c r="K40" s="34"/>
      <c r="L40" s="34"/>
      <c r="M40" s="34"/>
      <c r="N40" s="34"/>
      <c r="O40" s="34"/>
      <c r="P40" s="34"/>
      <c r="Q40" s="34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</row>
    <row r="41">
      <c r="A41" s="66" t="s">
        <v>74</v>
      </c>
      <c r="B41" s="138" t="s">
        <v>68</v>
      </c>
      <c r="C41" s="68"/>
      <c r="D41" s="69" t="s">
        <v>23</v>
      </c>
      <c r="E41" s="70">
        <v>1.0</v>
      </c>
      <c r="F41" s="66" t="s">
        <v>75</v>
      </c>
      <c r="G41" s="149">
        <v>0.0</v>
      </c>
      <c r="H41" s="73">
        <v>936.46</v>
      </c>
      <c r="I41" s="73">
        <v>3745.85</v>
      </c>
      <c r="J41" s="33">
        <f t="shared" si="1"/>
        <v>4682.31</v>
      </c>
      <c r="K41" s="34"/>
      <c r="L41" s="34"/>
      <c r="M41" s="34"/>
      <c r="N41" s="34"/>
      <c r="O41" s="34"/>
      <c r="P41" s="34"/>
      <c r="Q41" s="34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</row>
    <row r="42">
      <c r="A42" s="66" t="s">
        <v>76</v>
      </c>
      <c r="B42" s="138" t="s">
        <v>77</v>
      </c>
      <c r="C42" s="68"/>
      <c r="D42" s="69" t="s">
        <v>23</v>
      </c>
      <c r="E42" s="70">
        <v>1.0</v>
      </c>
      <c r="F42" s="66" t="s">
        <v>78</v>
      </c>
      <c r="G42" s="149">
        <v>0.0</v>
      </c>
      <c r="H42" s="73">
        <v>770.75</v>
      </c>
      <c r="I42" s="73">
        <v>3083.01</v>
      </c>
      <c r="J42" s="33">
        <f t="shared" si="1"/>
        <v>3853.76</v>
      </c>
      <c r="K42" s="34"/>
      <c r="L42" s="34"/>
      <c r="M42" s="34"/>
      <c r="N42" s="34"/>
      <c r="O42" s="34"/>
      <c r="P42" s="34"/>
      <c r="Q42" s="34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</row>
    <row r="43">
      <c r="A43" s="36" t="s">
        <v>67</v>
      </c>
      <c r="B43" s="142" t="s">
        <v>77</v>
      </c>
      <c r="C43" s="68"/>
      <c r="D43" s="69" t="s">
        <v>292</v>
      </c>
      <c r="E43" s="70">
        <v>1.0</v>
      </c>
      <c r="F43" s="186" t="s">
        <v>30</v>
      </c>
      <c r="G43" s="149">
        <v>0.0</v>
      </c>
      <c r="H43" s="187">
        <v>0.0</v>
      </c>
      <c r="I43" s="187">
        <v>0.0</v>
      </c>
      <c r="J43" s="33">
        <f t="shared" si="1"/>
        <v>0</v>
      </c>
      <c r="K43" s="34"/>
      <c r="L43" s="34"/>
      <c r="M43" s="34"/>
      <c r="N43" s="34"/>
      <c r="O43" s="34"/>
      <c r="P43" s="34"/>
      <c r="Q43" s="34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</row>
    <row r="44">
      <c r="A44" s="36" t="s">
        <v>80</v>
      </c>
      <c r="B44" s="138" t="s">
        <v>77</v>
      </c>
      <c r="C44" s="68"/>
      <c r="D44" s="69" t="s">
        <v>23</v>
      </c>
      <c r="E44" s="70">
        <v>1.0</v>
      </c>
      <c r="F44" s="66" t="s">
        <v>300</v>
      </c>
      <c r="G44" s="149">
        <v>0.0</v>
      </c>
      <c r="H44" s="73">
        <v>770.75</v>
      </c>
      <c r="I44" s="73">
        <v>3083.01</v>
      </c>
      <c r="J44" s="33">
        <f t="shared" si="1"/>
        <v>3853.76</v>
      </c>
      <c r="K44" s="34"/>
      <c r="L44" s="34"/>
      <c r="M44" s="34"/>
      <c r="N44" s="34"/>
      <c r="O44" s="34"/>
      <c r="P44" s="34"/>
      <c r="Q44" s="34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</row>
    <row r="45">
      <c r="A45" s="36" t="s">
        <v>80</v>
      </c>
      <c r="B45" s="138" t="s">
        <v>77</v>
      </c>
      <c r="C45" s="68"/>
      <c r="D45" s="69" t="s">
        <v>23</v>
      </c>
      <c r="E45" s="70">
        <v>1.0</v>
      </c>
      <c r="F45" s="66" t="s">
        <v>301</v>
      </c>
      <c r="G45" s="149">
        <v>0.0</v>
      </c>
      <c r="H45" s="73">
        <v>770.75</v>
      </c>
      <c r="I45" s="73">
        <v>3083.01</v>
      </c>
      <c r="J45" s="33">
        <f t="shared" si="1"/>
        <v>3853.76</v>
      </c>
      <c r="K45" s="34"/>
      <c r="L45" s="34"/>
      <c r="M45" s="34"/>
      <c r="N45" s="34"/>
      <c r="O45" s="34"/>
      <c r="P45" s="34"/>
      <c r="Q45" s="34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</row>
    <row r="46">
      <c r="A46" s="36" t="s">
        <v>338</v>
      </c>
      <c r="B46" s="142" t="s">
        <v>77</v>
      </c>
      <c r="C46" s="68"/>
      <c r="D46" s="69" t="s">
        <v>292</v>
      </c>
      <c r="E46" s="70">
        <v>1.0</v>
      </c>
      <c r="F46" s="186" t="s">
        <v>30</v>
      </c>
      <c r="G46" s="149">
        <v>0.0</v>
      </c>
      <c r="H46" s="187">
        <v>0.0</v>
      </c>
      <c r="I46" s="187">
        <v>0.0</v>
      </c>
      <c r="J46" s="33">
        <f t="shared" si="1"/>
        <v>0</v>
      </c>
      <c r="K46" s="34"/>
      <c r="L46" s="34"/>
      <c r="M46" s="34"/>
      <c r="N46" s="34"/>
      <c r="O46" s="34"/>
      <c r="P46" s="34"/>
      <c r="Q46" s="34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</row>
    <row r="47">
      <c r="A47" s="66" t="s">
        <v>81</v>
      </c>
      <c r="B47" s="138" t="s">
        <v>77</v>
      </c>
      <c r="C47" s="68"/>
      <c r="D47" s="69" t="s">
        <v>23</v>
      </c>
      <c r="E47" s="70">
        <v>1.0</v>
      </c>
      <c r="F47" s="66" t="s">
        <v>82</v>
      </c>
      <c r="G47" s="149">
        <v>0.0</v>
      </c>
      <c r="H47" s="73">
        <v>770.75</v>
      </c>
      <c r="I47" s="73">
        <v>3083.01</v>
      </c>
      <c r="J47" s="33">
        <f t="shared" si="1"/>
        <v>3853.76</v>
      </c>
      <c r="K47" s="34"/>
      <c r="L47" s="34"/>
      <c r="M47" s="34"/>
      <c r="N47" s="34"/>
      <c r="O47" s="34"/>
      <c r="P47" s="34"/>
      <c r="Q47" s="34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</row>
    <row r="48">
      <c r="A48" s="66" t="s">
        <v>81</v>
      </c>
      <c r="B48" s="138" t="s">
        <v>77</v>
      </c>
      <c r="C48" s="68"/>
      <c r="D48" s="69" t="s">
        <v>23</v>
      </c>
      <c r="E48" s="70">
        <v>1.0</v>
      </c>
      <c r="F48" s="66" t="s">
        <v>83</v>
      </c>
      <c r="G48" s="149">
        <v>0.0</v>
      </c>
      <c r="H48" s="73">
        <v>770.75</v>
      </c>
      <c r="I48" s="73">
        <v>3083.01</v>
      </c>
      <c r="J48" s="33">
        <f t="shared" si="1"/>
        <v>3853.76</v>
      </c>
      <c r="K48" s="34"/>
      <c r="L48" s="34"/>
      <c r="M48" s="34"/>
      <c r="N48" s="34"/>
      <c r="O48" s="34"/>
      <c r="P48" s="34"/>
      <c r="Q48" s="34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</row>
    <row r="49">
      <c r="A49" s="66" t="s">
        <v>81</v>
      </c>
      <c r="B49" s="138" t="s">
        <v>77</v>
      </c>
      <c r="C49" s="68"/>
      <c r="D49" s="69" t="s">
        <v>23</v>
      </c>
      <c r="E49" s="70">
        <v>1.0</v>
      </c>
      <c r="F49" s="66" t="s">
        <v>84</v>
      </c>
      <c r="G49" s="149">
        <v>0.0</v>
      </c>
      <c r="H49" s="73">
        <v>770.75</v>
      </c>
      <c r="I49" s="73">
        <v>3083.01</v>
      </c>
      <c r="J49" s="33">
        <f t="shared" si="1"/>
        <v>3853.76</v>
      </c>
      <c r="K49" s="34"/>
      <c r="L49" s="34"/>
      <c r="M49" s="34"/>
      <c r="N49" s="34"/>
      <c r="O49" s="34"/>
      <c r="P49" s="34"/>
      <c r="Q49" s="34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</row>
    <row r="50">
      <c r="A50" s="66" t="s">
        <v>85</v>
      </c>
      <c r="B50" s="138" t="s">
        <v>77</v>
      </c>
      <c r="C50" s="68"/>
      <c r="D50" s="69" t="s">
        <v>23</v>
      </c>
      <c r="E50" s="70">
        <v>1.0</v>
      </c>
      <c r="F50" s="66" t="s">
        <v>302</v>
      </c>
      <c r="G50" s="149">
        <v>0.0</v>
      </c>
      <c r="H50" s="73">
        <v>770.75</v>
      </c>
      <c r="I50" s="73">
        <v>3083.01</v>
      </c>
      <c r="J50" s="33">
        <f t="shared" si="1"/>
        <v>3853.76</v>
      </c>
      <c r="K50" s="34"/>
      <c r="L50" s="34"/>
      <c r="M50" s="34"/>
      <c r="N50" s="34"/>
      <c r="O50" s="34"/>
      <c r="P50" s="34"/>
      <c r="Q50" s="34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</row>
    <row r="51">
      <c r="A51" s="66" t="s">
        <v>85</v>
      </c>
      <c r="B51" s="138" t="s">
        <v>77</v>
      </c>
      <c r="C51" s="68"/>
      <c r="D51" s="69" t="s">
        <v>23</v>
      </c>
      <c r="E51" s="70">
        <v>1.0</v>
      </c>
      <c r="F51" s="66" t="s">
        <v>86</v>
      </c>
      <c r="G51" s="149">
        <v>0.0</v>
      </c>
      <c r="H51" s="73">
        <v>770.75</v>
      </c>
      <c r="I51" s="73">
        <v>3083.01</v>
      </c>
      <c r="J51" s="33">
        <f t="shared" si="1"/>
        <v>3853.76</v>
      </c>
      <c r="K51" s="34"/>
      <c r="L51" s="34"/>
      <c r="M51" s="34"/>
      <c r="N51" s="34"/>
      <c r="O51" s="34"/>
      <c r="P51" s="34"/>
      <c r="Q51" s="34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</row>
    <row r="52">
      <c r="A52" s="66" t="s">
        <v>85</v>
      </c>
      <c r="B52" s="138" t="s">
        <v>77</v>
      </c>
      <c r="C52" s="68"/>
      <c r="D52" s="69" t="s">
        <v>23</v>
      </c>
      <c r="E52" s="70">
        <v>1.0</v>
      </c>
      <c r="F52" s="66" t="s">
        <v>87</v>
      </c>
      <c r="G52" s="149">
        <v>0.0</v>
      </c>
      <c r="H52" s="73">
        <v>770.75</v>
      </c>
      <c r="I52" s="73">
        <v>3083.01</v>
      </c>
      <c r="J52" s="33">
        <f t="shared" si="1"/>
        <v>3853.76</v>
      </c>
      <c r="K52" s="34"/>
      <c r="L52" s="34"/>
      <c r="M52" s="34"/>
      <c r="N52" s="34"/>
      <c r="O52" s="34"/>
      <c r="P52" s="34"/>
      <c r="Q52" s="34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</row>
    <row r="53">
      <c r="A53" s="66" t="s">
        <v>88</v>
      </c>
      <c r="B53" s="138" t="s">
        <v>77</v>
      </c>
      <c r="C53" s="68"/>
      <c r="D53" s="69" t="s">
        <v>23</v>
      </c>
      <c r="E53" s="70">
        <v>1.0</v>
      </c>
      <c r="F53" s="66" t="s">
        <v>89</v>
      </c>
      <c r="G53" s="149">
        <v>0.0</v>
      </c>
      <c r="H53" s="73">
        <v>770.75</v>
      </c>
      <c r="I53" s="73">
        <v>3083.01</v>
      </c>
      <c r="J53" s="33">
        <f t="shared" si="1"/>
        <v>3853.76</v>
      </c>
      <c r="K53" s="34"/>
      <c r="L53" s="34"/>
      <c r="M53" s="34"/>
      <c r="N53" s="34"/>
      <c r="O53" s="34"/>
      <c r="P53" s="34"/>
      <c r="Q53" s="34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</row>
    <row r="54">
      <c r="A54" s="66" t="s">
        <v>88</v>
      </c>
      <c r="B54" s="67" t="s">
        <v>77</v>
      </c>
      <c r="C54" s="68"/>
      <c r="D54" s="69" t="s">
        <v>23</v>
      </c>
      <c r="E54" s="70">
        <v>1.0</v>
      </c>
      <c r="F54" s="184" t="s">
        <v>303</v>
      </c>
      <c r="G54" s="149">
        <v>0.0</v>
      </c>
      <c r="H54" s="73">
        <v>770.75</v>
      </c>
      <c r="I54" s="73">
        <v>3083.01</v>
      </c>
      <c r="J54" s="33">
        <f t="shared" si="1"/>
        <v>3853.76</v>
      </c>
      <c r="K54" s="34"/>
      <c r="L54" s="34"/>
      <c r="M54" s="34"/>
      <c r="N54" s="34"/>
      <c r="O54" s="34"/>
      <c r="P54" s="34"/>
      <c r="Q54" s="34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</row>
    <row r="55">
      <c r="A55" s="66" t="s">
        <v>90</v>
      </c>
      <c r="B55" s="138" t="s">
        <v>77</v>
      </c>
      <c r="C55" s="68"/>
      <c r="D55" s="69" t="s">
        <v>23</v>
      </c>
      <c r="E55" s="70">
        <v>1.0</v>
      </c>
      <c r="F55" s="66" t="s">
        <v>91</v>
      </c>
      <c r="G55" s="149">
        <v>0.0</v>
      </c>
      <c r="H55" s="73">
        <v>770.75</v>
      </c>
      <c r="I55" s="73">
        <v>3083.01</v>
      </c>
      <c r="J55" s="33">
        <f t="shared" si="1"/>
        <v>3853.76</v>
      </c>
      <c r="K55" s="34"/>
      <c r="L55" s="34"/>
      <c r="M55" s="34"/>
      <c r="N55" s="34"/>
      <c r="O55" s="34"/>
      <c r="P55" s="34"/>
      <c r="Q55" s="34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</row>
    <row r="56">
      <c r="A56" s="66" t="s">
        <v>92</v>
      </c>
      <c r="B56" s="67" t="s">
        <v>77</v>
      </c>
      <c r="C56" s="68"/>
      <c r="D56" s="69" t="s">
        <v>145</v>
      </c>
      <c r="E56" s="70">
        <v>1.0</v>
      </c>
      <c r="F56" s="189" t="s">
        <v>304</v>
      </c>
      <c r="G56" s="149">
        <v>0.0</v>
      </c>
      <c r="H56" s="73">
        <v>0.0</v>
      </c>
      <c r="I56" s="73">
        <v>3083.01</v>
      </c>
      <c r="J56" s="33">
        <f t="shared" si="1"/>
        <v>3083.01</v>
      </c>
      <c r="K56" s="34"/>
      <c r="L56" s="34"/>
      <c r="M56" s="34"/>
      <c r="N56" s="34"/>
      <c r="O56" s="34"/>
      <c r="P56" s="34"/>
      <c r="Q56" s="34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</row>
    <row r="57">
      <c r="A57" s="66" t="s">
        <v>93</v>
      </c>
      <c r="B57" s="67" t="s">
        <v>94</v>
      </c>
      <c r="C57" s="68"/>
      <c r="D57" s="69" t="s">
        <v>23</v>
      </c>
      <c r="E57" s="70">
        <v>1.0</v>
      </c>
      <c r="F57" s="132" t="s">
        <v>106</v>
      </c>
      <c r="G57" s="149">
        <v>0.0</v>
      </c>
      <c r="H57" s="191">
        <v>500.99</v>
      </c>
      <c r="I57" s="191">
        <v>2003.96</v>
      </c>
      <c r="J57" s="33">
        <f t="shared" si="1"/>
        <v>2504.95</v>
      </c>
      <c r="K57" s="34"/>
      <c r="L57" s="34"/>
      <c r="M57" s="34"/>
      <c r="N57" s="34"/>
      <c r="O57" s="34"/>
      <c r="P57" s="34"/>
      <c r="Q57" s="34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</row>
    <row r="58">
      <c r="A58" s="224" t="s">
        <v>93</v>
      </c>
      <c r="B58" s="142" t="s">
        <v>94</v>
      </c>
      <c r="C58" s="68"/>
      <c r="D58" s="69" t="s">
        <v>292</v>
      </c>
      <c r="E58" s="70">
        <v>1.0</v>
      </c>
      <c r="F58" s="186" t="s">
        <v>30</v>
      </c>
      <c r="G58" s="149">
        <v>0.0</v>
      </c>
      <c r="H58" s="192">
        <v>0.0</v>
      </c>
      <c r="I58" s="192">
        <v>0.0</v>
      </c>
      <c r="J58" s="33">
        <f t="shared" si="1"/>
        <v>0</v>
      </c>
      <c r="K58" s="34"/>
      <c r="L58" s="34"/>
      <c r="M58" s="34"/>
      <c r="N58" s="34"/>
      <c r="O58" s="34"/>
      <c r="P58" s="34"/>
      <c r="Q58" s="34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</row>
    <row r="59">
      <c r="A59" s="25" t="s">
        <v>339</v>
      </c>
      <c r="B59" s="67" t="s">
        <v>94</v>
      </c>
      <c r="C59" s="68"/>
      <c r="D59" s="69" t="s">
        <v>23</v>
      </c>
      <c r="E59" s="70">
        <v>1.0</v>
      </c>
      <c r="F59" s="225" t="s">
        <v>340</v>
      </c>
      <c r="G59" s="149">
        <v>0.0</v>
      </c>
      <c r="H59" s="191">
        <v>500.99</v>
      </c>
      <c r="I59" s="191">
        <v>2003.96</v>
      </c>
      <c r="J59" s="33">
        <f t="shared" si="1"/>
        <v>2504.95</v>
      </c>
      <c r="K59" s="34"/>
      <c r="L59" s="34"/>
      <c r="M59" s="34"/>
      <c r="N59" s="34"/>
      <c r="O59" s="34"/>
      <c r="P59" s="34"/>
      <c r="Q59" s="34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</row>
    <row r="60">
      <c r="A60" s="66" t="s">
        <v>95</v>
      </c>
      <c r="B60" s="138" t="s">
        <v>94</v>
      </c>
      <c r="C60" s="68"/>
      <c r="D60" s="69" t="s">
        <v>23</v>
      </c>
      <c r="E60" s="70">
        <v>1.0</v>
      </c>
      <c r="F60" s="66" t="s">
        <v>96</v>
      </c>
      <c r="G60" s="149">
        <v>0.0</v>
      </c>
      <c r="H60" s="191">
        <v>500.99</v>
      </c>
      <c r="I60" s="191">
        <v>2003.96</v>
      </c>
      <c r="J60" s="33">
        <f t="shared" si="1"/>
        <v>2504.95</v>
      </c>
      <c r="K60" s="34"/>
      <c r="L60" s="34"/>
      <c r="M60" s="34"/>
      <c r="N60" s="34"/>
      <c r="O60" s="34"/>
      <c r="P60" s="34"/>
      <c r="Q60" s="34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</row>
    <row r="61">
      <c r="A61" s="66" t="s">
        <v>95</v>
      </c>
      <c r="B61" s="67" t="s">
        <v>94</v>
      </c>
      <c r="C61" s="68"/>
      <c r="D61" s="69" t="s">
        <v>23</v>
      </c>
      <c r="E61" s="70">
        <v>1.0</v>
      </c>
      <c r="F61" s="225" t="s">
        <v>341</v>
      </c>
      <c r="G61" s="149">
        <v>0.0</v>
      </c>
      <c r="H61" s="191">
        <v>500.99</v>
      </c>
      <c r="I61" s="191">
        <v>2003.96</v>
      </c>
      <c r="J61" s="33">
        <f t="shared" si="1"/>
        <v>2504.95</v>
      </c>
      <c r="K61" s="34"/>
      <c r="L61" s="34"/>
      <c r="M61" s="34"/>
      <c r="N61" s="34"/>
      <c r="O61" s="34"/>
      <c r="P61" s="34"/>
      <c r="Q61" s="34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</row>
    <row r="62">
      <c r="A62" s="36" t="s">
        <v>97</v>
      </c>
      <c r="B62" s="226" t="s">
        <v>98</v>
      </c>
      <c r="C62" s="220"/>
      <c r="D62" s="221" t="s">
        <v>23</v>
      </c>
      <c r="E62" s="70">
        <v>1.0</v>
      </c>
      <c r="F62" s="172" t="s">
        <v>342</v>
      </c>
      <c r="G62" s="149">
        <v>0.0</v>
      </c>
      <c r="H62" s="191">
        <v>308.3</v>
      </c>
      <c r="I62" s="191">
        <v>1233.21</v>
      </c>
      <c r="J62" s="33">
        <f t="shared" si="1"/>
        <v>1541.51</v>
      </c>
      <c r="K62" s="34"/>
      <c r="L62" s="34"/>
      <c r="M62" s="34"/>
      <c r="N62" s="34"/>
      <c r="O62" s="34"/>
      <c r="P62" s="34"/>
      <c r="Q62" s="34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</row>
    <row r="63">
      <c r="A63" s="66" t="s">
        <v>99</v>
      </c>
      <c r="B63" s="138" t="s">
        <v>100</v>
      </c>
      <c r="C63" s="68"/>
      <c r="D63" s="69" t="s">
        <v>145</v>
      </c>
      <c r="E63" s="70">
        <v>1.0</v>
      </c>
      <c r="F63" s="66" t="s">
        <v>101</v>
      </c>
      <c r="G63" s="149">
        <v>0.0</v>
      </c>
      <c r="H63" s="73">
        <v>0.0</v>
      </c>
      <c r="I63" s="73">
        <v>1079.06</v>
      </c>
      <c r="J63" s="33">
        <f t="shared" si="1"/>
        <v>1079.06</v>
      </c>
      <c r="K63" s="34"/>
      <c r="L63" s="34"/>
      <c r="M63" s="34"/>
      <c r="N63" s="34"/>
      <c r="O63" s="34"/>
      <c r="P63" s="34"/>
      <c r="Q63" s="34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</row>
    <row r="64">
      <c r="A64" s="66" t="s">
        <v>102</v>
      </c>
      <c r="B64" s="138" t="s">
        <v>100</v>
      </c>
      <c r="C64" s="68"/>
      <c r="D64" s="69" t="s">
        <v>23</v>
      </c>
      <c r="E64" s="70">
        <v>1.0</v>
      </c>
      <c r="F64" s="66" t="s">
        <v>103</v>
      </c>
      <c r="G64" s="149">
        <v>0.0</v>
      </c>
      <c r="H64" s="73">
        <v>269.76</v>
      </c>
      <c r="I64" s="73">
        <v>1079.06</v>
      </c>
      <c r="J64" s="33">
        <f t="shared" si="1"/>
        <v>1348.82</v>
      </c>
      <c r="K64" s="34"/>
      <c r="L64" s="34"/>
      <c r="M64" s="34"/>
      <c r="N64" s="34"/>
      <c r="O64" s="34"/>
      <c r="P64" s="34"/>
      <c r="Q64" s="34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</row>
    <row r="65">
      <c r="A65" s="66" t="s">
        <v>104</v>
      </c>
      <c r="B65" s="138" t="s">
        <v>100</v>
      </c>
      <c r="C65" s="68"/>
      <c r="D65" s="69" t="s">
        <v>23</v>
      </c>
      <c r="E65" s="70">
        <v>1.0</v>
      </c>
      <c r="F65" s="66" t="s">
        <v>105</v>
      </c>
      <c r="G65" s="149">
        <v>0.0</v>
      </c>
      <c r="H65" s="73">
        <v>269.76</v>
      </c>
      <c r="I65" s="73">
        <v>1079.06</v>
      </c>
      <c r="J65" s="33">
        <f t="shared" si="1"/>
        <v>1348.82</v>
      </c>
      <c r="K65" s="34"/>
      <c r="L65" s="34"/>
      <c r="M65" s="34"/>
      <c r="N65" s="34"/>
      <c r="O65" s="34"/>
      <c r="P65" s="34"/>
      <c r="Q65" s="34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</row>
    <row r="66">
      <c r="A66" s="141" t="s">
        <v>104</v>
      </c>
      <c r="B66" s="142" t="s">
        <v>100</v>
      </c>
      <c r="C66" s="68"/>
      <c r="D66" s="69" t="s">
        <v>292</v>
      </c>
      <c r="E66" s="70">
        <v>1.0</v>
      </c>
      <c r="F66" s="141" t="s">
        <v>30</v>
      </c>
      <c r="G66" s="149">
        <v>0.0</v>
      </c>
      <c r="H66" s="73">
        <v>269.76</v>
      </c>
      <c r="I66" s="73">
        <v>1079.06</v>
      </c>
      <c r="J66" s="33">
        <f t="shared" si="1"/>
        <v>1348.82</v>
      </c>
      <c r="K66" s="34"/>
      <c r="L66" s="34"/>
      <c r="M66" s="34"/>
      <c r="N66" s="34"/>
      <c r="O66" s="34"/>
      <c r="P66" s="34"/>
      <c r="Q66" s="34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</row>
    <row r="67">
      <c r="A67" s="66" t="s">
        <v>104</v>
      </c>
      <c r="B67" s="67" t="s">
        <v>100</v>
      </c>
      <c r="C67" s="68"/>
      <c r="D67" s="69" t="s">
        <v>23</v>
      </c>
      <c r="E67" s="70">
        <v>1.0</v>
      </c>
      <c r="F67" s="132" t="s">
        <v>305</v>
      </c>
      <c r="G67" s="72">
        <v>0.0</v>
      </c>
      <c r="H67" s="73">
        <v>269.76</v>
      </c>
      <c r="I67" s="73">
        <v>1079.06</v>
      </c>
      <c r="J67" s="33">
        <f t="shared" si="1"/>
        <v>1348.82</v>
      </c>
      <c r="K67" s="34"/>
      <c r="L67" s="34"/>
      <c r="M67" s="34"/>
      <c r="N67" s="34"/>
      <c r="O67" s="34"/>
      <c r="P67" s="34"/>
      <c r="Q67" s="34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</row>
    <row r="68">
      <c r="A68" s="66" t="s">
        <v>107</v>
      </c>
      <c r="B68" s="67"/>
      <c r="C68" s="68"/>
      <c r="D68" s="69" t="s">
        <v>108</v>
      </c>
      <c r="E68" s="70">
        <v>1.0</v>
      </c>
      <c r="F68" s="71" t="s">
        <v>109</v>
      </c>
      <c r="G68" s="72">
        <v>0.0</v>
      </c>
      <c r="H68" s="73">
        <v>0.0</v>
      </c>
      <c r="I68" s="73">
        <v>5004.52</v>
      </c>
      <c r="J68" s="33">
        <f t="shared" si="1"/>
        <v>5004.52</v>
      </c>
      <c r="K68" s="34"/>
      <c r="L68" s="34"/>
      <c r="M68" s="34"/>
      <c r="N68" s="34"/>
      <c r="O68" s="34"/>
      <c r="P68" s="34"/>
      <c r="Q68" s="34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</row>
    <row r="69">
      <c r="A69" s="66" t="s">
        <v>107</v>
      </c>
      <c r="B69" s="67"/>
      <c r="C69" s="68"/>
      <c r="D69" s="69" t="s">
        <v>108</v>
      </c>
      <c r="E69" s="70">
        <v>1.0</v>
      </c>
      <c r="F69" s="74" t="s">
        <v>110</v>
      </c>
      <c r="G69" s="72">
        <v>0.0</v>
      </c>
      <c r="H69" s="73">
        <v>0.0</v>
      </c>
      <c r="I69" s="73">
        <v>5004.52</v>
      </c>
      <c r="J69" s="33">
        <f t="shared" si="1"/>
        <v>5004.52</v>
      </c>
      <c r="K69" s="34"/>
      <c r="L69" s="34"/>
      <c r="M69" s="34"/>
      <c r="N69" s="34"/>
      <c r="O69" s="34"/>
      <c r="P69" s="34"/>
      <c r="Q69" s="34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</row>
    <row r="70">
      <c r="A70" s="66" t="s">
        <v>107</v>
      </c>
      <c r="B70" s="67"/>
      <c r="C70" s="68"/>
      <c r="D70" s="69" t="s">
        <v>108</v>
      </c>
      <c r="E70" s="70">
        <v>1.0</v>
      </c>
      <c r="F70" s="74" t="s">
        <v>111</v>
      </c>
      <c r="G70" s="72">
        <v>0.0</v>
      </c>
      <c r="H70" s="73">
        <v>0.0</v>
      </c>
      <c r="I70" s="73">
        <v>5004.52</v>
      </c>
      <c r="J70" s="33">
        <f t="shared" si="1"/>
        <v>5004.52</v>
      </c>
      <c r="K70" s="34"/>
      <c r="L70" s="34"/>
      <c r="M70" s="34"/>
      <c r="N70" s="34"/>
      <c r="O70" s="34"/>
      <c r="P70" s="34"/>
      <c r="Q70" s="34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</row>
    <row r="71">
      <c r="A71" s="66" t="s">
        <v>107</v>
      </c>
      <c r="B71" s="67"/>
      <c r="C71" s="68"/>
      <c r="D71" s="69" t="s">
        <v>108</v>
      </c>
      <c r="E71" s="70">
        <v>1.0</v>
      </c>
      <c r="F71" s="75" t="s">
        <v>112</v>
      </c>
      <c r="G71" s="72">
        <v>0.0</v>
      </c>
      <c r="H71" s="73">
        <v>0.0</v>
      </c>
      <c r="I71" s="73">
        <v>5004.52</v>
      </c>
      <c r="J71" s="33">
        <f t="shared" si="1"/>
        <v>5004.52</v>
      </c>
      <c r="K71" s="34"/>
      <c r="L71" s="34"/>
      <c r="M71" s="34"/>
      <c r="N71" s="34"/>
      <c r="O71" s="34"/>
      <c r="P71" s="34"/>
      <c r="Q71" s="34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</row>
    <row r="72">
      <c r="A72" s="76" t="s">
        <v>113</v>
      </c>
      <c r="B72" s="76" t="s">
        <v>114</v>
      </c>
      <c r="C72" s="77" t="s">
        <v>115</v>
      </c>
      <c r="D72" s="77" t="s">
        <v>116</v>
      </c>
      <c r="E72" s="77" t="s">
        <v>117</v>
      </c>
      <c r="F72" s="78"/>
      <c r="G72" s="77" t="s">
        <v>118</v>
      </c>
      <c r="H72" s="77" t="s">
        <v>119</v>
      </c>
      <c r="I72" s="77" t="s">
        <v>120</v>
      </c>
      <c r="J72" s="77" t="s">
        <v>327</v>
      </c>
      <c r="K72" s="34"/>
      <c r="L72" s="34"/>
      <c r="M72" s="34"/>
      <c r="N72" s="34"/>
      <c r="O72" s="34"/>
      <c r="P72" s="34"/>
      <c r="Q72" s="34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</row>
    <row r="73">
      <c r="A73" s="79" t="s">
        <v>121</v>
      </c>
      <c r="B73" s="80" t="s">
        <v>18</v>
      </c>
      <c r="C73" s="81">
        <f>SUMIFS($E$7:$E$67,$B$7:$B$67,"DAS",$D$7:$D$67,"&lt;&gt;VAGO")</f>
        <v>1</v>
      </c>
      <c r="D73" s="81">
        <f>SUMIFS($E$7:$E$67,$B$7:$B$67,"DAS",$D$7:$D$67,"VAGO")</f>
        <v>0</v>
      </c>
      <c r="E73" s="81">
        <f t="shared" ref="E73:E83" si="2">C73+D73</f>
        <v>1</v>
      </c>
      <c r="F73" s="82"/>
      <c r="G73" s="83">
        <f>SUMIF($B$7:$B$67,"DAS",$G$7:$G$67)</f>
        <v>18000</v>
      </c>
      <c r="H73" s="83">
        <f>SUMIF($B$7:$B$67,"DAS",$H$7:$H$67)</f>
        <v>0</v>
      </c>
      <c r="I73" s="83">
        <f>SUMIF($B$7:$B$67,"DAS",$I$7:$I$67)</f>
        <v>0</v>
      </c>
      <c r="J73" s="83">
        <f>SUMIF($B$7:$B$67,"DAS",$J$7:$J$67)</f>
        <v>18000</v>
      </c>
      <c r="K73" s="84"/>
      <c r="L73" s="84"/>
      <c r="M73" s="84"/>
      <c r="N73" s="84"/>
      <c r="O73" s="84"/>
      <c r="P73" s="84"/>
      <c r="Q73" s="84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</row>
    <row r="74">
      <c r="A74" s="79" t="s">
        <v>122</v>
      </c>
      <c r="B74" s="80" t="s">
        <v>22</v>
      </c>
      <c r="C74" s="81">
        <f>SUMIFS($E$7:$E$67,$B$7:$B$67,"DAS-1",$D$7:$D$67,"&lt;&gt;VAGO")</f>
        <v>4</v>
      </c>
      <c r="D74" s="81">
        <f>SUMIFS($E$7:$E$67,$B$7:$B$67,"DAS-1",$D$7:$D$67,"VAGO")</f>
        <v>0</v>
      </c>
      <c r="E74" s="81">
        <f t="shared" si="2"/>
        <v>4</v>
      </c>
      <c r="F74" s="85"/>
      <c r="G74" s="83">
        <f>SUMIF($B$7:$B$67,"DAS-1",$G$7:$G$67)</f>
        <v>0</v>
      </c>
      <c r="H74" s="83">
        <f>SUMIF($B$7:$B$67,"DAS-1",$H$7:$H$67)</f>
        <v>10400</v>
      </c>
      <c r="I74" s="83">
        <f>SUMIF($B$7:$B$67,"DAS-1",$I$7:$I$67)</f>
        <v>41600</v>
      </c>
      <c r="J74" s="83">
        <f>SUMIF($B$7:$B$67,"DAS-1",$J$7:$J$67)</f>
        <v>52000</v>
      </c>
      <c r="K74" s="84"/>
      <c r="L74" s="84"/>
      <c r="M74" s="84"/>
      <c r="N74" s="84"/>
      <c r="O74" s="84"/>
      <c r="P74" s="84"/>
      <c r="Q74" s="84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</row>
    <row r="75">
      <c r="A75" s="79" t="s">
        <v>123</v>
      </c>
      <c r="B75" s="80" t="s">
        <v>32</v>
      </c>
      <c r="C75" s="81">
        <f>SUMIFS($E$7:$E$67,$B$7:$B$67,"DAS-2",$D$7:$D$67,"&lt;&gt;VAGO")</f>
        <v>5</v>
      </c>
      <c r="D75" s="81">
        <f>SUMIFS($E$7:$E$67,$B$7:$B$67,"DAS-2",$D$7:$D$67,"VAGO")</f>
        <v>1</v>
      </c>
      <c r="E75" s="81">
        <f t="shared" si="2"/>
        <v>6</v>
      </c>
      <c r="F75" s="85"/>
      <c r="G75" s="83">
        <f>SUMIF($B$7:$B$67,"DAS-2",$G$7:$G$67)</f>
        <v>0</v>
      </c>
      <c r="H75" s="83">
        <f>SUMIF($B$7:$B$67,"DAS-2",$H$7:$H$67)</f>
        <v>8478.25</v>
      </c>
      <c r="I75" s="83">
        <f>SUMIF($B$7:$B$67,"DAS-2",$I$7:$I$67)</f>
        <v>33913.05</v>
      </c>
      <c r="J75" s="83">
        <f>SUMIF($B$7:$B$67,"DAS-2",$J$7:$J$67)</f>
        <v>42391.3</v>
      </c>
      <c r="K75" s="84"/>
      <c r="L75" s="84"/>
      <c r="M75" s="84"/>
      <c r="N75" s="84"/>
      <c r="O75" s="84"/>
      <c r="P75" s="84"/>
      <c r="Q75" s="84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</row>
    <row r="76" ht="15.75" customHeight="1">
      <c r="A76" s="79" t="s">
        <v>124</v>
      </c>
      <c r="B76" s="80" t="s">
        <v>44</v>
      </c>
      <c r="C76" s="81">
        <f>SUMIFS($E$7:$E$67,$B$7:$B$67,"DAS-3",$D$7:$D$67,"&lt;&gt;VAGO")</f>
        <v>8</v>
      </c>
      <c r="D76" s="81">
        <f>SUMIFS($E$7:$E$67,$B$7:$B$67,"DAS-3",$D$7:$D$67,"VAGO")</f>
        <v>0</v>
      </c>
      <c r="E76" s="81">
        <f t="shared" si="2"/>
        <v>8</v>
      </c>
      <c r="F76" s="85"/>
      <c r="G76" s="83">
        <f>SUMIF($B$7:$B$67,"DAS-3",$G$7:$G$67)</f>
        <v>0</v>
      </c>
      <c r="H76" s="83">
        <f>SUMIF($B$7:$B$67,"DAS-3",$H$7:$H$67)</f>
        <v>11407.2</v>
      </c>
      <c r="I76" s="83">
        <f>SUMIF($B$7:$B$67,"DAS-3",$I$7:$I$67)</f>
        <v>45628.48</v>
      </c>
      <c r="J76" s="83">
        <f>SUMIF($B$7:$B$67,"DAS-3",$J$7:$J$67)</f>
        <v>57035.68</v>
      </c>
      <c r="K76" s="84"/>
      <c r="L76" s="84"/>
      <c r="M76" s="84"/>
      <c r="N76" s="84"/>
      <c r="O76" s="84"/>
      <c r="P76" s="84"/>
      <c r="Q76" s="84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</row>
    <row r="77" ht="15.75" customHeight="1">
      <c r="A77" s="86" t="s">
        <v>125</v>
      </c>
      <c r="B77" s="80" t="s">
        <v>55</v>
      </c>
      <c r="C77" s="81">
        <f>SUMIFS($E$7:$E$67,$B$7:$B$67,"DAS-4",$D$7:$D$67,"&lt;&gt;VAGO")</f>
        <v>1</v>
      </c>
      <c r="D77" s="81">
        <f>SUMIFS($E$7:$E$67,$B$7:$B$67,"DAS-4",$D$7:$D$67,"VAGO")</f>
        <v>0</v>
      </c>
      <c r="E77" s="81">
        <f t="shared" si="2"/>
        <v>1</v>
      </c>
      <c r="F77" s="87"/>
      <c r="G77" s="83">
        <f>SUMIF($B$7:$B$67,"DAS-4",$G$7:$G$67)</f>
        <v>0</v>
      </c>
      <c r="H77" s="83">
        <f>SUMIF($B$7:$B$67,"DAS-4",$H$7:$H$67)</f>
        <v>1310.28</v>
      </c>
      <c r="I77" s="83">
        <f>SUMIF($B$7:$B$67,"DAS-4",$I$7:$I$67)</f>
        <v>5241.11</v>
      </c>
      <c r="J77" s="83">
        <f>SUMIF($B$7:$B$67,"DAS-4",$J$7:$J$67)</f>
        <v>6551.39</v>
      </c>
      <c r="K77" s="84"/>
      <c r="L77" s="84"/>
      <c r="M77" s="84"/>
      <c r="N77" s="84"/>
      <c r="O77" s="84"/>
      <c r="P77" s="84"/>
      <c r="Q77" s="84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</row>
    <row r="78" ht="15.75" customHeight="1">
      <c r="A78" s="86" t="s">
        <v>126</v>
      </c>
      <c r="B78" s="80" t="s">
        <v>58</v>
      </c>
      <c r="C78" s="81">
        <f>SUMIFS($E$7:$E$67,$B$7:$B$67,"DAS-5",$D$7:$D$67,"&lt;&gt;VAGO")</f>
        <v>7</v>
      </c>
      <c r="D78" s="81">
        <f>SUMIFS($E$7:$E$67,$B$7:$B$67,"DAS-5",$D$7:$D$67,"VAGO")</f>
        <v>0</v>
      </c>
      <c r="E78" s="81">
        <f t="shared" si="2"/>
        <v>7</v>
      </c>
      <c r="F78" s="87"/>
      <c r="G78" s="83">
        <f>SUMIF($B$7:$B$67,"DAS-5",$G$7:$G$67)</f>
        <v>0</v>
      </c>
      <c r="H78" s="83">
        <f>SUMIF($B$7:$B$67,"DAS-5",$H$7:$H$67)</f>
        <v>7553.42</v>
      </c>
      <c r="I78" s="83">
        <f>SUMIF($B$7:$B$67,"DAS-5",$I$7:$I$67)</f>
        <v>30213.47</v>
      </c>
      <c r="J78" s="83">
        <f>SUMIF($B$7:$B$67,"DAS-5",$J$7:$J$67)</f>
        <v>37766.89</v>
      </c>
      <c r="K78" s="84"/>
      <c r="L78" s="84"/>
      <c r="M78" s="84"/>
      <c r="N78" s="84"/>
      <c r="O78" s="84"/>
      <c r="P78" s="84"/>
      <c r="Q78" s="84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</row>
    <row r="79" ht="15.75" customHeight="1">
      <c r="A79" s="86" t="s">
        <v>127</v>
      </c>
      <c r="B79" s="80" t="s">
        <v>68</v>
      </c>
      <c r="C79" s="81">
        <f>SUMIFS($E$7:$E$67,$B$7:$B$67,"CAA-1",$D$7:$D$67,"&lt;&gt;VAGO")</f>
        <v>8</v>
      </c>
      <c r="D79" s="81">
        <f>SUMIFS($E$7:$E$67,$B$7:$B$67,"CAA-1",$D$7:$D$67,"VAGO")</f>
        <v>0</v>
      </c>
      <c r="E79" s="81">
        <f t="shared" si="2"/>
        <v>8</v>
      </c>
      <c r="F79" s="87"/>
      <c r="G79" s="83">
        <f>SUMIF($B$7:$B$67,"CAA-1",$G$7:$G$67)</f>
        <v>0</v>
      </c>
      <c r="H79" s="83">
        <f>SUMIF($B$7:$B$67,"CAA-1",$H$7:$H$67)</f>
        <v>7491.68</v>
      </c>
      <c r="I79" s="83">
        <f>SUMIF($B$7:$B$67,"CAA-1",$I$7:$I$67)</f>
        <v>29966.8</v>
      </c>
      <c r="J79" s="83">
        <f>SUMIF($B$7:$B$67,"CAA-1",$J$7:$J$67)</f>
        <v>37458.48</v>
      </c>
      <c r="K79" s="84"/>
      <c r="L79" s="84"/>
      <c r="M79" s="84"/>
      <c r="N79" s="84"/>
      <c r="O79" s="84"/>
      <c r="P79" s="84"/>
      <c r="Q79" s="84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</row>
    <row r="80" ht="15.75" customHeight="1">
      <c r="A80" s="86" t="s">
        <v>128</v>
      </c>
      <c r="B80" s="80" t="s">
        <v>77</v>
      </c>
      <c r="C80" s="81">
        <f>SUMIFS($E$7:$E$67,$B$7:$B$67,"CAA-2",$D$7:$D$67,"&lt;&gt;VAGO")</f>
        <v>13</v>
      </c>
      <c r="D80" s="81">
        <f>SUMIFS($E$7:$E$67,$B$7:$B$67,"CAA-2",$D$7:$D$67,"VAGO")</f>
        <v>2</v>
      </c>
      <c r="E80" s="81">
        <f t="shared" si="2"/>
        <v>15</v>
      </c>
      <c r="F80" s="87"/>
      <c r="G80" s="83">
        <f>SUMIF($B$7:$B$67,"CAA-2",$G$7:$G$67)</f>
        <v>0</v>
      </c>
      <c r="H80" s="83">
        <f>SUMIF($B$7:$B$67,"CAA-2",$H$7:$H$67)</f>
        <v>9249</v>
      </c>
      <c r="I80" s="83">
        <f>SUMIF($B$7:$B$67,"CAA-2",$I$7:$I$67)</f>
        <v>40079.13</v>
      </c>
      <c r="J80" s="83">
        <f>SUMIF($B$7:$B$67,"CAA-2",$J$7:$J$67)</f>
        <v>49328.13</v>
      </c>
      <c r="K80" s="84"/>
      <c r="L80" s="84"/>
      <c r="M80" s="84"/>
      <c r="N80" s="84"/>
      <c r="O80" s="84"/>
      <c r="P80" s="84"/>
      <c r="Q80" s="84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</row>
    <row r="81" ht="15.75" customHeight="1">
      <c r="A81" s="86" t="s">
        <v>129</v>
      </c>
      <c r="B81" s="80" t="s">
        <v>94</v>
      </c>
      <c r="C81" s="81">
        <f>SUMIFS($E$7:$E$67,$B$7:$B$67,"CAA-3",$D$7:$D$67,"&lt;&gt;VAGO")</f>
        <v>4</v>
      </c>
      <c r="D81" s="81">
        <f>SUMIFS($E$7:$E$67,$B$7:$B$67,"CAA-3",$D$7:$D$67,"VAGO")</f>
        <v>1</v>
      </c>
      <c r="E81" s="81">
        <f t="shared" si="2"/>
        <v>5</v>
      </c>
      <c r="F81" s="85"/>
      <c r="G81" s="83">
        <f>SUMIF($B$7:$B$67,"CAA-3",$G$7:$G$67)</f>
        <v>0</v>
      </c>
      <c r="H81" s="83">
        <f>SUMIF($B$7:$B$67,"CAA-3",$H$7:$H$67)</f>
        <v>2003.96</v>
      </c>
      <c r="I81" s="83">
        <f>SUMIF($B$7:$B$67,"CAA-3",$I$7:$I$67)</f>
        <v>8015.84</v>
      </c>
      <c r="J81" s="83">
        <f>SUMIF($B$7:$B$67,"CAA-3",$J$7:$J$67)</f>
        <v>10019.8</v>
      </c>
      <c r="K81" s="84"/>
      <c r="L81" s="84"/>
      <c r="M81" s="84"/>
      <c r="N81" s="84"/>
      <c r="O81" s="84"/>
      <c r="P81" s="84"/>
      <c r="Q81" s="84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</row>
    <row r="82" ht="15.75" customHeight="1">
      <c r="A82" s="86" t="s">
        <v>130</v>
      </c>
      <c r="B82" s="80" t="s">
        <v>98</v>
      </c>
      <c r="C82" s="81">
        <f>SUMIFS($E$7:$E$67,$B$7:$B$67,"CAA-4",$D$7:$D$67,"&lt;&gt;VAGO")</f>
        <v>1</v>
      </c>
      <c r="D82" s="81">
        <f>SUMIFS($E$7:$E$67,$B$7:$B$67,"CAA-4",$D$7:$D$67,"VAGO")</f>
        <v>0</v>
      </c>
      <c r="E82" s="81">
        <f t="shared" si="2"/>
        <v>1</v>
      </c>
      <c r="F82" s="85"/>
      <c r="G82" s="83">
        <f>SUMIF($B$7:$B$67,"CAA-4",$G$7:$G$67)</f>
        <v>0</v>
      </c>
      <c r="H82" s="83">
        <f>SUMIF($B$7:$B$67,"CAA-4",$H$7:$H$67)</f>
        <v>308.3</v>
      </c>
      <c r="I82" s="83">
        <f>SUMIF($B$7:$B$67,"CAA-4",$I$7:$I$67)</f>
        <v>1233.21</v>
      </c>
      <c r="J82" s="83">
        <f>SUMIF($B$7:$B$67,"CAA-4",$J$7:$J$67)</f>
        <v>1541.51</v>
      </c>
      <c r="K82" s="84"/>
      <c r="L82" s="84"/>
      <c r="M82" s="84"/>
      <c r="N82" s="84"/>
      <c r="O82" s="84"/>
      <c r="P82" s="84"/>
      <c r="Q82" s="84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</row>
    <row r="83" ht="15.75" customHeight="1">
      <c r="A83" s="86" t="s">
        <v>131</v>
      </c>
      <c r="B83" s="80" t="s">
        <v>100</v>
      </c>
      <c r="C83" s="81">
        <f>SUMIFS($E$7:$E$67,$B$7:$B$67,"CAA-5",$D$7:$D$67,"&lt;&gt;VAGO")</f>
        <v>4</v>
      </c>
      <c r="D83" s="81">
        <f>SUMIFS($E$7:$E$67,$B$7:$B$67,"CAA-5",$D$7:$D$67,"VAGO")</f>
        <v>1</v>
      </c>
      <c r="E83" s="81">
        <f t="shared" si="2"/>
        <v>5</v>
      </c>
      <c r="F83" s="85"/>
      <c r="G83" s="83">
        <f>SUMIF($B$7:$B$67,"CAA-5",$G$7:$G$67)</f>
        <v>0</v>
      </c>
      <c r="H83" s="83">
        <f>SUMIF($B$7:$B$67,"CAA-5",$H$7:$H$67)</f>
        <v>1079.04</v>
      </c>
      <c r="I83" s="83">
        <f>SUMIF($B$7:$B$67,"CAA-5",$I$7:$I$67)</f>
        <v>5395.3</v>
      </c>
      <c r="J83" s="83">
        <f>SUMIF($B$7:$B$67,"CAA-5",$J$7:$J$67)</f>
        <v>6474.34</v>
      </c>
      <c r="K83" s="84"/>
      <c r="L83" s="84"/>
      <c r="M83" s="84"/>
      <c r="N83" s="84"/>
      <c r="O83" s="84"/>
      <c r="P83" s="84"/>
      <c r="Q83" s="84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</row>
    <row r="84" ht="15.75" customHeight="1">
      <c r="A84" s="76" t="s">
        <v>132</v>
      </c>
      <c r="B84" s="78"/>
      <c r="C84" s="77">
        <f t="shared" ref="C84:E84" si="3">SUM(C73:C83)</f>
        <v>56</v>
      </c>
      <c r="D84" s="77">
        <f t="shared" si="3"/>
        <v>5</v>
      </c>
      <c r="E84" s="77">
        <f t="shared" si="3"/>
        <v>61</v>
      </c>
      <c r="F84" s="78"/>
      <c r="G84" s="88">
        <f t="shared" ref="G84:J84" si="4">SUM(G73:G83)</f>
        <v>18000</v>
      </c>
      <c r="H84" s="88">
        <f t="shared" si="4"/>
        <v>59281.13</v>
      </c>
      <c r="I84" s="88">
        <f t="shared" si="4"/>
        <v>241286.39</v>
      </c>
      <c r="J84" s="88">
        <f t="shared" si="4"/>
        <v>318567.52</v>
      </c>
      <c r="K84" s="84"/>
      <c r="L84" s="84"/>
      <c r="M84" s="84"/>
      <c r="N84" s="84"/>
      <c r="O84" s="84"/>
      <c r="P84" s="84"/>
      <c r="Q84" s="84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</row>
    <row r="85" ht="45.75" customHeight="1">
      <c r="A85" s="84"/>
      <c r="B85" s="84"/>
      <c r="C85" s="84"/>
      <c r="D85" s="84"/>
      <c r="E85" s="84"/>
      <c r="F85" s="84"/>
      <c r="G85" s="84"/>
      <c r="H85" s="34"/>
      <c r="I85" s="34"/>
      <c r="J85" s="89"/>
      <c r="K85" s="84"/>
      <c r="L85" s="84"/>
      <c r="M85" s="84"/>
      <c r="N85" s="84"/>
      <c r="O85" s="84"/>
      <c r="P85" s="84"/>
      <c r="Q85" s="84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</row>
    <row r="86" ht="15.75" customHeight="1">
      <c r="A86" s="17" t="s">
        <v>133</v>
      </c>
      <c r="B86" s="8"/>
      <c r="C86" s="8"/>
      <c r="D86" s="8"/>
      <c r="E86" s="8"/>
      <c r="F86" s="8"/>
      <c r="G86" s="8"/>
      <c r="H86" s="8"/>
      <c r="I86" s="15"/>
      <c r="J86" s="84"/>
      <c r="K86" s="18"/>
      <c r="L86" s="84"/>
      <c r="M86" s="84"/>
      <c r="N86" s="84"/>
      <c r="O86" s="84"/>
      <c r="P86" s="84"/>
      <c r="Q86" s="84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</row>
    <row r="87" ht="15.75" customHeight="1">
      <c r="A87" s="21" t="s">
        <v>134</v>
      </c>
      <c r="B87" s="21" t="s">
        <v>135</v>
      </c>
      <c r="C87" s="21" t="s">
        <v>136</v>
      </c>
      <c r="D87" s="21" t="s">
        <v>137</v>
      </c>
      <c r="E87" s="21" t="s">
        <v>138</v>
      </c>
      <c r="F87" s="21" t="s">
        <v>139</v>
      </c>
      <c r="G87" s="21" t="s">
        <v>140</v>
      </c>
      <c r="H87" s="21" t="s">
        <v>141</v>
      </c>
      <c r="I87" s="21" t="s">
        <v>142</v>
      </c>
      <c r="J87" s="90"/>
      <c r="K87" s="18"/>
      <c r="L87" s="90"/>
      <c r="M87" s="90"/>
      <c r="N87" s="90"/>
      <c r="O87" s="90"/>
      <c r="P87" s="90"/>
      <c r="Q87" s="90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</row>
    <row r="88" ht="15.75" customHeight="1">
      <c r="A88" s="132" t="s">
        <v>306</v>
      </c>
      <c r="B88" s="196" t="s">
        <v>144</v>
      </c>
      <c r="C88" s="49"/>
      <c r="D88" s="50" t="s">
        <v>145</v>
      </c>
      <c r="E88" s="80">
        <v>1.0</v>
      </c>
      <c r="F88" s="132" t="s">
        <v>143</v>
      </c>
      <c r="G88" s="39">
        <v>0.0</v>
      </c>
      <c r="H88" s="137">
        <v>6782.61</v>
      </c>
      <c r="I88" s="33">
        <f t="shared" ref="I88:I92" si="5">SUM(G88:H88)</f>
        <v>6782.61</v>
      </c>
      <c r="J88" s="84"/>
      <c r="K88" s="34"/>
      <c r="L88" s="34"/>
      <c r="M88" s="34"/>
      <c r="N88" s="34"/>
      <c r="O88" s="34"/>
      <c r="P88" s="34"/>
      <c r="Q88" s="34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</row>
    <row r="89" ht="15.75" customHeight="1">
      <c r="A89" s="66" t="s">
        <v>307</v>
      </c>
      <c r="B89" s="197" t="s">
        <v>159</v>
      </c>
      <c r="C89" s="49"/>
      <c r="D89" s="50" t="s">
        <v>145</v>
      </c>
      <c r="E89" s="80">
        <v>1.0</v>
      </c>
      <c r="F89" s="66" t="s">
        <v>146</v>
      </c>
      <c r="G89" s="39">
        <v>0.0</v>
      </c>
      <c r="H89" s="139">
        <v>5703.56</v>
      </c>
      <c r="I89" s="33">
        <f t="shared" si="5"/>
        <v>5703.56</v>
      </c>
      <c r="J89" s="84"/>
      <c r="K89" s="34"/>
      <c r="L89" s="34"/>
      <c r="M89" s="34"/>
      <c r="N89" s="34"/>
      <c r="O89" s="34"/>
      <c r="P89" s="34"/>
      <c r="Q89" s="34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</row>
    <row r="90" ht="15.75" customHeight="1">
      <c r="A90" s="66" t="s">
        <v>308</v>
      </c>
      <c r="B90" s="197" t="s">
        <v>147</v>
      </c>
      <c r="C90" s="49"/>
      <c r="D90" s="50" t="s">
        <v>145</v>
      </c>
      <c r="E90" s="80">
        <v>1.0</v>
      </c>
      <c r="F90" s="184" t="s">
        <v>309</v>
      </c>
      <c r="G90" s="39">
        <v>0.0</v>
      </c>
      <c r="H90" s="139">
        <v>5241.11</v>
      </c>
      <c r="I90" s="33">
        <f t="shared" si="5"/>
        <v>5241.11</v>
      </c>
      <c r="J90" s="84"/>
      <c r="K90" s="34"/>
      <c r="L90" s="34"/>
      <c r="M90" s="34"/>
      <c r="N90" s="34"/>
      <c r="O90" s="34"/>
      <c r="P90" s="34"/>
      <c r="Q90" s="34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</row>
    <row r="91" ht="15.75" customHeight="1">
      <c r="A91" s="160" t="s">
        <v>310</v>
      </c>
      <c r="B91" s="197" t="s">
        <v>148</v>
      </c>
      <c r="C91" s="49"/>
      <c r="D91" s="50" t="s">
        <v>292</v>
      </c>
      <c r="E91" s="80">
        <v>1.0</v>
      </c>
      <c r="F91" s="211" t="s">
        <v>30</v>
      </c>
      <c r="G91" s="39">
        <v>0.0</v>
      </c>
      <c r="H91" s="212">
        <v>0.0</v>
      </c>
      <c r="I91" s="33">
        <f t="shared" si="5"/>
        <v>0</v>
      </c>
      <c r="J91" s="84"/>
      <c r="K91" s="34"/>
      <c r="L91" s="34"/>
      <c r="M91" s="34"/>
      <c r="N91" s="34"/>
      <c r="O91" s="34"/>
      <c r="P91" s="34"/>
      <c r="Q91" s="34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</row>
    <row r="92" ht="15.75" customHeight="1">
      <c r="A92" s="66" t="s">
        <v>311</v>
      </c>
      <c r="B92" s="197" t="s">
        <v>148</v>
      </c>
      <c r="C92" s="49"/>
      <c r="D92" s="50" t="s">
        <v>145</v>
      </c>
      <c r="E92" s="80">
        <v>1.0</v>
      </c>
      <c r="F92" s="189" t="s">
        <v>312</v>
      </c>
      <c r="G92" s="39">
        <v>0.0</v>
      </c>
      <c r="H92" s="139">
        <v>4316.21</v>
      </c>
      <c r="I92" s="33">
        <f t="shared" si="5"/>
        <v>4316.21</v>
      </c>
      <c r="J92" s="84"/>
      <c r="K92" s="34"/>
      <c r="L92" s="34"/>
      <c r="M92" s="34"/>
      <c r="N92" s="34"/>
      <c r="O92" s="34"/>
      <c r="P92" s="34"/>
      <c r="Q92" s="34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</row>
    <row r="93" ht="15.75" customHeight="1">
      <c r="A93" s="76" t="s">
        <v>149</v>
      </c>
      <c r="B93" s="76" t="s">
        <v>150</v>
      </c>
      <c r="C93" s="77" t="s">
        <v>151</v>
      </c>
      <c r="D93" s="77" t="s">
        <v>152</v>
      </c>
      <c r="E93" s="77" t="s">
        <v>153</v>
      </c>
      <c r="F93" s="97"/>
      <c r="G93" s="77" t="s">
        <v>154</v>
      </c>
      <c r="H93" s="77" t="s">
        <v>155</v>
      </c>
      <c r="I93" s="77" t="s">
        <v>156</v>
      </c>
      <c r="J93" s="84"/>
      <c r="K93" s="18"/>
      <c r="L93" s="18"/>
      <c r="M93" s="18"/>
      <c r="N93" s="18"/>
      <c r="O93" s="18"/>
      <c r="P93" s="18"/>
      <c r="Q93" s="18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</row>
    <row r="94" ht="15.75" customHeight="1">
      <c r="A94" s="79" t="s">
        <v>157</v>
      </c>
      <c r="B94" s="98" t="s">
        <v>144</v>
      </c>
      <c r="C94" s="81">
        <f>SUMIFS($E$88:$E$92,$B$88:$B$92,"FDA",$D$88:$D$92,"&lt;&gt;VAGO")</f>
        <v>1</v>
      </c>
      <c r="D94" s="81">
        <f>SUMIFS($E$88:$E$92,$B$88:$B$92,"FDA",$D$88:$D$92,"VAGO")</f>
        <v>0</v>
      </c>
      <c r="E94" s="81">
        <f t="shared" ref="E94:E98" si="6">C94+D94</f>
        <v>1</v>
      </c>
      <c r="F94" s="82"/>
      <c r="G94" s="33">
        <f>SUMIF($B$88:$B$92,"FDA",$G$88:$G$92)</f>
        <v>0</v>
      </c>
      <c r="H94" s="33">
        <f>SUMIF($B$88:$B$92,"FDA",$H$88:$H$92)</f>
        <v>6782.61</v>
      </c>
      <c r="I94" s="33">
        <f>SUMIF($B$88:$B$92,"FDA",$I$88:$I$92)</f>
        <v>6782.61</v>
      </c>
      <c r="J94" s="34"/>
      <c r="K94" s="18"/>
      <c r="L94" s="34"/>
      <c r="M94" s="34"/>
      <c r="N94" s="34"/>
      <c r="O94" s="34"/>
      <c r="P94" s="34"/>
      <c r="Q94" s="34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</row>
    <row r="95" ht="15.75" customHeight="1">
      <c r="A95" s="79" t="s">
        <v>158</v>
      </c>
      <c r="B95" s="98" t="s">
        <v>159</v>
      </c>
      <c r="C95" s="81">
        <f>SUMIFS($E$88:$E$92,$B$88:$B$92,"FDA-1",$D$88:$D$92,"&lt;&gt;VAGO")</f>
        <v>1</v>
      </c>
      <c r="D95" s="81">
        <f>SUMIFS($E$88:$E$92,$B$88:$B$92,"FDA-1",$D$88:$D$92,"VAGO")</f>
        <v>0</v>
      </c>
      <c r="E95" s="81">
        <f t="shared" si="6"/>
        <v>1</v>
      </c>
      <c r="F95" s="82"/>
      <c r="G95" s="33">
        <f>SUMIF($B$88:$B$92,"FDA-1",$G$88:$G$92)</f>
        <v>0</v>
      </c>
      <c r="H95" s="33">
        <f>SUMIF($B$88:$B$92,"FDA-1",$H$88:$H$92)</f>
        <v>5703.56</v>
      </c>
      <c r="I95" s="33">
        <f>SUMIF($B$88:$B$92,"FDA-1",$I$88:$I$92)</f>
        <v>5703.56</v>
      </c>
      <c r="J95" s="34"/>
      <c r="K95" s="18"/>
      <c r="L95" s="34"/>
      <c r="M95" s="34"/>
      <c r="N95" s="34"/>
      <c r="O95" s="34"/>
      <c r="P95" s="34"/>
      <c r="Q95" s="34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</row>
    <row r="96" ht="15.75" customHeight="1">
      <c r="A96" s="79" t="s">
        <v>160</v>
      </c>
      <c r="B96" s="98" t="s">
        <v>147</v>
      </c>
      <c r="C96" s="81">
        <f>SUMIFS($E$88:$E$92,$B$88:$B$92,"FDA-2",$D$88:$D$92,"&lt;&gt;VAGO")</f>
        <v>1</v>
      </c>
      <c r="D96" s="81">
        <f>SUMIFS($E$88:$E$92,$B$88:$B$92,"FDA-2",$D$88:$D$92,"VAGO")</f>
        <v>0</v>
      </c>
      <c r="E96" s="81">
        <f t="shared" si="6"/>
        <v>1</v>
      </c>
      <c r="F96" s="85"/>
      <c r="G96" s="33">
        <f>SUMIF($B$88:$B$92,"FDA-2",$G$88:$G$92)</f>
        <v>0</v>
      </c>
      <c r="H96" s="33">
        <f>SUMIF($B$88:$B$92,"FDA-2",$H$88:$H$92)</f>
        <v>5241.11</v>
      </c>
      <c r="I96" s="33">
        <f>SUMIF($B$88:$B$92,"FDA-2",$I$88:$I$92)</f>
        <v>5241.11</v>
      </c>
      <c r="J96" s="34"/>
      <c r="K96" s="18"/>
      <c r="L96" s="34"/>
      <c r="M96" s="34"/>
      <c r="N96" s="34"/>
      <c r="O96" s="34"/>
      <c r="P96" s="34"/>
      <c r="Q96" s="34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</row>
    <row r="97" ht="15.75" customHeight="1">
      <c r="A97" s="79" t="s">
        <v>161</v>
      </c>
      <c r="B97" s="98" t="s">
        <v>148</v>
      </c>
      <c r="C97" s="81">
        <f>SUMIFS($E$88:$E$92,$B$88:$B$92,"FDA-3",$D$88:$D$92,"&lt;&gt;VAGO")</f>
        <v>1</v>
      </c>
      <c r="D97" s="81">
        <f>SUMIFS($E$88:$E$92,$B$88:$B$92,"FDA-3",$D$88:$D$92,"VAGO")</f>
        <v>1</v>
      </c>
      <c r="E97" s="81">
        <f t="shared" si="6"/>
        <v>2</v>
      </c>
      <c r="F97" s="87"/>
      <c r="G97" s="33">
        <f>SUMIF($B$88:$B$92,"FDA-3",$G$88:$G$92)</f>
        <v>0</v>
      </c>
      <c r="H97" s="33">
        <f>SUMIF($B$88:$B$92,"FDA-3",$H$88:$H$92)</f>
        <v>4316.21</v>
      </c>
      <c r="I97" s="33">
        <f>SUMIF($B$88:$B$92,"FDA-3",$I$88:$I$92)</f>
        <v>4316.21</v>
      </c>
      <c r="J97" s="34"/>
      <c r="K97" s="18"/>
      <c r="L97" s="34"/>
      <c r="M97" s="34"/>
      <c r="N97" s="34"/>
      <c r="O97" s="34"/>
      <c r="P97" s="34"/>
      <c r="Q97" s="34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</row>
    <row r="98" ht="15.75" customHeight="1">
      <c r="A98" s="79" t="s">
        <v>162</v>
      </c>
      <c r="B98" s="98" t="s">
        <v>163</v>
      </c>
      <c r="C98" s="81">
        <f>SUMIFS($E$88:$E$92,$B$88:$B$92,"FDA-4",$D$88:$D$92,"&lt;&gt;VAGO")</f>
        <v>0</v>
      </c>
      <c r="D98" s="81">
        <f>SUMIFS($E$88:$E$92,$B$88:$B$92,"FDA-4",$D$88:$D$92,"VAGO")</f>
        <v>0</v>
      </c>
      <c r="E98" s="81">
        <f t="shared" si="6"/>
        <v>0</v>
      </c>
      <c r="F98" s="85"/>
      <c r="G98" s="33">
        <f>SUMIF($B$88:$B$92,"FDA-4",$G$88:$G$92)</f>
        <v>0</v>
      </c>
      <c r="H98" s="33">
        <f>SUMIF($B$88:$B$92,"FDA-4",$H$88:$H$92)</f>
        <v>0</v>
      </c>
      <c r="I98" s="33">
        <f>SUMIF($B$88:$B$92,"FDA-4",$I$88:$I$92)</f>
        <v>0</v>
      </c>
      <c r="J98" s="34"/>
      <c r="K98" s="18"/>
      <c r="L98" s="34"/>
      <c r="M98" s="34"/>
      <c r="N98" s="34"/>
      <c r="O98" s="34"/>
      <c r="P98" s="34"/>
      <c r="Q98" s="34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</row>
    <row r="99" ht="15.75" customHeight="1">
      <c r="A99" s="76" t="s">
        <v>164</v>
      </c>
      <c r="B99" s="97"/>
      <c r="C99" s="77">
        <f t="shared" ref="C99:E99" si="7">SUM(C94:C98)</f>
        <v>4</v>
      </c>
      <c r="D99" s="77">
        <f t="shared" si="7"/>
        <v>1</v>
      </c>
      <c r="E99" s="77">
        <f t="shared" si="7"/>
        <v>5</v>
      </c>
      <c r="F99" s="97"/>
      <c r="G99" s="100">
        <f t="shared" ref="G99:I99" si="8">SUM(G94:G98)</f>
        <v>0</v>
      </c>
      <c r="H99" s="100">
        <f t="shared" si="8"/>
        <v>22043.49</v>
      </c>
      <c r="I99" s="100">
        <f t="shared" si="8"/>
        <v>22043.49</v>
      </c>
      <c r="J99" s="34"/>
      <c r="K99" s="18"/>
      <c r="L99" s="34"/>
      <c r="M99" s="34"/>
      <c r="N99" s="34"/>
      <c r="O99" s="34"/>
      <c r="P99" s="34"/>
      <c r="Q99" s="34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</row>
    <row r="100" ht="45.0" customHeight="1">
      <c r="A100" s="89"/>
      <c r="B100" s="89"/>
      <c r="C100" s="89"/>
      <c r="D100" s="89"/>
      <c r="E100" s="89"/>
      <c r="F100" s="89"/>
      <c r="G100" s="89"/>
      <c r="H100" s="89"/>
      <c r="I100" s="18"/>
      <c r="J100" s="34"/>
      <c r="K100" s="18"/>
      <c r="L100" s="34"/>
      <c r="M100" s="34"/>
      <c r="N100" s="34"/>
      <c r="O100" s="34"/>
      <c r="P100" s="34"/>
      <c r="Q100" s="34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</row>
    <row r="101" ht="15.75" customHeight="1">
      <c r="A101" s="17" t="s">
        <v>165</v>
      </c>
      <c r="B101" s="8"/>
      <c r="C101" s="8"/>
      <c r="D101" s="8"/>
      <c r="E101" s="8"/>
      <c r="F101" s="8"/>
      <c r="G101" s="8"/>
      <c r="H101" s="8"/>
      <c r="I101" s="15"/>
      <c r="J101" s="34"/>
      <c r="K101" s="18"/>
      <c r="L101" s="34"/>
      <c r="M101" s="34"/>
      <c r="N101" s="34"/>
      <c r="O101" s="34"/>
      <c r="P101" s="34"/>
      <c r="Q101" s="34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</row>
    <row r="102" ht="15.75" customHeight="1">
      <c r="A102" s="101" t="s">
        <v>166</v>
      </c>
      <c r="B102" s="21" t="s">
        <v>167</v>
      </c>
      <c r="C102" s="21" t="s">
        <v>168</v>
      </c>
      <c r="D102" s="21" t="s">
        <v>169</v>
      </c>
      <c r="E102" s="21" t="s">
        <v>170</v>
      </c>
      <c r="F102" s="21" t="s">
        <v>171</v>
      </c>
      <c r="G102" s="21" t="s">
        <v>172</v>
      </c>
      <c r="H102" s="21" t="s">
        <v>173</v>
      </c>
      <c r="I102" s="21" t="s">
        <v>174</v>
      </c>
      <c r="J102" s="18"/>
      <c r="K102" s="18"/>
      <c r="L102" s="18"/>
      <c r="M102" s="18"/>
      <c r="N102" s="18"/>
      <c r="O102" s="18"/>
      <c r="P102" s="18"/>
      <c r="Q102" s="18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</row>
    <row r="103" ht="15.75" customHeight="1">
      <c r="A103" s="162" t="s">
        <v>313</v>
      </c>
      <c r="B103" s="163" t="s">
        <v>176</v>
      </c>
      <c r="C103" s="103"/>
      <c r="D103" s="50" t="s">
        <v>145</v>
      </c>
      <c r="E103" s="215">
        <v>1.0</v>
      </c>
      <c r="F103" s="162" t="s">
        <v>175</v>
      </c>
      <c r="G103" s="136">
        <v>0.0</v>
      </c>
      <c r="H103" s="202">
        <v>1392.8</v>
      </c>
      <c r="I103" s="33">
        <f t="shared" ref="I103:I122" si="9">SUM(G103:H103)</f>
        <v>1392.8</v>
      </c>
      <c r="J103" s="34"/>
      <c r="K103" s="34"/>
      <c r="L103" s="34"/>
      <c r="M103" s="34"/>
      <c r="N103" s="34"/>
      <c r="O103" s="34"/>
      <c r="P103" s="34"/>
      <c r="Q103" s="34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</row>
    <row r="104" ht="15.75" customHeight="1">
      <c r="A104" s="173" t="s">
        <v>313</v>
      </c>
      <c r="B104" s="167" t="s">
        <v>176</v>
      </c>
      <c r="C104" s="49"/>
      <c r="D104" s="50" t="s">
        <v>145</v>
      </c>
      <c r="E104" s="217">
        <v>1.0</v>
      </c>
      <c r="F104" s="173" t="s">
        <v>177</v>
      </c>
      <c r="G104" s="72">
        <v>0.0</v>
      </c>
      <c r="H104" s="146">
        <v>1392.8</v>
      </c>
      <c r="I104" s="33">
        <f t="shared" si="9"/>
        <v>1392.8</v>
      </c>
      <c r="J104" s="34"/>
      <c r="K104" s="34"/>
      <c r="L104" s="34"/>
      <c r="M104" s="34"/>
      <c r="N104" s="34"/>
      <c r="O104" s="34"/>
      <c r="P104" s="34"/>
      <c r="Q104" s="34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</row>
    <row r="105" ht="15.75" customHeight="1">
      <c r="A105" s="173" t="s">
        <v>313</v>
      </c>
      <c r="B105" s="167" t="s">
        <v>176</v>
      </c>
      <c r="C105" s="49"/>
      <c r="D105" s="50" t="s">
        <v>145</v>
      </c>
      <c r="E105" s="217">
        <v>1.0</v>
      </c>
      <c r="F105" s="173" t="s">
        <v>178</v>
      </c>
      <c r="G105" s="72">
        <v>0.0</v>
      </c>
      <c r="H105" s="146">
        <v>1392.8</v>
      </c>
      <c r="I105" s="33">
        <f t="shared" si="9"/>
        <v>1392.8</v>
      </c>
      <c r="J105" s="34"/>
      <c r="K105" s="34"/>
      <c r="L105" s="34"/>
      <c r="M105" s="34"/>
      <c r="N105" s="34"/>
      <c r="O105" s="34"/>
      <c r="P105" s="34"/>
      <c r="Q105" s="34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</row>
    <row r="106" ht="15.75" customHeight="1">
      <c r="A106" s="166" t="s">
        <v>314</v>
      </c>
      <c r="B106" s="167" t="s">
        <v>176</v>
      </c>
      <c r="C106" s="49"/>
      <c r="D106" s="50" t="s">
        <v>145</v>
      </c>
      <c r="E106" s="217">
        <v>1.0</v>
      </c>
      <c r="F106" s="173" t="s">
        <v>179</v>
      </c>
      <c r="G106" s="72">
        <v>0.0</v>
      </c>
      <c r="H106" s="146">
        <v>1392.8</v>
      </c>
      <c r="I106" s="33">
        <f t="shared" si="9"/>
        <v>1392.8</v>
      </c>
      <c r="J106" s="34"/>
      <c r="K106" s="34"/>
      <c r="L106" s="34"/>
      <c r="M106" s="34"/>
      <c r="N106" s="34"/>
      <c r="O106" s="34"/>
      <c r="P106" s="34"/>
      <c r="Q106" s="34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</row>
    <row r="107" ht="15.75" customHeight="1">
      <c r="A107" s="166" t="s">
        <v>314</v>
      </c>
      <c r="B107" s="167" t="s">
        <v>181</v>
      </c>
      <c r="C107" s="103"/>
      <c r="D107" s="50" t="s">
        <v>145</v>
      </c>
      <c r="E107" s="217">
        <v>1.0</v>
      </c>
      <c r="F107" s="166" t="s">
        <v>180</v>
      </c>
      <c r="G107" s="72">
        <v>0.0</v>
      </c>
      <c r="H107" s="146">
        <v>849.76</v>
      </c>
      <c r="I107" s="33">
        <f t="shared" si="9"/>
        <v>849.76</v>
      </c>
      <c r="J107" s="34"/>
      <c r="K107" s="34"/>
      <c r="L107" s="34"/>
      <c r="M107" s="34"/>
      <c r="N107" s="34"/>
      <c r="O107" s="34"/>
      <c r="P107" s="34"/>
      <c r="Q107" s="34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</row>
    <row r="108" ht="15.75" customHeight="1">
      <c r="A108" s="166" t="s">
        <v>314</v>
      </c>
      <c r="B108" s="167" t="s">
        <v>181</v>
      </c>
      <c r="C108" s="103"/>
      <c r="D108" s="50" t="s">
        <v>145</v>
      </c>
      <c r="E108" s="217">
        <v>1.0</v>
      </c>
      <c r="F108" s="166" t="s">
        <v>182</v>
      </c>
      <c r="G108" s="72">
        <v>0.0</v>
      </c>
      <c r="H108" s="146">
        <v>849.76</v>
      </c>
      <c r="I108" s="33">
        <f t="shared" si="9"/>
        <v>849.76</v>
      </c>
      <c r="J108" s="34"/>
      <c r="K108" s="34"/>
      <c r="L108" s="34"/>
      <c r="M108" s="34"/>
      <c r="N108" s="34"/>
      <c r="O108" s="34"/>
      <c r="P108" s="34"/>
      <c r="Q108" s="34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</row>
    <row r="109" ht="15.75" customHeight="1">
      <c r="A109" s="166" t="s">
        <v>314</v>
      </c>
      <c r="B109" s="167" t="s">
        <v>181</v>
      </c>
      <c r="C109" s="103"/>
      <c r="D109" s="50" t="s">
        <v>145</v>
      </c>
      <c r="E109" s="217">
        <v>1.0</v>
      </c>
      <c r="F109" s="227" t="s">
        <v>183</v>
      </c>
      <c r="G109" s="72">
        <v>0.0</v>
      </c>
      <c r="H109" s="146">
        <v>849.76</v>
      </c>
      <c r="I109" s="33">
        <f t="shared" si="9"/>
        <v>849.76</v>
      </c>
      <c r="J109" s="34"/>
      <c r="K109" s="34"/>
      <c r="L109" s="34"/>
      <c r="M109" s="34"/>
      <c r="N109" s="34"/>
      <c r="O109" s="34"/>
      <c r="P109" s="34"/>
      <c r="Q109" s="34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</row>
    <row r="110" ht="15.75" customHeight="1">
      <c r="A110" s="228" t="s">
        <v>314</v>
      </c>
      <c r="B110" s="206" t="s">
        <v>181</v>
      </c>
      <c r="C110" s="103"/>
      <c r="D110" s="50" t="s">
        <v>292</v>
      </c>
      <c r="E110" s="217">
        <v>1.0</v>
      </c>
      <c r="F110" s="228" t="s">
        <v>30</v>
      </c>
      <c r="G110" s="72">
        <v>0.0</v>
      </c>
      <c r="H110" s="208">
        <v>0.0</v>
      </c>
      <c r="I110" s="33">
        <f t="shared" si="9"/>
        <v>0</v>
      </c>
      <c r="J110" s="34"/>
      <c r="K110" s="34"/>
      <c r="L110" s="34"/>
      <c r="M110" s="34"/>
      <c r="N110" s="34"/>
      <c r="O110" s="34"/>
      <c r="P110" s="34"/>
      <c r="Q110" s="34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</row>
    <row r="111" ht="15.75" customHeight="1">
      <c r="A111" s="166" t="s">
        <v>314</v>
      </c>
      <c r="B111" s="167" t="s">
        <v>181</v>
      </c>
      <c r="C111" s="103"/>
      <c r="D111" s="50" t="s">
        <v>145</v>
      </c>
      <c r="E111" s="217">
        <v>1.0</v>
      </c>
      <c r="F111" s="166" t="s">
        <v>185</v>
      </c>
      <c r="G111" s="72">
        <v>0.0</v>
      </c>
      <c r="H111" s="146">
        <v>849.76</v>
      </c>
      <c r="I111" s="33">
        <f t="shared" si="9"/>
        <v>849.76</v>
      </c>
      <c r="J111" s="34"/>
      <c r="K111" s="34"/>
      <c r="L111" s="34"/>
      <c r="M111" s="34"/>
      <c r="N111" s="34"/>
      <c r="O111" s="34"/>
      <c r="P111" s="34"/>
      <c r="Q111" s="34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</row>
    <row r="112" ht="15.75" customHeight="1">
      <c r="A112" s="166" t="s">
        <v>315</v>
      </c>
      <c r="B112" s="167" t="s">
        <v>187</v>
      </c>
      <c r="C112" s="103"/>
      <c r="D112" s="50" t="s">
        <v>145</v>
      </c>
      <c r="E112" s="217">
        <v>1.0</v>
      </c>
      <c r="F112" s="166" t="s">
        <v>186</v>
      </c>
      <c r="G112" s="72">
        <v>0.0</v>
      </c>
      <c r="H112" s="146">
        <v>505.81</v>
      </c>
      <c r="I112" s="33">
        <f t="shared" si="9"/>
        <v>505.81</v>
      </c>
      <c r="J112" s="34"/>
      <c r="K112" s="34"/>
      <c r="L112" s="34"/>
      <c r="M112" s="34"/>
      <c r="N112" s="34"/>
      <c r="O112" s="34"/>
      <c r="P112" s="34"/>
      <c r="Q112" s="34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</row>
    <row r="113" ht="15.75" customHeight="1">
      <c r="A113" s="166" t="s">
        <v>315</v>
      </c>
      <c r="B113" s="167" t="s">
        <v>187</v>
      </c>
      <c r="C113" s="103"/>
      <c r="D113" s="50" t="s">
        <v>145</v>
      </c>
      <c r="E113" s="217">
        <v>1.0</v>
      </c>
      <c r="F113" s="112" t="s">
        <v>195</v>
      </c>
      <c r="G113" s="72">
        <v>0.0</v>
      </c>
      <c r="H113" s="146">
        <v>505.81</v>
      </c>
      <c r="I113" s="33">
        <f t="shared" si="9"/>
        <v>505.81</v>
      </c>
      <c r="J113" s="34"/>
      <c r="K113" s="34"/>
      <c r="L113" s="34"/>
      <c r="M113" s="34"/>
      <c r="N113" s="34"/>
      <c r="O113" s="34"/>
      <c r="P113" s="34"/>
      <c r="Q113" s="34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</row>
    <row r="114" ht="15.75" customHeight="1">
      <c r="A114" s="166" t="s">
        <v>316</v>
      </c>
      <c r="B114" s="167" t="s">
        <v>187</v>
      </c>
      <c r="C114" s="103"/>
      <c r="D114" s="50" t="s">
        <v>145</v>
      </c>
      <c r="E114" s="217">
        <v>1.0</v>
      </c>
      <c r="F114" s="227" t="s">
        <v>189</v>
      </c>
      <c r="G114" s="72">
        <v>0.0</v>
      </c>
      <c r="H114" s="146">
        <v>505.81</v>
      </c>
      <c r="I114" s="33">
        <f t="shared" si="9"/>
        <v>505.81</v>
      </c>
      <c r="J114" s="34"/>
      <c r="K114" s="34"/>
      <c r="L114" s="34"/>
      <c r="M114" s="34"/>
      <c r="N114" s="34"/>
      <c r="O114" s="34"/>
      <c r="P114" s="34"/>
      <c r="Q114" s="34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</row>
    <row r="115" ht="15.75" customHeight="1">
      <c r="A115" s="166" t="s">
        <v>316</v>
      </c>
      <c r="B115" s="167" t="s">
        <v>191</v>
      </c>
      <c r="C115" s="103"/>
      <c r="D115" s="50" t="s">
        <v>145</v>
      </c>
      <c r="E115" s="217">
        <v>1.0</v>
      </c>
      <c r="F115" s="166" t="s">
        <v>190</v>
      </c>
      <c r="G115" s="72">
        <v>0.0</v>
      </c>
      <c r="H115" s="146">
        <v>465.35</v>
      </c>
      <c r="I115" s="33">
        <f t="shared" si="9"/>
        <v>465.35</v>
      </c>
      <c r="J115" s="34"/>
      <c r="K115" s="34"/>
      <c r="L115" s="34"/>
      <c r="M115" s="34"/>
      <c r="N115" s="34"/>
      <c r="O115" s="34"/>
      <c r="P115" s="34"/>
      <c r="Q115" s="34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</row>
    <row r="116" ht="15.75" customHeight="1">
      <c r="A116" s="228" t="s">
        <v>316</v>
      </c>
      <c r="B116" s="206" t="s">
        <v>191</v>
      </c>
      <c r="C116" s="103"/>
      <c r="D116" s="50" t="s">
        <v>292</v>
      </c>
      <c r="E116" s="217">
        <v>1.0</v>
      </c>
      <c r="F116" s="228" t="s">
        <v>30</v>
      </c>
      <c r="G116" s="72">
        <v>0.0</v>
      </c>
      <c r="H116" s="208">
        <v>0.0</v>
      </c>
      <c r="I116" s="33">
        <f t="shared" si="9"/>
        <v>0</v>
      </c>
      <c r="J116" s="34"/>
      <c r="K116" s="34"/>
      <c r="L116" s="34"/>
      <c r="M116" s="34"/>
      <c r="N116" s="34"/>
      <c r="O116" s="34"/>
      <c r="P116" s="34"/>
      <c r="Q116" s="34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</row>
    <row r="117" ht="15.75" customHeight="1">
      <c r="A117" s="166" t="s">
        <v>316</v>
      </c>
      <c r="B117" s="167" t="s">
        <v>191</v>
      </c>
      <c r="C117" s="103"/>
      <c r="D117" s="50" t="s">
        <v>145</v>
      </c>
      <c r="E117" s="217">
        <v>1.0</v>
      </c>
      <c r="F117" s="227" t="s">
        <v>193</v>
      </c>
      <c r="G117" s="72">
        <v>0.0</v>
      </c>
      <c r="H117" s="146">
        <v>465.35</v>
      </c>
      <c r="I117" s="33">
        <f t="shared" si="9"/>
        <v>465.35</v>
      </c>
      <c r="J117" s="34"/>
      <c r="K117" s="34"/>
      <c r="L117" s="34"/>
      <c r="M117" s="34"/>
      <c r="N117" s="34"/>
      <c r="O117" s="34"/>
      <c r="P117" s="34"/>
      <c r="Q117" s="34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</row>
    <row r="118" ht="15.75" customHeight="1">
      <c r="A118" s="166" t="s">
        <v>316</v>
      </c>
      <c r="B118" s="167" t="s">
        <v>191</v>
      </c>
      <c r="C118" s="103"/>
      <c r="D118" s="50" t="s">
        <v>145</v>
      </c>
      <c r="E118" s="217">
        <v>1.0</v>
      </c>
      <c r="F118" s="227" t="s">
        <v>194</v>
      </c>
      <c r="G118" s="72">
        <v>0.0</v>
      </c>
      <c r="H118" s="146">
        <v>465.35</v>
      </c>
      <c r="I118" s="33">
        <f t="shared" si="9"/>
        <v>465.35</v>
      </c>
      <c r="J118" s="34"/>
      <c r="K118" s="34"/>
      <c r="L118" s="34"/>
      <c r="M118" s="34"/>
      <c r="N118" s="34"/>
      <c r="O118" s="34"/>
      <c r="P118" s="34"/>
      <c r="Q118" s="34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</row>
    <row r="119" ht="15.75" customHeight="1">
      <c r="A119" s="228" t="s">
        <v>316</v>
      </c>
      <c r="B119" s="206" t="s">
        <v>191</v>
      </c>
      <c r="C119" s="103"/>
      <c r="D119" s="50" t="s">
        <v>292</v>
      </c>
      <c r="E119" s="217">
        <v>1.0</v>
      </c>
      <c r="F119" s="228" t="s">
        <v>30</v>
      </c>
      <c r="G119" s="72">
        <v>0.0</v>
      </c>
      <c r="H119" s="208">
        <v>0.0</v>
      </c>
      <c r="I119" s="33">
        <f t="shared" si="9"/>
        <v>0</v>
      </c>
      <c r="J119" s="34"/>
      <c r="K119" s="34"/>
      <c r="L119" s="34"/>
      <c r="M119" s="34"/>
      <c r="N119" s="34"/>
      <c r="O119" s="34"/>
      <c r="P119" s="34"/>
      <c r="Q119" s="34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</row>
    <row r="120" ht="15.75" customHeight="1">
      <c r="A120" s="166" t="s">
        <v>316</v>
      </c>
      <c r="B120" s="167" t="s">
        <v>191</v>
      </c>
      <c r="C120" s="103"/>
      <c r="D120" s="50" t="s">
        <v>145</v>
      </c>
      <c r="E120" s="217">
        <v>1.0</v>
      </c>
      <c r="F120" s="166" t="s">
        <v>196</v>
      </c>
      <c r="G120" s="72">
        <v>0.0</v>
      </c>
      <c r="H120" s="146">
        <v>465.35</v>
      </c>
      <c r="I120" s="33">
        <f t="shared" si="9"/>
        <v>465.35</v>
      </c>
      <c r="J120" s="34"/>
      <c r="K120" s="34"/>
      <c r="L120" s="34"/>
      <c r="M120" s="34"/>
      <c r="N120" s="34"/>
      <c r="O120" s="34"/>
      <c r="P120" s="34"/>
      <c r="Q120" s="34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</row>
    <row r="121" ht="15.75" customHeight="1">
      <c r="A121" s="166" t="s">
        <v>316</v>
      </c>
      <c r="B121" s="167" t="s">
        <v>191</v>
      </c>
      <c r="C121" s="103"/>
      <c r="D121" s="50" t="s">
        <v>145</v>
      </c>
      <c r="E121" s="217">
        <v>1.0</v>
      </c>
      <c r="F121" s="166" t="s">
        <v>197</v>
      </c>
      <c r="G121" s="72">
        <v>0.0</v>
      </c>
      <c r="H121" s="146">
        <v>465.35</v>
      </c>
      <c r="I121" s="33">
        <f t="shared" si="9"/>
        <v>465.35</v>
      </c>
      <c r="J121" s="34"/>
      <c r="K121" s="34"/>
      <c r="L121" s="34"/>
      <c r="M121" s="34"/>
      <c r="N121" s="34"/>
      <c r="O121" s="34"/>
      <c r="P121" s="34"/>
      <c r="Q121" s="34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</row>
    <row r="122" ht="15.75" customHeight="1">
      <c r="A122" s="174" t="s">
        <v>316</v>
      </c>
      <c r="B122" s="167" t="s">
        <v>191</v>
      </c>
      <c r="C122" s="103"/>
      <c r="D122" s="50" t="s">
        <v>292</v>
      </c>
      <c r="E122" s="217">
        <v>1.0</v>
      </c>
      <c r="F122" s="174" t="s">
        <v>30</v>
      </c>
      <c r="G122" s="72">
        <v>0.0</v>
      </c>
      <c r="H122" s="208">
        <v>0.0</v>
      </c>
      <c r="I122" s="33">
        <f t="shared" si="9"/>
        <v>0</v>
      </c>
      <c r="J122" s="34"/>
      <c r="K122" s="34"/>
      <c r="L122" s="34"/>
      <c r="M122" s="34"/>
      <c r="N122" s="34"/>
      <c r="O122" s="34"/>
      <c r="P122" s="34"/>
      <c r="Q122" s="34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</row>
    <row r="123" ht="15.75" customHeight="1">
      <c r="A123" s="76" t="s">
        <v>198</v>
      </c>
      <c r="B123" s="76" t="s">
        <v>199</v>
      </c>
      <c r="C123" s="77" t="s">
        <v>200</v>
      </c>
      <c r="D123" s="77" t="s">
        <v>201</v>
      </c>
      <c r="E123" s="77" t="s">
        <v>202</v>
      </c>
      <c r="F123" s="97"/>
      <c r="G123" s="77" t="s">
        <v>203</v>
      </c>
      <c r="H123" s="77" t="s">
        <v>204</v>
      </c>
      <c r="I123" s="77" t="s">
        <v>205</v>
      </c>
      <c r="J123" s="34"/>
      <c r="K123" s="34"/>
      <c r="L123" s="34"/>
      <c r="M123" s="34"/>
      <c r="N123" s="34"/>
      <c r="O123" s="34"/>
      <c r="P123" s="34"/>
      <c r="Q123" s="34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</row>
    <row r="124" ht="15.75" customHeight="1">
      <c r="A124" s="79" t="s">
        <v>206</v>
      </c>
      <c r="B124" s="98" t="s">
        <v>176</v>
      </c>
      <c r="C124" s="81">
        <f>SUMIFS($E$103:$E$122,$B$103:$B$122,"FGS-1",$D$103:$D$122,"&lt;&gt;VAGO")</f>
        <v>4</v>
      </c>
      <c r="D124" s="81">
        <f>SUMIFS($E$103:$E$122,$B$103:$B$122,"FGS-1",$D$103:$D$122,"VAGO")</f>
        <v>0</v>
      </c>
      <c r="E124" s="81">
        <f t="shared" ref="E124:E129" si="10">C124+D124</f>
        <v>4</v>
      </c>
      <c r="F124" s="82"/>
      <c r="G124" s="33">
        <f>SUMIF($B$103:$B$122,"FGS-1",$G$103:$G$122)</f>
        <v>0</v>
      </c>
      <c r="H124" s="33">
        <f>SUMIF($B$103:$B$122,"FGS-1",$H$103:$H$122)</f>
        <v>5571.2</v>
      </c>
      <c r="I124" s="33">
        <f>SUMIF($B$103:$B$122,"FGS-1",$G$103:$G$122)</f>
        <v>0</v>
      </c>
      <c r="J124" s="34"/>
      <c r="K124" s="34"/>
      <c r="L124" s="34"/>
      <c r="M124" s="34"/>
      <c r="N124" s="34"/>
      <c r="O124" s="34"/>
      <c r="P124" s="34"/>
      <c r="Q124" s="3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</row>
    <row r="125" ht="15.75" customHeight="1">
      <c r="A125" s="79" t="s">
        <v>207</v>
      </c>
      <c r="B125" s="98" t="s">
        <v>208</v>
      </c>
      <c r="C125" s="81">
        <f>SUMIFS($E$103:$E$122,$B$103:$B$122,"FGS-2",$D$103:$D$122,"&lt;&gt;VAGO")</f>
        <v>4</v>
      </c>
      <c r="D125" s="81">
        <f>SUMIFS($E$103:$E$122,$B$103:$B$122,"FGS-2",$D$103:$D$122,"VAGO")</f>
        <v>1</v>
      </c>
      <c r="E125" s="81">
        <f t="shared" si="10"/>
        <v>5</v>
      </c>
      <c r="F125" s="85"/>
      <c r="G125" s="33">
        <f>SUMIF($B$103:$B$122,"FGS-2",$G$103:$G$122)</f>
        <v>0</v>
      </c>
      <c r="H125" s="33">
        <f>SUMIF($B$103:$B$122,"FGS-2",$H$103:$H$122)</f>
        <v>3399.04</v>
      </c>
      <c r="I125" s="33">
        <f>SUMIF($B$103:$B$122,"FGS-2",$G$103:$G$122)</f>
        <v>0</v>
      </c>
      <c r="J125" s="34"/>
      <c r="K125" s="34"/>
      <c r="L125" s="34"/>
      <c r="M125" s="34"/>
      <c r="N125" s="34"/>
      <c r="O125" s="34"/>
      <c r="P125" s="34"/>
      <c r="Q125" s="3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</row>
    <row r="126" ht="15.75" customHeight="1">
      <c r="A126" s="79" t="s">
        <v>209</v>
      </c>
      <c r="B126" s="98" t="s">
        <v>210</v>
      </c>
      <c r="C126" s="81">
        <f>SUMIFS($E$103:$E$122,$B$103:$B$122,"FGS-3",$D$103:$D$122,"&lt;&gt;VAGO")</f>
        <v>0</v>
      </c>
      <c r="D126" s="81">
        <f>SUMIFS($E$103:$E$122,$B$103:$B$122,"FGS-3",$D$103:$D$122,"VAGO")</f>
        <v>0</v>
      </c>
      <c r="E126" s="81">
        <f t="shared" si="10"/>
        <v>0</v>
      </c>
      <c r="F126" s="85"/>
      <c r="G126" s="33">
        <f>SUMIF($B$103:$B$122,"FGS-3",$G$103:$G$122)</f>
        <v>0</v>
      </c>
      <c r="H126" s="33">
        <f>SUMIF($B$103:$B$122,"FGS-3",$H$103:$H$122)</f>
        <v>0</v>
      </c>
      <c r="I126" s="33">
        <f>SUMIF($B$103:$B$122,"FGS-3",$G$103:$G$122)</f>
        <v>0</v>
      </c>
      <c r="J126" s="34"/>
      <c r="K126" s="34"/>
      <c r="L126" s="34"/>
      <c r="M126" s="34"/>
      <c r="N126" s="34"/>
      <c r="O126" s="34"/>
      <c r="P126" s="34"/>
      <c r="Q126" s="3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</row>
    <row r="127" ht="15.75" customHeight="1">
      <c r="A127" s="86" t="s">
        <v>211</v>
      </c>
      <c r="B127" s="119" t="s">
        <v>212</v>
      </c>
      <c r="C127" s="81">
        <f>SUMIFS($E$103:$E$122,$B$103:$B$122,"FGA-1",$D$103:$D$122,"&lt;&gt;VAGO")</f>
        <v>3</v>
      </c>
      <c r="D127" s="81">
        <f>SUMIFS($E$103:$E$122,$B$103:$B$122,"FGA-1",$D$103:$D$122,"VAGO")</f>
        <v>0</v>
      </c>
      <c r="E127" s="81">
        <f t="shared" si="10"/>
        <v>3</v>
      </c>
      <c r="F127" s="87"/>
      <c r="G127" s="33">
        <f>SUMIF($B$103:$B$122,"FGA-1",$G$103:$G$122)</f>
        <v>0</v>
      </c>
      <c r="H127" s="33">
        <f>SUMIF($B$103:$B$122,"FGA-1",$H$103:$H$122)</f>
        <v>1517.43</v>
      </c>
      <c r="I127" s="33">
        <f>SUMIF($B$103:$B$122,"FGA-1",$G$103:$G$122)</f>
        <v>0</v>
      </c>
      <c r="J127" s="34"/>
      <c r="K127" s="34"/>
      <c r="L127" s="34"/>
      <c r="M127" s="34"/>
      <c r="N127" s="34"/>
      <c r="O127" s="34"/>
      <c r="P127" s="34"/>
      <c r="Q127" s="3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</row>
    <row r="128" ht="15.75" customHeight="1">
      <c r="A128" s="79" t="s">
        <v>213</v>
      </c>
      <c r="B128" s="98" t="s">
        <v>191</v>
      </c>
      <c r="C128" s="81">
        <f>SUMIFS($E$103:$E$122,$B$103:$B$122,"FGA-2",$D$103:$D$122,"&lt;&gt;VAGO")</f>
        <v>5</v>
      </c>
      <c r="D128" s="81">
        <f>SUMIFS($E$103:$E$122,$B$103:$B$122,"FGA-2",$D$103:$D$122,"VAGO")</f>
        <v>3</v>
      </c>
      <c r="E128" s="81">
        <f t="shared" si="10"/>
        <v>8</v>
      </c>
      <c r="F128" s="87"/>
      <c r="G128" s="33">
        <f>SUMIF($B$103:$B$122,"FGA-2",$G$103:$G$122)</f>
        <v>0</v>
      </c>
      <c r="H128" s="33">
        <f>SUMIF($B$103:$B$122,"FGA-2",$H$103:$H$122)</f>
        <v>2326.75</v>
      </c>
      <c r="I128" s="33">
        <f>SUMIF($B$103:$B$122,"FGA-2",$G$103:$G$122)</f>
        <v>0</v>
      </c>
      <c r="J128" s="34"/>
      <c r="K128" s="34"/>
      <c r="L128" s="34"/>
      <c r="M128" s="34"/>
      <c r="N128" s="34"/>
      <c r="O128" s="34"/>
      <c r="P128" s="34"/>
      <c r="Q128" s="3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</row>
    <row r="129" ht="15.75" customHeight="1">
      <c r="A129" s="79" t="s">
        <v>214</v>
      </c>
      <c r="B129" s="98" t="s">
        <v>215</v>
      </c>
      <c r="C129" s="81">
        <f>SUMIFS($E$103:$E$122,$B$103:$B$122,"FGA-3",$D$103:$D$122,"&lt;&gt;VAGO")</f>
        <v>0</v>
      </c>
      <c r="D129" s="81">
        <f>SUMIFS($E$103:$E$122,$B$103:$B$122,"FGA-3",$D$103:$D$122,"VAGO")</f>
        <v>0</v>
      </c>
      <c r="E129" s="81">
        <f t="shared" si="10"/>
        <v>0</v>
      </c>
      <c r="F129" s="85"/>
      <c r="G129" s="33">
        <f>SUMIF($B$103:$B$122,"FGA-3",$G$103:$G$122)</f>
        <v>0</v>
      </c>
      <c r="H129" s="33">
        <f>SUMIF($B$103:$B$122,"FGA-3",$H$103:$H$122)</f>
        <v>0</v>
      </c>
      <c r="I129" s="33">
        <f>SUMIF($B$103:$B$122,"FGA-3",$G$103:$G$122)</f>
        <v>0</v>
      </c>
      <c r="J129" s="34"/>
      <c r="K129" s="34"/>
      <c r="L129" s="34"/>
      <c r="M129" s="34"/>
      <c r="N129" s="34"/>
      <c r="O129" s="34"/>
      <c r="P129" s="34"/>
      <c r="Q129" s="34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</row>
    <row r="130" ht="15.75" customHeight="1">
      <c r="A130" s="76" t="s">
        <v>216</v>
      </c>
      <c r="B130" s="97"/>
      <c r="C130" s="77">
        <f t="shared" ref="C130:E130" si="11">SUM(C124:C129)</f>
        <v>16</v>
      </c>
      <c r="D130" s="77">
        <f t="shared" si="11"/>
        <v>4</v>
      </c>
      <c r="E130" s="77">
        <f t="shared" si="11"/>
        <v>20</v>
      </c>
      <c r="F130" s="97"/>
      <c r="G130" s="100">
        <f t="shared" ref="G130:I130" si="12">SUM(G124:G129)</f>
        <v>0</v>
      </c>
      <c r="H130" s="100">
        <f t="shared" si="12"/>
        <v>12814.42</v>
      </c>
      <c r="I130" s="100">
        <f t="shared" si="12"/>
        <v>0</v>
      </c>
      <c r="J130" s="34"/>
      <c r="K130" s="34"/>
      <c r="L130" s="34"/>
      <c r="M130" s="34"/>
      <c r="N130" s="34"/>
      <c r="O130" s="34"/>
      <c r="P130" s="34"/>
      <c r="Q130" s="34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</row>
    <row r="131" ht="33.0" customHeight="1">
      <c r="A131" s="84"/>
      <c r="B131" s="84"/>
      <c r="C131" s="84"/>
      <c r="D131" s="84"/>
      <c r="E131" s="84"/>
      <c r="F131" s="84"/>
      <c r="G131" s="84"/>
      <c r="H131" s="84"/>
      <c r="I131" s="90"/>
      <c r="J131" s="90"/>
      <c r="K131" s="18"/>
      <c r="L131" s="90"/>
      <c r="M131" s="90"/>
      <c r="N131" s="90"/>
      <c r="O131" s="90"/>
      <c r="P131" s="90"/>
      <c r="Q131" s="90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</row>
    <row r="132" ht="15.75" customHeight="1">
      <c r="A132" s="76"/>
      <c r="B132" s="76"/>
      <c r="C132" s="77" t="s">
        <v>217</v>
      </c>
      <c r="D132" s="77" t="s">
        <v>218</v>
      </c>
      <c r="E132" s="77" t="s">
        <v>219</v>
      </c>
      <c r="F132" s="78"/>
      <c r="G132" s="77" t="s">
        <v>220</v>
      </c>
      <c r="H132" s="77" t="s">
        <v>328</v>
      </c>
      <c r="I132" s="77" t="s">
        <v>329</v>
      </c>
      <c r="J132" s="90"/>
      <c r="K132" s="18"/>
      <c r="L132" s="90"/>
      <c r="M132" s="90"/>
      <c r="N132" s="90"/>
      <c r="O132" s="90"/>
      <c r="P132" s="90"/>
      <c r="Q132" s="90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</row>
    <row r="133" ht="15.75" customHeight="1">
      <c r="A133" s="76" t="s">
        <v>221</v>
      </c>
      <c r="B133" s="78"/>
      <c r="C133" s="77">
        <f t="shared" ref="C133:E133" si="13">SUM(C84+C99+C130)</f>
        <v>76</v>
      </c>
      <c r="D133" s="77">
        <f t="shared" si="13"/>
        <v>10</v>
      </c>
      <c r="E133" s="77">
        <f t="shared" si="13"/>
        <v>86</v>
      </c>
      <c r="F133" s="78"/>
      <c r="G133" s="100">
        <f t="shared" ref="G133:I133" si="14">SUM(H84+G99+G130)</f>
        <v>59281.13</v>
      </c>
      <c r="H133" s="100">
        <f t="shared" si="14"/>
        <v>276144.3</v>
      </c>
      <c r="I133" s="100">
        <f t="shared" si="14"/>
        <v>340611.01</v>
      </c>
      <c r="J133" s="90"/>
      <c r="K133" s="18"/>
      <c r="L133" s="90"/>
      <c r="M133" s="90"/>
      <c r="N133" s="90"/>
      <c r="O133" s="90"/>
      <c r="P133" s="90"/>
      <c r="Q133" s="90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</row>
    <row r="134" ht="30.0" customHeight="1">
      <c r="A134" s="84"/>
      <c r="B134" s="84"/>
      <c r="C134" s="84"/>
      <c r="D134" s="84"/>
      <c r="E134" s="84"/>
      <c r="F134" s="84"/>
      <c r="G134" s="84"/>
      <c r="H134" s="84"/>
      <c r="I134" s="90"/>
      <c r="J134" s="90"/>
      <c r="K134" s="18"/>
      <c r="L134" s="90"/>
      <c r="M134" s="90"/>
      <c r="N134" s="90"/>
      <c r="O134" s="90"/>
      <c r="P134" s="90"/>
      <c r="Q134" s="90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</row>
    <row r="135" ht="15.75" customHeight="1">
      <c r="A135" s="121" t="s">
        <v>222</v>
      </c>
      <c r="B135" s="8"/>
      <c r="C135" s="8"/>
      <c r="D135" s="8"/>
      <c r="E135" s="8"/>
      <c r="F135" s="15"/>
      <c r="G135" s="34"/>
      <c r="H135" s="84"/>
      <c r="I135" s="84"/>
      <c r="J135" s="84"/>
      <c r="K135" s="34"/>
      <c r="L135" s="84"/>
      <c r="M135" s="90"/>
      <c r="N135" s="90"/>
      <c r="O135" s="90"/>
      <c r="P135" s="90"/>
      <c r="Q135" s="90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</row>
    <row r="136" ht="15.75" customHeight="1">
      <c r="A136" s="175" t="s">
        <v>223</v>
      </c>
      <c r="B136" s="8"/>
      <c r="C136" s="8"/>
      <c r="D136" s="8"/>
      <c r="E136" s="8"/>
      <c r="F136" s="15"/>
      <c r="G136" s="34"/>
      <c r="H136" s="84"/>
      <c r="I136" s="84"/>
      <c r="J136" s="84"/>
      <c r="K136" s="84"/>
      <c r="L136" s="84"/>
      <c r="M136" s="90"/>
      <c r="N136" s="90"/>
      <c r="O136" s="90"/>
      <c r="P136" s="90"/>
      <c r="Q136" s="90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</row>
    <row r="137" ht="15.75" customHeight="1">
      <c r="A137" s="175" t="s">
        <v>224</v>
      </c>
      <c r="B137" s="8"/>
      <c r="C137" s="8"/>
      <c r="D137" s="8"/>
      <c r="E137" s="8"/>
      <c r="F137" s="15"/>
      <c r="G137" s="34"/>
      <c r="H137" s="84"/>
      <c r="I137" s="84"/>
      <c r="J137" s="84"/>
      <c r="K137" s="84"/>
      <c r="L137" s="84"/>
      <c r="M137" s="90"/>
      <c r="N137" s="90"/>
      <c r="O137" s="90"/>
      <c r="P137" s="90"/>
      <c r="Q137" s="90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</row>
    <row r="138" ht="15.75" customHeight="1">
      <c r="A138" s="176" t="s">
        <v>225</v>
      </c>
      <c r="B138" s="8"/>
      <c r="C138" s="8"/>
      <c r="D138" s="8"/>
      <c r="E138" s="8"/>
      <c r="F138" s="15"/>
      <c r="G138" s="34"/>
      <c r="H138" s="84"/>
      <c r="I138" s="84"/>
      <c r="J138" s="84"/>
      <c r="K138" s="84"/>
      <c r="L138" s="84"/>
      <c r="M138" s="90"/>
      <c r="N138" s="90"/>
      <c r="O138" s="90"/>
      <c r="P138" s="90"/>
      <c r="Q138" s="90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</row>
    <row r="139" ht="15.75" customHeight="1">
      <c r="A139" s="176" t="s">
        <v>226</v>
      </c>
      <c r="B139" s="8"/>
      <c r="C139" s="8"/>
      <c r="D139" s="8"/>
      <c r="E139" s="8"/>
      <c r="F139" s="15"/>
      <c r="G139" s="34"/>
      <c r="H139" s="84"/>
      <c r="I139" s="84"/>
      <c r="J139" s="84"/>
      <c r="K139" s="84"/>
      <c r="L139" s="84"/>
      <c r="M139" s="90"/>
      <c r="N139" s="90"/>
      <c r="O139" s="90"/>
      <c r="P139" s="90"/>
      <c r="Q139" s="90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</row>
    <row r="140" ht="15.75" customHeight="1">
      <c r="A140" s="176" t="s">
        <v>227</v>
      </c>
      <c r="B140" s="8"/>
      <c r="C140" s="8"/>
      <c r="D140" s="8"/>
      <c r="E140" s="8"/>
      <c r="F140" s="15"/>
      <c r="G140" s="34"/>
      <c r="H140" s="84"/>
      <c r="I140" s="84"/>
      <c r="J140" s="84"/>
      <c r="K140" s="84"/>
      <c r="L140" s="84"/>
      <c r="M140" s="90"/>
      <c r="N140" s="90"/>
      <c r="O140" s="90"/>
      <c r="P140" s="90"/>
      <c r="Q140" s="90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</row>
    <row r="141" ht="15.75" customHeight="1">
      <c r="A141" s="123"/>
      <c r="B141" s="8"/>
      <c r="C141" s="8"/>
      <c r="D141" s="8"/>
      <c r="E141" s="8"/>
      <c r="F141" s="15"/>
      <c r="G141" s="34"/>
      <c r="H141" s="84"/>
      <c r="I141" s="84"/>
      <c r="J141" s="84"/>
      <c r="K141" s="84"/>
      <c r="L141" s="84"/>
      <c r="M141" s="90"/>
      <c r="N141" s="90"/>
      <c r="O141" s="90"/>
      <c r="P141" s="90"/>
      <c r="Q141" s="90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</row>
    <row r="142" ht="15.75" customHeight="1">
      <c r="A142" s="123"/>
      <c r="B142" s="8"/>
      <c r="C142" s="8"/>
      <c r="D142" s="8"/>
      <c r="E142" s="8"/>
      <c r="F142" s="15"/>
      <c r="G142" s="34"/>
      <c r="H142" s="84"/>
      <c r="I142" s="84"/>
      <c r="J142" s="84"/>
      <c r="K142" s="84"/>
      <c r="L142" s="84"/>
      <c r="M142" s="90"/>
      <c r="N142" s="90"/>
      <c r="O142" s="90"/>
      <c r="P142" s="90"/>
      <c r="Q142" s="90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</row>
    <row r="143" ht="15.75" customHeight="1">
      <c r="A143" s="124"/>
      <c r="B143" s="8"/>
      <c r="C143" s="8"/>
      <c r="D143" s="8"/>
      <c r="E143" s="8"/>
      <c r="F143" s="15"/>
      <c r="G143" s="34"/>
      <c r="H143" s="84"/>
      <c r="I143" s="84"/>
      <c r="J143" s="84"/>
      <c r="K143" s="84"/>
      <c r="L143" s="84"/>
      <c r="M143" s="90"/>
      <c r="N143" s="90"/>
      <c r="O143" s="90"/>
      <c r="P143" s="90"/>
      <c r="Q143" s="90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</row>
    <row r="144" ht="15.75" customHeight="1">
      <c r="A144" s="124"/>
      <c r="B144" s="8"/>
      <c r="C144" s="8"/>
      <c r="D144" s="8"/>
      <c r="E144" s="8"/>
      <c r="F144" s="15"/>
      <c r="G144" s="34"/>
      <c r="H144" s="84"/>
      <c r="I144" s="84"/>
      <c r="J144" s="84"/>
      <c r="K144" s="84"/>
      <c r="L144" s="84"/>
      <c r="M144" s="90"/>
      <c r="N144" s="90"/>
      <c r="O144" s="90"/>
      <c r="P144" s="90"/>
      <c r="Q144" s="90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</row>
    <row r="145" ht="15.75" customHeight="1">
      <c r="A145" s="124"/>
      <c r="B145" s="8"/>
      <c r="C145" s="8"/>
      <c r="D145" s="8"/>
      <c r="E145" s="8"/>
      <c r="F145" s="15"/>
      <c r="G145" s="34"/>
      <c r="H145" s="84"/>
      <c r="I145" s="84"/>
      <c r="J145" s="84"/>
      <c r="K145" s="84"/>
      <c r="L145" s="84"/>
      <c r="M145" s="90"/>
      <c r="N145" s="90"/>
      <c r="O145" s="90"/>
      <c r="P145" s="90"/>
      <c r="Q145" s="90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</row>
    <row r="146" ht="15.75" customHeight="1">
      <c r="A146" s="124"/>
      <c r="B146" s="8"/>
      <c r="C146" s="8"/>
      <c r="D146" s="8"/>
      <c r="E146" s="8"/>
      <c r="F146" s="15"/>
      <c r="G146" s="34"/>
      <c r="H146" s="84"/>
      <c r="I146" s="84"/>
      <c r="J146" s="84"/>
      <c r="K146" s="84"/>
      <c r="L146" s="84"/>
      <c r="M146" s="90"/>
      <c r="N146" s="90"/>
      <c r="O146" s="90"/>
      <c r="P146" s="90"/>
      <c r="Q146" s="90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</row>
    <row r="147" ht="15.75" customHeight="1">
      <c r="A147" s="124"/>
      <c r="B147" s="8"/>
      <c r="C147" s="8"/>
      <c r="D147" s="8"/>
      <c r="E147" s="8"/>
      <c r="F147" s="15"/>
      <c r="G147" s="34"/>
      <c r="H147" s="84"/>
      <c r="I147" s="84"/>
      <c r="J147" s="84"/>
      <c r="K147" s="84"/>
      <c r="L147" s="84"/>
      <c r="M147" s="90"/>
      <c r="N147" s="90"/>
      <c r="O147" s="90"/>
      <c r="P147" s="90"/>
      <c r="Q147" s="90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</row>
    <row r="148" ht="32.25" customHeight="1">
      <c r="A148" s="125"/>
      <c r="G148" s="34"/>
      <c r="H148" s="84"/>
      <c r="I148" s="84"/>
      <c r="J148" s="84"/>
      <c r="K148" s="84"/>
      <c r="L148" s="84"/>
      <c r="M148" s="90"/>
      <c r="N148" s="90"/>
      <c r="O148" s="90"/>
      <c r="P148" s="90"/>
      <c r="Q148" s="90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</row>
    <row r="149" ht="15.75" customHeight="1">
      <c r="A149" s="121" t="s">
        <v>228</v>
      </c>
      <c r="B149" s="8"/>
      <c r="C149" s="8"/>
      <c r="D149" s="8"/>
      <c r="E149" s="8"/>
      <c r="F149" s="15"/>
      <c r="G149" s="34"/>
      <c r="H149" s="84"/>
      <c r="I149" s="84"/>
      <c r="J149" s="84"/>
      <c r="K149" s="84"/>
      <c r="L149" s="84"/>
      <c r="M149" s="90"/>
      <c r="N149" s="90"/>
      <c r="O149" s="90"/>
      <c r="P149" s="90"/>
      <c r="Q149" s="90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</row>
    <row r="150" ht="15.75" customHeight="1">
      <c r="A150" s="126" t="s">
        <v>229</v>
      </c>
      <c r="B150" s="8"/>
      <c r="C150" s="8"/>
      <c r="D150" s="8"/>
      <c r="E150" s="8"/>
      <c r="F150" s="15"/>
      <c r="G150" s="34"/>
      <c r="H150" s="84"/>
      <c r="I150" s="84"/>
      <c r="J150" s="84"/>
      <c r="K150" s="84"/>
      <c r="L150" s="84"/>
      <c r="M150" s="90"/>
      <c r="N150" s="90"/>
      <c r="O150" s="90"/>
      <c r="P150" s="90"/>
      <c r="Q150" s="90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</row>
    <row r="151" ht="15.75" customHeight="1">
      <c r="A151" s="127" t="s">
        <v>230</v>
      </c>
      <c r="B151" s="8"/>
      <c r="C151" s="8"/>
      <c r="D151" s="8"/>
      <c r="E151" s="8"/>
      <c r="F151" s="15"/>
      <c r="G151" s="34"/>
      <c r="H151" s="84"/>
      <c r="I151" s="84"/>
      <c r="J151" s="84"/>
      <c r="K151" s="84"/>
      <c r="L151" s="84"/>
      <c r="M151" s="90"/>
      <c r="N151" s="90"/>
      <c r="O151" s="90"/>
      <c r="P151" s="90"/>
      <c r="Q151" s="90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</row>
    <row r="152" ht="15.75" customHeight="1">
      <c r="A152" s="127" t="s">
        <v>231</v>
      </c>
      <c r="B152" s="8"/>
      <c r="C152" s="8"/>
      <c r="D152" s="8"/>
      <c r="E152" s="8"/>
      <c r="F152" s="15"/>
      <c r="G152" s="34"/>
      <c r="H152" s="84"/>
      <c r="I152" s="84"/>
      <c r="J152" s="84"/>
      <c r="K152" s="84"/>
      <c r="L152" s="84"/>
      <c r="M152" s="90"/>
      <c r="N152" s="90"/>
      <c r="O152" s="90"/>
      <c r="P152" s="90"/>
      <c r="Q152" s="90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</row>
    <row r="153" ht="15.75" customHeight="1">
      <c r="A153" s="127" t="s">
        <v>232</v>
      </c>
      <c r="B153" s="8"/>
      <c r="C153" s="8"/>
      <c r="D153" s="8"/>
      <c r="E153" s="8"/>
      <c r="F153" s="15"/>
      <c r="G153" s="34"/>
      <c r="H153" s="84"/>
      <c r="I153" s="84"/>
      <c r="J153" s="84"/>
      <c r="K153" s="84"/>
      <c r="L153" s="84"/>
      <c r="M153" s="90"/>
      <c r="N153" s="90"/>
      <c r="O153" s="90"/>
      <c r="P153" s="90"/>
      <c r="Q153" s="90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</row>
    <row r="154" ht="15.75" customHeight="1">
      <c r="A154" s="127" t="s">
        <v>233</v>
      </c>
      <c r="B154" s="8"/>
      <c r="C154" s="8"/>
      <c r="D154" s="8"/>
      <c r="E154" s="8"/>
      <c r="F154" s="15"/>
      <c r="G154" s="34"/>
      <c r="H154" s="84"/>
      <c r="I154" s="84"/>
      <c r="J154" s="84"/>
      <c r="K154" s="84"/>
      <c r="L154" s="84"/>
      <c r="M154" s="90"/>
      <c r="N154" s="90"/>
      <c r="O154" s="90"/>
      <c r="P154" s="90"/>
      <c r="Q154" s="90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</row>
    <row r="155" ht="15.75" customHeight="1">
      <c r="A155" s="127" t="s">
        <v>234</v>
      </c>
      <c r="B155" s="8"/>
      <c r="C155" s="8"/>
      <c r="D155" s="8"/>
      <c r="E155" s="8"/>
      <c r="F155" s="15"/>
      <c r="G155" s="34"/>
      <c r="H155" s="84"/>
      <c r="I155" s="84"/>
      <c r="J155" s="84"/>
      <c r="K155" s="84"/>
      <c r="L155" s="84"/>
      <c r="M155" s="90"/>
      <c r="N155" s="90"/>
      <c r="O155" s="90"/>
      <c r="P155" s="90"/>
      <c r="Q155" s="90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</row>
    <row r="156" ht="15.75" customHeight="1">
      <c r="A156" s="127" t="s">
        <v>235</v>
      </c>
      <c r="B156" s="8"/>
      <c r="C156" s="8"/>
      <c r="D156" s="8"/>
      <c r="E156" s="8"/>
      <c r="F156" s="15"/>
      <c r="G156" s="34"/>
      <c r="H156" s="84"/>
      <c r="I156" s="84"/>
      <c r="J156" s="84"/>
      <c r="K156" s="84"/>
      <c r="L156" s="84"/>
      <c r="M156" s="90"/>
      <c r="N156" s="90"/>
      <c r="O156" s="90"/>
      <c r="P156" s="90"/>
      <c r="Q156" s="90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</row>
    <row r="157" ht="15.75" customHeight="1">
      <c r="A157" s="127" t="s">
        <v>236</v>
      </c>
      <c r="B157" s="8"/>
      <c r="C157" s="8"/>
      <c r="D157" s="8"/>
      <c r="E157" s="8"/>
      <c r="F157" s="15"/>
      <c r="G157" s="34"/>
      <c r="H157" s="84"/>
      <c r="I157" s="84"/>
      <c r="J157" s="84"/>
      <c r="K157" s="84"/>
      <c r="L157" s="84"/>
      <c r="M157" s="90"/>
      <c r="N157" s="90"/>
      <c r="O157" s="90"/>
      <c r="P157" s="90"/>
      <c r="Q157" s="90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</row>
    <row r="158" ht="15.75" customHeight="1">
      <c r="A158" s="127" t="s">
        <v>237</v>
      </c>
      <c r="B158" s="8"/>
      <c r="C158" s="8"/>
      <c r="D158" s="8"/>
      <c r="E158" s="8"/>
      <c r="F158" s="15"/>
      <c r="G158" s="34"/>
      <c r="H158" s="84"/>
      <c r="I158" s="84"/>
      <c r="J158" s="84"/>
      <c r="K158" s="84"/>
      <c r="L158" s="84"/>
      <c r="M158" s="90"/>
      <c r="N158" s="90"/>
      <c r="O158" s="90"/>
      <c r="P158" s="90"/>
      <c r="Q158" s="90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</row>
    <row r="159" ht="15.75" customHeight="1">
      <c r="A159" s="127" t="s">
        <v>238</v>
      </c>
      <c r="B159" s="8"/>
      <c r="C159" s="8"/>
      <c r="D159" s="8"/>
      <c r="E159" s="8"/>
      <c r="F159" s="15"/>
      <c r="G159" s="34"/>
      <c r="H159" s="84"/>
      <c r="I159" s="84"/>
      <c r="J159" s="84"/>
      <c r="K159" s="84"/>
      <c r="L159" s="84"/>
      <c r="M159" s="90"/>
      <c r="N159" s="90"/>
      <c r="O159" s="90"/>
      <c r="P159" s="90"/>
      <c r="Q159" s="90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</row>
    <row r="160" ht="15.75" customHeight="1">
      <c r="A160" s="127" t="s">
        <v>239</v>
      </c>
      <c r="B160" s="8"/>
      <c r="C160" s="8"/>
      <c r="D160" s="8"/>
      <c r="E160" s="8"/>
      <c r="F160" s="15"/>
      <c r="G160" s="34"/>
      <c r="H160" s="84"/>
      <c r="I160" s="84"/>
      <c r="J160" s="84"/>
      <c r="K160" s="84"/>
      <c r="L160" s="84"/>
      <c r="M160" s="90"/>
      <c r="N160" s="90"/>
      <c r="O160" s="90"/>
      <c r="P160" s="90"/>
      <c r="Q160" s="90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</row>
    <row r="161" ht="15.75" customHeight="1">
      <c r="A161" s="127" t="s">
        <v>240</v>
      </c>
      <c r="B161" s="8"/>
      <c r="C161" s="8"/>
      <c r="D161" s="8"/>
      <c r="E161" s="8"/>
      <c r="F161" s="15"/>
      <c r="G161" s="34"/>
      <c r="H161" s="84"/>
      <c r="I161" s="84"/>
      <c r="J161" s="84"/>
      <c r="K161" s="84"/>
      <c r="L161" s="84"/>
      <c r="M161" s="90"/>
      <c r="N161" s="90"/>
      <c r="O161" s="90"/>
      <c r="P161" s="90"/>
      <c r="Q161" s="90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</row>
    <row r="162" ht="15.75" customHeight="1">
      <c r="A162" s="127" t="s">
        <v>241</v>
      </c>
      <c r="B162" s="8"/>
      <c r="C162" s="8"/>
      <c r="D162" s="8"/>
      <c r="E162" s="8"/>
      <c r="F162" s="15"/>
      <c r="G162" s="34"/>
      <c r="H162" s="84"/>
      <c r="I162" s="84"/>
      <c r="J162" s="84"/>
      <c r="K162" s="84"/>
      <c r="L162" s="84"/>
      <c r="M162" s="90"/>
      <c r="N162" s="90"/>
      <c r="O162" s="90"/>
      <c r="P162" s="90"/>
      <c r="Q162" s="90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</row>
    <row r="163" ht="15.75" customHeight="1">
      <c r="A163" s="127" t="s">
        <v>242</v>
      </c>
      <c r="B163" s="8"/>
      <c r="C163" s="8"/>
      <c r="D163" s="8"/>
      <c r="E163" s="8"/>
      <c r="F163" s="15"/>
      <c r="G163" s="34"/>
      <c r="H163" s="84"/>
      <c r="I163" s="84"/>
      <c r="J163" s="84"/>
      <c r="K163" s="84"/>
      <c r="L163" s="84"/>
      <c r="M163" s="90"/>
      <c r="N163" s="90"/>
      <c r="O163" s="90"/>
      <c r="P163" s="90"/>
      <c r="Q163" s="90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</row>
    <row r="164" ht="15.75" customHeight="1">
      <c r="A164" s="127" t="s">
        <v>243</v>
      </c>
      <c r="B164" s="8"/>
      <c r="C164" s="8"/>
      <c r="D164" s="8"/>
      <c r="E164" s="8"/>
      <c r="F164" s="15"/>
      <c r="G164" s="34"/>
      <c r="H164" s="84"/>
      <c r="I164" s="84"/>
      <c r="J164" s="84"/>
      <c r="K164" s="84"/>
      <c r="L164" s="84"/>
      <c r="M164" s="90"/>
      <c r="N164" s="90"/>
      <c r="O164" s="90"/>
      <c r="P164" s="90"/>
      <c r="Q164" s="90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</row>
    <row r="165" ht="15.75" customHeight="1">
      <c r="A165" s="127" t="s">
        <v>244</v>
      </c>
      <c r="B165" s="8"/>
      <c r="C165" s="8"/>
      <c r="D165" s="8"/>
      <c r="E165" s="8"/>
      <c r="F165" s="15"/>
      <c r="G165" s="34"/>
      <c r="H165" s="84"/>
      <c r="I165" s="84"/>
      <c r="J165" s="84"/>
      <c r="K165" s="84"/>
      <c r="L165" s="84"/>
      <c r="M165" s="90"/>
      <c r="N165" s="90"/>
      <c r="O165" s="90"/>
      <c r="P165" s="90"/>
      <c r="Q165" s="90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</row>
    <row r="166" ht="15.75" customHeight="1">
      <c r="A166" s="127" t="s">
        <v>245</v>
      </c>
      <c r="B166" s="8"/>
      <c r="C166" s="8"/>
      <c r="D166" s="8"/>
      <c r="E166" s="8"/>
      <c r="F166" s="15"/>
      <c r="G166" s="34"/>
      <c r="H166" s="84"/>
      <c r="I166" s="84"/>
      <c r="J166" s="84"/>
      <c r="K166" s="84"/>
      <c r="L166" s="84"/>
      <c r="M166" s="90"/>
      <c r="N166" s="90"/>
      <c r="O166" s="90"/>
      <c r="P166" s="90"/>
      <c r="Q166" s="90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</row>
    <row r="167" ht="15.75" customHeight="1">
      <c r="A167" s="127" t="s">
        <v>246</v>
      </c>
      <c r="B167" s="8"/>
      <c r="C167" s="8"/>
      <c r="D167" s="8"/>
      <c r="E167" s="8"/>
      <c r="F167" s="15"/>
      <c r="G167" s="34"/>
      <c r="H167" s="84"/>
      <c r="I167" s="84"/>
      <c r="J167" s="84"/>
      <c r="K167" s="84"/>
      <c r="L167" s="84"/>
      <c r="M167" s="90"/>
      <c r="N167" s="90"/>
      <c r="O167" s="90"/>
      <c r="P167" s="90"/>
      <c r="Q167" s="90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</row>
    <row r="168" ht="15.75" customHeight="1">
      <c r="A168" s="127" t="s">
        <v>247</v>
      </c>
      <c r="B168" s="8"/>
      <c r="C168" s="8"/>
      <c r="D168" s="8"/>
      <c r="E168" s="8"/>
      <c r="F168" s="15"/>
      <c r="G168" s="34"/>
      <c r="H168" s="84"/>
      <c r="I168" s="84"/>
      <c r="J168" s="84"/>
      <c r="K168" s="84"/>
      <c r="L168" s="84"/>
      <c r="M168" s="90"/>
      <c r="N168" s="90"/>
      <c r="O168" s="90"/>
      <c r="P168" s="90"/>
      <c r="Q168" s="90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</row>
    <row r="169" ht="15.75" customHeight="1">
      <c r="A169" s="127" t="s">
        <v>248</v>
      </c>
      <c r="B169" s="8"/>
      <c r="C169" s="8"/>
      <c r="D169" s="8"/>
      <c r="E169" s="8"/>
      <c r="F169" s="15"/>
      <c r="G169" s="34"/>
      <c r="H169" s="84"/>
      <c r="I169" s="84"/>
      <c r="J169" s="84"/>
      <c r="K169" s="84"/>
      <c r="L169" s="84"/>
      <c r="M169" s="90"/>
      <c r="N169" s="90"/>
      <c r="O169" s="90"/>
      <c r="P169" s="90"/>
      <c r="Q169" s="90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</row>
    <row r="170" ht="15.75" customHeight="1">
      <c r="A170" s="127" t="s">
        <v>249</v>
      </c>
      <c r="B170" s="8"/>
      <c r="C170" s="8"/>
      <c r="D170" s="8"/>
      <c r="E170" s="8"/>
      <c r="F170" s="15"/>
      <c r="G170" s="34"/>
      <c r="H170" s="84"/>
      <c r="I170" s="84"/>
      <c r="J170" s="84"/>
      <c r="K170" s="84"/>
      <c r="L170" s="84"/>
      <c r="M170" s="90"/>
      <c r="N170" s="90"/>
      <c r="O170" s="90"/>
      <c r="P170" s="90"/>
      <c r="Q170" s="90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</row>
    <row r="171" ht="15.75" customHeight="1">
      <c r="A171" s="127" t="s">
        <v>250</v>
      </c>
      <c r="B171" s="8"/>
      <c r="C171" s="8"/>
      <c r="D171" s="8"/>
      <c r="E171" s="8"/>
      <c r="F171" s="15"/>
      <c r="G171" s="34"/>
      <c r="H171" s="84"/>
      <c r="I171" s="84"/>
      <c r="J171" s="84"/>
      <c r="K171" s="84"/>
      <c r="L171" s="84"/>
      <c r="M171" s="90"/>
      <c r="N171" s="90"/>
      <c r="O171" s="90"/>
      <c r="P171" s="90"/>
      <c r="Q171" s="90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</row>
    <row r="172" ht="15.75" customHeight="1">
      <c r="A172" s="127" t="s">
        <v>251</v>
      </c>
      <c r="B172" s="8"/>
      <c r="C172" s="8"/>
      <c r="D172" s="8"/>
      <c r="E172" s="8"/>
      <c r="F172" s="15"/>
      <c r="G172" s="34"/>
      <c r="H172" s="84"/>
      <c r="I172" s="84"/>
      <c r="J172" s="84"/>
      <c r="K172" s="84"/>
      <c r="L172" s="84"/>
      <c r="M172" s="90"/>
      <c r="N172" s="90"/>
      <c r="O172" s="90"/>
      <c r="P172" s="90"/>
      <c r="Q172" s="90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</row>
    <row r="173" ht="15.75" customHeight="1">
      <c r="A173" s="127" t="s">
        <v>252</v>
      </c>
      <c r="B173" s="8"/>
      <c r="C173" s="8"/>
      <c r="D173" s="8"/>
      <c r="E173" s="8"/>
      <c r="F173" s="15"/>
      <c r="G173" s="34"/>
      <c r="H173" s="84"/>
      <c r="I173" s="84"/>
      <c r="J173" s="84"/>
      <c r="K173" s="84"/>
      <c r="L173" s="84"/>
      <c r="M173" s="90"/>
      <c r="N173" s="90"/>
      <c r="O173" s="90"/>
      <c r="P173" s="90"/>
      <c r="Q173" s="90"/>
      <c r="R173" s="128"/>
      <c r="S173" s="128"/>
      <c r="T173" s="128"/>
      <c r="U173" s="128"/>
      <c r="V173" s="128"/>
      <c r="W173" s="128"/>
      <c r="X173" s="128"/>
      <c r="Y173" s="128"/>
      <c r="Z173" s="128"/>
      <c r="AA173" s="128"/>
      <c r="AB173" s="128"/>
      <c r="AC173" s="128"/>
      <c r="AD173" s="128"/>
    </row>
    <row r="174" ht="15.75" customHeight="1">
      <c r="A174" s="127" t="s">
        <v>253</v>
      </c>
      <c r="B174" s="8"/>
      <c r="C174" s="8"/>
      <c r="D174" s="8"/>
      <c r="E174" s="8"/>
      <c r="F174" s="15"/>
      <c r="G174" s="34"/>
      <c r="H174" s="84"/>
      <c r="I174" s="84"/>
      <c r="J174" s="84"/>
      <c r="K174" s="84"/>
      <c r="L174" s="84"/>
      <c r="M174" s="90"/>
      <c r="N174" s="90"/>
      <c r="O174" s="90"/>
      <c r="P174" s="90"/>
      <c r="Q174" s="90"/>
      <c r="R174" s="128"/>
      <c r="S174" s="128"/>
      <c r="T174" s="128"/>
      <c r="U174" s="128"/>
      <c r="V174" s="128"/>
      <c r="W174" s="128"/>
      <c r="X174" s="128"/>
      <c r="Y174" s="128"/>
      <c r="Z174" s="128"/>
      <c r="AA174" s="128"/>
      <c r="AB174" s="128"/>
      <c r="AC174" s="128"/>
      <c r="AD174" s="128"/>
    </row>
    <row r="175" ht="15.75" customHeight="1">
      <c r="A175" s="127" t="s">
        <v>254</v>
      </c>
      <c r="B175" s="8"/>
      <c r="C175" s="8"/>
      <c r="D175" s="8"/>
      <c r="E175" s="8"/>
      <c r="F175" s="15"/>
      <c r="G175" s="34"/>
      <c r="H175" s="84"/>
      <c r="I175" s="84"/>
      <c r="J175" s="84"/>
      <c r="K175" s="84"/>
      <c r="L175" s="84"/>
      <c r="M175" s="90"/>
      <c r="N175" s="90"/>
      <c r="O175" s="90"/>
      <c r="P175" s="90"/>
      <c r="Q175" s="90"/>
      <c r="R175" s="128"/>
      <c r="S175" s="128"/>
      <c r="T175" s="128"/>
      <c r="U175" s="128"/>
      <c r="V175" s="128"/>
      <c r="W175" s="128"/>
      <c r="X175" s="128"/>
      <c r="Y175" s="128"/>
      <c r="Z175" s="128"/>
      <c r="AA175" s="128"/>
      <c r="AB175" s="128"/>
      <c r="AC175" s="128"/>
      <c r="AD175" s="128"/>
    </row>
    <row r="176" ht="15.75" customHeight="1">
      <c r="A176" s="127" t="s">
        <v>255</v>
      </c>
      <c r="B176" s="8"/>
      <c r="C176" s="8"/>
      <c r="D176" s="8"/>
      <c r="E176" s="8"/>
      <c r="F176" s="15"/>
      <c r="G176" s="34"/>
      <c r="H176" s="84"/>
      <c r="I176" s="84"/>
      <c r="J176" s="84"/>
      <c r="K176" s="84"/>
      <c r="L176" s="84"/>
      <c r="M176" s="90"/>
      <c r="N176" s="90"/>
      <c r="O176" s="90"/>
      <c r="P176" s="90"/>
      <c r="Q176" s="90"/>
      <c r="R176" s="128"/>
      <c r="S176" s="128"/>
      <c r="T176" s="128"/>
      <c r="U176" s="128"/>
      <c r="V176" s="128"/>
      <c r="W176" s="128"/>
      <c r="X176" s="128"/>
      <c r="Y176" s="128"/>
      <c r="Z176" s="128"/>
      <c r="AA176" s="128"/>
      <c r="AB176" s="128"/>
      <c r="AC176" s="128"/>
      <c r="AD176" s="128"/>
    </row>
    <row r="177" ht="15.75" customHeight="1">
      <c r="A177" s="127" t="s">
        <v>256</v>
      </c>
      <c r="B177" s="8"/>
      <c r="C177" s="8"/>
      <c r="D177" s="8"/>
      <c r="E177" s="8"/>
      <c r="F177" s="15"/>
      <c r="G177" s="34"/>
      <c r="H177" s="84"/>
      <c r="I177" s="84"/>
      <c r="J177" s="84"/>
      <c r="K177" s="84"/>
      <c r="L177" s="84"/>
      <c r="M177" s="90"/>
      <c r="N177" s="90"/>
      <c r="O177" s="90"/>
      <c r="P177" s="90"/>
      <c r="Q177" s="90"/>
      <c r="R177" s="128"/>
      <c r="S177" s="128"/>
      <c r="T177" s="128"/>
      <c r="U177" s="128"/>
      <c r="V177" s="128"/>
      <c r="W177" s="128"/>
      <c r="X177" s="128"/>
      <c r="Y177" s="128"/>
      <c r="Z177" s="128"/>
      <c r="AA177" s="128"/>
      <c r="AB177" s="128"/>
      <c r="AC177" s="128"/>
      <c r="AD177" s="128"/>
    </row>
    <row r="178" ht="15.75" customHeight="1">
      <c r="A178" s="127" t="s">
        <v>257</v>
      </c>
      <c r="B178" s="8"/>
      <c r="C178" s="8"/>
      <c r="D178" s="8"/>
      <c r="E178" s="8"/>
      <c r="F178" s="15"/>
      <c r="G178" s="34"/>
      <c r="H178" s="84"/>
      <c r="I178" s="84"/>
      <c r="J178" s="84"/>
      <c r="K178" s="84"/>
      <c r="L178" s="84"/>
      <c r="M178" s="90"/>
      <c r="N178" s="90"/>
      <c r="O178" s="90"/>
      <c r="P178" s="90"/>
      <c r="Q178" s="90"/>
      <c r="R178" s="128"/>
      <c r="S178" s="128"/>
      <c r="T178" s="128"/>
      <c r="U178" s="128"/>
      <c r="V178" s="128"/>
      <c r="W178" s="128"/>
      <c r="X178" s="128"/>
      <c r="Y178" s="128"/>
      <c r="Z178" s="128"/>
      <c r="AA178" s="128"/>
      <c r="AB178" s="128"/>
      <c r="AC178" s="128"/>
      <c r="AD178" s="128"/>
    </row>
    <row r="179" ht="15.75" customHeight="1">
      <c r="A179" s="127" t="s">
        <v>258</v>
      </c>
      <c r="B179" s="8"/>
      <c r="C179" s="8"/>
      <c r="D179" s="8"/>
      <c r="E179" s="8"/>
      <c r="F179" s="15"/>
      <c r="G179" s="34"/>
      <c r="H179" s="84"/>
      <c r="I179" s="84"/>
      <c r="J179" s="84"/>
      <c r="K179" s="84"/>
      <c r="L179" s="84"/>
      <c r="M179" s="90"/>
      <c r="N179" s="90"/>
      <c r="O179" s="90"/>
      <c r="P179" s="90"/>
      <c r="Q179" s="90"/>
      <c r="R179" s="128"/>
      <c r="S179" s="128"/>
      <c r="T179" s="128"/>
      <c r="U179" s="128"/>
      <c r="V179" s="128"/>
      <c r="W179" s="128"/>
      <c r="X179" s="128"/>
      <c r="Y179" s="128"/>
      <c r="Z179" s="128"/>
      <c r="AA179" s="128"/>
      <c r="AB179" s="128"/>
      <c r="AC179" s="128"/>
      <c r="AD179" s="128"/>
    </row>
    <row r="180" ht="15.75" customHeight="1">
      <c r="A180" s="127" t="s">
        <v>259</v>
      </c>
      <c r="B180" s="8"/>
      <c r="C180" s="8"/>
      <c r="D180" s="8"/>
      <c r="E180" s="8"/>
      <c r="F180" s="15"/>
      <c r="G180" s="34"/>
      <c r="H180" s="84"/>
      <c r="I180" s="84"/>
      <c r="J180" s="84"/>
      <c r="K180" s="84"/>
      <c r="L180" s="84"/>
      <c r="M180" s="90"/>
      <c r="N180" s="90"/>
      <c r="O180" s="90"/>
      <c r="P180" s="90"/>
      <c r="Q180" s="90"/>
      <c r="R180" s="128"/>
      <c r="S180" s="128"/>
      <c r="T180" s="128"/>
      <c r="U180" s="128"/>
      <c r="V180" s="128"/>
      <c r="W180" s="128"/>
      <c r="X180" s="128"/>
      <c r="Y180" s="128"/>
      <c r="Z180" s="128"/>
      <c r="AA180" s="128"/>
      <c r="AB180" s="128"/>
      <c r="AC180" s="128"/>
      <c r="AD180" s="128"/>
    </row>
    <row r="181" ht="15.75" customHeight="1">
      <c r="A181" s="127" t="s">
        <v>260</v>
      </c>
      <c r="B181" s="8"/>
      <c r="C181" s="8"/>
      <c r="D181" s="8"/>
      <c r="E181" s="8"/>
      <c r="F181" s="15"/>
      <c r="G181" s="34"/>
      <c r="H181" s="84"/>
      <c r="I181" s="84"/>
      <c r="J181" s="84"/>
      <c r="K181" s="84"/>
      <c r="L181" s="84"/>
      <c r="M181" s="90"/>
      <c r="N181" s="90"/>
      <c r="O181" s="90"/>
      <c r="P181" s="90"/>
      <c r="Q181" s="90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</row>
    <row r="182" ht="15.75" customHeight="1">
      <c r="A182" s="127" t="s">
        <v>261</v>
      </c>
      <c r="B182" s="8"/>
      <c r="C182" s="8"/>
      <c r="D182" s="8"/>
      <c r="E182" s="8"/>
      <c r="F182" s="15"/>
      <c r="G182" s="34"/>
      <c r="H182" s="84"/>
      <c r="I182" s="84"/>
      <c r="J182" s="84"/>
      <c r="K182" s="84"/>
      <c r="L182" s="84"/>
      <c r="M182" s="90"/>
      <c r="N182" s="90"/>
      <c r="O182" s="90"/>
      <c r="P182" s="90"/>
      <c r="Q182" s="90"/>
      <c r="R182" s="128"/>
      <c r="S182" s="128"/>
      <c r="T182" s="128"/>
      <c r="U182" s="128"/>
      <c r="V182" s="128"/>
      <c r="W182" s="128"/>
      <c r="X182" s="128"/>
      <c r="Y182" s="128"/>
      <c r="Z182" s="128"/>
      <c r="AA182" s="128"/>
      <c r="AB182" s="128"/>
      <c r="AC182" s="128"/>
      <c r="AD182" s="128"/>
    </row>
    <row r="183" ht="15.75" customHeight="1">
      <c r="A183" s="127" t="s">
        <v>262</v>
      </c>
      <c r="B183" s="8"/>
      <c r="C183" s="8"/>
      <c r="D183" s="8"/>
      <c r="E183" s="8"/>
      <c r="F183" s="15"/>
      <c r="G183" s="34"/>
      <c r="H183" s="84"/>
      <c r="I183" s="84"/>
      <c r="J183" s="84"/>
      <c r="K183" s="84"/>
      <c r="L183" s="84"/>
      <c r="M183" s="90"/>
      <c r="N183" s="90"/>
      <c r="O183" s="90"/>
      <c r="P183" s="90"/>
      <c r="Q183" s="90"/>
      <c r="R183" s="128"/>
      <c r="S183" s="128"/>
      <c r="T183" s="128"/>
      <c r="U183" s="128"/>
      <c r="V183" s="128"/>
      <c r="W183" s="128"/>
      <c r="X183" s="128"/>
      <c r="Y183" s="128"/>
      <c r="Z183" s="128"/>
      <c r="AA183" s="128"/>
      <c r="AB183" s="128"/>
      <c r="AC183" s="128"/>
      <c r="AD183" s="128"/>
    </row>
    <row r="184" ht="15.75" customHeight="1">
      <c r="A184" s="127" t="s">
        <v>263</v>
      </c>
      <c r="B184" s="8"/>
      <c r="C184" s="8"/>
      <c r="D184" s="8"/>
      <c r="E184" s="8"/>
      <c r="F184" s="15"/>
      <c r="G184" s="34"/>
      <c r="H184" s="84"/>
      <c r="I184" s="84"/>
      <c r="J184" s="84"/>
      <c r="K184" s="84"/>
      <c r="L184" s="84"/>
      <c r="M184" s="90"/>
      <c r="N184" s="90"/>
      <c r="O184" s="90"/>
      <c r="P184" s="90"/>
      <c r="Q184" s="90"/>
      <c r="R184" s="128"/>
      <c r="S184" s="128"/>
      <c r="T184" s="128"/>
      <c r="U184" s="128"/>
      <c r="V184" s="128"/>
      <c r="W184" s="128"/>
      <c r="X184" s="128"/>
      <c r="Y184" s="128"/>
      <c r="Z184" s="128"/>
      <c r="AA184" s="128"/>
      <c r="AB184" s="128"/>
      <c r="AC184" s="128"/>
      <c r="AD184" s="128"/>
    </row>
    <row r="185" ht="15.75" customHeight="1">
      <c r="A185" s="127" t="s">
        <v>264</v>
      </c>
      <c r="B185" s="8"/>
      <c r="C185" s="8"/>
      <c r="D185" s="8"/>
      <c r="E185" s="8"/>
      <c r="F185" s="15"/>
      <c r="G185" s="34"/>
      <c r="H185" s="84"/>
      <c r="I185" s="84"/>
      <c r="J185" s="84"/>
      <c r="K185" s="84"/>
      <c r="L185" s="84"/>
      <c r="M185" s="90"/>
      <c r="N185" s="90"/>
      <c r="O185" s="90"/>
      <c r="P185" s="90"/>
      <c r="Q185" s="90"/>
      <c r="R185" s="128"/>
      <c r="S185" s="128"/>
      <c r="T185" s="128"/>
      <c r="U185" s="128"/>
      <c r="V185" s="128"/>
      <c r="W185" s="128"/>
      <c r="X185" s="128"/>
      <c r="Y185" s="128"/>
      <c r="Z185" s="128"/>
      <c r="AA185" s="128"/>
      <c r="AB185" s="128"/>
      <c r="AC185" s="128"/>
      <c r="AD185" s="128"/>
    </row>
    <row r="186" ht="15.75" customHeight="1">
      <c r="A186" s="127" t="s">
        <v>265</v>
      </c>
      <c r="B186" s="8"/>
      <c r="C186" s="8"/>
      <c r="D186" s="8"/>
      <c r="E186" s="8"/>
      <c r="F186" s="15"/>
      <c r="G186" s="34"/>
      <c r="H186" s="84"/>
      <c r="I186" s="84"/>
      <c r="J186" s="84"/>
      <c r="K186" s="84"/>
      <c r="L186" s="84"/>
      <c r="M186" s="90"/>
      <c r="N186" s="90"/>
      <c r="O186" s="90"/>
      <c r="P186" s="90"/>
      <c r="Q186" s="90"/>
      <c r="R186" s="128"/>
      <c r="S186" s="128"/>
      <c r="T186" s="128"/>
      <c r="U186" s="128"/>
      <c r="V186" s="128"/>
      <c r="W186" s="128"/>
      <c r="X186" s="128"/>
      <c r="Y186" s="128"/>
      <c r="Z186" s="128"/>
      <c r="AA186" s="128"/>
      <c r="AB186" s="128"/>
      <c r="AC186" s="128"/>
      <c r="AD186" s="128"/>
    </row>
    <row r="187" ht="15.75" customHeight="1">
      <c r="A187" s="127" t="s">
        <v>266</v>
      </c>
      <c r="B187" s="8"/>
      <c r="C187" s="8"/>
      <c r="D187" s="8"/>
      <c r="E187" s="8"/>
      <c r="F187" s="15"/>
      <c r="G187" s="34"/>
      <c r="H187" s="84"/>
      <c r="I187" s="84"/>
      <c r="J187" s="84"/>
      <c r="K187" s="84"/>
      <c r="L187" s="84"/>
      <c r="M187" s="90"/>
      <c r="N187" s="90"/>
      <c r="O187" s="90"/>
      <c r="P187" s="90"/>
      <c r="Q187" s="90"/>
      <c r="R187" s="128"/>
      <c r="S187" s="128"/>
      <c r="T187" s="128"/>
      <c r="U187" s="128"/>
      <c r="V187" s="128"/>
      <c r="W187" s="128"/>
      <c r="X187" s="128"/>
      <c r="Y187" s="128"/>
      <c r="Z187" s="128"/>
      <c r="AA187" s="128"/>
      <c r="AB187" s="128"/>
      <c r="AC187" s="128"/>
      <c r="AD187" s="128"/>
    </row>
    <row r="188" ht="15.75" customHeight="1">
      <c r="A188" s="127" t="s">
        <v>267</v>
      </c>
      <c r="B188" s="8"/>
      <c r="C188" s="8"/>
      <c r="D188" s="8"/>
      <c r="E188" s="8"/>
      <c r="F188" s="15"/>
      <c r="G188" s="34"/>
      <c r="H188" s="84"/>
      <c r="I188" s="84"/>
      <c r="J188" s="84"/>
      <c r="K188" s="84"/>
      <c r="L188" s="84"/>
      <c r="M188" s="90"/>
      <c r="N188" s="90"/>
      <c r="O188" s="90"/>
      <c r="P188" s="90"/>
      <c r="Q188" s="90"/>
      <c r="R188" s="128"/>
      <c r="S188" s="128"/>
      <c r="T188" s="128"/>
      <c r="U188" s="128"/>
      <c r="V188" s="128"/>
      <c r="W188" s="128"/>
      <c r="X188" s="128"/>
      <c r="Y188" s="128"/>
      <c r="Z188" s="128"/>
      <c r="AA188" s="128"/>
      <c r="AB188" s="128"/>
      <c r="AC188" s="128"/>
      <c r="AD188" s="128"/>
    </row>
    <row r="189" ht="15.75" customHeight="1">
      <c r="A189" s="127" t="s">
        <v>268</v>
      </c>
      <c r="B189" s="8"/>
      <c r="C189" s="8"/>
      <c r="D189" s="8"/>
      <c r="E189" s="8"/>
      <c r="F189" s="15"/>
      <c r="G189" s="34"/>
      <c r="H189" s="84"/>
      <c r="I189" s="84"/>
      <c r="J189" s="84"/>
      <c r="K189" s="84"/>
      <c r="L189" s="84"/>
      <c r="M189" s="90"/>
      <c r="N189" s="90"/>
      <c r="O189" s="90"/>
      <c r="P189" s="90"/>
      <c r="Q189" s="90"/>
      <c r="R189" s="128"/>
      <c r="S189" s="128"/>
      <c r="T189" s="128"/>
      <c r="U189" s="128"/>
      <c r="V189" s="128"/>
      <c r="W189" s="128"/>
      <c r="X189" s="128"/>
      <c r="Y189" s="128"/>
      <c r="Z189" s="128"/>
      <c r="AA189" s="128"/>
      <c r="AB189" s="128"/>
      <c r="AC189" s="128"/>
      <c r="AD189" s="128"/>
    </row>
    <row r="190" ht="15.75" customHeight="1">
      <c r="A190" s="127" t="s">
        <v>269</v>
      </c>
      <c r="B190" s="8"/>
      <c r="C190" s="8"/>
      <c r="D190" s="8"/>
      <c r="E190" s="8"/>
      <c r="F190" s="15"/>
      <c r="G190" s="34"/>
      <c r="H190" s="84"/>
      <c r="I190" s="84"/>
      <c r="J190" s="84"/>
      <c r="K190" s="84"/>
      <c r="L190" s="84"/>
      <c r="M190" s="90"/>
      <c r="N190" s="90"/>
      <c r="O190" s="90"/>
      <c r="P190" s="90"/>
      <c r="Q190" s="90"/>
      <c r="R190" s="128"/>
      <c r="S190" s="128"/>
      <c r="T190" s="128"/>
      <c r="U190" s="128"/>
      <c r="V190" s="128"/>
      <c r="W190" s="128"/>
      <c r="X190" s="128"/>
      <c r="Y190" s="128"/>
      <c r="Z190" s="128"/>
      <c r="AA190" s="128"/>
      <c r="AB190" s="128"/>
      <c r="AC190" s="128"/>
      <c r="AD190" s="128"/>
    </row>
    <row r="191" ht="15.75" customHeight="1">
      <c r="A191" s="127" t="s">
        <v>270</v>
      </c>
      <c r="B191" s="8"/>
      <c r="C191" s="8"/>
      <c r="D191" s="8"/>
      <c r="E191" s="8"/>
      <c r="F191" s="15"/>
      <c r="G191" s="129"/>
      <c r="H191" s="129"/>
      <c r="I191" s="129"/>
      <c r="J191" s="129"/>
      <c r="K191" s="129"/>
      <c r="L191" s="129"/>
      <c r="M191" s="129"/>
      <c r="N191" s="129"/>
      <c r="O191" s="129"/>
      <c r="P191" s="129"/>
      <c r="Q191" s="129"/>
      <c r="R191" s="128"/>
      <c r="S191" s="128"/>
      <c r="T191" s="128"/>
      <c r="U191" s="128"/>
      <c r="V191" s="128"/>
      <c r="W191" s="128"/>
      <c r="X191" s="128"/>
      <c r="Y191" s="128"/>
      <c r="Z191" s="128"/>
      <c r="AA191" s="128"/>
      <c r="AB191" s="128"/>
      <c r="AC191" s="128"/>
      <c r="AD191" s="128"/>
    </row>
    <row r="192" ht="15.75" customHeight="1">
      <c r="A192" s="127" t="s">
        <v>271</v>
      </c>
      <c r="B192" s="8"/>
      <c r="C192" s="8"/>
      <c r="D192" s="8"/>
      <c r="E192" s="8"/>
      <c r="F192" s="15"/>
      <c r="G192" s="129"/>
      <c r="H192" s="129"/>
      <c r="I192" s="129"/>
      <c r="J192" s="129"/>
      <c r="K192" s="129"/>
      <c r="L192" s="129"/>
      <c r="M192" s="129"/>
      <c r="N192" s="129"/>
      <c r="O192" s="129"/>
      <c r="P192" s="129"/>
      <c r="Q192" s="129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</row>
    <row r="193" ht="15.75" customHeight="1">
      <c r="A193" s="127" t="s">
        <v>272</v>
      </c>
      <c r="B193" s="8"/>
      <c r="C193" s="8"/>
      <c r="D193" s="8"/>
      <c r="E193" s="8"/>
      <c r="F193" s="15"/>
      <c r="G193" s="129"/>
      <c r="H193" s="129"/>
      <c r="I193" s="129"/>
      <c r="J193" s="129"/>
      <c r="K193" s="129"/>
      <c r="L193" s="129"/>
      <c r="M193" s="129"/>
      <c r="N193" s="129"/>
      <c r="O193" s="129"/>
      <c r="P193" s="129"/>
      <c r="Q193" s="129"/>
      <c r="R193" s="128"/>
      <c r="S193" s="128"/>
      <c r="T193" s="128"/>
      <c r="U193" s="128"/>
      <c r="V193" s="128"/>
      <c r="W193" s="128"/>
      <c r="X193" s="128"/>
      <c r="Y193" s="128"/>
      <c r="Z193" s="128"/>
      <c r="AA193" s="128"/>
      <c r="AB193" s="128"/>
      <c r="AC193" s="128"/>
      <c r="AD193" s="128"/>
    </row>
    <row r="194" ht="15.75" customHeight="1">
      <c r="A194" s="127" t="s">
        <v>273</v>
      </c>
      <c r="B194" s="8"/>
      <c r="C194" s="8"/>
      <c r="D194" s="8"/>
      <c r="E194" s="8"/>
      <c r="F194" s="15"/>
      <c r="G194" s="129"/>
      <c r="H194" s="129"/>
      <c r="I194" s="129"/>
      <c r="J194" s="129"/>
      <c r="K194" s="129"/>
      <c r="L194" s="129"/>
      <c r="M194" s="129"/>
      <c r="N194" s="129"/>
      <c r="O194" s="129"/>
      <c r="P194" s="129"/>
      <c r="Q194" s="129"/>
      <c r="R194" s="128"/>
      <c r="S194" s="128"/>
      <c r="T194" s="128"/>
      <c r="U194" s="128"/>
      <c r="V194" s="128"/>
      <c r="W194" s="128"/>
      <c r="X194" s="128"/>
      <c r="Y194" s="128"/>
      <c r="Z194" s="128"/>
      <c r="AA194" s="128"/>
      <c r="AB194" s="128"/>
      <c r="AC194" s="128"/>
      <c r="AD194" s="128"/>
    </row>
    <row r="195" ht="15.75" customHeight="1">
      <c r="A195" s="127" t="s">
        <v>274</v>
      </c>
      <c r="B195" s="8"/>
      <c r="C195" s="8"/>
      <c r="D195" s="8"/>
      <c r="E195" s="8"/>
      <c r="F195" s="15"/>
      <c r="G195" s="129"/>
      <c r="H195" s="129"/>
      <c r="I195" s="129"/>
      <c r="J195" s="129"/>
      <c r="K195" s="129"/>
      <c r="L195" s="129"/>
      <c r="M195" s="129"/>
      <c r="N195" s="129"/>
      <c r="O195" s="129"/>
      <c r="P195" s="129"/>
      <c r="Q195" s="129"/>
      <c r="R195" s="128"/>
      <c r="S195" s="128"/>
      <c r="T195" s="128"/>
      <c r="U195" s="128"/>
      <c r="V195" s="128"/>
      <c r="W195" s="128"/>
      <c r="X195" s="128"/>
      <c r="Y195" s="128"/>
      <c r="Z195" s="128"/>
      <c r="AA195" s="128"/>
      <c r="AB195" s="128"/>
      <c r="AC195" s="128"/>
      <c r="AD195" s="128"/>
    </row>
    <row r="196" ht="15.75" customHeight="1">
      <c r="A196" s="127" t="s">
        <v>275</v>
      </c>
      <c r="B196" s="8"/>
      <c r="C196" s="8"/>
      <c r="D196" s="8"/>
      <c r="E196" s="8"/>
      <c r="F196" s="15"/>
      <c r="G196" s="129"/>
      <c r="H196" s="129"/>
      <c r="I196" s="129"/>
      <c r="J196" s="129"/>
      <c r="K196" s="129"/>
      <c r="L196" s="129"/>
      <c r="M196" s="129"/>
      <c r="N196" s="129"/>
      <c r="O196" s="129"/>
      <c r="P196" s="129"/>
      <c r="Q196" s="129"/>
      <c r="R196" s="128"/>
      <c r="S196" s="128"/>
      <c r="T196" s="128"/>
      <c r="U196" s="128"/>
      <c r="V196" s="128"/>
      <c r="W196" s="128"/>
      <c r="X196" s="128"/>
      <c r="Y196" s="128"/>
      <c r="Z196" s="128"/>
      <c r="AA196" s="128"/>
      <c r="AB196" s="128"/>
      <c r="AC196" s="128"/>
      <c r="AD196" s="128"/>
    </row>
    <row r="197" ht="15.75" customHeight="1">
      <c r="A197" s="127" t="s">
        <v>276</v>
      </c>
      <c r="B197" s="8"/>
      <c r="C197" s="8"/>
      <c r="D197" s="8"/>
      <c r="E197" s="8"/>
      <c r="F197" s="15"/>
      <c r="G197" s="129"/>
      <c r="H197" s="129"/>
      <c r="I197" s="129"/>
      <c r="J197" s="129"/>
      <c r="K197" s="129"/>
      <c r="L197" s="129"/>
      <c r="M197" s="129"/>
      <c r="N197" s="129"/>
      <c r="O197" s="129"/>
      <c r="P197" s="129"/>
      <c r="Q197" s="129"/>
      <c r="R197" s="128"/>
      <c r="S197" s="128"/>
      <c r="T197" s="128"/>
      <c r="U197" s="128"/>
      <c r="V197" s="128"/>
      <c r="W197" s="128"/>
      <c r="X197" s="128"/>
      <c r="Y197" s="128"/>
      <c r="Z197" s="128"/>
      <c r="AA197" s="128"/>
      <c r="AB197" s="128"/>
      <c r="AC197" s="128"/>
      <c r="AD197" s="128"/>
    </row>
    <row r="198" ht="15.75" customHeight="1">
      <c r="A198" s="127" t="s">
        <v>277</v>
      </c>
      <c r="B198" s="8"/>
      <c r="C198" s="8"/>
      <c r="D198" s="8"/>
      <c r="E198" s="8"/>
      <c r="F198" s="15"/>
      <c r="G198" s="129"/>
      <c r="H198" s="129"/>
      <c r="I198" s="129"/>
      <c r="J198" s="129"/>
      <c r="K198" s="129"/>
      <c r="L198" s="129"/>
      <c r="M198" s="129"/>
      <c r="N198" s="129"/>
      <c r="O198" s="129"/>
      <c r="P198" s="129"/>
      <c r="Q198" s="129"/>
      <c r="R198" s="128"/>
      <c r="S198" s="128"/>
      <c r="T198" s="128"/>
      <c r="U198" s="128"/>
      <c r="V198" s="128"/>
      <c r="W198" s="128"/>
      <c r="X198" s="128"/>
      <c r="Y198" s="128"/>
      <c r="Z198" s="128"/>
      <c r="AA198" s="128"/>
      <c r="AB198" s="128"/>
      <c r="AC198" s="128"/>
      <c r="AD198" s="128"/>
    </row>
    <row r="199" ht="15.75" customHeight="1">
      <c r="A199" s="127" t="s">
        <v>278</v>
      </c>
      <c r="B199" s="8"/>
      <c r="C199" s="8"/>
      <c r="D199" s="8"/>
      <c r="E199" s="8"/>
      <c r="F199" s="15"/>
      <c r="G199" s="129"/>
      <c r="H199" s="129"/>
      <c r="I199" s="129"/>
      <c r="J199" s="129"/>
      <c r="K199" s="129"/>
      <c r="L199" s="129"/>
      <c r="M199" s="129"/>
      <c r="N199" s="129"/>
      <c r="O199" s="129"/>
      <c r="P199" s="129"/>
      <c r="Q199" s="129"/>
      <c r="R199" s="128"/>
      <c r="S199" s="128"/>
      <c r="T199" s="128"/>
      <c r="U199" s="128"/>
      <c r="V199" s="128"/>
      <c r="W199" s="128"/>
      <c r="X199" s="128"/>
      <c r="Y199" s="128"/>
      <c r="Z199" s="128"/>
      <c r="AA199" s="128"/>
      <c r="AB199" s="128"/>
      <c r="AC199" s="128"/>
      <c r="AD199" s="128"/>
    </row>
    <row r="200" ht="15.75" customHeight="1">
      <c r="A200" s="127" t="s">
        <v>279</v>
      </c>
      <c r="B200" s="8"/>
      <c r="C200" s="8"/>
      <c r="D200" s="8"/>
      <c r="E200" s="8"/>
      <c r="F200" s="15"/>
      <c r="G200" s="129"/>
      <c r="H200" s="129"/>
      <c r="I200" s="129"/>
      <c r="J200" s="129"/>
      <c r="K200" s="129"/>
      <c r="L200" s="129"/>
      <c r="M200" s="129"/>
      <c r="N200" s="129"/>
      <c r="O200" s="129"/>
      <c r="P200" s="129"/>
      <c r="Q200" s="129"/>
      <c r="R200" s="128"/>
      <c r="S200" s="128"/>
      <c r="T200" s="128"/>
      <c r="U200" s="128"/>
      <c r="V200" s="128"/>
      <c r="W200" s="128"/>
      <c r="X200" s="128"/>
      <c r="Y200" s="128"/>
      <c r="Z200" s="128"/>
      <c r="AA200" s="128"/>
      <c r="AB200" s="128"/>
      <c r="AC200" s="128"/>
      <c r="AD200" s="128"/>
    </row>
    <row r="201" ht="15.75" customHeight="1">
      <c r="A201" s="127" t="s">
        <v>280</v>
      </c>
      <c r="B201" s="8"/>
      <c r="C201" s="8"/>
      <c r="D201" s="8"/>
      <c r="E201" s="8"/>
      <c r="F201" s="15"/>
      <c r="G201" s="129"/>
      <c r="H201" s="129"/>
      <c r="I201" s="129"/>
      <c r="J201" s="129"/>
      <c r="K201" s="129"/>
      <c r="L201" s="129"/>
      <c r="M201" s="129"/>
      <c r="N201" s="129"/>
      <c r="O201" s="129"/>
      <c r="P201" s="129"/>
      <c r="Q201" s="129"/>
      <c r="R201" s="128"/>
      <c r="S201" s="128"/>
      <c r="T201" s="128"/>
      <c r="U201" s="128"/>
      <c r="V201" s="128"/>
      <c r="W201" s="128"/>
      <c r="X201" s="128"/>
      <c r="Y201" s="128"/>
      <c r="Z201" s="128"/>
      <c r="AA201" s="128"/>
      <c r="AB201" s="128"/>
      <c r="AC201" s="128"/>
      <c r="AD201" s="128"/>
    </row>
    <row r="202" ht="15.75" customHeight="1">
      <c r="A202" s="127" t="s">
        <v>281</v>
      </c>
      <c r="B202" s="8"/>
      <c r="C202" s="8"/>
      <c r="D202" s="8"/>
      <c r="E202" s="8"/>
      <c r="F202" s="15"/>
      <c r="G202" s="129"/>
      <c r="H202" s="129"/>
      <c r="I202" s="129"/>
      <c r="J202" s="129"/>
      <c r="K202" s="129"/>
      <c r="L202" s="129"/>
      <c r="M202" s="129"/>
      <c r="N202" s="129"/>
      <c r="O202" s="129"/>
      <c r="P202" s="129"/>
      <c r="Q202" s="129"/>
      <c r="R202" s="128"/>
      <c r="S202" s="128"/>
      <c r="T202" s="128"/>
      <c r="U202" s="128"/>
      <c r="V202" s="128"/>
      <c r="W202" s="128"/>
      <c r="X202" s="128"/>
      <c r="Y202" s="128"/>
      <c r="Z202" s="128"/>
      <c r="AA202" s="128"/>
      <c r="AB202" s="128"/>
      <c r="AC202" s="128"/>
      <c r="AD202" s="128"/>
    </row>
    <row r="203" ht="15.75" customHeight="1">
      <c r="A203" s="127" t="s">
        <v>282</v>
      </c>
      <c r="B203" s="8"/>
      <c r="C203" s="8"/>
      <c r="D203" s="8"/>
      <c r="E203" s="8"/>
      <c r="F203" s="15"/>
      <c r="G203" s="129"/>
      <c r="H203" s="129"/>
      <c r="I203" s="129"/>
      <c r="J203" s="129"/>
      <c r="K203" s="129"/>
      <c r="L203" s="129"/>
      <c r="M203" s="129"/>
      <c r="N203" s="129"/>
      <c r="O203" s="129"/>
      <c r="P203" s="129"/>
      <c r="Q203" s="129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</row>
    <row r="204" ht="15.75" customHeight="1">
      <c r="A204" s="127" t="s">
        <v>283</v>
      </c>
      <c r="B204" s="8"/>
      <c r="C204" s="8"/>
      <c r="D204" s="8"/>
      <c r="E204" s="8"/>
      <c r="F204" s="15"/>
      <c r="G204" s="129"/>
      <c r="H204" s="129"/>
      <c r="I204" s="129"/>
      <c r="J204" s="129"/>
      <c r="K204" s="129"/>
      <c r="L204" s="129"/>
      <c r="M204" s="129"/>
      <c r="N204" s="129"/>
      <c r="O204" s="129"/>
      <c r="P204" s="129"/>
      <c r="Q204" s="129"/>
      <c r="R204" s="128"/>
      <c r="S204" s="128"/>
      <c r="T204" s="128"/>
      <c r="U204" s="128"/>
      <c r="V204" s="128"/>
      <c r="W204" s="128"/>
      <c r="X204" s="128"/>
      <c r="Y204" s="128"/>
      <c r="Z204" s="128"/>
      <c r="AA204" s="128"/>
      <c r="AB204" s="128"/>
      <c r="AC204" s="128"/>
      <c r="AD204" s="128"/>
    </row>
    <row r="205" ht="15.75" customHeight="1">
      <c r="A205" s="127" t="s">
        <v>284</v>
      </c>
      <c r="B205" s="8"/>
      <c r="C205" s="8"/>
      <c r="D205" s="8"/>
      <c r="E205" s="8"/>
      <c r="F205" s="15"/>
      <c r="G205" s="129"/>
      <c r="H205" s="129"/>
      <c r="I205" s="129"/>
      <c r="J205" s="129"/>
      <c r="K205" s="129"/>
      <c r="L205" s="129"/>
      <c r="M205" s="129"/>
      <c r="N205" s="129"/>
      <c r="O205" s="129"/>
      <c r="P205" s="129"/>
      <c r="Q205" s="129"/>
      <c r="R205" s="128"/>
      <c r="S205" s="128"/>
      <c r="T205" s="128"/>
      <c r="U205" s="128"/>
      <c r="V205" s="128"/>
      <c r="W205" s="128"/>
      <c r="X205" s="128"/>
      <c r="Y205" s="128"/>
      <c r="Z205" s="128"/>
      <c r="AA205" s="128"/>
      <c r="AB205" s="128"/>
      <c r="AC205" s="128"/>
      <c r="AD205" s="128"/>
    </row>
    <row r="206" ht="15.75" customHeight="1">
      <c r="A206" s="127" t="s">
        <v>285</v>
      </c>
      <c r="B206" s="8"/>
      <c r="C206" s="8"/>
      <c r="D206" s="8"/>
      <c r="E206" s="8"/>
      <c r="F206" s="15"/>
      <c r="G206" s="129"/>
      <c r="H206" s="129"/>
      <c r="I206" s="129"/>
      <c r="J206" s="129"/>
      <c r="K206" s="129"/>
      <c r="L206" s="129"/>
      <c r="M206" s="129"/>
      <c r="N206" s="129"/>
      <c r="O206" s="129"/>
      <c r="P206" s="129"/>
      <c r="Q206" s="129"/>
      <c r="R206" s="128"/>
      <c r="S206" s="128"/>
      <c r="T206" s="128"/>
      <c r="U206" s="128"/>
      <c r="V206" s="128"/>
      <c r="W206" s="128"/>
      <c r="X206" s="128"/>
      <c r="Y206" s="128"/>
      <c r="Z206" s="128"/>
      <c r="AA206" s="128"/>
      <c r="AB206" s="128"/>
      <c r="AC206" s="128"/>
      <c r="AD206" s="128"/>
    </row>
    <row r="207" ht="15.75" customHeight="1">
      <c r="A207" s="127" t="s">
        <v>286</v>
      </c>
      <c r="B207" s="8"/>
      <c r="C207" s="8"/>
      <c r="D207" s="8"/>
      <c r="E207" s="8"/>
      <c r="F207" s="15"/>
      <c r="G207" s="129"/>
      <c r="H207" s="129"/>
      <c r="I207" s="129"/>
      <c r="J207" s="129"/>
      <c r="K207" s="129"/>
      <c r="L207" s="129"/>
      <c r="M207" s="129"/>
      <c r="N207" s="129"/>
      <c r="O207" s="129"/>
      <c r="P207" s="129"/>
      <c r="Q207" s="129"/>
      <c r="R207" s="128"/>
      <c r="S207" s="128"/>
      <c r="T207" s="128"/>
      <c r="U207" s="128"/>
      <c r="V207" s="128"/>
      <c r="W207" s="128"/>
      <c r="X207" s="128"/>
      <c r="Y207" s="128"/>
      <c r="Z207" s="128"/>
      <c r="AA207" s="128"/>
      <c r="AB207" s="128"/>
      <c r="AC207" s="128"/>
      <c r="AD207" s="128"/>
    </row>
    <row r="208" ht="15.75" customHeight="1">
      <c r="A208" s="127" t="s">
        <v>287</v>
      </c>
      <c r="B208" s="8"/>
      <c r="C208" s="8"/>
      <c r="D208" s="8"/>
      <c r="E208" s="8"/>
      <c r="F208" s="15"/>
      <c r="G208" s="129"/>
      <c r="H208" s="129"/>
      <c r="I208" s="129"/>
      <c r="J208" s="129"/>
      <c r="K208" s="129"/>
      <c r="L208" s="129"/>
      <c r="M208" s="129"/>
      <c r="N208" s="129"/>
      <c r="O208" s="129"/>
      <c r="P208" s="129"/>
      <c r="Q208" s="129"/>
      <c r="R208" s="128"/>
      <c r="S208" s="128"/>
      <c r="T208" s="128"/>
      <c r="U208" s="128"/>
      <c r="V208" s="128"/>
      <c r="W208" s="128"/>
      <c r="X208" s="128"/>
      <c r="Y208" s="128"/>
      <c r="Z208" s="128"/>
      <c r="AA208" s="128"/>
      <c r="AB208" s="128"/>
      <c r="AC208" s="128"/>
      <c r="AD208" s="128"/>
    </row>
    <row r="209" ht="15.75" customHeight="1">
      <c r="A209" s="127" t="s">
        <v>288</v>
      </c>
      <c r="B209" s="8"/>
      <c r="C209" s="8"/>
      <c r="D209" s="8"/>
      <c r="E209" s="8"/>
      <c r="F209" s="15"/>
      <c r="G209" s="129"/>
      <c r="H209" s="129"/>
      <c r="I209" s="129"/>
      <c r="J209" s="129"/>
      <c r="K209" s="129"/>
      <c r="L209" s="129"/>
      <c r="M209" s="129"/>
      <c r="N209" s="129"/>
      <c r="O209" s="129"/>
      <c r="P209" s="129"/>
      <c r="Q209" s="129"/>
      <c r="R209" s="128"/>
      <c r="S209" s="128"/>
      <c r="T209" s="128"/>
      <c r="U209" s="128"/>
      <c r="V209" s="128"/>
      <c r="W209" s="128"/>
      <c r="X209" s="128"/>
      <c r="Y209" s="128"/>
      <c r="Z209" s="128"/>
      <c r="AA209" s="128"/>
      <c r="AB209" s="128"/>
      <c r="AC209" s="128"/>
      <c r="AD209" s="128"/>
    </row>
    <row r="210" ht="15.75" customHeight="1">
      <c r="A210" s="127" t="s">
        <v>289</v>
      </c>
      <c r="B210" s="8"/>
      <c r="C210" s="8"/>
      <c r="D210" s="8"/>
      <c r="E210" s="8"/>
      <c r="F210" s="15"/>
      <c r="G210" s="129"/>
      <c r="H210" s="129"/>
      <c r="I210" s="129"/>
      <c r="J210" s="129"/>
      <c r="K210" s="129"/>
      <c r="L210" s="129"/>
      <c r="M210" s="129"/>
      <c r="N210" s="129"/>
      <c r="O210" s="129"/>
      <c r="P210" s="129"/>
      <c r="Q210" s="129"/>
      <c r="R210" s="128"/>
      <c r="S210" s="128"/>
      <c r="T210" s="128"/>
      <c r="U210" s="128"/>
      <c r="V210" s="128"/>
      <c r="W210" s="128"/>
      <c r="X210" s="128"/>
      <c r="Y210" s="128"/>
      <c r="Z210" s="128"/>
      <c r="AA210" s="128"/>
      <c r="AB210" s="128"/>
      <c r="AC210" s="128"/>
      <c r="AD210" s="128"/>
    </row>
    <row r="211" ht="15.75" customHeight="1">
      <c r="A211" s="130"/>
      <c r="B211" s="130"/>
      <c r="C211" s="130"/>
      <c r="D211" s="130"/>
      <c r="E211" s="130"/>
      <c r="F211" s="130"/>
      <c r="G211" s="130"/>
      <c r="H211" s="130"/>
      <c r="I211" s="130"/>
      <c r="J211" s="130"/>
      <c r="K211" s="130"/>
      <c r="L211" s="130"/>
      <c r="M211" s="130"/>
      <c r="N211" s="130"/>
      <c r="O211" s="130"/>
      <c r="P211" s="130"/>
      <c r="Q211" s="130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</row>
    <row r="212" ht="15.75" customHeight="1">
      <c r="A212" s="130"/>
      <c r="B212" s="130"/>
      <c r="C212" s="130"/>
      <c r="D212" s="130"/>
      <c r="E212" s="130"/>
      <c r="F212" s="130"/>
      <c r="G212" s="130"/>
      <c r="H212" s="130"/>
      <c r="I212" s="130"/>
      <c r="J212" s="130"/>
      <c r="K212" s="130"/>
      <c r="L212" s="130"/>
      <c r="M212" s="130"/>
      <c r="N212" s="130"/>
      <c r="O212" s="130"/>
      <c r="P212" s="130"/>
      <c r="Q212" s="130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</row>
    <row r="213" ht="15.75" customHeight="1">
      <c r="A213" s="130"/>
      <c r="B213" s="130"/>
      <c r="C213" s="130"/>
      <c r="D213" s="130"/>
      <c r="E213" s="130"/>
      <c r="F213" s="130"/>
      <c r="G213" s="130"/>
      <c r="H213" s="130"/>
      <c r="I213" s="130"/>
      <c r="J213" s="130"/>
      <c r="K213" s="130"/>
      <c r="L213" s="130"/>
      <c r="M213" s="130"/>
      <c r="N213" s="130"/>
      <c r="O213" s="130"/>
      <c r="P213" s="130"/>
      <c r="Q213" s="130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</row>
    <row r="214" ht="15.75" customHeight="1">
      <c r="A214" s="130"/>
      <c r="B214" s="130"/>
      <c r="C214" s="130"/>
      <c r="D214" s="130"/>
      <c r="E214" s="130"/>
      <c r="F214" s="130"/>
      <c r="G214" s="130"/>
      <c r="H214" s="130"/>
      <c r="I214" s="130"/>
      <c r="J214" s="130"/>
      <c r="K214" s="130"/>
      <c r="L214" s="130"/>
      <c r="M214" s="130"/>
      <c r="N214" s="130"/>
      <c r="O214" s="130"/>
      <c r="P214" s="130"/>
      <c r="Q214" s="130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</row>
    <row r="1001" ht="15.75" customHeight="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</row>
    <row r="1002" ht="15.75" customHeight="1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</row>
    <row r="1003" ht="15.75" customHeight="1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</row>
    <row r="1004" ht="15.75" customHeight="1">
      <c r="A1004" s="6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</row>
    <row r="1005" ht="15.75" customHeight="1">
      <c r="A1005" s="6"/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</row>
    <row r="1006" ht="15.75" customHeight="1">
      <c r="A1006" s="6"/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</row>
    <row r="1007" ht="15.75" customHeight="1">
      <c r="A1007" s="6"/>
      <c r="B1007" s="6"/>
      <c r="C1007" s="6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</row>
    <row r="1008" ht="15.75" customHeight="1">
      <c r="A1008" s="6"/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</row>
    <row r="1009" ht="15.75" customHeight="1">
      <c r="A1009" s="6"/>
      <c r="B1009" s="6"/>
      <c r="C1009" s="6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</row>
    <row r="1010" ht="15.75" customHeight="1">
      <c r="A1010" s="6"/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</row>
    <row r="1011" ht="15.75" customHeight="1">
      <c r="A1011" s="6"/>
      <c r="B1011" s="6"/>
      <c r="C1011" s="6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</row>
    <row r="1012" ht="15.75" customHeight="1">
      <c r="A1012" s="6"/>
      <c r="B1012" s="6"/>
      <c r="C1012" s="6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</row>
    <row r="1013" ht="15.75" customHeight="1">
      <c r="A1013" s="6"/>
      <c r="B1013" s="6"/>
      <c r="C1013" s="6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</row>
    <row r="1014" ht="15.75" customHeight="1">
      <c r="A1014" s="6"/>
      <c r="B1014" s="6"/>
      <c r="C1014" s="6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</row>
    <row r="1015" ht="15.75" customHeight="1">
      <c r="A1015" s="6"/>
      <c r="B1015" s="6"/>
      <c r="C1015" s="6"/>
      <c r="D1015" s="6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</row>
    <row r="1016" ht="15.75" customHeight="1">
      <c r="A1016" s="6"/>
      <c r="B1016" s="6"/>
      <c r="C1016" s="6"/>
      <c r="D1016" s="6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</row>
    <row r="1017" ht="15.75" customHeight="1">
      <c r="A1017" s="6"/>
      <c r="B1017" s="6"/>
      <c r="C1017" s="6"/>
      <c r="D1017" s="6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</row>
    <row r="1018" ht="15.75" customHeight="1">
      <c r="A1018" s="6"/>
      <c r="B1018" s="6"/>
      <c r="C1018" s="6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</row>
    <row r="1019" ht="15.75" customHeight="1">
      <c r="A1019" s="6"/>
      <c r="B1019" s="6"/>
      <c r="C1019" s="6"/>
      <c r="D1019" s="6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</row>
    <row r="1020" ht="15.75" customHeight="1">
      <c r="A1020" s="6"/>
      <c r="B1020" s="6"/>
      <c r="C1020" s="6"/>
      <c r="D1020" s="6"/>
      <c r="E1020" s="6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</row>
    <row r="1021" ht="15.75" customHeight="1">
      <c r="A1021" s="6"/>
      <c r="B1021" s="6"/>
      <c r="C1021" s="6"/>
      <c r="D1021" s="6"/>
      <c r="E1021" s="6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</row>
    <row r="1022" ht="15.75" customHeight="1">
      <c r="A1022" s="6"/>
      <c r="B1022" s="6"/>
      <c r="C1022" s="6"/>
      <c r="D1022" s="6"/>
      <c r="E1022" s="6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</row>
    <row r="1023" ht="15.75" customHeight="1">
      <c r="A1023" s="6"/>
      <c r="B1023" s="6"/>
      <c r="C1023" s="6"/>
      <c r="D1023" s="6"/>
      <c r="E1023" s="6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</row>
    <row r="1024" ht="15.75" customHeight="1">
      <c r="A1024" s="6"/>
      <c r="B1024" s="6"/>
      <c r="C1024" s="6"/>
      <c r="D1024" s="6"/>
      <c r="E1024" s="6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</row>
    <row r="1025" ht="15.75" customHeight="1">
      <c r="A1025" s="6"/>
      <c r="B1025" s="6"/>
      <c r="C1025" s="6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</row>
    <row r="1026" ht="15.75" customHeight="1">
      <c r="A1026" s="6"/>
      <c r="B1026" s="6"/>
      <c r="C1026" s="6"/>
      <c r="D1026" s="6"/>
      <c r="E1026" s="6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</row>
    <row r="1027" ht="15.75" customHeight="1">
      <c r="A1027" s="6"/>
      <c r="B1027" s="6"/>
      <c r="C1027" s="6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</row>
    <row r="1028" ht="15.75" customHeight="1">
      <c r="A1028" s="6"/>
      <c r="B1028" s="6"/>
      <c r="C1028" s="6"/>
      <c r="D1028" s="6"/>
      <c r="E1028" s="6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</row>
    <row r="1029" ht="15.75" customHeight="1">
      <c r="A1029" s="6"/>
      <c r="B1029" s="6"/>
      <c r="C1029" s="6"/>
      <c r="D1029" s="6"/>
      <c r="E1029" s="6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</row>
    <row r="1030" ht="15.75" customHeight="1">
      <c r="A1030" s="6"/>
      <c r="B1030" s="6"/>
      <c r="C1030" s="6"/>
      <c r="D1030" s="6"/>
      <c r="E1030" s="6"/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</row>
    <row r="1031" ht="15.75" customHeight="1">
      <c r="A1031" s="6"/>
      <c r="B1031" s="6"/>
      <c r="C1031" s="6"/>
      <c r="D1031" s="6"/>
      <c r="E1031" s="6"/>
      <c r="F1031" s="6"/>
      <c r="G1031" s="6"/>
      <c r="H1031" s="6"/>
      <c r="I1031" s="6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</row>
    <row r="1032" ht="15.75" customHeight="1">
      <c r="A1032" s="6"/>
      <c r="B1032" s="6"/>
      <c r="C1032" s="6"/>
      <c r="D1032" s="6"/>
      <c r="E1032" s="6"/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</row>
    <row r="1033" ht="15.75" customHeight="1">
      <c r="A1033" s="6"/>
      <c r="B1033" s="6"/>
      <c r="C1033" s="6"/>
      <c r="D1033" s="6"/>
      <c r="E1033" s="6"/>
      <c r="F1033" s="6"/>
      <c r="G1033" s="6"/>
      <c r="H1033" s="6"/>
      <c r="I1033" s="6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</row>
    <row r="1034" ht="15.75" customHeight="1">
      <c r="A1034" s="6"/>
      <c r="B1034" s="6"/>
      <c r="C1034" s="6"/>
      <c r="D1034" s="6"/>
      <c r="E1034" s="6"/>
      <c r="F1034" s="6"/>
      <c r="G1034" s="6"/>
      <c r="H1034" s="6"/>
      <c r="I1034" s="6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</row>
    <row r="1035" ht="15.75" customHeight="1">
      <c r="A1035" s="6"/>
      <c r="B1035" s="6"/>
      <c r="C1035" s="6"/>
      <c r="D1035" s="6"/>
      <c r="E1035" s="6"/>
      <c r="F1035" s="6"/>
      <c r="G1035" s="6"/>
      <c r="H1035" s="6"/>
      <c r="I1035" s="6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</row>
    <row r="1036" ht="15.75" customHeight="1">
      <c r="A1036" s="6"/>
      <c r="B1036" s="6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</row>
    <row r="1037" ht="15.75" customHeight="1">
      <c r="A1037" s="6"/>
      <c r="B1037" s="6"/>
      <c r="C1037" s="6"/>
      <c r="D1037" s="6"/>
      <c r="E1037" s="6"/>
      <c r="F1037" s="6"/>
      <c r="G1037" s="6"/>
      <c r="H1037" s="6"/>
      <c r="I1037" s="6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</row>
    <row r="1038" ht="15.75" customHeight="1">
      <c r="A1038" s="6"/>
      <c r="B1038" s="6"/>
      <c r="C1038" s="6"/>
      <c r="D1038" s="6"/>
      <c r="E1038" s="6"/>
      <c r="F1038" s="6"/>
      <c r="G1038" s="6"/>
      <c r="H1038" s="6"/>
      <c r="I1038" s="6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</row>
    <row r="1039" ht="15.75" customHeight="1">
      <c r="A1039" s="6"/>
      <c r="B1039" s="6"/>
      <c r="C1039" s="6"/>
      <c r="D1039" s="6"/>
      <c r="E1039" s="6"/>
      <c r="F1039" s="6"/>
      <c r="G1039" s="6"/>
      <c r="H1039" s="6"/>
      <c r="I1039" s="6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</row>
    <row r="1040" ht="15.75" customHeight="1">
      <c r="A1040" s="6"/>
      <c r="B1040" s="6"/>
      <c r="C1040" s="6"/>
      <c r="D1040" s="6"/>
      <c r="E1040" s="6"/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</row>
    <row r="1041" ht="15.75" customHeight="1">
      <c r="A1041" s="6"/>
      <c r="B1041" s="6"/>
      <c r="C1041" s="6"/>
      <c r="D1041" s="6"/>
      <c r="E1041" s="6"/>
      <c r="F1041" s="6"/>
      <c r="G1041" s="6"/>
      <c r="H1041" s="6"/>
      <c r="I1041" s="6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</row>
    <row r="1042" ht="15.75" customHeight="1">
      <c r="A1042" s="6"/>
      <c r="B1042" s="6"/>
      <c r="C1042" s="6"/>
      <c r="D1042" s="6"/>
      <c r="E1042" s="6"/>
      <c r="F1042" s="6"/>
      <c r="G1042" s="6"/>
      <c r="H1042" s="6"/>
      <c r="I1042" s="6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</row>
    <row r="1043" ht="15.75" customHeight="1">
      <c r="A1043" s="6"/>
      <c r="B1043" s="6"/>
      <c r="C1043" s="6"/>
      <c r="D1043" s="6"/>
      <c r="E1043" s="6"/>
      <c r="F1043" s="6"/>
      <c r="G1043" s="6"/>
      <c r="H1043" s="6"/>
      <c r="I1043" s="6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</row>
    <row r="1044" ht="15.75" customHeight="1">
      <c r="A1044" s="6"/>
      <c r="B1044" s="6"/>
      <c r="C1044" s="6"/>
      <c r="D1044" s="6"/>
      <c r="E1044" s="6"/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</row>
    <row r="1045" ht="15.75" customHeight="1">
      <c r="A1045" s="6"/>
      <c r="B1045" s="6"/>
      <c r="C1045" s="6"/>
      <c r="D1045" s="6"/>
      <c r="E1045" s="6"/>
      <c r="F1045" s="6"/>
      <c r="G1045" s="6"/>
      <c r="H1045" s="6"/>
      <c r="I1045" s="6"/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</row>
    <row r="1046" ht="15.75" customHeight="1">
      <c r="A1046" s="6"/>
      <c r="B1046" s="6"/>
      <c r="C1046" s="6"/>
      <c r="D1046" s="6"/>
      <c r="E1046" s="6"/>
      <c r="F1046" s="6"/>
      <c r="G1046" s="6"/>
      <c r="H1046" s="6"/>
      <c r="I1046" s="6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</row>
    <row r="1047" ht="15.75" customHeight="1">
      <c r="A1047" s="6"/>
      <c r="B1047" s="6"/>
      <c r="C1047" s="6"/>
      <c r="D1047" s="6"/>
      <c r="E1047" s="6"/>
      <c r="F1047" s="6"/>
      <c r="G1047" s="6"/>
      <c r="H1047" s="6"/>
      <c r="I1047" s="6"/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</row>
    <row r="1048" ht="15.75" customHeight="1">
      <c r="A1048" s="6"/>
      <c r="B1048" s="6"/>
      <c r="C1048" s="6"/>
      <c r="D1048" s="6"/>
      <c r="E1048" s="6"/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</row>
    <row r="1049" ht="15.75" customHeight="1">
      <c r="A1049" s="6"/>
      <c r="B1049" s="6"/>
      <c r="C1049" s="6"/>
      <c r="D1049" s="6"/>
      <c r="E1049" s="6"/>
      <c r="F1049" s="6"/>
      <c r="G1049" s="6"/>
      <c r="H1049" s="6"/>
      <c r="I1049" s="6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</row>
    <row r="1050" ht="15.75" customHeight="1">
      <c r="A1050" s="6"/>
      <c r="B1050" s="6"/>
      <c r="C1050" s="6"/>
      <c r="D1050" s="6"/>
      <c r="E1050" s="6"/>
      <c r="F1050" s="6"/>
      <c r="G1050" s="6"/>
      <c r="H1050" s="6"/>
      <c r="I1050" s="6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</row>
    <row r="1051" ht="15.75" customHeight="1">
      <c r="A1051" s="6"/>
      <c r="B1051" s="6"/>
      <c r="C1051" s="6"/>
      <c r="D1051" s="6"/>
      <c r="E1051" s="6"/>
      <c r="F1051" s="6"/>
      <c r="G1051" s="6"/>
      <c r="H1051" s="6"/>
      <c r="I1051" s="6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</row>
    <row r="1052" ht="15.75" customHeight="1">
      <c r="A1052" s="6"/>
      <c r="B1052" s="6"/>
      <c r="C1052" s="6"/>
      <c r="D1052" s="6"/>
      <c r="E1052" s="6"/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</row>
    <row r="1053" ht="15.75" customHeight="1">
      <c r="A1053" s="6"/>
      <c r="B1053" s="6"/>
      <c r="C1053" s="6"/>
      <c r="D1053" s="6"/>
      <c r="E1053" s="6"/>
      <c r="F1053" s="6"/>
      <c r="G1053" s="6"/>
      <c r="H1053" s="6"/>
      <c r="I1053" s="6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</row>
    <row r="1054" ht="15.75" customHeight="1">
      <c r="A1054" s="6"/>
      <c r="B1054" s="6"/>
      <c r="C1054" s="6"/>
      <c r="D1054" s="6"/>
      <c r="E1054" s="6"/>
      <c r="F1054" s="6"/>
      <c r="G1054" s="6"/>
      <c r="H1054" s="6"/>
      <c r="I1054" s="6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</row>
    <row r="1055" ht="15.75" customHeight="1">
      <c r="A1055" s="6"/>
      <c r="B1055" s="6"/>
      <c r="C1055" s="6"/>
      <c r="D1055" s="6"/>
      <c r="E1055" s="6"/>
      <c r="F1055" s="6"/>
      <c r="G1055" s="6"/>
      <c r="H1055" s="6"/>
      <c r="I1055" s="6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</row>
    <row r="1056" ht="15.75" customHeight="1">
      <c r="A1056" s="6"/>
      <c r="B1056" s="6"/>
      <c r="C1056" s="6"/>
      <c r="D1056" s="6"/>
      <c r="E1056" s="6"/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</row>
    <row r="1057" ht="15.75" customHeight="1">
      <c r="A1057" s="6"/>
      <c r="B1057" s="6"/>
      <c r="C1057" s="6"/>
      <c r="D1057" s="6"/>
      <c r="E1057" s="6"/>
      <c r="F1057" s="6"/>
      <c r="G1057" s="6"/>
      <c r="H1057" s="6"/>
      <c r="I1057" s="6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</row>
    <row r="1058" ht="15.75" customHeight="1">
      <c r="A1058" s="6"/>
      <c r="B1058" s="6"/>
      <c r="C1058" s="6"/>
      <c r="D1058" s="6"/>
      <c r="E1058" s="6"/>
      <c r="F1058" s="6"/>
      <c r="G1058" s="6"/>
      <c r="H1058" s="6"/>
      <c r="I1058" s="6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</row>
    <row r="1059" ht="15.75" customHeight="1">
      <c r="A1059" s="6"/>
      <c r="B1059" s="6"/>
      <c r="C1059" s="6"/>
      <c r="D1059" s="6"/>
      <c r="E1059" s="6"/>
      <c r="F1059" s="6"/>
      <c r="G1059" s="6"/>
      <c r="H1059" s="6"/>
      <c r="I1059" s="6"/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</row>
    <row r="1060" ht="15.75" customHeight="1">
      <c r="A1060" s="6"/>
      <c r="B1060" s="6"/>
      <c r="C1060" s="6"/>
      <c r="D1060" s="6"/>
      <c r="E1060" s="6"/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</row>
  </sheetData>
  <mergeCells count="83"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205:F205"/>
    <mergeCell ref="A206:F206"/>
    <mergeCell ref="A207:F207"/>
    <mergeCell ref="A208:F208"/>
    <mergeCell ref="A209:F209"/>
    <mergeCell ref="A210:F210"/>
    <mergeCell ref="A198:F198"/>
    <mergeCell ref="A199:F199"/>
    <mergeCell ref="A200:F200"/>
    <mergeCell ref="A201:F201"/>
    <mergeCell ref="A202:F202"/>
    <mergeCell ref="A203:F203"/>
    <mergeCell ref="A204:F204"/>
    <mergeCell ref="A1:J1"/>
    <mergeCell ref="A2:J2"/>
    <mergeCell ref="A3:J3"/>
    <mergeCell ref="B4:J4"/>
    <mergeCell ref="A5:J5"/>
    <mergeCell ref="A86:I86"/>
    <mergeCell ref="A101:I101"/>
    <mergeCell ref="A135:F135"/>
    <mergeCell ref="A136:F136"/>
    <mergeCell ref="A137:F137"/>
    <mergeCell ref="A138:F138"/>
    <mergeCell ref="A139:F139"/>
    <mergeCell ref="A140:F140"/>
    <mergeCell ref="A141:F141"/>
    <mergeCell ref="A142:F142"/>
    <mergeCell ref="A143:F143"/>
    <mergeCell ref="A144:F144"/>
    <mergeCell ref="A145:F145"/>
    <mergeCell ref="A146:F146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</mergeCells>
  <dataValidations>
    <dataValidation type="list" allowBlank="1" sqref="D7:D71 D88:D92 D103:D122">
      <formula1>"AGP,CLH,CLT,COM,CTD,CTI,DES,DISP,ELE,ESG,EST,EXM,EXQ,EXR,FRQ,REV,VAGO"</formula1>
    </dataValidation>
    <dataValidation type="list" allowBlank="1" sqref="B103:B122">
      <formula1>"FGS-1,FGS-2,FGS-3,FGA-1,FGA-2,FGA-3"</formula1>
    </dataValidation>
    <dataValidation type="list" allowBlank="1" sqref="B7:B71">
      <formula1>"DAS,DAS-1,DAS-2,DAS-3,DAS-4,DAS-5,CAA-1,CAA-2,CAA-3,CAA-4,CAA-5"</formula1>
    </dataValidation>
    <dataValidation type="list" allowBlank="1" sqref="B88:B92">
      <formula1>"FDA,FDA-1,FDA-2,FDA-3,FDA-4"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1.0"/>
    <col customWidth="1" min="2" max="2" width="12.0"/>
    <col customWidth="1" min="3" max="3" width="17.38"/>
    <col customWidth="1" min="4" max="4" width="14.5"/>
    <col customWidth="1" min="5" max="5" width="9.88"/>
    <col customWidth="1" min="6" max="6" width="52.88"/>
    <col customWidth="1" min="7" max="7" width="19.88"/>
    <col customWidth="1" min="8" max="8" width="18.25"/>
    <col customWidth="1" min="9" max="9" width="17.88"/>
    <col customWidth="1" min="10" max="10" width="15.0"/>
    <col customWidth="1" min="11" max="16" width="8.0"/>
    <col customWidth="1" min="17" max="17" width="43.88"/>
    <col customWidth="1" min="18" max="30" width="8.0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6"/>
      <c r="AC1" s="6"/>
      <c r="AD1" s="6"/>
    </row>
    <row r="2">
      <c r="A2" s="10" t="s">
        <v>325</v>
      </c>
      <c r="B2" s="8"/>
      <c r="C2" s="8"/>
      <c r="D2" s="8"/>
      <c r="E2" s="8"/>
      <c r="F2" s="8"/>
      <c r="G2" s="8"/>
      <c r="H2" s="8"/>
      <c r="I2" s="8"/>
      <c r="J2" s="9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6"/>
      <c r="AC2" s="6"/>
      <c r="AD2" s="6"/>
    </row>
    <row r="3">
      <c r="A3" s="10" t="s">
        <v>3</v>
      </c>
      <c r="B3" s="8"/>
      <c r="C3" s="8"/>
      <c r="D3" s="8"/>
      <c r="E3" s="8"/>
      <c r="F3" s="8"/>
      <c r="G3" s="8"/>
      <c r="H3" s="8"/>
      <c r="I3" s="8"/>
      <c r="J3" s="9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2"/>
      <c r="AA3" s="12"/>
      <c r="AB3" s="6"/>
      <c r="AC3" s="6"/>
      <c r="AD3" s="6"/>
    </row>
    <row r="4">
      <c r="A4" s="131" t="s">
        <v>326</v>
      </c>
      <c r="B4" s="14" t="s">
        <v>5</v>
      </c>
      <c r="C4" s="8"/>
      <c r="D4" s="8"/>
      <c r="E4" s="8"/>
      <c r="F4" s="8"/>
      <c r="G4" s="8"/>
      <c r="H4" s="8"/>
      <c r="I4" s="8"/>
      <c r="J4" s="15"/>
      <c r="K4" s="1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</row>
    <row r="5">
      <c r="A5" s="17" t="s">
        <v>6</v>
      </c>
      <c r="B5" s="8"/>
      <c r="C5" s="8"/>
      <c r="D5" s="8"/>
      <c r="E5" s="8"/>
      <c r="F5" s="8"/>
      <c r="G5" s="8"/>
      <c r="H5" s="8"/>
      <c r="I5" s="8"/>
      <c r="J5" s="15"/>
      <c r="K5" s="18"/>
      <c r="L5" s="19"/>
      <c r="M5" s="20"/>
      <c r="N5" s="20"/>
      <c r="O5" s="20"/>
      <c r="P5" s="20"/>
      <c r="Q5" s="2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</row>
    <row r="6">
      <c r="A6" s="21" t="s">
        <v>7</v>
      </c>
      <c r="B6" s="21" t="s">
        <v>8</v>
      </c>
      <c r="C6" s="21" t="s">
        <v>9</v>
      </c>
      <c r="D6" s="21" t="s">
        <v>10</v>
      </c>
      <c r="E6" s="21" t="s">
        <v>11</v>
      </c>
      <c r="F6" s="21" t="s">
        <v>12</v>
      </c>
      <c r="G6" s="21" t="s">
        <v>13</v>
      </c>
      <c r="H6" s="21" t="s">
        <v>14</v>
      </c>
      <c r="I6" s="21" t="s">
        <v>15</v>
      </c>
      <c r="J6" s="21" t="s">
        <v>16</v>
      </c>
      <c r="K6" s="22"/>
      <c r="L6" s="23"/>
      <c r="M6" s="23"/>
      <c r="N6" s="23"/>
      <c r="O6" s="23"/>
      <c r="P6" s="23"/>
      <c r="Q6" s="23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</row>
    <row r="7">
      <c r="A7" s="132" t="s">
        <v>17</v>
      </c>
      <c r="B7" s="133" t="s">
        <v>18</v>
      </c>
      <c r="C7" s="134"/>
      <c r="D7" s="135" t="s">
        <v>19</v>
      </c>
      <c r="E7" s="209">
        <v>1.0</v>
      </c>
      <c r="F7" s="179" t="s">
        <v>20</v>
      </c>
      <c r="G7" s="136">
        <v>18000.0</v>
      </c>
      <c r="H7" s="180">
        <v>0.0</v>
      </c>
      <c r="I7" s="180">
        <v>0.0</v>
      </c>
      <c r="J7" s="33">
        <f t="shared" ref="J7:J76" si="1">SUM(G7:I7)</f>
        <v>18000</v>
      </c>
      <c r="K7" s="34"/>
      <c r="L7" s="34"/>
      <c r="M7" s="34"/>
      <c r="N7" s="34"/>
      <c r="O7" s="34"/>
      <c r="P7" s="34"/>
      <c r="Q7" s="34"/>
      <c r="R7" s="35"/>
      <c r="S7" s="35"/>
      <c r="T7" s="35"/>
      <c r="U7" s="35"/>
      <c r="V7" s="35"/>
      <c r="W7" s="35"/>
      <c r="X7" s="35"/>
      <c r="Y7" s="35"/>
      <c r="Z7" s="35"/>
      <c r="AA7" s="16"/>
      <c r="AB7" s="16"/>
      <c r="AC7" s="16"/>
      <c r="AD7" s="16"/>
    </row>
    <row r="8">
      <c r="A8" s="66" t="s">
        <v>21</v>
      </c>
      <c r="B8" s="138" t="s">
        <v>22</v>
      </c>
      <c r="C8" s="68"/>
      <c r="D8" s="69" t="s">
        <v>23</v>
      </c>
      <c r="E8" s="70">
        <v>1.0</v>
      </c>
      <c r="F8" s="66" t="s">
        <v>24</v>
      </c>
      <c r="G8" s="72">
        <v>0.0</v>
      </c>
      <c r="H8" s="73">
        <v>2600.0</v>
      </c>
      <c r="I8" s="73">
        <v>10400.0</v>
      </c>
      <c r="J8" s="33">
        <f t="shared" si="1"/>
        <v>13000</v>
      </c>
      <c r="K8" s="34"/>
      <c r="L8" s="34"/>
      <c r="M8" s="34"/>
      <c r="N8" s="34"/>
      <c r="O8" s="34"/>
      <c r="P8" s="34"/>
      <c r="Q8" s="34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</row>
    <row r="9">
      <c r="A9" s="66" t="s">
        <v>25</v>
      </c>
      <c r="B9" s="138" t="s">
        <v>22</v>
      </c>
      <c r="C9" s="68"/>
      <c r="D9" s="69" t="s">
        <v>23</v>
      </c>
      <c r="E9" s="70">
        <v>1.0</v>
      </c>
      <c r="F9" s="66" t="s">
        <v>26</v>
      </c>
      <c r="G9" s="72">
        <v>0.0</v>
      </c>
      <c r="H9" s="73">
        <v>2600.0</v>
      </c>
      <c r="I9" s="73">
        <v>10400.0</v>
      </c>
      <c r="J9" s="33">
        <f t="shared" si="1"/>
        <v>13000</v>
      </c>
      <c r="K9" s="34"/>
      <c r="L9" s="34"/>
      <c r="M9" s="34"/>
      <c r="N9" s="34"/>
      <c r="O9" s="34"/>
      <c r="P9" s="34"/>
      <c r="Q9" s="34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</row>
    <row r="10">
      <c r="A10" s="66" t="s">
        <v>27</v>
      </c>
      <c r="B10" s="138" t="s">
        <v>22</v>
      </c>
      <c r="C10" s="68"/>
      <c r="D10" s="69" t="s">
        <v>23</v>
      </c>
      <c r="E10" s="70">
        <v>1.0</v>
      </c>
      <c r="F10" s="183" t="s">
        <v>28</v>
      </c>
      <c r="G10" s="72">
        <v>0.0</v>
      </c>
      <c r="H10" s="73">
        <v>2600.0</v>
      </c>
      <c r="I10" s="73">
        <v>10400.0</v>
      </c>
      <c r="J10" s="33">
        <f t="shared" si="1"/>
        <v>13000</v>
      </c>
      <c r="K10" s="34"/>
      <c r="L10" s="34"/>
      <c r="M10" s="34"/>
      <c r="N10" s="34"/>
      <c r="O10" s="34"/>
      <c r="P10" s="34"/>
      <c r="Q10" s="34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</row>
    <row r="11">
      <c r="A11" s="66" t="s">
        <v>29</v>
      </c>
      <c r="B11" s="138" t="s">
        <v>22</v>
      </c>
      <c r="C11" s="68"/>
      <c r="D11" s="69" t="s">
        <v>23</v>
      </c>
      <c r="E11" s="70">
        <v>1.0</v>
      </c>
      <c r="F11" s="184" t="s">
        <v>291</v>
      </c>
      <c r="G11" s="72">
        <v>0.0</v>
      </c>
      <c r="H11" s="73">
        <v>2600.0</v>
      </c>
      <c r="I11" s="73">
        <v>10400.0</v>
      </c>
      <c r="J11" s="33">
        <f t="shared" si="1"/>
        <v>13000</v>
      </c>
      <c r="K11" s="34"/>
      <c r="L11" s="34"/>
      <c r="M11" s="34"/>
      <c r="N11" s="34"/>
      <c r="O11" s="34"/>
      <c r="P11" s="34"/>
      <c r="Q11" s="34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</row>
    <row r="12">
      <c r="A12" s="66" t="s">
        <v>31</v>
      </c>
      <c r="B12" s="138" t="s">
        <v>32</v>
      </c>
      <c r="C12" s="68"/>
      <c r="D12" s="69" t="s">
        <v>23</v>
      </c>
      <c r="E12" s="70">
        <v>1.0</v>
      </c>
      <c r="F12" s="66" t="s">
        <v>33</v>
      </c>
      <c r="G12" s="72">
        <v>0.0</v>
      </c>
      <c r="H12" s="73">
        <v>1695.65</v>
      </c>
      <c r="I12" s="73">
        <v>6782.61</v>
      </c>
      <c r="J12" s="33">
        <f t="shared" si="1"/>
        <v>8478.26</v>
      </c>
      <c r="K12" s="34"/>
      <c r="L12" s="34"/>
      <c r="M12" s="34"/>
      <c r="N12" s="34"/>
      <c r="O12" s="34"/>
      <c r="P12" s="34"/>
      <c r="Q12" s="34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</row>
    <row r="13">
      <c r="A13" s="141" t="s">
        <v>34</v>
      </c>
      <c r="B13" s="142" t="s">
        <v>32</v>
      </c>
      <c r="C13" s="68"/>
      <c r="D13" s="69" t="s">
        <v>292</v>
      </c>
      <c r="E13" s="70">
        <v>1.0</v>
      </c>
      <c r="F13" s="186" t="s">
        <v>30</v>
      </c>
      <c r="G13" s="72">
        <v>0.0</v>
      </c>
      <c r="H13" s="187">
        <v>0.0</v>
      </c>
      <c r="I13" s="187">
        <v>0.0</v>
      </c>
      <c r="J13" s="33">
        <f t="shared" si="1"/>
        <v>0</v>
      </c>
      <c r="K13" s="34"/>
      <c r="L13" s="34"/>
      <c r="M13" s="34"/>
      <c r="N13" s="34"/>
      <c r="O13" s="34"/>
      <c r="P13" s="34"/>
      <c r="Q13" s="34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</row>
    <row r="14">
      <c r="A14" s="66" t="s">
        <v>35</v>
      </c>
      <c r="B14" s="138" t="s">
        <v>32</v>
      </c>
      <c r="C14" s="68"/>
      <c r="D14" s="69" t="s">
        <v>23</v>
      </c>
      <c r="E14" s="70">
        <v>1.0</v>
      </c>
      <c r="F14" s="66" t="s">
        <v>36</v>
      </c>
      <c r="G14" s="72">
        <v>0.0</v>
      </c>
      <c r="H14" s="73">
        <v>1695.65</v>
      </c>
      <c r="I14" s="73">
        <v>6782.61</v>
      </c>
      <c r="J14" s="33">
        <f t="shared" si="1"/>
        <v>8478.26</v>
      </c>
      <c r="K14" s="34"/>
      <c r="L14" s="34"/>
      <c r="M14" s="34"/>
      <c r="N14" s="34"/>
      <c r="O14" s="34"/>
      <c r="P14" s="34"/>
      <c r="Q14" s="34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</row>
    <row r="15">
      <c r="A15" s="66" t="s">
        <v>37</v>
      </c>
      <c r="B15" s="67" t="s">
        <v>32</v>
      </c>
      <c r="C15" s="68"/>
      <c r="D15" s="69" t="s">
        <v>23</v>
      </c>
      <c r="E15" s="70">
        <v>1.0</v>
      </c>
      <c r="F15" s="66" t="s">
        <v>38</v>
      </c>
      <c r="G15" s="72">
        <v>0.0</v>
      </c>
      <c r="H15" s="73">
        <v>1695.65</v>
      </c>
      <c r="I15" s="73">
        <v>6782.61</v>
      </c>
      <c r="J15" s="33">
        <f t="shared" si="1"/>
        <v>8478.26</v>
      </c>
      <c r="K15" s="34"/>
      <c r="L15" s="34"/>
      <c r="M15" s="34"/>
      <c r="N15" s="34"/>
      <c r="O15" s="34"/>
      <c r="P15" s="34"/>
      <c r="Q15" s="34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</row>
    <row r="16">
      <c r="A16" s="66" t="s">
        <v>39</v>
      </c>
      <c r="B16" s="138" t="s">
        <v>32</v>
      </c>
      <c r="C16" s="68"/>
      <c r="D16" s="69" t="s">
        <v>23</v>
      </c>
      <c r="E16" s="70">
        <v>1.0</v>
      </c>
      <c r="F16" s="66" t="s">
        <v>40</v>
      </c>
      <c r="G16" s="72">
        <v>0.0</v>
      </c>
      <c r="H16" s="73">
        <v>1695.65</v>
      </c>
      <c r="I16" s="73">
        <v>6782.61</v>
      </c>
      <c r="J16" s="33">
        <f t="shared" si="1"/>
        <v>8478.26</v>
      </c>
      <c r="K16" s="34"/>
      <c r="L16" s="34"/>
      <c r="M16" s="34"/>
      <c r="N16" s="34"/>
      <c r="O16" s="34"/>
      <c r="P16" s="34"/>
      <c r="Q16" s="34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</row>
    <row r="17">
      <c r="A17" s="66" t="s">
        <v>41</v>
      </c>
      <c r="B17" s="138" t="s">
        <v>32</v>
      </c>
      <c r="C17" s="68"/>
      <c r="D17" s="69" t="s">
        <v>23</v>
      </c>
      <c r="E17" s="70">
        <v>1.0</v>
      </c>
      <c r="F17" s="66" t="s">
        <v>42</v>
      </c>
      <c r="G17" s="72">
        <v>0.0</v>
      </c>
      <c r="H17" s="73">
        <v>1695.65</v>
      </c>
      <c r="I17" s="73">
        <v>6782.61</v>
      </c>
      <c r="J17" s="33">
        <f t="shared" si="1"/>
        <v>8478.26</v>
      </c>
      <c r="K17" s="34"/>
      <c r="L17" s="34"/>
      <c r="M17" s="34"/>
      <c r="N17" s="34"/>
      <c r="O17" s="34"/>
      <c r="P17" s="34"/>
      <c r="Q17" s="34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</row>
    <row r="18">
      <c r="A18" s="47" t="s">
        <v>343</v>
      </c>
      <c r="B18" s="229" t="s">
        <v>32</v>
      </c>
      <c r="C18" s="230"/>
      <c r="D18" s="231" t="s">
        <v>23</v>
      </c>
      <c r="E18" s="70">
        <v>1.0</v>
      </c>
      <c r="F18" s="47" t="s">
        <v>344</v>
      </c>
      <c r="G18" s="232">
        <v>0.0</v>
      </c>
      <c r="H18" s="233">
        <v>1695.65</v>
      </c>
      <c r="I18" s="233">
        <v>6782.61</v>
      </c>
      <c r="J18" s="33">
        <f t="shared" si="1"/>
        <v>8478.26</v>
      </c>
      <c r="K18" s="34"/>
      <c r="L18" s="34"/>
      <c r="M18" s="34"/>
      <c r="N18" s="34"/>
      <c r="O18" s="34"/>
      <c r="P18" s="34"/>
      <c r="Q18" s="34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</row>
    <row r="19">
      <c r="A19" s="66" t="s">
        <v>43</v>
      </c>
      <c r="B19" s="138" t="s">
        <v>44</v>
      </c>
      <c r="C19" s="68"/>
      <c r="D19" s="69" t="s">
        <v>23</v>
      </c>
      <c r="E19" s="70">
        <v>1.0</v>
      </c>
      <c r="F19" s="184" t="s">
        <v>293</v>
      </c>
      <c r="G19" s="72">
        <v>0.0</v>
      </c>
      <c r="H19" s="73">
        <v>1425.9</v>
      </c>
      <c r="I19" s="73">
        <v>5703.56</v>
      </c>
      <c r="J19" s="33">
        <f t="shared" si="1"/>
        <v>7129.46</v>
      </c>
      <c r="K19" s="34"/>
      <c r="L19" s="34"/>
      <c r="M19" s="34"/>
      <c r="N19" s="34"/>
      <c r="O19" s="34"/>
      <c r="P19" s="34"/>
      <c r="Q19" s="34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</row>
    <row r="20">
      <c r="A20" s="66" t="s">
        <v>45</v>
      </c>
      <c r="B20" s="138" t="s">
        <v>44</v>
      </c>
      <c r="C20" s="68"/>
      <c r="D20" s="69" t="s">
        <v>23</v>
      </c>
      <c r="E20" s="70">
        <v>1.0</v>
      </c>
      <c r="F20" s="66" t="s">
        <v>46</v>
      </c>
      <c r="G20" s="72">
        <v>0.0</v>
      </c>
      <c r="H20" s="73">
        <v>1425.9</v>
      </c>
      <c r="I20" s="73">
        <v>5703.56</v>
      </c>
      <c r="J20" s="33">
        <f t="shared" si="1"/>
        <v>7129.46</v>
      </c>
      <c r="K20" s="34"/>
      <c r="L20" s="34"/>
      <c r="M20" s="34"/>
      <c r="N20" s="34"/>
      <c r="O20" s="34"/>
      <c r="P20" s="34"/>
      <c r="Q20" s="34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</row>
    <row r="21">
      <c r="A21" s="66" t="s">
        <v>47</v>
      </c>
      <c r="B21" s="138" t="s">
        <v>44</v>
      </c>
      <c r="C21" s="68"/>
      <c r="D21" s="69" t="s">
        <v>23</v>
      </c>
      <c r="E21" s="70">
        <v>1.0</v>
      </c>
      <c r="F21" s="184" t="s">
        <v>294</v>
      </c>
      <c r="G21" s="72">
        <v>0.0</v>
      </c>
      <c r="H21" s="73">
        <v>1425.9</v>
      </c>
      <c r="I21" s="73">
        <v>5703.56</v>
      </c>
      <c r="J21" s="33">
        <f t="shared" si="1"/>
        <v>7129.46</v>
      </c>
      <c r="K21" s="34"/>
      <c r="L21" s="34"/>
      <c r="M21" s="34"/>
      <c r="N21" s="34"/>
      <c r="O21" s="34"/>
      <c r="P21" s="34"/>
      <c r="Q21" s="34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</row>
    <row r="22">
      <c r="A22" s="66" t="s">
        <v>48</v>
      </c>
      <c r="B22" s="138" t="s">
        <v>44</v>
      </c>
      <c r="C22" s="68"/>
      <c r="D22" s="69" t="s">
        <v>23</v>
      </c>
      <c r="E22" s="70">
        <v>1.0</v>
      </c>
      <c r="F22" s="184" t="s">
        <v>295</v>
      </c>
      <c r="G22" s="72">
        <v>0.0</v>
      </c>
      <c r="H22" s="73">
        <v>1425.9</v>
      </c>
      <c r="I22" s="73">
        <v>5703.56</v>
      </c>
      <c r="J22" s="33">
        <f t="shared" si="1"/>
        <v>7129.46</v>
      </c>
      <c r="K22" s="34"/>
      <c r="L22" s="34"/>
      <c r="M22" s="34"/>
      <c r="N22" s="34"/>
      <c r="O22" s="34"/>
      <c r="P22" s="34"/>
      <c r="Q22" s="34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</row>
    <row r="23">
      <c r="A23" s="66" t="s">
        <v>49</v>
      </c>
      <c r="B23" s="138" t="s">
        <v>44</v>
      </c>
      <c r="C23" s="68"/>
      <c r="D23" s="69" t="s">
        <v>23</v>
      </c>
      <c r="E23" s="70">
        <v>1.0</v>
      </c>
      <c r="F23" s="66" t="s">
        <v>50</v>
      </c>
      <c r="G23" s="72">
        <v>0.0</v>
      </c>
      <c r="H23" s="73">
        <v>1425.9</v>
      </c>
      <c r="I23" s="73">
        <v>5703.56</v>
      </c>
      <c r="J23" s="33">
        <f t="shared" si="1"/>
        <v>7129.46</v>
      </c>
      <c r="K23" s="34"/>
      <c r="L23" s="34"/>
      <c r="M23" s="34"/>
      <c r="N23" s="34"/>
      <c r="O23" s="34"/>
      <c r="P23" s="34"/>
      <c r="Q23" s="34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</row>
    <row r="24">
      <c r="A24" s="66" t="s">
        <v>51</v>
      </c>
      <c r="B24" s="138" t="s">
        <v>44</v>
      </c>
      <c r="C24" s="68"/>
      <c r="D24" s="69" t="s">
        <v>23</v>
      </c>
      <c r="E24" s="70">
        <v>1.0</v>
      </c>
      <c r="F24" s="189" t="s">
        <v>296</v>
      </c>
      <c r="G24" s="72">
        <v>0.0</v>
      </c>
      <c r="H24" s="73">
        <v>1425.9</v>
      </c>
      <c r="I24" s="73">
        <v>5703.56</v>
      </c>
      <c r="J24" s="33">
        <f t="shared" si="1"/>
        <v>7129.46</v>
      </c>
      <c r="K24" s="34"/>
      <c r="L24" s="34"/>
      <c r="M24" s="34"/>
      <c r="N24" s="34"/>
      <c r="O24" s="34"/>
      <c r="P24" s="34"/>
      <c r="Q24" s="34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</row>
    <row r="25">
      <c r="A25" s="36" t="s">
        <v>330</v>
      </c>
      <c r="B25" s="144" t="s">
        <v>44</v>
      </c>
      <c r="C25" s="220"/>
      <c r="D25" s="221" t="s">
        <v>23</v>
      </c>
      <c r="E25" s="70">
        <v>1.0</v>
      </c>
      <c r="F25" s="222" t="s">
        <v>322</v>
      </c>
      <c r="G25" s="199">
        <v>0.0</v>
      </c>
      <c r="H25" s="195">
        <v>0.0</v>
      </c>
      <c r="I25" s="195">
        <v>0.0</v>
      </c>
      <c r="J25" s="33">
        <f t="shared" si="1"/>
        <v>0</v>
      </c>
      <c r="K25" s="34"/>
      <c r="L25" s="34"/>
      <c r="M25" s="34"/>
      <c r="N25" s="34"/>
      <c r="O25" s="34"/>
      <c r="P25" s="34"/>
      <c r="Q25" s="34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</row>
    <row r="26">
      <c r="A26" s="36" t="s">
        <v>53</v>
      </c>
      <c r="B26" s="144" t="s">
        <v>44</v>
      </c>
      <c r="C26" s="220"/>
      <c r="D26" s="221" t="s">
        <v>23</v>
      </c>
      <c r="E26" s="70">
        <v>1.0</v>
      </c>
      <c r="F26" s="36" t="s">
        <v>320</v>
      </c>
      <c r="G26" s="72">
        <v>0.0</v>
      </c>
      <c r="H26" s="73">
        <v>1425.9</v>
      </c>
      <c r="I26" s="73">
        <v>5703.56</v>
      </c>
      <c r="J26" s="33">
        <f t="shared" si="1"/>
        <v>7129.46</v>
      </c>
      <c r="K26" s="34"/>
      <c r="L26" s="34"/>
      <c r="M26" s="34"/>
      <c r="N26" s="34"/>
      <c r="O26" s="34"/>
      <c r="P26" s="34"/>
      <c r="Q26" s="34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</row>
    <row r="27">
      <c r="A27" s="36" t="s">
        <v>54</v>
      </c>
      <c r="B27" s="144" t="s">
        <v>55</v>
      </c>
      <c r="C27" s="220"/>
      <c r="D27" s="221" t="s">
        <v>23</v>
      </c>
      <c r="E27" s="70">
        <v>1.0</v>
      </c>
      <c r="F27" s="36" t="s">
        <v>321</v>
      </c>
      <c r="G27" s="72">
        <v>0.0</v>
      </c>
      <c r="H27" s="73">
        <v>1310.28</v>
      </c>
      <c r="I27" s="73">
        <v>5241.11</v>
      </c>
      <c r="J27" s="33">
        <f t="shared" si="1"/>
        <v>6551.39</v>
      </c>
      <c r="K27" s="34"/>
      <c r="L27" s="34"/>
      <c r="M27" s="34"/>
      <c r="N27" s="34"/>
      <c r="O27" s="34"/>
      <c r="P27" s="34"/>
      <c r="Q27" s="34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</row>
    <row r="28">
      <c r="A28" s="36" t="s">
        <v>57</v>
      </c>
      <c r="B28" s="144" t="s">
        <v>58</v>
      </c>
      <c r="C28" s="220"/>
      <c r="D28" s="221" t="s">
        <v>23</v>
      </c>
      <c r="E28" s="70">
        <v>1.0</v>
      </c>
      <c r="F28" s="36" t="s">
        <v>59</v>
      </c>
      <c r="G28" s="72">
        <v>0.0</v>
      </c>
      <c r="H28" s="73">
        <v>1079.06</v>
      </c>
      <c r="I28" s="73">
        <v>4316.21</v>
      </c>
      <c r="J28" s="33">
        <f t="shared" si="1"/>
        <v>5395.27</v>
      </c>
      <c r="K28" s="34"/>
      <c r="L28" s="34"/>
      <c r="M28" s="34"/>
      <c r="N28" s="34"/>
      <c r="O28" s="34"/>
      <c r="P28" s="34"/>
      <c r="Q28" s="34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</row>
    <row r="29">
      <c r="A29" s="36" t="s">
        <v>60</v>
      </c>
      <c r="B29" s="144" t="s">
        <v>58</v>
      </c>
      <c r="C29" s="220"/>
      <c r="D29" s="221" t="s">
        <v>23</v>
      </c>
      <c r="E29" s="70">
        <v>1.0</v>
      </c>
      <c r="F29" s="36" t="s">
        <v>61</v>
      </c>
      <c r="G29" s="72">
        <v>0.0</v>
      </c>
      <c r="H29" s="73">
        <v>1079.06</v>
      </c>
      <c r="I29" s="73">
        <v>4316.21</v>
      </c>
      <c r="J29" s="33">
        <f t="shared" si="1"/>
        <v>5395.27</v>
      </c>
      <c r="K29" s="34"/>
      <c r="L29" s="34"/>
      <c r="M29" s="34"/>
      <c r="N29" s="34"/>
      <c r="O29" s="34"/>
      <c r="P29" s="34"/>
      <c r="Q29" s="34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</row>
    <row r="30">
      <c r="A30" s="36" t="s">
        <v>62</v>
      </c>
      <c r="B30" s="144" t="s">
        <v>58</v>
      </c>
      <c r="C30" s="220"/>
      <c r="D30" s="221" t="s">
        <v>23</v>
      </c>
      <c r="E30" s="70">
        <v>1.0</v>
      </c>
      <c r="F30" s="148" t="s">
        <v>297</v>
      </c>
      <c r="G30" s="72">
        <v>0.0</v>
      </c>
      <c r="H30" s="73">
        <v>1079.06</v>
      </c>
      <c r="I30" s="73">
        <v>4316.21</v>
      </c>
      <c r="J30" s="33">
        <f t="shared" si="1"/>
        <v>5395.27</v>
      </c>
      <c r="K30" s="34"/>
      <c r="L30" s="34"/>
      <c r="M30" s="34"/>
      <c r="N30" s="34"/>
      <c r="O30" s="34"/>
      <c r="P30" s="34"/>
      <c r="Q30" s="34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</row>
    <row r="31">
      <c r="A31" s="36" t="s">
        <v>79</v>
      </c>
      <c r="B31" s="144" t="s">
        <v>58</v>
      </c>
      <c r="C31" s="220"/>
      <c r="D31" s="221" t="s">
        <v>23</v>
      </c>
      <c r="E31" s="70">
        <v>1.0</v>
      </c>
      <c r="F31" s="222" t="s">
        <v>298</v>
      </c>
      <c r="G31" s="72">
        <v>0.0</v>
      </c>
      <c r="H31" s="73">
        <v>1079.06</v>
      </c>
      <c r="I31" s="73">
        <v>4316.21</v>
      </c>
      <c r="J31" s="33">
        <f t="shared" si="1"/>
        <v>5395.27</v>
      </c>
      <c r="K31" s="34"/>
      <c r="L31" s="34"/>
      <c r="M31" s="34"/>
      <c r="N31" s="34"/>
      <c r="O31" s="34"/>
      <c r="P31" s="34"/>
      <c r="Q31" s="34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</row>
    <row r="32">
      <c r="A32" s="36" t="s">
        <v>345</v>
      </c>
      <c r="B32" s="144" t="s">
        <v>58</v>
      </c>
      <c r="C32" s="220"/>
      <c r="D32" s="221" t="s">
        <v>145</v>
      </c>
      <c r="E32" s="70">
        <v>1.0</v>
      </c>
      <c r="F32" s="223" t="s">
        <v>346</v>
      </c>
      <c r="G32" s="149">
        <v>0.0</v>
      </c>
      <c r="H32" s="73">
        <v>1079.06</v>
      </c>
      <c r="I32" s="73">
        <v>4316.21</v>
      </c>
      <c r="J32" s="33">
        <f t="shared" si="1"/>
        <v>5395.27</v>
      </c>
      <c r="K32" s="34"/>
      <c r="L32" s="34"/>
      <c r="M32" s="34"/>
      <c r="N32" s="34"/>
      <c r="O32" s="34"/>
      <c r="P32" s="34"/>
      <c r="Q32" s="34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</row>
    <row r="33">
      <c r="A33" s="234" t="s">
        <v>332</v>
      </c>
      <c r="B33" s="235" t="s">
        <v>58</v>
      </c>
      <c r="C33" s="220"/>
      <c r="D33" s="221" t="s">
        <v>23</v>
      </c>
      <c r="E33" s="70">
        <v>1.0</v>
      </c>
      <c r="F33" s="148" t="s">
        <v>323</v>
      </c>
      <c r="G33" s="149">
        <v>0.0</v>
      </c>
      <c r="H33" s="73">
        <v>1079.06</v>
      </c>
      <c r="I33" s="73">
        <v>4316.21</v>
      </c>
      <c r="J33" s="33">
        <f t="shared" si="1"/>
        <v>5395.27</v>
      </c>
      <c r="K33" s="34"/>
      <c r="L33" s="34"/>
      <c r="M33" s="34"/>
      <c r="N33" s="34"/>
      <c r="O33" s="34"/>
      <c r="P33" s="34"/>
      <c r="Q33" s="34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</row>
    <row r="34">
      <c r="A34" s="25" t="s">
        <v>79</v>
      </c>
      <c r="B34" s="236" t="s">
        <v>58</v>
      </c>
      <c r="C34" s="220"/>
      <c r="D34" s="221" t="s">
        <v>23</v>
      </c>
      <c r="E34" s="70">
        <v>1.0</v>
      </c>
      <c r="F34" s="237" t="s">
        <v>333</v>
      </c>
      <c r="G34" s="149">
        <v>0.0</v>
      </c>
      <c r="H34" s="73">
        <v>1079.06</v>
      </c>
      <c r="I34" s="73">
        <v>4316.21</v>
      </c>
      <c r="J34" s="33">
        <f t="shared" si="1"/>
        <v>5395.27</v>
      </c>
      <c r="K34" s="34"/>
      <c r="L34" s="34"/>
      <c r="M34" s="34"/>
      <c r="N34" s="34"/>
      <c r="O34" s="34"/>
      <c r="P34" s="34"/>
      <c r="Q34" s="34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</row>
    <row r="35">
      <c r="A35" s="47" t="s">
        <v>347</v>
      </c>
      <c r="B35" s="229" t="s">
        <v>58</v>
      </c>
      <c r="C35" s="230"/>
      <c r="D35" s="238" t="s">
        <v>23</v>
      </c>
      <c r="E35" s="70">
        <v>1.0</v>
      </c>
      <c r="F35" s="140" t="s">
        <v>348</v>
      </c>
      <c r="G35" s="239">
        <v>0.0</v>
      </c>
      <c r="H35" s="233">
        <v>1079.06</v>
      </c>
      <c r="I35" s="233">
        <v>4316.21</v>
      </c>
      <c r="J35" s="33">
        <f t="shared" si="1"/>
        <v>5395.27</v>
      </c>
      <c r="K35" s="34"/>
      <c r="L35" s="34"/>
      <c r="M35" s="34"/>
      <c r="N35" s="34"/>
      <c r="O35" s="34"/>
      <c r="P35" s="34"/>
      <c r="Q35" s="34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</row>
    <row r="36">
      <c r="A36" s="43" t="s">
        <v>349</v>
      </c>
      <c r="B36" s="240" t="s">
        <v>58</v>
      </c>
      <c r="C36" s="241"/>
      <c r="D36" s="242" t="s">
        <v>292</v>
      </c>
      <c r="E36" s="70">
        <v>1.0</v>
      </c>
      <c r="F36" s="45" t="s">
        <v>30</v>
      </c>
      <c r="G36" s="243">
        <v>0.0</v>
      </c>
      <c r="H36" s="195">
        <v>0.0</v>
      </c>
      <c r="I36" s="195">
        <v>0.0</v>
      </c>
      <c r="J36" s="33">
        <f t="shared" si="1"/>
        <v>0</v>
      </c>
      <c r="K36" s="34"/>
      <c r="L36" s="34"/>
      <c r="M36" s="34"/>
      <c r="N36" s="34"/>
      <c r="O36" s="34"/>
      <c r="P36" s="34"/>
      <c r="Q36" s="34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</row>
    <row r="37">
      <c r="A37" s="43" t="s">
        <v>349</v>
      </c>
      <c r="B37" s="240" t="s">
        <v>58</v>
      </c>
      <c r="C37" s="241"/>
      <c r="D37" s="242" t="s">
        <v>292</v>
      </c>
      <c r="E37" s="70">
        <v>1.0</v>
      </c>
      <c r="F37" s="244" t="s">
        <v>30</v>
      </c>
      <c r="G37" s="243">
        <v>0.0</v>
      </c>
      <c r="H37" s="195">
        <v>0.0</v>
      </c>
      <c r="I37" s="195">
        <v>0.0</v>
      </c>
      <c r="J37" s="33">
        <f t="shared" si="1"/>
        <v>0</v>
      </c>
      <c r="K37" s="34"/>
      <c r="L37" s="34"/>
      <c r="M37" s="34"/>
      <c r="N37" s="34"/>
      <c r="O37" s="34"/>
      <c r="P37" s="34"/>
      <c r="Q37" s="34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</row>
    <row r="38">
      <c r="A38" s="66" t="s">
        <v>67</v>
      </c>
      <c r="B38" s="138" t="s">
        <v>68</v>
      </c>
      <c r="C38" s="68"/>
      <c r="D38" s="245" t="s">
        <v>23</v>
      </c>
      <c r="E38" s="70">
        <v>1.0</v>
      </c>
      <c r="F38" s="246" t="s">
        <v>324</v>
      </c>
      <c r="G38" s="149">
        <v>0.0</v>
      </c>
      <c r="H38" s="73">
        <v>936.46</v>
      </c>
      <c r="I38" s="73">
        <v>3745.85</v>
      </c>
      <c r="J38" s="33">
        <f t="shared" si="1"/>
        <v>4682.31</v>
      </c>
      <c r="K38" s="34"/>
      <c r="L38" s="34"/>
      <c r="M38" s="34"/>
      <c r="N38" s="34"/>
      <c r="O38" s="34"/>
      <c r="P38" s="34"/>
      <c r="Q38" s="34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</row>
    <row r="39">
      <c r="A39" s="36" t="s">
        <v>67</v>
      </c>
      <c r="B39" s="144" t="s">
        <v>68</v>
      </c>
      <c r="C39" s="220"/>
      <c r="D39" s="221" t="s">
        <v>23</v>
      </c>
      <c r="E39" s="70">
        <v>1.0</v>
      </c>
      <c r="F39" s="172" t="s">
        <v>334</v>
      </c>
      <c r="G39" s="149">
        <v>0.0</v>
      </c>
      <c r="H39" s="73">
        <v>936.46</v>
      </c>
      <c r="I39" s="73">
        <v>3745.85</v>
      </c>
      <c r="J39" s="33">
        <f t="shared" si="1"/>
        <v>4682.31</v>
      </c>
      <c r="K39" s="34"/>
      <c r="L39" s="34"/>
      <c r="M39" s="34"/>
      <c r="N39" s="34"/>
      <c r="O39" s="34"/>
      <c r="P39" s="34"/>
      <c r="Q39" s="34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</row>
    <row r="40">
      <c r="A40" s="36" t="s">
        <v>335</v>
      </c>
      <c r="B40" s="144" t="s">
        <v>68</v>
      </c>
      <c r="C40" s="220"/>
      <c r="D40" s="221" t="s">
        <v>23</v>
      </c>
      <c r="E40" s="70">
        <v>1.0</v>
      </c>
      <c r="F40" s="172" t="s">
        <v>336</v>
      </c>
      <c r="G40" s="149">
        <v>0.0</v>
      </c>
      <c r="H40" s="73">
        <v>936.46</v>
      </c>
      <c r="I40" s="73">
        <v>3745.85</v>
      </c>
      <c r="J40" s="33">
        <f t="shared" si="1"/>
        <v>4682.31</v>
      </c>
      <c r="K40" s="34"/>
      <c r="L40" s="34"/>
      <c r="M40" s="34"/>
      <c r="N40" s="34"/>
      <c r="O40" s="34"/>
      <c r="P40" s="34"/>
      <c r="Q40" s="34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</row>
    <row r="41">
      <c r="A41" s="36" t="s">
        <v>335</v>
      </c>
      <c r="B41" s="144" t="s">
        <v>68</v>
      </c>
      <c r="C41" s="220"/>
      <c r="D41" s="221" t="s">
        <v>23</v>
      </c>
      <c r="E41" s="70">
        <v>1.0</v>
      </c>
      <c r="F41" s="172" t="s">
        <v>337</v>
      </c>
      <c r="G41" s="149">
        <v>0.0</v>
      </c>
      <c r="H41" s="73">
        <v>936.46</v>
      </c>
      <c r="I41" s="73">
        <v>3745.85</v>
      </c>
      <c r="J41" s="33">
        <f t="shared" si="1"/>
        <v>4682.31</v>
      </c>
      <c r="K41" s="34"/>
      <c r="L41" s="34"/>
      <c r="M41" s="34"/>
      <c r="N41" s="34"/>
      <c r="O41" s="34"/>
      <c r="P41" s="34"/>
      <c r="Q41" s="34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</row>
    <row r="42">
      <c r="A42" s="66" t="s">
        <v>69</v>
      </c>
      <c r="B42" s="138" t="s">
        <v>68</v>
      </c>
      <c r="C42" s="68"/>
      <c r="D42" s="69" t="s">
        <v>23</v>
      </c>
      <c r="E42" s="70">
        <v>1.0</v>
      </c>
      <c r="F42" s="66" t="s">
        <v>70</v>
      </c>
      <c r="G42" s="149">
        <v>0.0</v>
      </c>
      <c r="H42" s="73">
        <v>936.46</v>
      </c>
      <c r="I42" s="73">
        <v>3745.85</v>
      </c>
      <c r="J42" s="33">
        <f t="shared" si="1"/>
        <v>4682.31</v>
      </c>
      <c r="K42" s="34"/>
      <c r="L42" s="34"/>
      <c r="M42" s="34"/>
      <c r="N42" s="34"/>
      <c r="O42" s="34"/>
      <c r="P42" s="34"/>
      <c r="Q42" s="34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</row>
    <row r="43">
      <c r="A43" s="66" t="s">
        <v>71</v>
      </c>
      <c r="B43" s="138" t="s">
        <v>68</v>
      </c>
      <c r="C43" s="68"/>
      <c r="D43" s="69" t="s">
        <v>23</v>
      </c>
      <c r="E43" s="70">
        <v>1.0</v>
      </c>
      <c r="F43" s="66" t="s">
        <v>72</v>
      </c>
      <c r="G43" s="149">
        <v>0.0</v>
      </c>
      <c r="H43" s="73">
        <v>936.46</v>
      </c>
      <c r="I43" s="73">
        <v>3745.85</v>
      </c>
      <c r="J43" s="33">
        <f t="shared" si="1"/>
        <v>4682.31</v>
      </c>
      <c r="K43" s="34"/>
      <c r="L43" s="34"/>
      <c r="M43" s="34"/>
      <c r="N43" s="34"/>
      <c r="O43" s="34"/>
      <c r="P43" s="34"/>
      <c r="Q43" s="34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</row>
    <row r="44">
      <c r="A44" s="66" t="s">
        <v>71</v>
      </c>
      <c r="B44" s="138" t="s">
        <v>68</v>
      </c>
      <c r="C44" s="68"/>
      <c r="D44" s="69" t="s">
        <v>23</v>
      </c>
      <c r="E44" s="70">
        <v>1.0</v>
      </c>
      <c r="F44" s="66" t="s">
        <v>73</v>
      </c>
      <c r="G44" s="149">
        <v>0.0</v>
      </c>
      <c r="H44" s="73">
        <v>936.46</v>
      </c>
      <c r="I44" s="73">
        <v>3745.85</v>
      </c>
      <c r="J44" s="33">
        <f t="shared" si="1"/>
        <v>4682.31</v>
      </c>
      <c r="K44" s="34"/>
      <c r="L44" s="34"/>
      <c r="M44" s="34"/>
      <c r="N44" s="34"/>
      <c r="O44" s="34"/>
      <c r="P44" s="34"/>
      <c r="Q44" s="34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</row>
    <row r="45">
      <c r="A45" s="66" t="s">
        <v>74</v>
      </c>
      <c r="B45" s="138" t="s">
        <v>68</v>
      </c>
      <c r="C45" s="68"/>
      <c r="D45" s="69" t="s">
        <v>23</v>
      </c>
      <c r="E45" s="70">
        <v>1.0</v>
      </c>
      <c r="F45" s="66" t="s">
        <v>75</v>
      </c>
      <c r="G45" s="149">
        <v>0.0</v>
      </c>
      <c r="H45" s="73">
        <v>936.46</v>
      </c>
      <c r="I45" s="73">
        <v>3745.85</v>
      </c>
      <c r="J45" s="33">
        <f t="shared" si="1"/>
        <v>4682.31</v>
      </c>
      <c r="K45" s="34"/>
      <c r="L45" s="34"/>
      <c r="M45" s="34"/>
      <c r="N45" s="34"/>
      <c r="O45" s="34"/>
      <c r="P45" s="34"/>
      <c r="Q45" s="34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</row>
    <row r="46">
      <c r="A46" s="66" t="s">
        <v>76</v>
      </c>
      <c r="B46" s="138" t="s">
        <v>77</v>
      </c>
      <c r="C46" s="68"/>
      <c r="D46" s="69" t="s">
        <v>23</v>
      </c>
      <c r="E46" s="70">
        <v>1.0</v>
      </c>
      <c r="F46" s="66" t="s">
        <v>78</v>
      </c>
      <c r="G46" s="149">
        <v>0.0</v>
      </c>
      <c r="H46" s="73">
        <v>770.75</v>
      </c>
      <c r="I46" s="73">
        <v>3083.01</v>
      </c>
      <c r="J46" s="33">
        <f t="shared" si="1"/>
        <v>3853.76</v>
      </c>
      <c r="K46" s="34"/>
      <c r="L46" s="34"/>
      <c r="M46" s="34"/>
      <c r="N46" s="34"/>
      <c r="O46" s="34"/>
      <c r="P46" s="34"/>
      <c r="Q46" s="34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</row>
    <row r="47">
      <c r="A47" s="43" t="s">
        <v>67</v>
      </c>
      <c r="B47" s="142" t="s">
        <v>77</v>
      </c>
      <c r="C47" s="68"/>
      <c r="D47" s="210" t="s">
        <v>292</v>
      </c>
      <c r="E47" s="70">
        <v>1.0</v>
      </c>
      <c r="F47" s="186" t="s">
        <v>30</v>
      </c>
      <c r="G47" s="149">
        <v>0.0</v>
      </c>
      <c r="H47" s="187">
        <v>0.0</v>
      </c>
      <c r="I47" s="187">
        <v>0.0</v>
      </c>
      <c r="J47" s="33">
        <f t="shared" si="1"/>
        <v>0</v>
      </c>
      <c r="K47" s="34"/>
      <c r="L47" s="34"/>
      <c r="M47" s="34"/>
      <c r="N47" s="34"/>
      <c r="O47" s="34"/>
      <c r="P47" s="34"/>
      <c r="Q47" s="34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</row>
    <row r="48">
      <c r="A48" s="36" t="s">
        <v>80</v>
      </c>
      <c r="B48" s="138" t="s">
        <v>77</v>
      </c>
      <c r="C48" s="68"/>
      <c r="D48" s="69" t="s">
        <v>23</v>
      </c>
      <c r="E48" s="70">
        <v>1.0</v>
      </c>
      <c r="F48" s="66" t="s">
        <v>300</v>
      </c>
      <c r="G48" s="149">
        <v>0.0</v>
      </c>
      <c r="H48" s="73">
        <v>770.75</v>
      </c>
      <c r="I48" s="73">
        <v>3083.01</v>
      </c>
      <c r="J48" s="33">
        <f t="shared" si="1"/>
        <v>3853.76</v>
      </c>
      <c r="K48" s="34"/>
      <c r="L48" s="34"/>
      <c r="M48" s="34"/>
      <c r="N48" s="34"/>
      <c r="O48" s="34"/>
      <c r="P48" s="34"/>
      <c r="Q48" s="34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</row>
    <row r="49">
      <c r="A49" s="36" t="s">
        <v>80</v>
      </c>
      <c r="B49" s="138" t="s">
        <v>77</v>
      </c>
      <c r="C49" s="68"/>
      <c r="D49" s="69" t="s">
        <v>23</v>
      </c>
      <c r="E49" s="70">
        <v>1.0</v>
      </c>
      <c r="F49" s="66" t="s">
        <v>301</v>
      </c>
      <c r="G49" s="149">
        <v>0.0</v>
      </c>
      <c r="H49" s="73">
        <v>770.75</v>
      </c>
      <c r="I49" s="73">
        <v>3083.01</v>
      </c>
      <c r="J49" s="33">
        <f t="shared" si="1"/>
        <v>3853.76</v>
      </c>
      <c r="K49" s="34"/>
      <c r="L49" s="34"/>
      <c r="M49" s="34"/>
      <c r="N49" s="34"/>
      <c r="O49" s="34"/>
      <c r="P49" s="34"/>
      <c r="Q49" s="34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</row>
    <row r="50">
      <c r="A50" s="36" t="s">
        <v>338</v>
      </c>
      <c r="B50" s="144" t="s">
        <v>77</v>
      </c>
      <c r="C50" s="220"/>
      <c r="D50" s="221" t="s">
        <v>23</v>
      </c>
      <c r="E50" s="70">
        <v>1.0</v>
      </c>
      <c r="F50" s="225" t="s">
        <v>341</v>
      </c>
      <c r="G50" s="149">
        <v>0.0</v>
      </c>
      <c r="H50" s="73">
        <v>770.75</v>
      </c>
      <c r="I50" s="73">
        <v>3083.01</v>
      </c>
      <c r="J50" s="33">
        <f t="shared" si="1"/>
        <v>3853.76</v>
      </c>
      <c r="K50" s="34"/>
      <c r="L50" s="34"/>
      <c r="M50" s="34"/>
      <c r="N50" s="34"/>
      <c r="O50" s="34"/>
      <c r="P50" s="34"/>
      <c r="Q50" s="34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</row>
    <row r="51">
      <c r="A51" s="66" t="s">
        <v>81</v>
      </c>
      <c r="B51" s="138" t="s">
        <v>77</v>
      </c>
      <c r="C51" s="68"/>
      <c r="D51" s="69" t="s">
        <v>23</v>
      </c>
      <c r="E51" s="70">
        <v>1.0</v>
      </c>
      <c r="F51" s="66" t="s">
        <v>82</v>
      </c>
      <c r="G51" s="149">
        <v>0.0</v>
      </c>
      <c r="H51" s="73">
        <v>770.75</v>
      </c>
      <c r="I51" s="73">
        <v>3083.01</v>
      </c>
      <c r="J51" s="33">
        <f t="shared" si="1"/>
        <v>3853.76</v>
      </c>
      <c r="K51" s="34"/>
      <c r="L51" s="34"/>
      <c r="M51" s="34"/>
      <c r="N51" s="34"/>
      <c r="O51" s="34"/>
      <c r="P51" s="34"/>
      <c r="Q51" s="34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</row>
    <row r="52">
      <c r="A52" s="66" t="s">
        <v>81</v>
      </c>
      <c r="B52" s="138" t="s">
        <v>77</v>
      </c>
      <c r="C52" s="68"/>
      <c r="D52" s="69" t="s">
        <v>23</v>
      </c>
      <c r="E52" s="70">
        <v>1.0</v>
      </c>
      <c r="F52" s="66" t="s">
        <v>83</v>
      </c>
      <c r="G52" s="149">
        <v>0.0</v>
      </c>
      <c r="H52" s="73">
        <v>770.75</v>
      </c>
      <c r="I52" s="73">
        <v>3083.01</v>
      </c>
      <c r="J52" s="33">
        <f t="shared" si="1"/>
        <v>3853.76</v>
      </c>
      <c r="K52" s="34"/>
      <c r="L52" s="34"/>
      <c r="M52" s="34"/>
      <c r="N52" s="34"/>
      <c r="O52" s="34"/>
      <c r="P52" s="34"/>
      <c r="Q52" s="34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</row>
    <row r="53">
      <c r="A53" s="66" t="s">
        <v>81</v>
      </c>
      <c r="B53" s="138" t="s">
        <v>77</v>
      </c>
      <c r="C53" s="68"/>
      <c r="D53" s="69" t="s">
        <v>23</v>
      </c>
      <c r="E53" s="70">
        <v>1.0</v>
      </c>
      <c r="F53" s="66" t="s">
        <v>84</v>
      </c>
      <c r="G53" s="149">
        <v>0.0</v>
      </c>
      <c r="H53" s="73">
        <v>770.75</v>
      </c>
      <c r="I53" s="73">
        <v>3083.01</v>
      </c>
      <c r="J53" s="33">
        <f t="shared" si="1"/>
        <v>3853.76</v>
      </c>
      <c r="K53" s="34"/>
      <c r="L53" s="34"/>
      <c r="M53" s="34"/>
      <c r="N53" s="34"/>
      <c r="O53" s="34"/>
      <c r="P53" s="34"/>
      <c r="Q53" s="34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</row>
    <row r="54">
      <c r="A54" s="66" t="s">
        <v>85</v>
      </c>
      <c r="B54" s="138" t="s">
        <v>77</v>
      </c>
      <c r="C54" s="68"/>
      <c r="D54" s="69" t="s">
        <v>23</v>
      </c>
      <c r="E54" s="70">
        <v>1.0</v>
      </c>
      <c r="F54" s="66" t="s">
        <v>302</v>
      </c>
      <c r="G54" s="149">
        <v>0.0</v>
      </c>
      <c r="H54" s="73">
        <v>770.75</v>
      </c>
      <c r="I54" s="73">
        <v>3083.01</v>
      </c>
      <c r="J54" s="33">
        <f t="shared" si="1"/>
        <v>3853.76</v>
      </c>
      <c r="K54" s="34"/>
      <c r="L54" s="34"/>
      <c r="M54" s="34"/>
      <c r="N54" s="34"/>
      <c r="O54" s="34"/>
      <c r="P54" s="34"/>
      <c r="Q54" s="34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</row>
    <row r="55">
      <c r="A55" s="66" t="s">
        <v>85</v>
      </c>
      <c r="B55" s="138" t="s">
        <v>77</v>
      </c>
      <c r="C55" s="68"/>
      <c r="D55" s="69" t="s">
        <v>23</v>
      </c>
      <c r="E55" s="70">
        <v>1.0</v>
      </c>
      <c r="F55" s="66" t="s">
        <v>86</v>
      </c>
      <c r="G55" s="149">
        <v>0.0</v>
      </c>
      <c r="H55" s="73">
        <v>770.75</v>
      </c>
      <c r="I55" s="73">
        <v>3083.01</v>
      </c>
      <c r="J55" s="33">
        <f t="shared" si="1"/>
        <v>3853.76</v>
      </c>
      <c r="K55" s="34"/>
      <c r="L55" s="34"/>
      <c r="M55" s="34"/>
      <c r="N55" s="34"/>
      <c r="O55" s="34"/>
      <c r="P55" s="34"/>
      <c r="Q55" s="34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</row>
    <row r="56">
      <c r="A56" s="66" t="s">
        <v>85</v>
      </c>
      <c r="B56" s="138" t="s">
        <v>77</v>
      </c>
      <c r="C56" s="68"/>
      <c r="D56" s="69" t="s">
        <v>23</v>
      </c>
      <c r="E56" s="70">
        <v>1.0</v>
      </c>
      <c r="F56" s="66" t="s">
        <v>87</v>
      </c>
      <c r="G56" s="149">
        <v>0.0</v>
      </c>
      <c r="H56" s="73">
        <v>770.75</v>
      </c>
      <c r="I56" s="73">
        <v>3083.01</v>
      </c>
      <c r="J56" s="33">
        <f t="shared" si="1"/>
        <v>3853.76</v>
      </c>
      <c r="K56" s="34"/>
      <c r="L56" s="34"/>
      <c r="M56" s="34"/>
      <c r="N56" s="34"/>
      <c r="O56" s="34"/>
      <c r="P56" s="34"/>
      <c r="Q56" s="34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</row>
    <row r="57">
      <c r="A57" s="66" t="s">
        <v>88</v>
      </c>
      <c r="B57" s="138" t="s">
        <v>77</v>
      </c>
      <c r="C57" s="68"/>
      <c r="D57" s="69" t="s">
        <v>23</v>
      </c>
      <c r="E57" s="70">
        <v>1.0</v>
      </c>
      <c r="F57" s="66" t="s">
        <v>89</v>
      </c>
      <c r="G57" s="149">
        <v>0.0</v>
      </c>
      <c r="H57" s="73">
        <v>770.75</v>
      </c>
      <c r="I57" s="73">
        <v>3083.01</v>
      </c>
      <c r="J57" s="33">
        <f t="shared" si="1"/>
        <v>3853.76</v>
      </c>
      <c r="K57" s="34"/>
      <c r="L57" s="34"/>
      <c r="M57" s="34"/>
      <c r="N57" s="34"/>
      <c r="O57" s="34"/>
      <c r="P57" s="34"/>
      <c r="Q57" s="34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</row>
    <row r="58">
      <c r="A58" s="66" t="s">
        <v>88</v>
      </c>
      <c r="B58" s="67" t="s">
        <v>77</v>
      </c>
      <c r="C58" s="68"/>
      <c r="D58" s="69" t="s">
        <v>23</v>
      </c>
      <c r="E58" s="70">
        <v>1.0</v>
      </c>
      <c r="F58" s="184" t="s">
        <v>303</v>
      </c>
      <c r="G58" s="149">
        <v>0.0</v>
      </c>
      <c r="H58" s="73">
        <v>770.75</v>
      </c>
      <c r="I58" s="73">
        <v>3083.01</v>
      </c>
      <c r="J58" s="33">
        <f t="shared" si="1"/>
        <v>3853.76</v>
      </c>
      <c r="K58" s="34"/>
      <c r="L58" s="34"/>
      <c r="M58" s="34"/>
      <c r="N58" s="34"/>
      <c r="O58" s="34"/>
      <c r="P58" s="34"/>
      <c r="Q58" s="34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</row>
    <row r="59">
      <c r="A59" s="66" t="s">
        <v>90</v>
      </c>
      <c r="B59" s="138" t="s">
        <v>77</v>
      </c>
      <c r="C59" s="68"/>
      <c r="D59" s="69" t="s">
        <v>23</v>
      </c>
      <c r="E59" s="70">
        <v>1.0</v>
      </c>
      <c r="F59" s="247" t="s">
        <v>91</v>
      </c>
      <c r="G59" s="149">
        <v>0.0</v>
      </c>
      <c r="H59" s="73">
        <v>770.75</v>
      </c>
      <c r="I59" s="73">
        <v>3083.01</v>
      </c>
      <c r="J59" s="33">
        <f t="shared" si="1"/>
        <v>3853.76</v>
      </c>
      <c r="K59" s="34"/>
      <c r="L59" s="34"/>
      <c r="M59" s="34"/>
      <c r="N59" s="34"/>
      <c r="O59" s="34"/>
      <c r="P59" s="34"/>
      <c r="Q59" s="34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</row>
    <row r="60">
      <c r="A60" s="66" t="s">
        <v>92</v>
      </c>
      <c r="B60" s="67" t="s">
        <v>77</v>
      </c>
      <c r="C60" s="68"/>
      <c r="D60" s="69" t="s">
        <v>145</v>
      </c>
      <c r="E60" s="70">
        <v>1.0</v>
      </c>
      <c r="F60" s="132" t="s">
        <v>304</v>
      </c>
      <c r="G60" s="248">
        <v>0.0</v>
      </c>
      <c r="H60" s="73">
        <v>0.0</v>
      </c>
      <c r="I60" s="73">
        <v>3083.01</v>
      </c>
      <c r="J60" s="33">
        <f t="shared" si="1"/>
        <v>3083.01</v>
      </c>
      <c r="K60" s="34"/>
      <c r="L60" s="34"/>
      <c r="M60" s="34"/>
      <c r="N60" s="34"/>
      <c r="O60" s="34"/>
      <c r="P60" s="34"/>
      <c r="Q60" s="34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</row>
    <row r="61">
      <c r="A61" s="36" t="s">
        <v>350</v>
      </c>
      <c r="B61" s="226" t="s">
        <v>77</v>
      </c>
      <c r="C61" s="68"/>
      <c r="D61" s="69" t="s">
        <v>145</v>
      </c>
      <c r="E61" s="70">
        <v>1.0</v>
      </c>
      <c r="F61" s="47" t="s">
        <v>351</v>
      </c>
      <c r="G61" s="248">
        <v>0.0</v>
      </c>
      <c r="H61" s="73">
        <v>0.0</v>
      </c>
      <c r="I61" s="73">
        <v>3083.01</v>
      </c>
      <c r="J61" s="33">
        <f t="shared" si="1"/>
        <v>3083.01</v>
      </c>
      <c r="K61" s="34"/>
      <c r="L61" s="34"/>
      <c r="M61" s="34"/>
      <c r="N61" s="34"/>
      <c r="O61" s="34"/>
      <c r="P61" s="34"/>
      <c r="Q61" s="34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</row>
    <row r="62">
      <c r="A62" s="66" t="s">
        <v>93</v>
      </c>
      <c r="B62" s="67" t="s">
        <v>94</v>
      </c>
      <c r="C62" s="68"/>
      <c r="D62" s="69" t="s">
        <v>23</v>
      </c>
      <c r="E62" s="70">
        <v>1.0</v>
      </c>
      <c r="F62" s="66" t="s">
        <v>106</v>
      </c>
      <c r="G62" s="248">
        <v>0.0</v>
      </c>
      <c r="H62" s="191">
        <v>500.99</v>
      </c>
      <c r="I62" s="191">
        <v>2003.96</v>
      </c>
      <c r="J62" s="33">
        <f t="shared" si="1"/>
        <v>2504.95</v>
      </c>
      <c r="K62" s="34"/>
      <c r="L62" s="34"/>
      <c r="M62" s="34"/>
      <c r="N62" s="34"/>
      <c r="O62" s="34"/>
      <c r="P62" s="34"/>
      <c r="Q62" s="34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</row>
    <row r="63">
      <c r="A63" s="224" t="s">
        <v>93</v>
      </c>
      <c r="B63" s="142" t="s">
        <v>94</v>
      </c>
      <c r="C63" s="68"/>
      <c r="D63" s="210" t="s">
        <v>292</v>
      </c>
      <c r="E63" s="70">
        <v>1.0</v>
      </c>
      <c r="F63" s="186" t="s">
        <v>30</v>
      </c>
      <c r="G63" s="149">
        <v>0.0</v>
      </c>
      <c r="H63" s="192">
        <v>0.0</v>
      </c>
      <c r="I63" s="192">
        <v>0.0</v>
      </c>
      <c r="J63" s="33">
        <f t="shared" si="1"/>
        <v>0</v>
      </c>
      <c r="K63" s="34"/>
      <c r="L63" s="34"/>
      <c r="M63" s="34"/>
      <c r="N63" s="34"/>
      <c r="O63" s="34"/>
      <c r="P63" s="34"/>
      <c r="Q63" s="34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</row>
    <row r="64">
      <c r="A64" s="25" t="s">
        <v>339</v>
      </c>
      <c r="B64" s="67" t="s">
        <v>94</v>
      </c>
      <c r="C64" s="68"/>
      <c r="D64" s="69" t="s">
        <v>23</v>
      </c>
      <c r="E64" s="70">
        <v>1.0</v>
      </c>
      <c r="F64" s="225" t="s">
        <v>340</v>
      </c>
      <c r="G64" s="149">
        <v>0.0</v>
      </c>
      <c r="H64" s="191">
        <v>500.99</v>
      </c>
      <c r="I64" s="191">
        <v>2003.96</v>
      </c>
      <c r="J64" s="33">
        <f t="shared" si="1"/>
        <v>2504.95</v>
      </c>
      <c r="K64" s="34"/>
      <c r="L64" s="34"/>
      <c r="M64" s="34"/>
      <c r="N64" s="34"/>
      <c r="O64" s="34"/>
      <c r="P64" s="34"/>
      <c r="Q64" s="34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</row>
    <row r="65">
      <c r="A65" s="66" t="s">
        <v>95</v>
      </c>
      <c r="B65" s="138" t="s">
        <v>94</v>
      </c>
      <c r="C65" s="68"/>
      <c r="D65" s="69" t="s">
        <v>23</v>
      </c>
      <c r="E65" s="70">
        <v>1.0</v>
      </c>
      <c r="F65" s="66" t="s">
        <v>96</v>
      </c>
      <c r="G65" s="149">
        <v>0.0</v>
      </c>
      <c r="H65" s="191">
        <v>500.99</v>
      </c>
      <c r="I65" s="191">
        <v>2003.96</v>
      </c>
      <c r="J65" s="33">
        <f t="shared" si="1"/>
        <v>2504.95</v>
      </c>
      <c r="K65" s="34"/>
      <c r="L65" s="34"/>
      <c r="M65" s="34"/>
      <c r="N65" s="34"/>
      <c r="O65" s="34"/>
      <c r="P65" s="34"/>
      <c r="Q65" s="34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</row>
    <row r="66">
      <c r="A66" s="66" t="s">
        <v>95</v>
      </c>
      <c r="B66" s="67" t="s">
        <v>94</v>
      </c>
      <c r="C66" s="68"/>
      <c r="D66" s="221" t="s">
        <v>23</v>
      </c>
      <c r="E66" s="70">
        <v>1.0</v>
      </c>
      <c r="F66" s="172" t="s">
        <v>342</v>
      </c>
      <c r="G66" s="149">
        <v>0.0</v>
      </c>
      <c r="H66" s="191">
        <v>500.99</v>
      </c>
      <c r="I66" s="191">
        <v>2003.96</v>
      </c>
      <c r="J66" s="33">
        <f t="shared" si="1"/>
        <v>2504.95</v>
      </c>
      <c r="K66" s="34"/>
      <c r="L66" s="34"/>
      <c r="M66" s="34"/>
      <c r="N66" s="34"/>
      <c r="O66" s="34"/>
      <c r="P66" s="34"/>
      <c r="Q66" s="34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</row>
    <row r="67">
      <c r="A67" s="36" t="s">
        <v>97</v>
      </c>
      <c r="B67" s="226" t="s">
        <v>98</v>
      </c>
      <c r="C67" s="220"/>
      <c r="D67" s="210" t="s">
        <v>292</v>
      </c>
      <c r="E67" s="70">
        <v>1.0</v>
      </c>
      <c r="F67" s="45" t="s">
        <v>30</v>
      </c>
      <c r="G67" s="149">
        <v>0.0</v>
      </c>
      <c r="H67" s="191">
        <v>0.0</v>
      </c>
      <c r="I67" s="191">
        <v>0.0</v>
      </c>
      <c r="J67" s="33">
        <f t="shared" si="1"/>
        <v>0</v>
      </c>
      <c r="K67" s="34"/>
      <c r="L67" s="34"/>
      <c r="M67" s="34"/>
      <c r="N67" s="34"/>
      <c r="O67" s="34"/>
      <c r="P67" s="34"/>
      <c r="Q67" s="34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</row>
    <row r="68">
      <c r="A68" s="66" t="s">
        <v>99</v>
      </c>
      <c r="B68" s="138" t="s">
        <v>100</v>
      </c>
      <c r="C68" s="68"/>
      <c r="D68" s="69" t="s">
        <v>145</v>
      </c>
      <c r="E68" s="70">
        <v>1.0</v>
      </c>
      <c r="F68" s="66" t="s">
        <v>101</v>
      </c>
      <c r="G68" s="149">
        <v>0.0</v>
      </c>
      <c r="H68" s="73">
        <v>269.76</v>
      </c>
      <c r="I68" s="73">
        <v>1079.06</v>
      </c>
      <c r="J68" s="33">
        <f t="shared" si="1"/>
        <v>1348.82</v>
      </c>
      <c r="K68" s="34"/>
      <c r="L68" s="34"/>
      <c r="M68" s="34"/>
      <c r="N68" s="34"/>
      <c r="O68" s="34"/>
      <c r="P68" s="34"/>
      <c r="Q68" s="34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</row>
    <row r="69">
      <c r="A69" s="66" t="s">
        <v>102</v>
      </c>
      <c r="B69" s="138" t="s">
        <v>100</v>
      </c>
      <c r="C69" s="68"/>
      <c r="D69" s="69" t="s">
        <v>23</v>
      </c>
      <c r="E69" s="70">
        <v>1.0</v>
      </c>
      <c r="F69" s="66" t="s">
        <v>103</v>
      </c>
      <c r="G69" s="149">
        <v>0.0</v>
      </c>
      <c r="H69" s="73">
        <v>269.76</v>
      </c>
      <c r="I69" s="73">
        <v>1079.06</v>
      </c>
      <c r="J69" s="33">
        <f t="shared" si="1"/>
        <v>1348.82</v>
      </c>
      <c r="K69" s="34"/>
      <c r="L69" s="34"/>
      <c r="M69" s="34"/>
      <c r="N69" s="34"/>
      <c r="O69" s="34"/>
      <c r="P69" s="34"/>
      <c r="Q69" s="34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</row>
    <row r="70">
      <c r="A70" s="66" t="s">
        <v>104</v>
      </c>
      <c r="B70" s="138" t="s">
        <v>100</v>
      </c>
      <c r="C70" s="68"/>
      <c r="D70" s="69" t="s">
        <v>23</v>
      </c>
      <c r="E70" s="70">
        <v>1.0</v>
      </c>
      <c r="F70" s="66" t="s">
        <v>105</v>
      </c>
      <c r="G70" s="149">
        <v>0.0</v>
      </c>
      <c r="H70" s="73">
        <v>269.76</v>
      </c>
      <c r="I70" s="73">
        <v>1079.06</v>
      </c>
      <c r="J70" s="33">
        <f t="shared" si="1"/>
        <v>1348.82</v>
      </c>
      <c r="K70" s="34"/>
      <c r="L70" s="34"/>
      <c r="M70" s="34"/>
      <c r="N70" s="34"/>
      <c r="O70" s="34"/>
      <c r="P70" s="34"/>
      <c r="Q70" s="34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</row>
    <row r="71">
      <c r="A71" s="66" t="s">
        <v>104</v>
      </c>
      <c r="B71" s="138" t="s">
        <v>100</v>
      </c>
      <c r="C71" s="68"/>
      <c r="D71" s="221" t="s">
        <v>145</v>
      </c>
      <c r="E71" s="70">
        <v>1.0</v>
      </c>
      <c r="F71" s="66" t="s">
        <v>352</v>
      </c>
      <c r="G71" s="149">
        <v>0.0</v>
      </c>
      <c r="H71" s="73">
        <v>269.76</v>
      </c>
      <c r="I71" s="73">
        <v>1079.06</v>
      </c>
      <c r="J71" s="33">
        <f t="shared" si="1"/>
        <v>1348.82</v>
      </c>
      <c r="K71" s="34"/>
      <c r="L71" s="34"/>
      <c r="M71" s="34"/>
      <c r="N71" s="34"/>
      <c r="O71" s="34"/>
      <c r="P71" s="34"/>
      <c r="Q71" s="34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</row>
    <row r="72">
      <c r="A72" s="66" t="s">
        <v>104</v>
      </c>
      <c r="B72" s="67" t="s">
        <v>100</v>
      </c>
      <c r="C72" s="68"/>
      <c r="D72" s="69" t="s">
        <v>23</v>
      </c>
      <c r="E72" s="70">
        <v>1.0</v>
      </c>
      <c r="F72" s="189" t="s">
        <v>305</v>
      </c>
      <c r="G72" s="72">
        <v>0.0</v>
      </c>
      <c r="H72" s="73">
        <v>269.76</v>
      </c>
      <c r="I72" s="73">
        <v>1079.06</v>
      </c>
      <c r="J72" s="33">
        <f t="shared" si="1"/>
        <v>1348.82</v>
      </c>
      <c r="K72" s="34"/>
      <c r="L72" s="34"/>
      <c r="M72" s="34"/>
      <c r="N72" s="34"/>
      <c r="O72" s="34"/>
      <c r="P72" s="34"/>
      <c r="Q72" s="34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</row>
    <row r="73">
      <c r="A73" s="66" t="s">
        <v>107</v>
      </c>
      <c r="B73" s="67"/>
      <c r="C73" s="68"/>
      <c r="D73" s="69" t="s">
        <v>108</v>
      </c>
      <c r="E73" s="70">
        <v>1.0</v>
      </c>
      <c r="F73" s="71" t="s">
        <v>109</v>
      </c>
      <c r="G73" s="72">
        <v>0.0</v>
      </c>
      <c r="H73" s="73">
        <v>0.0</v>
      </c>
      <c r="I73" s="73">
        <v>5004.52</v>
      </c>
      <c r="J73" s="33">
        <f t="shared" si="1"/>
        <v>5004.52</v>
      </c>
      <c r="K73" s="34"/>
      <c r="L73" s="34"/>
      <c r="M73" s="34"/>
      <c r="N73" s="34"/>
      <c r="O73" s="34"/>
      <c r="P73" s="34"/>
      <c r="Q73" s="34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</row>
    <row r="74">
      <c r="A74" s="66" t="s">
        <v>107</v>
      </c>
      <c r="B74" s="67"/>
      <c r="C74" s="68"/>
      <c r="D74" s="69" t="s">
        <v>108</v>
      </c>
      <c r="E74" s="70">
        <v>1.0</v>
      </c>
      <c r="F74" s="74" t="s">
        <v>110</v>
      </c>
      <c r="G74" s="72">
        <v>0.0</v>
      </c>
      <c r="H74" s="73">
        <v>0.0</v>
      </c>
      <c r="I74" s="73">
        <v>5004.52</v>
      </c>
      <c r="J74" s="33">
        <f t="shared" si="1"/>
        <v>5004.52</v>
      </c>
      <c r="K74" s="34"/>
      <c r="L74" s="34"/>
      <c r="M74" s="34"/>
      <c r="N74" s="34"/>
      <c r="O74" s="34"/>
      <c r="P74" s="34"/>
      <c r="Q74" s="34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</row>
    <row r="75">
      <c r="A75" s="66" t="s">
        <v>107</v>
      </c>
      <c r="B75" s="67"/>
      <c r="C75" s="68"/>
      <c r="D75" s="69" t="s">
        <v>108</v>
      </c>
      <c r="E75" s="70">
        <v>1.0</v>
      </c>
      <c r="F75" s="74" t="s">
        <v>111</v>
      </c>
      <c r="G75" s="72">
        <v>0.0</v>
      </c>
      <c r="H75" s="73">
        <v>0.0</v>
      </c>
      <c r="I75" s="73">
        <v>5004.52</v>
      </c>
      <c r="J75" s="33">
        <f t="shared" si="1"/>
        <v>5004.52</v>
      </c>
      <c r="K75" s="34"/>
      <c r="L75" s="34"/>
      <c r="M75" s="34"/>
      <c r="N75" s="34"/>
      <c r="O75" s="34"/>
      <c r="P75" s="34"/>
      <c r="Q75" s="34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</row>
    <row r="76">
      <c r="A76" s="66" t="s">
        <v>107</v>
      </c>
      <c r="B76" s="67"/>
      <c r="C76" s="68"/>
      <c r="D76" s="69" t="s">
        <v>108</v>
      </c>
      <c r="E76" s="70">
        <v>1.0</v>
      </c>
      <c r="F76" s="75" t="s">
        <v>112</v>
      </c>
      <c r="G76" s="72">
        <v>0.0</v>
      </c>
      <c r="H76" s="73">
        <v>0.0</v>
      </c>
      <c r="I76" s="73">
        <v>5004.52</v>
      </c>
      <c r="J76" s="33">
        <f t="shared" si="1"/>
        <v>5004.52</v>
      </c>
      <c r="K76" s="34"/>
      <c r="L76" s="34"/>
      <c r="M76" s="34"/>
      <c r="N76" s="34"/>
      <c r="O76" s="34"/>
      <c r="P76" s="34"/>
      <c r="Q76" s="34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</row>
    <row r="77">
      <c r="A77" s="76" t="s">
        <v>113</v>
      </c>
      <c r="B77" s="76" t="s">
        <v>114</v>
      </c>
      <c r="C77" s="77" t="s">
        <v>115</v>
      </c>
      <c r="D77" s="77" t="s">
        <v>116</v>
      </c>
      <c r="E77" s="77" t="s">
        <v>117</v>
      </c>
      <c r="F77" s="78"/>
      <c r="G77" s="77" t="s">
        <v>118</v>
      </c>
      <c r="H77" s="77" t="s">
        <v>119</v>
      </c>
      <c r="I77" s="77" t="s">
        <v>120</v>
      </c>
      <c r="J77" s="77" t="s">
        <v>327</v>
      </c>
      <c r="K77" s="34"/>
      <c r="L77" s="34"/>
      <c r="M77" s="34"/>
      <c r="N77" s="34"/>
      <c r="O77" s="34"/>
      <c r="P77" s="34"/>
      <c r="Q77" s="34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</row>
    <row r="78">
      <c r="A78" s="79" t="s">
        <v>121</v>
      </c>
      <c r="B78" s="80" t="s">
        <v>18</v>
      </c>
      <c r="C78" s="81">
        <f>SUMIFS($E$7:$E$72,$B$7:$B$72,"DAS",$D$7:$D$72,"&lt;&gt;VAGO")</f>
        <v>1</v>
      </c>
      <c r="D78" s="81">
        <f>SUMIFS($E$7:$E$72,$B$7:$B$72,"DAS",$D$7:$D$72,"VAGO")</f>
        <v>0</v>
      </c>
      <c r="E78" s="81">
        <f t="shared" ref="E78:E88" si="2">C78+D78</f>
        <v>1</v>
      </c>
      <c r="F78" s="82"/>
      <c r="G78" s="83">
        <f>SUMIF($B$7:$B$72,"DAS",$G$7:$G$72)</f>
        <v>18000</v>
      </c>
      <c r="H78" s="83">
        <f>SUMIF($B$7:$B$72,"DAS",$H$7:$H$72)</f>
        <v>0</v>
      </c>
      <c r="I78" s="83">
        <f>SUMIF($B$7:$B$72,"DAS",$I$7:$I$72)</f>
        <v>0</v>
      </c>
      <c r="J78" s="83">
        <f>SUMIF($B$7:$B$72,"DAS",$J$7:$J$72)</f>
        <v>18000</v>
      </c>
      <c r="K78" s="84"/>
      <c r="L78" s="84"/>
      <c r="M78" s="84"/>
      <c r="N78" s="84"/>
      <c r="O78" s="84"/>
      <c r="P78" s="84"/>
      <c r="Q78" s="84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</row>
    <row r="79">
      <c r="A79" s="79" t="s">
        <v>122</v>
      </c>
      <c r="B79" s="80" t="s">
        <v>22</v>
      </c>
      <c r="C79" s="81">
        <f>SUMIFS($E$7:$E$72,$B$7:$B$72,"DAS-1",$D$7:$D$72,"&lt;&gt;VAGO")</f>
        <v>4</v>
      </c>
      <c r="D79" s="81">
        <f>SUMIFS($E$7:$E$72,$B$7:$B$72,"DAS-1",$D$7:$D$72,"VAGO")</f>
        <v>0</v>
      </c>
      <c r="E79" s="81">
        <f t="shared" si="2"/>
        <v>4</v>
      </c>
      <c r="F79" s="85"/>
      <c r="G79" s="83">
        <f>SUMIF($B$7:$B$72,"DAS-1",$G$7:$G$72)</f>
        <v>0</v>
      </c>
      <c r="H79" s="83">
        <f>SUMIF($B$7:$B$72,"DAS-1",$H$7:$H$72)</f>
        <v>10400</v>
      </c>
      <c r="I79" s="83">
        <f>SUMIF($B$7:$B$72,"DAS-1",$I$7:$I$72)</f>
        <v>41600</v>
      </c>
      <c r="J79" s="83">
        <f>SUMIF($B$7:$B$72,"DAS-1",$J$7:$J$72)</f>
        <v>52000</v>
      </c>
      <c r="K79" s="84"/>
      <c r="L79" s="84"/>
      <c r="M79" s="84"/>
      <c r="N79" s="84"/>
      <c r="O79" s="84"/>
      <c r="P79" s="84"/>
      <c r="Q79" s="84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</row>
    <row r="80">
      <c r="A80" s="79" t="s">
        <v>123</v>
      </c>
      <c r="B80" s="80" t="s">
        <v>32</v>
      </c>
      <c r="C80" s="81">
        <f>SUMIFS($E$7:$E$72,$B$7:$B$72,"DAS-2",$D$7:$D$72,"&lt;&gt;VAGO")</f>
        <v>6</v>
      </c>
      <c r="D80" s="81">
        <f>SUMIFS($E$7:$E$72,$B$7:$B$72,"DAS-2",$D$7:$D$72,"VAGO")</f>
        <v>1</v>
      </c>
      <c r="E80" s="81">
        <f t="shared" si="2"/>
        <v>7</v>
      </c>
      <c r="F80" s="85"/>
      <c r="G80" s="83">
        <f>SUMIF($B$7:$B$72,"DAS-2",$G$7:$G$72)</f>
        <v>0</v>
      </c>
      <c r="H80" s="83">
        <f>SUMIF($B$7:$B$72,"DAS-2",$H$7:$H$72)</f>
        <v>10173.9</v>
      </c>
      <c r="I80" s="83">
        <f>SUMIF($B$7:$B$72,"DAS-2",$I$7:$I$72)</f>
        <v>40695.66</v>
      </c>
      <c r="J80" s="83">
        <f>SUMIF($B$7:$B$72,"DAS-2",$J$7:$J$72)</f>
        <v>50869.56</v>
      </c>
      <c r="K80" s="84"/>
      <c r="L80" s="84"/>
      <c r="M80" s="84"/>
      <c r="N80" s="84"/>
      <c r="O80" s="84"/>
      <c r="P80" s="84"/>
      <c r="Q80" s="84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</row>
    <row r="81" ht="15.75" customHeight="1">
      <c r="A81" s="79" t="s">
        <v>124</v>
      </c>
      <c r="B81" s="80" t="s">
        <v>44</v>
      </c>
      <c r="C81" s="81">
        <f>SUMIFS($E$7:$E$72,$B$7:$B$72,"DAS-3",$D$7:$D$72,"&lt;&gt;VAGO")</f>
        <v>8</v>
      </c>
      <c r="D81" s="81">
        <f>SUMIFS($E$7:$E$72,$B$7:$B$72,"DAS-3",$D$7:$D$72,"VAGO")</f>
        <v>0</v>
      </c>
      <c r="E81" s="81">
        <f t="shared" si="2"/>
        <v>8</v>
      </c>
      <c r="F81" s="85"/>
      <c r="G81" s="83">
        <f>SUMIF($B$7:$B$72,"DAS-3",$G$7:$G$72)</f>
        <v>0</v>
      </c>
      <c r="H81" s="83">
        <f>SUMIF($B$7:$B$72,"DAS-3",$H$7:$H$72)</f>
        <v>9981.3</v>
      </c>
      <c r="I81" s="83">
        <f>SUMIF($B$7:$B$72,"DAS-3",$I$7:$I$72)</f>
        <v>39924.92</v>
      </c>
      <c r="J81" s="83">
        <f>SUMIF($B$7:$B$72,"DAS-3",$J$7:$J$72)</f>
        <v>49906.22</v>
      </c>
      <c r="K81" s="84"/>
      <c r="L81" s="84"/>
      <c r="M81" s="84"/>
      <c r="N81" s="84"/>
      <c r="O81" s="84"/>
      <c r="P81" s="84"/>
      <c r="Q81" s="84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</row>
    <row r="82" ht="15.75" customHeight="1">
      <c r="A82" s="86" t="s">
        <v>125</v>
      </c>
      <c r="B82" s="80" t="s">
        <v>55</v>
      </c>
      <c r="C82" s="81">
        <f>SUMIFS($E$7:$E$72,$B$7:$B$72,"DAS-4",$D$7:$D$72,"&lt;&gt;VAGO")</f>
        <v>1</v>
      </c>
      <c r="D82" s="81">
        <f>SUMIFS($E$7:$E$72,$B$7:$B$72,"DAS-4",$D$7:$D$72,"VAGO")</f>
        <v>0</v>
      </c>
      <c r="E82" s="81">
        <f t="shared" si="2"/>
        <v>1</v>
      </c>
      <c r="F82" s="87"/>
      <c r="G82" s="83">
        <f>SUMIF($B$7:$B$72,"DAS-4",$G$7:$G$72)</f>
        <v>0</v>
      </c>
      <c r="H82" s="83">
        <f>SUMIF($B$7:$B$72,"DAS-4",$H$7:$H$72)</f>
        <v>1310.28</v>
      </c>
      <c r="I82" s="83">
        <f>SUMIF($B$7:$B$72,"DAS-4",$I$7:$I$72)</f>
        <v>5241.11</v>
      </c>
      <c r="J82" s="83">
        <f>SUMIF($B$7:$B$72,"DAS-4",$J$7:$J$72)</f>
        <v>6551.39</v>
      </c>
      <c r="K82" s="84"/>
      <c r="L82" s="84"/>
      <c r="M82" s="84"/>
      <c r="N82" s="84"/>
      <c r="O82" s="84"/>
      <c r="P82" s="84"/>
      <c r="Q82" s="84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</row>
    <row r="83" ht="15.75" customHeight="1">
      <c r="A83" s="86" t="s">
        <v>126</v>
      </c>
      <c r="B83" s="80" t="s">
        <v>58</v>
      </c>
      <c r="C83" s="81">
        <f>SUMIFS($E$7:$E$72,$B$7:$B$72,"DAS-5",$D$7:$D$72,"&lt;&gt;VAGO")</f>
        <v>8</v>
      </c>
      <c r="D83" s="81">
        <f>SUMIFS($E$7:$E$72,$B$7:$B$72,"DAS-5",$D$7:$D$72,"VAGO")</f>
        <v>2</v>
      </c>
      <c r="E83" s="81">
        <f t="shared" si="2"/>
        <v>10</v>
      </c>
      <c r="F83" s="87"/>
      <c r="G83" s="83">
        <f>SUMIF($B$7:$B$72,"DAS-5",$G$7:$G$72)</f>
        <v>0</v>
      </c>
      <c r="H83" s="83">
        <f>SUMIF($B$7:$B$72,"DAS-5",$H$7:$H$72)</f>
        <v>8632.48</v>
      </c>
      <c r="I83" s="83">
        <f>SUMIF($B$7:$B$72,"DAS-5",$I$7:$I$72)</f>
        <v>34529.68</v>
      </c>
      <c r="J83" s="83">
        <f>SUMIF($B$7:$B$72,"DAS-5",$J$7:$J$72)</f>
        <v>43162.16</v>
      </c>
      <c r="K83" s="84"/>
      <c r="L83" s="84"/>
      <c r="M83" s="84"/>
      <c r="N83" s="84"/>
      <c r="O83" s="84"/>
      <c r="P83" s="84"/>
      <c r="Q83" s="84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</row>
    <row r="84" ht="15.75" customHeight="1">
      <c r="A84" s="86" t="s">
        <v>127</v>
      </c>
      <c r="B84" s="80" t="s">
        <v>68</v>
      </c>
      <c r="C84" s="81">
        <f>SUMIFS($E$7:$E$72,$B$7:$B$72,"CAA-1",$D$7:$D$72,"&lt;&gt;VAGO")</f>
        <v>8</v>
      </c>
      <c r="D84" s="81">
        <f>SUMIFS($E$7:$E$72,$B$7:$B$72,"CAA-1",$D$7:$D$72,"VAGO")</f>
        <v>0</v>
      </c>
      <c r="E84" s="81">
        <f t="shared" si="2"/>
        <v>8</v>
      </c>
      <c r="F84" s="87"/>
      <c r="G84" s="83">
        <f>SUMIF($B$7:$B$72,"CAA-1",$G$7:$G$72)</f>
        <v>0</v>
      </c>
      <c r="H84" s="83">
        <f>SUMIF($B$7:$B$72,"CAA-1",$H$7:$H$72)</f>
        <v>7491.68</v>
      </c>
      <c r="I84" s="83">
        <f>SUMIF($B$7:$B$72,"CAA-1",$I$7:$I$72)</f>
        <v>29966.8</v>
      </c>
      <c r="J84" s="83">
        <f>SUMIF($B$7:$B$72,"CAA-1",$J$7:$J$72)</f>
        <v>37458.48</v>
      </c>
      <c r="K84" s="84"/>
      <c r="L84" s="84"/>
      <c r="M84" s="84"/>
      <c r="N84" s="84"/>
      <c r="O84" s="84"/>
      <c r="P84" s="84"/>
      <c r="Q84" s="84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</row>
    <row r="85" ht="15.75" customHeight="1">
      <c r="A85" s="86" t="s">
        <v>128</v>
      </c>
      <c r="B85" s="80" t="s">
        <v>77</v>
      </c>
      <c r="C85" s="81">
        <f>SUMIFS($E$7:$E$72,$B$7:$B$72,"CAA-2",$D$7:$D$72,"&lt;&gt;VAGO")</f>
        <v>15</v>
      </c>
      <c r="D85" s="81">
        <f>SUMIFS($E$7:$E$72,$B$7:$B$72,"CAA-2",$D$7:$D$72,"VAGO")</f>
        <v>1</v>
      </c>
      <c r="E85" s="81">
        <f t="shared" si="2"/>
        <v>16</v>
      </c>
      <c r="F85" s="87"/>
      <c r="G85" s="83">
        <f>SUMIF($B$7:$B$72,"CAA-2",$G$7:$G$72)</f>
        <v>0</v>
      </c>
      <c r="H85" s="83">
        <f>SUMIF($B$7:$B$72,"CAA-2",$H$7:$H$72)</f>
        <v>10019.75</v>
      </c>
      <c r="I85" s="83">
        <f>SUMIF($B$7:$B$72,"CAA-2",$I$7:$I$72)</f>
        <v>46245.15</v>
      </c>
      <c r="J85" s="83">
        <f>SUMIF($B$7:$B$72,"CAA-2",$J$7:$J$72)</f>
        <v>56264.9</v>
      </c>
      <c r="K85" s="84"/>
      <c r="L85" s="84"/>
      <c r="M85" s="84"/>
      <c r="N85" s="84"/>
      <c r="O85" s="84"/>
      <c r="P85" s="84"/>
      <c r="Q85" s="84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</row>
    <row r="86" ht="15.75" customHeight="1">
      <c r="A86" s="86" t="s">
        <v>129</v>
      </c>
      <c r="B86" s="80" t="s">
        <v>94</v>
      </c>
      <c r="C86" s="81">
        <f>SUMIFS($E$7:$E$72,$B$7:$B$72,"CAA-3",$D$7:$D$72,"&lt;&gt;VAGO")</f>
        <v>4</v>
      </c>
      <c r="D86" s="81">
        <f>SUMIFS($E$7:$E$72,$B$7:$B$72,"CAA-3",$D$7:$D$72,"VAGO")</f>
        <v>1</v>
      </c>
      <c r="E86" s="81">
        <f t="shared" si="2"/>
        <v>5</v>
      </c>
      <c r="F86" s="85"/>
      <c r="G86" s="83">
        <f>SUMIF($B$7:$B$72,"CAA-3",$G$7:$G$72)</f>
        <v>0</v>
      </c>
      <c r="H86" s="83">
        <f>SUMIF($B$7:$B$72,"CAA-3",$H$7:$H$72)</f>
        <v>2003.96</v>
      </c>
      <c r="I86" s="83">
        <f>SUMIF($B$7:$B$72,"CAA-3",$I$7:$I$72)</f>
        <v>8015.84</v>
      </c>
      <c r="J86" s="83">
        <f>SUMIF($B$7:$B$72,"CAA-3",$J$7:$J$72)</f>
        <v>10019.8</v>
      </c>
      <c r="K86" s="84"/>
      <c r="L86" s="84"/>
      <c r="M86" s="84"/>
      <c r="N86" s="84"/>
      <c r="O86" s="84"/>
      <c r="P86" s="84"/>
      <c r="Q86" s="84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</row>
    <row r="87" ht="15.75" customHeight="1">
      <c r="A87" s="86" t="s">
        <v>130</v>
      </c>
      <c r="B87" s="80" t="s">
        <v>98</v>
      </c>
      <c r="C87" s="81">
        <f>SUMIFS($E$7:$E$72,$B$7:$B$72,"CAA-4",$D$7:$D$72,"&lt;&gt;VAGO")</f>
        <v>0</v>
      </c>
      <c r="D87" s="81">
        <f>SUMIFS($E$7:$E$72,$B$7:$B$72,"CAA-4",$D$7:$D$72,"VAGO")</f>
        <v>1</v>
      </c>
      <c r="E87" s="81">
        <f t="shared" si="2"/>
        <v>1</v>
      </c>
      <c r="F87" s="85"/>
      <c r="G87" s="83">
        <f>SUMIF($B$7:$B$72,"CAA-4",$G$7:$G$72)</f>
        <v>0</v>
      </c>
      <c r="H87" s="83">
        <f>SUMIF($B$7:$B$72,"CAA-4",$H$7:$H$72)</f>
        <v>0</v>
      </c>
      <c r="I87" s="83">
        <f>SUMIF($B$7:$B$72,"CAA-4",$I$7:$I$72)</f>
        <v>0</v>
      </c>
      <c r="J87" s="83">
        <f>SUMIF($B$7:$B$72,"CAA-4",$J$7:$J$72)</f>
        <v>0</v>
      </c>
      <c r="K87" s="84"/>
      <c r="L87" s="84"/>
      <c r="M87" s="84"/>
      <c r="N87" s="84"/>
      <c r="O87" s="84"/>
      <c r="P87" s="84"/>
      <c r="Q87" s="84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</row>
    <row r="88" ht="15.75" customHeight="1">
      <c r="A88" s="86" t="s">
        <v>131</v>
      </c>
      <c r="B88" s="80" t="s">
        <v>100</v>
      </c>
      <c r="C88" s="81">
        <f>SUMIFS($E$7:$E$72,$B$7:$B$72,"CAA-5",$D$7:$D$72,"&lt;&gt;VAGO")</f>
        <v>5</v>
      </c>
      <c r="D88" s="81">
        <f>SUMIFS($E$7:$E$72,$B$7:$B$72,"CAA-5",$D$7:$D$72,"VAGO")</f>
        <v>0</v>
      </c>
      <c r="E88" s="81">
        <f t="shared" si="2"/>
        <v>5</v>
      </c>
      <c r="F88" s="85"/>
      <c r="G88" s="83">
        <f>SUMIF($B$7:$B$72,"CAA-5",$G$7:$G$72)</f>
        <v>0</v>
      </c>
      <c r="H88" s="83">
        <f>SUMIF($B$7:$B$72,"CAA-5",$H$7:$H$72)</f>
        <v>1348.8</v>
      </c>
      <c r="I88" s="83">
        <f>SUMIF($B$7:$B$72,"CAA-5",$I$7:$I$72)</f>
        <v>5395.3</v>
      </c>
      <c r="J88" s="83">
        <f>SUMIF($B$7:$B$72,"CAA-5",$J$7:$J$72)</f>
        <v>6744.1</v>
      </c>
      <c r="K88" s="84"/>
      <c r="L88" s="84"/>
      <c r="M88" s="84"/>
      <c r="N88" s="84"/>
      <c r="O88" s="84"/>
      <c r="P88" s="84"/>
      <c r="Q88" s="84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</row>
    <row r="89" ht="15.75" customHeight="1">
      <c r="A89" s="76" t="s">
        <v>132</v>
      </c>
      <c r="B89" s="78"/>
      <c r="C89" s="77">
        <f t="shared" ref="C89:E89" si="3">SUM(C78:C88)</f>
        <v>60</v>
      </c>
      <c r="D89" s="77">
        <f t="shared" si="3"/>
        <v>6</v>
      </c>
      <c r="E89" s="77">
        <f t="shared" si="3"/>
        <v>66</v>
      </c>
      <c r="F89" s="78"/>
      <c r="G89" s="88">
        <f t="shared" ref="G89:J89" si="4">SUM(G78:G88)</f>
        <v>18000</v>
      </c>
      <c r="H89" s="88">
        <f t="shared" si="4"/>
        <v>61362.15</v>
      </c>
      <c r="I89" s="88">
        <f t="shared" si="4"/>
        <v>251614.46</v>
      </c>
      <c r="J89" s="88">
        <f t="shared" si="4"/>
        <v>330976.61</v>
      </c>
      <c r="K89" s="84"/>
      <c r="L89" s="84"/>
      <c r="M89" s="84"/>
      <c r="N89" s="84"/>
      <c r="O89" s="84"/>
      <c r="P89" s="84"/>
      <c r="Q89" s="84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</row>
    <row r="90" ht="45.75" customHeight="1">
      <c r="A90" s="84"/>
      <c r="B90" s="84"/>
      <c r="C90" s="84"/>
      <c r="D90" s="84"/>
      <c r="E90" s="84"/>
      <c r="F90" s="84"/>
      <c r="G90" s="84"/>
      <c r="H90" s="34"/>
      <c r="I90" s="34"/>
      <c r="J90" s="89"/>
      <c r="K90" s="84"/>
      <c r="L90" s="84"/>
      <c r="M90" s="84"/>
      <c r="N90" s="84"/>
      <c r="O90" s="84"/>
      <c r="P90" s="84"/>
      <c r="Q90" s="84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</row>
    <row r="91" ht="15.75" customHeight="1">
      <c r="A91" s="17" t="s">
        <v>133</v>
      </c>
      <c r="B91" s="8"/>
      <c r="C91" s="8"/>
      <c r="D91" s="8"/>
      <c r="E91" s="8"/>
      <c r="F91" s="8"/>
      <c r="G91" s="8"/>
      <c r="H91" s="8"/>
      <c r="I91" s="15"/>
      <c r="J91" s="84"/>
      <c r="K91" s="18"/>
      <c r="L91" s="84"/>
      <c r="M91" s="84"/>
      <c r="N91" s="84"/>
      <c r="O91" s="84"/>
      <c r="P91" s="84"/>
      <c r="Q91" s="84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</row>
    <row r="92" ht="15.75" customHeight="1">
      <c r="A92" s="21" t="s">
        <v>134</v>
      </c>
      <c r="B92" s="21" t="s">
        <v>135</v>
      </c>
      <c r="C92" s="21" t="s">
        <v>136</v>
      </c>
      <c r="D92" s="21" t="s">
        <v>137</v>
      </c>
      <c r="E92" s="21" t="s">
        <v>138</v>
      </c>
      <c r="F92" s="21" t="s">
        <v>139</v>
      </c>
      <c r="G92" s="21" t="s">
        <v>140</v>
      </c>
      <c r="H92" s="21" t="s">
        <v>141</v>
      </c>
      <c r="I92" s="21" t="s">
        <v>142</v>
      </c>
      <c r="J92" s="90"/>
      <c r="K92" s="18"/>
      <c r="L92" s="90"/>
      <c r="M92" s="90"/>
      <c r="N92" s="90"/>
      <c r="O92" s="90"/>
      <c r="P92" s="90"/>
      <c r="Q92" s="90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</row>
    <row r="93" ht="15.75" customHeight="1">
      <c r="A93" s="132" t="s">
        <v>306</v>
      </c>
      <c r="B93" s="196" t="s">
        <v>144</v>
      </c>
      <c r="C93" s="49"/>
      <c r="D93" s="50" t="s">
        <v>145</v>
      </c>
      <c r="E93" s="80">
        <v>1.0</v>
      </c>
      <c r="F93" s="132" t="s">
        <v>143</v>
      </c>
      <c r="G93" s="39">
        <v>0.0</v>
      </c>
      <c r="H93" s="137">
        <v>6782.61</v>
      </c>
      <c r="I93" s="33">
        <f t="shared" ref="I93:I97" si="5">SUM(G93:H93)</f>
        <v>6782.61</v>
      </c>
      <c r="J93" s="84"/>
      <c r="K93" s="34"/>
      <c r="L93" s="34"/>
      <c r="M93" s="34"/>
      <c r="N93" s="34"/>
      <c r="O93" s="34"/>
      <c r="P93" s="34"/>
      <c r="Q93" s="34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</row>
    <row r="94" ht="15.75" customHeight="1">
      <c r="A94" s="66" t="s">
        <v>307</v>
      </c>
      <c r="B94" s="197" t="s">
        <v>159</v>
      </c>
      <c r="C94" s="49"/>
      <c r="D94" s="50" t="s">
        <v>145</v>
      </c>
      <c r="E94" s="80">
        <v>1.0</v>
      </c>
      <c r="F94" s="66" t="s">
        <v>146</v>
      </c>
      <c r="G94" s="39">
        <v>0.0</v>
      </c>
      <c r="H94" s="139">
        <v>5703.56</v>
      </c>
      <c r="I94" s="33">
        <f t="shared" si="5"/>
        <v>5703.56</v>
      </c>
      <c r="J94" s="84"/>
      <c r="K94" s="34"/>
      <c r="L94" s="34"/>
      <c r="M94" s="34"/>
      <c r="N94" s="34"/>
      <c r="O94" s="34"/>
      <c r="P94" s="34"/>
      <c r="Q94" s="34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</row>
    <row r="95" ht="15.75" customHeight="1">
      <c r="A95" s="66" t="s">
        <v>308</v>
      </c>
      <c r="B95" s="197" t="s">
        <v>147</v>
      </c>
      <c r="C95" s="49"/>
      <c r="D95" s="50" t="s">
        <v>145</v>
      </c>
      <c r="E95" s="80">
        <v>1.0</v>
      </c>
      <c r="F95" s="184" t="s">
        <v>309</v>
      </c>
      <c r="G95" s="39">
        <v>0.0</v>
      </c>
      <c r="H95" s="139">
        <v>5241.11</v>
      </c>
      <c r="I95" s="33">
        <f t="shared" si="5"/>
        <v>5241.11</v>
      </c>
      <c r="J95" s="84"/>
      <c r="K95" s="34"/>
      <c r="L95" s="34"/>
      <c r="M95" s="34"/>
      <c r="N95" s="34"/>
      <c r="O95" s="34"/>
      <c r="P95" s="34"/>
      <c r="Q95" s="34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</row>
    <row r="96" ht="15.75" customHeight="1">
      <c r="A96" s="160" t="s">
        <v>310</v>
      </c>
      <c r="B96" s="197" t="s">
        <v>148</v>
      </c>
      <c r="C96" s="49"/>
      <c r="D96" s="50" t="s">
        <v>292</v>
      </c>
      <c r="E96" s="80">
        <v>1.0</v>
      </c>
      <c r="F96" s="211" t="s">
        <v>30</v>
      </c>
      <c r="G96" s="39">
        <v>0.0</v>
      </c>
      <c r="H96" s="212">
        <v>0.0</v>
      </c>
      <c r="I96" s="33">
        <f t="shared" si="5"/>
        <v>0</v>
      </c>
      <c r="J96" s="84"/>
      <c r="K96" s="34"/>
      <c r="L96" s="34"/>
      <c r="M96" s="34"/>
      <c r="N96" s="34"/>
      <c r="O96" s="34"/>
      <c r="P96" s="34"/>
      <c r="Q96" s="34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</row>
    <row r="97" ht="15.75" customHeight="1">
      <c r="A97" s="66" t="s">
        <v>311</v>
      </c>
      <c r="B97" s="197" t="s">
        <v>148</v>
      </c>
      <c r="C97" s="49"/>
      <c r="D97" s="50" t="s">
        <v>145</v>
      </c>
      <c r="E97" s="80">
        <v>1.0</v>
      </c>
      <c r="F97" s="189" t="s">
        <v>312</v>
      </c>
      <c r="G97" s="39">
        <v>0.0</v>
      </c>
      <c r="H97" s="139">
        <v>4316.21</v>
      </c>
      <c r="I97" s="33">
        <f t="shared" si="5"/>
        <v>4316.21</v>
      </c>
      <c r="J97" s="84"/>
      <c r="K97" s="34"/>
      <c r="L97" s="34"/>
      <c r="M97" s="34"/>
      <c r="N97" s="34"/>
      <c r="O97" s="34"/>
      <c r="P97" s="34"/>
      <c r="Q97" s="34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</row>
    <row r="98" ht="15.75" customHeight="1">
      <c r="A98" s="76" t="s">
        <v>149</v>
      </c>
      <c r="B98" s="76" t="s">
        <v>150</v>
      </c>
      <c r="C98" s="77" t="s">
        <v>151</v>
      </c>
      <c r="D98" s="77" t="s">
        <v>152</v>
      </c>
      <c r="E98" s="77" t="s">
        <v>153</v>
      </c>
      <c r="F98" s="97"/>
      <c r="G98" s="77" t="s">
        <v>154</v>
      </c>
      <c r="H98" s="77" t="s">
        <v>155</v>
      </c>
      <c r="I98" s="77" t="s">
        <v>156</v>
      </c>
      <c r="J98" s="84"/>
      <c r="K98" s="18"/>
      <c r="L98" s="18"/>
      <c r="M98" s="18"/>
      <c r="N98" s="18"/>
      <c r="O98" s="18"/>
      <c r="P98" s="18"/>
      <c r="Q98" s="18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</row>
    <row r="99" ht="15.75" customHeight="1">
      <c r="A99" s="79" t="s">
        <v>157</v>
      </c>
      <c r="B99" s="98" t="s">
        <v>144</v>
      </c>
      <c r="C99" s="81">
        <f>SUMIFS($E$93:$E$97,$B$93:$B$97,"FDA",$D$93:$D$97,"&lt;&gt;VAGO")</f>
        <v>1</v>
      </c>
      <c r="D99" s="81">
        <f>SUMIFS($E$93:$E$97,$B$93:$B$97,"FDA",$D$93:$D$97,"VAGO")</f>
        <v>0</v>
      </c>
      <c r="E99" s="81">
        <f t="shared" ref="E99:E103" si="6">C99+D99</f>
        <v>1</v>
      </c>
      <c r="F99" s="82"/>
      <c r="G99" s="33">
        <f>SUMIF($B$93:$B$97,"FDA",$G$93:$G$97)</f>
        <v>0</v>
      </c>
      <c r="H99" s="33">
        <f>SUMIF($B$93:$B$97,"FDA",$H$93:$H$97)</f>
        <v>6782.61</v>
      </c>
      <c r="I99" s="33">
        <f>SUMIF($B$93:$B$97,"FDA",$I$93:$I$97)</f>
        <v>6782.61</v>
      </c>
      <c r="J99" s="34"/>
      <c r="K99" s="18"/>
      <c r="L99" s="34"/>
      <c r="M99" s="34"/>
      <c r="N99" s="34"/>
      <c r="O99" s="34"/>
      <c r="P99" s="34"/>
      <c r="Q99" s="34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</row>
    <row r="100" ht="15.75" customHeight="1">
      <c r="A100" s="79" t="s">
        <v>158</v>
      </c>
      <c r="B100" s="98" t="s">
        <v>159</v>
      </c>
      <c r="C100" s="81">
        <f>SUMIFS($E$93:$E$97,$B$93:$B$97,"FDA-1",$D$93:$D$97,"&lt;&gt;VAGO")</f>
        <v>1</v>
      </c>
      <c r="D100" s="81">
        <f>SUMIFS($E$93:$E$97,$B$93:$B$97,"FDA-1",$D$93:$D$97,"VAGO")</f>
        <v>0</v>
      </c>
      <c r="E100" s="81">
        <f t="shared" si="6"/>
        <v>1</v>
      </c>
      <c r="F100" s="82"/>
      <c r="G100" s="33">
        <f>SUMIF($B$93:$B$97,"FDA-1",$G$93:$G$97)</f>
        <v>0</v>
      </c>
      <c r="H100" s="33">
        <f>SUMIF($B$93:$B$97,"FDA-1",$H$93:$H$97)</f>
        <v>5703.56</v>
      </c>
      <c r="I100" s="33">
        <f>SUMIF($B$93:$B$97,"FDA-1",$I$93:$I$97)</f>
        <v>5703.56</v>
      </c>
      <c r="J100" s="34"/>
      <c r="K100" s="18"/>
      <c r="L100" s="34"/>
      <c r="M100" s="34"/>
      <c r="N100" s="34"/>
      <c r="O100" s="34"/>
      <c r="P100" s="34"/>
      <c r="Q100" s="34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</row>
    <row r="101" ht="15.75" customHeight="1">
      <c r="A101" s="79" t="s">
        <v>160</v>
      </c>
      <c r="B101" s="98" t="s">
        <v>147</v>
      </c>
      <c r="C101" s="81">
        <f>SUMIFS($E$93:$E$97,$B$93:$B$97,"FDA-2",$D$93:$D$97,"&lt;&gt;VAGO")</f>
        <v>1</v>
      </c>
      <c r="D101" s="81">
        <f>SUMIFS($E$93:$E$97,$B$93:$B$97,"FDA-2",$D$93:$D$97,"VAGO")</f>
        <v>0</v>
      </c>
      <c r="E101" s="81">
        <f t="shared" si="6"/>
        <v>1</v>
      </c>
      <c r="F101" s="85"/>
      <c r="G101" s="33">
        <f>SUMIF($B$93:$B$97,"FDA-2",$G$93:$G$97)</f>
        <v>0</v>
      </c>
      <c r="H101" s="33">
        <f>SUMIF($B$93:$B$97,"FDA-2",$H$93:$H$97)</f>
        <v>5241.11</v>
      </c>
      <c r="I101" s="33">
        <f>SUMIF($B$93:$B$97,"FDA-2",$I$93:$I$97)</f>
        <v>5241.11</v>
      </c>
      <c r="J101" s="34"/>
      <c r="K101" s="18"/>
      <c r="L101" s="34"/>
      <c r="M101" s="34"/>
      <c r="N101" s="34"/>
      <c r="O101" s="34"/>
      <c r="P101" s="34"/>
      <c r="Q101" s="34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</row>
    <row r="102" ht="15.75" customHeight="1">
      <c r="A102" s="79" t="s">
        <v>161</v>
      </c>
      <c r="B102" s="98" t="s">
        <v>148</v>
      </c>
      <c r="C102" s="81">
        <f>SUMIFS($E$93:$E$97,$B$93:$B$97,"FDA-3",$D$93:$D$97,"&lt;&gt;VAGO")</f>
        <v>1</v>
      </c>
      <c r="D102" s="81">
        <f>SUMIFS($E$93:$E$97,$B$93:$B$97,"FDA-3",$D$93:$D$97,"VAGO")</f>
        <v>1</v>
      </c>
      <c r="E102" s="81">
        <f t="shared" si="6"/>
        <v>2</v>
      </c>
      <c r="F102" s="87"/>
      <c r="G102" s="33">
        <f>SUMIF($B$93:$B$97,"FDA-3",$G$93:$G$97)</f>
        <v>0</v>
      </c>
      <c r="H102" s="33">
        <f>SUMIF($B$93:$B$97,"FDA-3",$H$93:$H$97)</f>
        <v>4316.21</v>
      </c>
      <c r="I102" s="33">
        <f>SUMIF($B$93:$B$97,"FDA-3",$I$93:$I$97)</f>
        <v>4316.21</v>
      </c>
      <c r="J102" s="34"/>
      <c r="K102" s="18"/>
      <c r="L102" s="34"/>
      <c r="M102" s="34"/>
      <c r="N102" s="34"/>
      <c r="O102" s="34"/>
      <c r="P102" s="34"/>
      <c r="Q102" s="34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</row>
    <row r="103" ht="15.75" customHeight="1">
      <c r="A103" s="79" t="s">
        <v>162</v>
      </c>
      <c r="B103" s="98" t="s">
        <v>163</v>
      </c>
      <c r="C103" s="81">
        <f>SUMIFS($E$93:$E$97,$B$93:$B$97,"FDA-4",$D$93:$D$97,"&lt;&gt;VAGO")</f>
        <v>0</v>
      </c>
      <c r="D103" s="81">
        <f>SUMIFS($E$93:$E$97,$B$93:$B$97,"FDA-4",$D$93:$D$97,"VAGO")</f>
        <v>0</v>
      </c>
      <c r="E103" s="81">
        <f t="shared" si="6"/>
        <v>0</v>
      </c>
      <c r="F103" s="85"/>
      <c r="G103" s="33">
        <f>SUMIF($B$93:$B$97,"FDA-4",$G$93:$G$97)</f>
        <v>0</v>
      </c>
      <c r="H103" s="33">
        <f>SUMIF($B$93:$B$97,"FDA-4",$H$93:$H$97)</f>
        <v>0</v>
      </c>
      <c r="I103" s="33">
        <f>SUMIF($B$93:$B$97,"FDA-4",$I$93:$I$97)</f>
        <v>0</v>
      </c>
      <c r="J103" s="34"/>
      <c r="K103" s="18"/>
      <c r="L103" s="34"/>
      <c r="M103" s="34"/>
      <c r="N103" s="34"/>
      <c r="O103" s="34"/>
      <c r="P103" s="34"/>
      <c r="Q103" s="34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</row>
    <row r="104" ht="15.75" customHeight="1">
      <c r="A104" s="76" t="s">
        <v>164</v>
      </c>
      <c r="B104" s="97"/>
      <c r="C104" s="77">
        <f t="shared" ref="C104:E104" si="7">SUM(C99:C103)</f>
        <v>4</v>
      </c>
      <c r="D104" s="77">
        <f t="shared" si="7"/>
        <v>1</v>
      </c>
      <c r="E104" s="77">
        <f t="shared" si="7"/>
        <v>5</v>
      </c>
      <c r="F104" s="97"/>
      <c r="G104" s="100">
        <f t="shared" ref="G104:I104" si="8">SUM(G99:G103)</f>
        <v>0</v>
      </c>
      <c r="H104" s="100">
        <f t="shared" si="8"/>
        <v>22043.49</v>
      </c>
      <c r="I104" s="100">
        <f t="shared" si="8"/>
        <v>22043.49</v>
      </c>
      <c r="J104" s="34"/>
      <c r="K104" s="18"/>
      <c r="L104" s="34"/>
      <c r="M104" s="34"/>
      <c r="N104" s="34"/>
      <c r="O104" s="34"/>
      <c r="P104" s="34"/>
      <c r="Q104" s="34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</row>
    <row r="105" ht="45.0" customHeight="1">
      <c r="A105" s="89"/>
      <c r="B105" s="89"/>
      <c r="C105" s="89"/>
      <c r="D105" s="89"/>
      <c r="E105" s="89"/>
      <c r="F105" s="89"/>
      <c r="G105" s="89"/>
      <c r="H105" s="89"/>
      <c r="I105" s="18"/>
      <c r="J105" s="34"/>
      <c r="K105" s="18"/>
      <c r="L105" s="34"/>
      <c r="M105" s="34"/>
      <c r="N105" s="34"/>
      <c r="O105" s="34"/>
      <c r="P105" s="34"/>
      <c r="Q105" s="34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</row>
    <row r="106" ht="15.75" customHeight="1">
      <c r="A106" s="17" t="s">
        <v>165</v>
      </c>
      <c r="B106" s="8"/>
      <c r="C106" s="8"/>
      <c r="D106" s="8"/>
      <c r="E106" s="8"/>
      <c r="F106" s="8"/>
      <c r="G106" s="8"/>
      <c r="H106" s="8"/>
      <c r="I106" s="15"/>
      <c r="J106" s="34"/>
      <c r="K106" s="18"/>
      <c r="L106" s="34"/>
      <c r="M106" s="34"/>
      <c r="N106" s="34"/>
      <c r="O106" s="34"/>
      <c r="P106" s="34"/>
      <c r="Q106" s="34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</row>
    <row r="107" ht="15.75" customHeight="1">
      <c r="A107" s="101" t="s">
        <v>166</v>
      </c>
      <c r="B107" s="21" t="s">
        <v>167</v>
      </c>
      <c r="C107" s="21" t="s">
        <v>168</v>
      </c>
      <c r="D107" s="21" t="s">
        <v>169</v>
      </c>
      <c r="E107" s="21" t="s">
        <v>170</v>
      </c>
      <c r="F107" s="21" t="s">
        <v>171</v>
      </c>
      <c r="G107" s="21" t="s">
        <v>172</v>
      </c>
      <c r="H107" s="21" t="s">
        <v>173</v>
      </c>
      <c r="I107" s="21" t="s">
        <v>174</v>
      </c>
      <c r="J107" s="18"/>
      <c r="K107" s="18"/>
      <c r="L107" s="18"/>
      <c r="M107" s="18"/>
      <c r="N107" s="18"/>
      <c r="O107" s="18"/>
      <c r="P107" s="18"/>
      <c r="Q107" s="18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</row>
    <row r="108" ht="15.75" customHeight="1">
      <c r="A108" s="162" t="s">
        <v>313</v>
      </c>
      <c r="B108" s="163" t="s">
        <v>176</v>
      </c>
      <c r="C108" s="249"/>
      <c r="D108" s="135" t="s">
        <v>145</v>
      </c>
      <c r="E108" s="215">
        <v>1.0</v>
      </c>
      <c r="F108" s="162" t="s">
        <v>175</v>
      </c>
      <c r="G108" s="136">
        <v>0.0</v>
      </c>
      <c r="H108" s="202">
        <v>1392.8</v>
      </c>
      <c r="I108" s="33">
        <f t="shared" ref="I108:I127" si="9">SUM(G108:H108)</f>
        <v>1392.8</v>
      </c>
      <c r="J108" s="34"/>
      <c r="K108" s="34"/>
      <c r="L108" s="34"/>
      <c r="M108" s="34"/>
      <c r="N108" s="34"/>
      <c r="O108" s="34"/>
      <c r="P108" s="34"/>
      <c r="Q108" s="34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</row>
    <row r="109" ht="15.75" customHeight="1">
      <c r="A109" s="173" t="s">
        <v>313</v>
      </c>
      <c r="B109" s="167" t="s">
        <v>176</v>
      </c>
      <c r="C109" s="68"/>
      <c r="D109" s="135" t="s">
        <v>145</v>
      </c>
      <c r="E109" s="217">
        <v>1.0</v>
      </c>
      <c r="F109" s="173" t="s">
        <v>177</v>
      </c>
      <c r="G109" s="72">
        <v>0.0</v>
      </c>
      <c r="H109" s="146">
        <v>1392.8</v>
      </c>
      <c r="I109" s="33">
        <f t="shared" si="9"/>
        <v>1392.8</v>
      </c>
      <c r="J109" s="34"/>
      <c r="K109" s="34"/>
      <c r="L109" s="34"/>
      <c r="M109" s="34"/>
      <c r="N109" s="34"/>
      <c r="O109" s="34"/>
      <c r="P109" s="34"/>
      <c r="Q109" s="34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</row>
    <row r="110" ht="15.75" customHeight="1">
      <c r="A110" s="173" t="s">
        <v>313</v>
      </c>
      <c r="B110" s="167" t="s">
        <v>176</v>
      </c>
      <c r="C110" s="68"/>
      <c r="D110" s="135" t="s">
        <v>145</v>
      </c>
      <c r="E110" s="217">
        <v>1.0</v>
      </c>
      <c r="F110" s="173" t="s">
        <v>178</v>
      </c>
      <c r="G110" s="72">
        <v>0.0</v>
      </c>
      <c r="H110" s="146">
        <v>1392.8</v>
      </c>
      <c r="I110" s="33">
        <f t="shared" si="9"/>
        <v>1392.8</v>
      </c>
      <c r="J110" s="34"/>
      <c r="K110" s="34"/>
      <c r="L110" s="34"/>
      <c r="M110" s="34"/>
      <c r="N110" s="34"/>
      <c r="O110" s="34"/>
      <c r="P110" s="34"/>
      <c r="Q110" s="34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</row>
    <row r="111" ht="15.75" customHeight="1">
      <c r="A111" s="166" t="s">
        <v>314</v>
      </c>
      <c r="B111" s="167" t="s">
        <v>176</v>
      </c>
      <c r="C111" s="68"/>
      <c r="D111" s="135" t="s">
        <v>145</v>
      </c>
      <c r="E111" s="217">
        <v>1.0</v>
      </c>
      <c r="F111" s="173" t="s">
        <v>179</v>
      </c>
      <c r="G111" s="72">
        <v>0.0</v>
      </c>
      <c r="H111" s="146">
        <v>1392.8</v>
      </c>
      <c r="I111" s="33">
        <f t="shared" si="9"/>
        <v>1392.8</v>
      </c>
      <c r="J111" s="34"/>
      <c r="K111" s="34"/>
      <c r="L111" s="34"/>
      <c r="M111" s="34"/>
      <c r="N111" s="34"/>
      <c r="O111" s="34"/>
      <c r="P111" s="34"/>
      <c r="Q111" s="34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</row>
    <row r="112" ht="15.75" customHeight="1">
      <c r="A112" s="166" t="s">
        <v>314</v>
      </c>
      <c r="B112" s="167" t="s">
        <v>181</v>
      </c>
      <c r="C112" s="250"/>
      <c r="D112" s="135" t="s">
        <v>145</v>
      </c>
      <c r="E112" s="217">
        <v>1.0</v>
      </c>
      <c r="F112" s="166" t="s">
        <v>180</v>
      </c>
      <c r="G112" s="72">
        <v>0.0</v>
      </c>
      <c r="H112" s="146">
        <v>849.76</v>
      </c>
      <c r="I112" s="33">
        <f t="shared" si="9"/>
        <v>849.76</v>
      </c>
      <c r="J112" s="34"/>
      <c r="K112" s="34"/>
      <c r="L112" s="34"/>
      <c r="M112" s="34"/>
      <c r="N112" s="34"/>
      <c r="O112" s="34"/>
      <c r="P112" s="34"/>
      <c r="Q112" s="34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</row>
    <row r="113" ht="15.75" customHeight="1">
      <c r="A113" s="166" t="s">
        <v>314</v>
      </c>
      <c r="B113" s="167" t="s">
        <v>181</v>
      </c>
      <c r="C113" s="250"/>
      <c r="D113" s="135" t="s">
        <v>145</v>
      </c>
      <c r="E113" s="217">
        <v>1.0</v>
      </c>
      <c r="F113" s="166" t="s">
        <v>182</v>
      </c>
      <c r="G113" s="72">
        <v>0.0</v>
      </c>
      <c r="H113" s="146">
        <v>849.76</v>
      </c>
      <c r="I113" s="33">
        <f t="shared" si="9"/>
        <v>849.76</v>
      </c>
      <c r="J113" s="34"/>
      <c r="K113" s="34"/>
      <c r="L113" s="34"/>
      <c r="M113" s="34"/>
      <c r="N113" s="34"/>
      <c r="O113" s="34"/>
      <c r="P113" s="34"/>
      <c r="Q113" s="34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</row>
    <row r="114" ht="15.75" customHeight="1">
      <c r="A114" s="166" t="s">
        <v>314</v>
      </c>
      <c r="B114" s="167" t="s">
        <v>181</v>
      </c>
      <c r="C114" s="250"/>
      <c r="D114" s="135" t="s">
        <v>145</v>
      </c>
      <c r="E114" s="217">
        <v>1.0</v>
      </c>
      <c r="F114" s="227" t="s">
        <v>183</v>
      </c>
      <c r="G114" s="72">
        <v>0.0</v>
      </c>
      <c r="H114" s="146">
        <v>849.76</v>
      </c>
      <c r="I114" s="33">
        <f t="shared" si="9"/>
        <v>849.76</v>
      </c>
      <c r="J114" s="34"/>
      <c r="K114" s="34"/>
      <c r="L114" s="34"/>
      <c r="M114" s="34"/>
      <c r="N114" s="34"/>
      <c r="O114" s="34"/>
      <c r="P114" s="34"/>
      <c r="Q114" s="34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</row>
    <row r="115" ht="15.75" customHeight="1">
      <c r="A115" s="228" t="s">
        <v>314</v>
      </c>
      <c r="B115" s="206" t="s">
        <v>181</v>
      </c>
      <c r="C115" s="251"/>
      <c r="D115" s="135" t="s">
        <v>292</v>
      </c>
      <c r="E115" s="217">
        <v>1.0</v>
      </c>
      <c r="F115" s="228" t="s">
        <v>30</v>
      </c>
      <c r="G115" s="199">
        <v>0.0</v>
      </c>
      <c r="H115" s="208">
        <v>0.0</v>
      </c>
      <c r="I115" s="33">
        <f t="shared" si="9"/>
        <v>0</v>
      </c>
      <c r="J115" s="34"/>
      <c r="K115" s="34"/>
      <c r="L115" s="34"/>
      <c r="M115" s="34"/>
      <c r="N115" s="34"/>
      <c r="O115" s="34"/>
      <c r="P115" s="34"/>
      <c r="Q115" s="34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</row>
    <row r="116" ht="15.75" customHeight="1">
      <c r="A116" s="166" t="s">
        <v>314</v>
      </c>
      <c r="B116" s="167" t="s">
        <v>181</v>
      </c>
      <c r="C116" s="250"/>
      <c r="D116" s="135" t="s">
        <v>145</v>
      </c>
      <c r="E116" s="217">
        <v>1.0</v>
      </c>
      <c r="F116" s="166" t="s">
        <v>185</v>
      </c>
      <c r="G116" s="72">
        <v>0.0</v>
      </c>
      <c r="H116" s="146">
        <v>849.76</v>
      </c>
      <c r="I116" s="33">
        <f t="shared" si="9"/>
        <v>849.76</v>
      </c>
      <c r="J116" s="34"/>
      <c r="K116" s="34"/>
      <c r="L116" s="34"/>
      <c r="M116" s="34"/>
      <c r="N116" s="34"/>
      <c r="O116" s="34"/>
      <c r="P116" s="34"/>
      <c r="Q116" s="34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</row>
    <row r="117" ht="15.75" customHeight="1">
      <c r="A117" s="166" t="s">
        <v>315</v>
      </c>
      <c r="B117" s="167" t="s">
        <v>187</v>
      </c>
      <c r="C117" s="250"/>
      <c r="D117" s="135" t="s">
        <v>145</v>
      </c>
      <c r="E117" s="217">
        <v>1.0</v>
      </c>
      <c r="F117" s="166" t="s">
        <v>186</v>
      </c>
      <c r="G117" s="72">
        <v>0.0</v>
      </c>
      <c r="H117" s="146">
        <v>505.81</v>
      </c>
      <c r="I117" s="33">
        <f t="shared" si="9"/>
        <v>505.81</v>
      </c>
      <c r="J117" s="34"/>
      <c r="K117" s="34"/>
      <c r="L117" s="34"/>
      <c r="M117" s="34"/>
      <c r="N117" s="34"/>
      <c r="O117" s="34"/>
      <c r="P117" s="34"/>
      <c r="Q117" s="34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</row>
    <row r="118" ht="15.75" customHeight="1">
      <c r="A118" s="166" t="s">
        <v>315</v>
      </c>
      <c r="B118" s="167" t="s">
        <v>187</v>
      </c>
      <c r="C118" s="250"/>
      <c r="D118" s="135" t="s">
        <v>145</v>
      </c>
      <c r="E118" s="217">
        <v>1.0</v>
      </c>
      <c r="F118" s="112" t="s">
        <v>195</v>
      </c>
      <c r="G118" s="72">
        <v>0.0</v>
      </c>
      <c r="H118" s="146">
        <v>505.81</v>
      </c>
      <c r="I118" s="33">
        <f t="shared" si="9"/>
        <v>505.81</v>
      </c>
      <c r="J118" s="34"/>
      <c r="K118" s="34"/>
      <c r="L118" s="34"/>
      <c r="M118" s="34"/>
      <c r="N118" s="34"/>
      <c r="O118" s="34"/>
      <c r="P118" s="34"/>
      <c r="Q118" s="34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</row>
    <row r="119" ht="15.75" customHeight="1">
      <c r="A119" s="166" t="s">
        <v>316</v>
      </c>
      <c r="B119" s="167" t="s">
        <v>187</v>
      </c>
      <c r="C119" s="250"/>
      <c r="D119" s="135" t="s">
        <v>145</v>
      </c>
      <c r="E119" s="217">
        <v>1.0</v>
      </c>
      <c r="F119" s="227" t="s">
        <v>189</v>
      </c>
      <c r="G119" s="72">
        <v>0.0</v>
      </c>
      <c r="H119" s="146">
        <v>505.81</v>
      </c>
      <c r="I119" s="33">
        <f t="shared" si="9"/>
        <v>505.81</v>
      </c>
      <c r="J119" s="34"/>
      <c r="K119" s="34"/>
      <c r="L119" s="34"/>
      <c r="M119" s="34"/>
      <c r="N119" s="34"/>
      <c r="O119" s="34"/>
      <c r="P119" s="34"/>
      <c r="Q119" s="34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</row>
    <row r="120" ht="15.75" customHeight="1">
      <c r="A120" s="166" t="s">
        <v>316</v>
      </c>
      <c r="B120" s="167" t="s">
        <v>191</v>
      </c>
      <c r="C120" s="250"/>
      <c r="D120" s="135" t="s">
        <v>145</v>
      </c>
      <c r="E120" s="217">
        <v>1.0</v>
      </c>
      <c r="F120" s="166" t="s">
        <v>190</v>
      </c>
      <c r="G120" s="72">
        <v>0.0</v>
      </c>
      <c r="H120" s="146">
        <v>465.35</v>
      </c>
      <c r="I120" s="33">
        <f t="shared" si="9"/>
        <v>465.35</v>
      </c>
      <c r="J120" s="34"/>
      <c r="K120" s="34"/>
      <c r="L120" s="34"/>
      <c r="M120" s="34"/>
      <c r="N120" s="34"/>
      <c r="O120" s="34"/>
      <c r="P120" s="34"/>
      <c r="Q120" s="34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</row>
    <row r="121" ht="15.75" customHeight="1">
      <c r="A121" s="228" t="s">
        <v>316</v>
      </c>
      <c r="B121" s="206" t="s">
        <v>191</v>
      </c>
      <c r="C121" s="250"/>
      <c r="D121" s="135" t="s">
        <v>292</v>
      </c>
      <c r="E121" s="217">
        <v>1.0</v>
      </c>
      <c r="F121" s="228" t="s">
        <v>30</v>
      </c>
      <c r="G121" s="199">
        <v>0.0</v>
      </c>
      <c r="H121" s="208">
        <v>0.0</v>
      </c>
      <c r="I121" s="33">
        <f t="shared" si="9"/>
        <v>0</v>
      </c>
      <c r="J121" s="34"/>
      <c r="K121" s="34"/>
      <c r="L121" s="34"/>
      <c r="M121" s="34"/>
      <c r="N121" s="34"/>
      <c r="O121" s="34"/>
      <c r="P121" s="34"/>
      <c r="Q121" s="34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</row>
    <row r="122" ht="15.75" customHeight="1">
      <c r="A122" s="166" t="s">
        <v>316</v>
      </c>
      <c r="B122" s="167" t="s">
        <v>191</v>
      </c>
      <c r="C122" s="250"/>
      <c r="D122" s="135" t="s">
        <v>145</v>
      </c>
      <c r="E122" s="217">
        <v>1.0</v>
      </c>
      <c r="F122" s="227" t="s">
        <v>193</v>
      </c>
      <c r="G122" s="72">
        <v>0.0</v>
      </c>
      <c r="H122" s="146">
        <v>465.35</v>
      </c>
      <c r="I122" s="33">
        <f t="shared" si="9"/>
        <v>465.35</v>
      </c>
      <c r="J122" s="34"/>
      <c r="K122" s="34"/>
      <c r="L122" s="34"/>
      <c r="M122" s="34"/>
      <c r="N122" s="34"/>
      <c r="O122" s="34"/>
      <c r="P122" s="34"/>
      <c r="Q122" s="34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</row>
    <row r="123" ht="15.75" customHeight="1">
      <c r="A123" s="166" t="s">
        <v>316</v>
      </c>
      <c r="B123" s="167" t="s">
        <v>191</v>
      </c>
      <c r="C123" s="250"/>
      <c r="D123" s="135" t="s">
        <v>145</v>
      </c>
      <c r="E123" s="217">
        <v>1.0</v>
      </c>
      <c r="F123" s="227" t="s">
        <v>194</v>
      </c>
      <c r="G123" s="72">
        <v>0.0</v>
      </c>
      <c r="H123" s="146">
        <v>465.35</v>
      </c>
      <c r="I123" s="33">
        <f t="shared" si="9"/>
        <v>465.35</v>
      </c>
      <c r="J123" s="34"/>
      <c r="K123" s="34"/>
      <c r="L123" s="34"/>
      <c r="M123" s="34"/>
      <c r="N123" s="34"/>
      <c r="O123" s="34"/>
      <c r="P123" s="34"/>
      <c r="Q123" s="34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</row>
    <row r="124" ht="15.75" customHeight="1">
      <c r="A124" s="166" t="s">
        <v>316</v>
      </c>
      <c r="B124" s="252" t="s">
        <v>191</v>
      </c>
      <c r="C124" s="250"/>
      <c r="D124" s="135" t="s">
        <v>292</v>
      </c>
      <c r="E124" s="217">
        <v>1.0</v>
      </c>
      <c r="F124" s="228" t="s">
        <v>30</v>
      </c>
      <c r="G124" s="72">
        <v>0.0</v>
      </c>
      <c r="H124" s="253">
        <v>0.0</v>
      </c>
      <c r="I124" s="33">
        <f t="shared" si="9"/>
        <v>0</v>
      </c>
      <c r="J124" s="34"/>
      <c r="K124" s="34"/>
      <c r="L124" s="34"/>
      <c r="M124" s="34"/>
      <c r="N124" s="34"/>
      <c r="O124" s="34"/>
      <c r="P124" s="34"/>
      <c r="Q124" s="34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</row>
    <row r="125" ht="15.75" customHeight="1">
      <c r="A125" s="166" t="s">
        <v>316</v>
      </c>
      <c r="B125" s="167" t="s">
        <v>191</v>
      </c>
      <c r="C125" s="250"/>
      <c r="D125" s="135" t="s">
        <v>145</v>
      </c>
      <c r="E125" s="217">
        <v>1.0</v>
      </c>
      <c r="F125" s="166" t="s">
        <v>196</v>
      </c>
      <c r="G125" s="72">
        <v>0.0</v>
      </c>
      <c r="H125" s="146">
        <v>465.35</v>
      </c>
      <c r="I125" s="33">
        <f t="shared" si="9"/>
        <v>465.35</v>
      </c>
      <c r="J125" s="34"/>
      <c r="K125" s="34"/>
      <c r="L125" s="34"/>
      <c r="M125" s="34"/>
      <c r="N125" s="34"/>
      <c r="O125" s="34"/>
      <c r="P125" s="34"/>
      <c r="Q125" s="34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</row>
    <row r="126" ht="15.75" customHeight="1">
      <c r="A126" s="166" t="s">
        <v>316</v>
      </c>
      <c r="B126" s="167" t="s">
        <v>191</v>
      </c>
      <c r="C126" s="250"/>
      <c r="D126" s="135" t="s">
        <v>145</v>
      </c>
      <c r="E126" s="217">
        <v>1.0</v>
      </c>
      <c r="F126" s="166" t="s">
        <v>197</v>
      </c>
      <c r="G126" s="72">
        <v>0.0</v>
      </c>
      <c r="H126" s="146">
        <v>465.35</v>
      </c>
      <c r="I126" s="33">
        <f t="shared" si="9"/>
        <v>465.35</v>
      </c>
      <c r="J126" s="34"/>
      <c r="K126" s="34"/>
      <c r="L126" s="34"/>
      <c r="M126" s="34"/>
      <c r="N126" s="34"/>
      <c r="O126" s="34"/>
      <c r="P126" s="34"/>
      <c r="Q126" s="34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</row>
    <row r="127" ht="15.75" customHeight="1">
      <c r="A127" s="174" t="s">
        <v>316</v>
      </c>
      <c r="B127" s="206" t="s">
        <v>191</v>
      </c>
      <c r="C127" s="250"/>
      <c r="D127" s="135" t="s">
        <v>292</v>
      </c>
      <c r="E127" s="217">
        <v>1.0</v>
      </c>
      <c r="F127" s="174" t="s">
        <v>30</v>
      </c>
      <c r="G127" s="72">
        <v>0.0</v>
      </c>
      <c r="H127" s="146">
        <v>0.0</v>
      </c>
      <c r="I127" s="33">
        <f t="shared" si="9"/>
        <v>0</v>
      </c>
      <c r="J127" s="34"/>
      <c r="K127" s="34"/>
      <c r="L127" s="34"/>
      <c r="M127" s="34"/>
      <c r="N127" s="34"/>
      <c r="O127" s="34"/>
      <c r="P127" s="34"/>
      <c r="Q127" s="34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</row>
    <row r="128" ht="15.75" customHeight="1">
      <c r="A128" s="76" t="s">
        <v>198</v>
      </c>
      <c r="B128" s="76" t="s">
        <v>199</v>
      </c>
      <c r="C128" s="77" t="s">
        <v>200</v>
      </c>
      <c r="D128" s="77" t="s">
        <v>201</v>
      </c>
      <c r="E128" s="77" t="s">
        <v>202</v>
      </c>
      <c r="F128" s="97"/>
      <c r="G128" s="77" t="s">
        <v>203</v>
      </c>
      <c r="H128" s="77" t="s">
        <v>204</v>
      </c>
      <c r="I128" s="77" t="s">
        <v>205</v>
      </c>
      <c r="J128" s="34"/>
      <c r="K128" s="34"/>
      <c r="L128" s="34"/>
      <c r="M128" s="34"/>
      <c r="N128" s="34"/>
      <c r="O128" s="34"/>
      <c r="P128" s="34"/>
      <c r="Q128" s="34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</row>
    <row r="129" ht="15.75" customHeight="1">
      <c r="A129" s="79" t="s">
        <v>206</v>
      </c>
      <c r="B129" s="98" t="s">
        <v>176</v>
      </c>
      <c r="C129" s="81">
        <f>SUMIFS($E$108:$E$127,$B$108:$B$127,"FGS-1",$D$108:$D$127,"&lt;&gt;VAGO")</f>
        <v>4</v>
      </c>
      <c r="D129" s="81">
        <f>SUMIFS($E$108:$E$127,$B$108:$B$127,"FGS-1",$D$108:$D$127,"VAGO")</f>
        <v>0</v>
      </c>
      <c r="E129" s="81">
        <f t="shared" ref="E129:E134" si="10">C129+D129</f>
        <v>4</v>
      </c>
      <c r="F129" s="82"/>
      <c r="G129" s="33">
        <f>SUMIF($B$108:$B$127,"FGS-1",$G$108:$G$127)</f>
        <v>0</v>
      </c>
      <c r="H129" s="33">
        <f>SUMIF($B$108:$B$127,"FGS-1",$H$108:$H$127)</f>
        <v>5571.2</v>
      </c>
      <c r="I129" s="33">
        <f>SUMIF($B$108:$B$127,"FGS-1",$G$108:$G$127)</f>
        <v>0</v>
      </c>
      <c r="J129" s="34"/>
      <c r="K129" s="34"/>
      <c r="L129" s="34"/>
      <c r="M129" s="34"/>
      <c r="N129" s="34"/>
      <c r="O129" s="34"/>
      <c r="P129" s="34"/>
      <c r="Q129" s="3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</row>
    <row r="130" ht="15.75" customHeight="1">
      <c r="A130" s="79" t="s">
        <v>207</v>
      </c>
      <c r="B130" s="98" t="s">
        <v>208</v>
      </c>
      <c r="C130" s="81">
        <f>SUMIFS($E$108:$E$127,$B$108:$B$127,"FGS-2",$D$108:$D$127,"&lt;&gt;VAGO")</f>
        <v>4</v>
      </c>
      <c r="D130" s="81">
        <f>SUMIFS($E$108:$E$127,$B$108:$B$127,"FGS-2",$D$108:$D$127,"VAGO")</f>
        <v>1</v>
      </c>
      <c r="E130" s="81">
        <f t="shared" si="10"/>
        <v>5</v>
      </c>
      <c r="F130" s="85"/>
      <c r="G130" s="33">
        <f>SUMIF($B$108:$B$127,"FGS-2",$G$108:$G$127)</f>
        <v>0</v>
      </c>
      <c r="H130" s="33">
        <f>SUMIF($B$108:$B$127,"FGS-2",$H$108:$H$127)</f>
        <v>3399.04</v>
      </c>
      <c r="I130" s="33">
        <f>SUMIF($B$108:$B$127,"FGS-2",$G$108:$G$127)</f>
        <v>0</v>
      </c>
      <c r="J130" s="34"/>
      <c r="K130" s="34"/>
      <c r="L130" s="34"/>
      <c r="M130" s="34"/>
      <c r="N130" s="34"/>
      <c r="O130" s="34"/>
      <c r="P130" s="34"/>
      <c r="Q130" s="3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</row>
    <row r="131" ht="15.75" customHeight="1">
      <c r="A131" s="79" t="s">
        <v>209</v>
      </c>
      <c r="B131" s="98" t="s">
        <v>210</v>
      </c>
      <c r="C131" s="81">
        <f>SUMIFS($E$108:$E$127,$B$108:$B$127,"FGS-3",$D$108:$D$127,"&lt;&gt;VAGO")</f>
        <v>0</v>
      </c>
      <c r="D131" s="81">
        <f>SUMIFS($E$108:$E$127,$B$108:$B$127,"FGS-3",$D$108:$D$127,"VAGO")</f>
        <v>0</v>
      </c>
      <c r="E131" s="81">
        <f t="shared" si="10"/>
        <v>0</v>
      </c>
      <c r="F131" s="85"/>
      <c r="G131" s="33">
        <f>SUMIF($B$108:$B$127,"FGS-3",$G$108:$G$127)</f>
        <v>0</v>
      </c>
      <c r="H131" s="33">
        <f>SUMIF($B$108:$B$127,"FGS-3",$H$108:$H$127)</f>
        <v>0</v>
      </c>
      <c r="I131" s="33">
        <f>SUMIF($B$108:$B$127,"FGS-3",$G$108:$G$127)</f>
        <v>0</v>
      </c>
      <c r="J131" s="34"/>
      <c r="K131" s="34"/>
      <c r="L131" s="34"/>
      <c r="M131" s="34"/>
      <c r="N131" s="34"/>
      <c r="O131" s="34"/>
      <c r="P131" s="34"/>
      <c r="Q131" s="3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</row>
    <row r="132" ht="15.75" customHeight="1">
      <c r="A132" s="86" t="s">
        <v>211</v>
      </c>
      <c r="B132" s="119" t="s">
        <v>212</v>
      </c>
      <c r="C132" s="81">
        <f>SUMIFS($E$108:$E$127,$B$108:$B$127,"FGA-1",$D$108:$D$127,"&lt;&gt;VAGO")</f>
        <v>3</v>
      </c>
      <c r="D132" s="81">
        <f>SUMIFS($E$108:$E$127,$B$108:$B$127,"FGA-1",$D$108:$D$127,"VAGO")</f>
        <v>0</v>
      </c>
      <c r="E132" s="81">
        <f t="shared" si="10"/>
        <v>3</v>
      </c>
      <c r="F132" s="87"/>
      <c r="G132" s="33">
        <f>SUMIF($B$108:$B$127,"FGA-1",$G$108:$G$127)</f>
        <v>0</v>
      </c>
      <c r="H132" s="33">
        <f>SUMIF($B$108:$B$127,"FGA-1",$H$108:$H$127)</f>
        <v>1517.43</v>
      </c>
      <c r="I132" s="33">
        <f>SUMIF($B$108:$B$127,"FGA-1",$G$108:$G$127)</f>
        <v>0</v>
      </c>
      <c r="J132" s="34"/>
      <c r="K132" s="34"/>
      <c r="L132" s="34"/>
      <c r="M132" s="34"/>
      <c r="N132" s="34"/>
      <c r="O132" s="34"/>
      <c r="P132" s="34"/>
      <c r="Q132" s="3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</row>
    <row r="133" ht="15.75" customHeight="1">
      <c r="A133" s="79" t="s">
        <v>213</v>
      </c>
      <c r="B133" s="98" t="s">
        <v>191</v>
      </c>
      <c r="C133" s="81">
        <f>SUMIFS($E$108:$E$127,$B$108:$B$127,"FGA-2",$D$108:$D$127,"&lt;&gt;VAGO")</f>
        <v>5</v>
      </c>
      <c r="D133" s="81">
        <f>SUMIFS($E$108:$E$127,$B$108:$B$127,"FGA-2",$D$108:$D$127,"VAGO")</f>
        <v>3</v>
      </c>
      <c r="E133" s="81">
        <f t="shared" si="10"/>
        <v>8</v>
      </c>
      <c r="F133" s="87"/>
      <c r="G133" s="33">
        <f>SUMIF($B$108:$B$127,"FGA-2",$G$108:$G$127)</f>
        <v>0</v>
      </c>
      <c r="H133" s="33">
        <f>SUMIF($B$108:$B$127,"FGA-2",$H$108:$H$127)</f>
        <v>2326.75</v>
      </c>
      <c r="I133" s="33">
        <f>SUMIF($B$108:$B$127,"FGA-2",$G$108:$G$127)</f>
        <v>0</v>
      </c>
      <c r="J133" s="34"/>
      <c r="K133" s="34"/>
      <c r="L133" s="34"/>
      <c r="M133" s="34"/>
      <c r="N133" s="34"/>
      <c r="O133" s="34"/>
      <c r="P133" s="34"/>
      <c r="Q133" s="3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</row>
    <row r="134" ht="15.75" customHeight="1">
      <c r="A134" s="79" t="s">
        <v>214</v>
      </c>
      <c r="B134" s="98" t="s">
        <v>215</v>
      </c>
      <c r="C134" s="81">
        <f>SUMIFS($E$108:$E$127,$B$108:$B$127,"FGA-3",$D$108:$D$127,"&lt;&gt;VAGO")</f>
        <v>0</v>
      </c>
      <c r="D134" s="81">
        <f>SUMIFS($E$108:$E$127,$B$108:$B$127,"FGA-3",$D$108:$D$127,"VAGO")</f>
        <v>0</v>
      </c>
      <c r="E134" s="81">
        <f t="shared" si="10"/>
        <v>0</v>
      </c>
      <c r="F134" s="85"/>
      <c r="G134" s="33">
        <f>SUMIF($B$108:$B$127,"FGA-3",$G$108:$G$127)</f>
        <v>0</v>
      </c>
      <c r="H134" s="33">
        <f>SUMIF($B$108:$B$127,"FGA-3",$H$108:$H$127)</f>
        <v>0</v>
      </c>
      <c r="I134" s="33">
        <f>SUMIF($B$108:$B$127,"FGA-3",$G$108:$G$127)</f>
        <v>0</v>
      </c>
      <c r="J134" s="34"/>
      <c r="K134" s="34"/>
      <c r="L134" s="34"/>
      <c r="M134" s="34"/>
      <c r="N134" s="34"/>
      <c r="O134" s="34"/>
      <c r="P134" s="34"/>
      <c r="Q134" s="34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</row>
    <row r="135" ht="15.75" customHeight="1">
      <c r="A135" s="76" t="s">
        <v>216</v>
      </c>
      <c r="B135" s="97"/>
      <c r="C135" s="77">
        <f t="shared" ref="C135:E135" si="11">SUM(C129:C134)</f>
        <v>16</v>
      </c>
      <c r="D135" s="77">
        <f t="shared" si="11"/>
        <v>4</v>
      </c>
      <c r="E135" s="77">
        <f t="shared" si="11"/>
        <v>20</v>
      </c>
      <c r="F135" s="97"/>
      <c r="G135" s="100">
        <f t="shared" ref="G135:I135" si="12">SUM(G129:G134)</f>
        <v>0</v>
      </c>
      <c r="H135" s="100">
        <f t="shared" si="12"/>
        <v>12814.42</v>
      </c>
      <c r="I135" s="100">
        <f t="shared" si="12"/>
        <v>0</v>
      </c>
      <c r="J135" s="34"/>
      <c r="K135" s="34"/>
      <c r="L135" s="34"/>
      <c r="M135" s="34"/>
      <c r="N135" s="34"/>
      <c r="O135" s="34"/>
      <c r="P135" s="34"/>
      <c r="Q135" s="34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</row>
    <row r="136" ht="33.0" customHeight="1">
      <c r="A136" s="84"/>
      <c r="B136" s="84"/>
      <c r="C136" s="84"/>
      <c r="D136" s="84"/>
      <c r="E136" s="84"/>
      <c r="F136" s="84"/>
      <c r="G136" s="84"/>
      <c r="H136" s="84"/>
      <c r="I136" s="90"/>
      <c r="J136" s="90"/>
      <c r="K136" s="18"/>
      <c r="L136" s="90"/>
      <c r="M136" s="90"/>
      <c r="N136" s="90"/>
      <c r="O136" s="90"/>
      <c r="P136" s="90"/>
      <c r="Q136" s="90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</row>
    <row r="137" ht="15.75" customHeight="1">
      <c r="A137" s="76"/>
      <c r="B137" s="76"/>
      <c r="C137" s="77" t="s">
        <v>217</v>
      </c>
      <c r="D137" s="77" t="s">
        <v>218</v>
      </c>
      <c r="E137" s="77" t="s">
        <v>219</v>
      </c>
      <c r="F137" s="78"/>
      <c r="G137" s="77" t="s">
        <v>220</v>
      </c>
      <c r="H137" s="77" t="s">
        <v>328</v>
      </c>
      <c r="I137" s="77" t="s">
        <v>329</v>
      </c>
      <c r="J137" s="90"/>
      <c r="K137" s="18"/>
      <c r="L137" s="90"/>
      <c r="M137" s="90"/>
      <c r="N137" s="90"/>
      <c r="O137" s="90"/>
      <c r="P137" s="90"/>
      <c r="Q137" s="90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</row>
    <row r="138" ht="15.75" customHeight="1">
      <c r="A138" s="76" t="s">
        <v>221</v>
      </c>
      <c r="B138" s="78"/>
      <c r="C138" s="77">
        <f t="shared" ref="C138:E138" si="13">SUM(C89+C104+C135)</f>
        <v>80</v>
      </c>
      <c r="D138" s="77">
        <f t="shared" si="13"/>
        <v>11</v>
      </c>
      <c r="E138" s="77">
        <f t="shared" si="13"/>
        <v>91</v>
      </c>
      <c r="F138" s="78"/>
      <c r="G138" s="100">
        <f t="shared" ref="G138:I138" si="14">SUM(H89+G104+G135)</f>
        <v>61362.15</v>
      </c>
      <c r="H138" s="100">
        <f t="shared" si="14"/>
        <v>286472.37</v>
      </c>
      <c r="I138" s="100">
        <f t="shared" si="14"/>
        <v>353020.1</v>
      </c>
      <c r="J138" s="90"/>
      <c r="K138" s="18"/>
      <c r="L138" s="90"/>
      <c r="M138" s="90"/>
      <c r="N138" s="90"/>
      <c r="O138" s="90"/>
      <c r="P138" s="90"/>
      <c r="Q138" s="90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</row>
    <row r="139" ht="30.0" customHeight="1">
      <c r="A139" s="84"/>
      <c r="B139" s="84"/>
      <c r="C139" s="84"/>
      <c r="D139" s="84"/>
      <c r="E139" s="84"/>
      <c r="F139" s="84"/>
      <c r="G139" s="84"/>
      <c r="H139" s="84"/>
      <c r="I139" s="90"/>
      <c r="J139" s="90"/>
      <c r="K139" s="18"/>
      <c r="L139" s="90"/>
      <c r="M139" s="90"/>
      <c r="N139" s="90"/>
      <c r="O139" s="90"/>
      <c r="P139" s="90"/>
      <c r="Q139" s="90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</row>
    <row r="140" ht="15.75" customHeight="1">
      <c r="A140" s="121" t="s">
        <v>222</v>
      </c>
      <c r="B140" s="8"/>
      <c r="C140" s="8"/>
      <c r="D140" s="8"/>
      <c r="E140" s="8"/>
      <c r="F140" s="15"/>
      <c r="G140" s="34"/>
      <c r="H140" s="84"/>
      <c r="I140" s="84"/>
      <c r="J140" s="84"/>
      <c r="K140" s="34"/>
      <c r="L140" s="84"/>
      <c r="M140" s="90"/>
      <c r="N140" s="90"/>
      <c r="O140" s="90"/>
      <c r="P140" s="90"/>
      <c r="Q140" s="90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</row>
    <row r="141" ht="15.75" customHeight="1">
      <c r="A141" s="175" t="s">
        <v>223</v>
      </c>
      <c r="B141" s="8"/>
      <c r="C141" s="8"/>
      <c r="D141" s="8"/>
      <c r="E141" s="8"/>
      <c r="F141" s="15"/>
      <c r="G141" s="34"/>
      <c r="H141" s="84"/>
      <c r="I141" s="84"/>
      <c r="J141" s="84"/>
      <c r="K141" s="84"/>
      <c r="L141" s="84"/>
      <c r="M141" s="90"/>
      <c r="N141" s="90"/>
      <c r="O141" s="90"/>
      <c r="P141" s="90"/>
      <c r="Q141" s="90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</row>
    <row r="142" ht="15.75" customHeight="1">
      <c r="A142" s="175" t="s">
        <v>224</v>
      </c>
      <c r="B142" s="8"/>
      <c r="C142" s="8"/>
      <c r="D142" s="8"/>
      <c r="E142" s="8"/>
      <c r="F142" s="15"/>
      <c r="G142" s="34"/>
      <c r="H142" s="84"/>
      <c r="I142" s="84"/>
      <c r="J142" s="84"/>
      <c r="K142" s="84"/>
      <c r="L142" s="84"/>
      <c r="M142" s="90"/>
      <c r="N142" s="90"/>
      <c r="O142" s="90"/>
      <c r="P142" s="90"/>
      <c r="Q142" s="90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</row>
    <row r="143" ht="15.75" customHeight="1">
      <c r="A143" s="176" t="s">
        <v>225</v>
      </c>
      <c r="B143" s="8"/>
      <c r="C143" s="8"/>
      <c r="D143" s="8"/>
      <c r="E143" s="8"/>
      <c r="F143" s="15"/>
      <c r="G143" s="34"/>
      <c r="H143" s="84"/>
      <c r="I143" s="84"/>
      <c r="J143" s="84"/>
      <c r="K143" s="84"/>
      <c r="L143" s="84"/>
      <c r="M143" s="90"/>
      <c r="N143" s="90"/>
      <c r="O143" s="90"/>
      <c r="P143" s="90"/>
      <c r="Q143" s="90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</row>
    <row r="144" ht="15.75" customHeight="1">
      <c r="A144" s="176" t="s">
        <v>226</v>
      </c>
      <c r="B144" s="8"/>
      <c r="C144" s="8"/>
      <c r="D144" s="8"/>
      <c r="E144" s="8"/>
      <c r="F144" s="15"/>
      <c r="G144" s="34"/>
      <c r="H144" s="84"/>
      <c r="I144" s="84"/>
      <c r="J144" s="84"/>
      <c r="K144" s="84"/>
      <c r="L144" s="84"/>
      <c r="M144" s="90"/>
      <c r="N144" s="90"/>
      <c r="O144" s="90"/>
      <c r="P144" s="90"/>
      <c r="Q144" s="90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</row>
    <row r="145" ht="15.75" customHeight="1">
      <c r="A145" s="176" t="s">
        <v>227</v>
      </c>
      <c r="B145" s="8"/>
      <c r="C145" s="8"/>
      <c r="D145" s="8"/>
      <c r="E145" s="8"/>
      <c r="F145" s="15"/>
      <c r="G145" s="34"/>
      <c r="H145" s="84"/>
      <c r="I145" s="84"/>
      <c r="J145" s="84"/>
      <c r="K145" s="84"/>
      <c r="L145" s="84"/>
      <c r="M145" s="90"/>
      <c r="N145" s="90"/>
      <c r="O145" s="90"/>
      <c r="P145" s="90"/>
      <c r="Q145" s="90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</row>
    <row r="146" ht="15.75" customHeight="1">
      <c r="A146" s="123"/>
      <c r="B146" s="8"/>
      <c r="C146" s="8"/>
      <c r="D146" s="8"/>
      <c r="E146" s="8"/>
      <c r="F146" s="15"/>
      <c r="G146" s="34"/>
      <c r="H146" s="84"/>
      <c r="I146" s="84"/>
      <c r="J146" s="84"/>
      <c r="K146" s="84"/>
      <c r="L146" s="84"/>
      <c r="M146" s="90"/>
      <c r="N146" s="90"/>
      <c r="O146" s="90"/>
      <c r="P146" s="90"/>
      <c r="Q146" s="90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</row>
    <row r="147" ht="15.75" customHeight="1">
      <c r="A147" s="123"/>
      <c r="B147" s="8"/>
      <c r="C147" s="8"/>
      <c r="D147" s="8"/>
      <c r="E147" s="8"/>
      <c r="F147" s="15"/>
      <c r="G147" s="34"/>
      <c r="H147" s="84"/>
      <c r="I147" s="84"/>
      <c r="J147" s="84"/>
      <c r="K147" s="84"/>
      <c r="L147" s="84"/>
      <c r="M147" s="90"/>
      <c r="N147" s="90"/>
      <c r="O147" s="90"/>
      <c r="P147" s="90"/>
      <c r="Q147" s="90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</row>
    <row r="148" ht="15.75" customHeight="1">
      <c r="A148" s="124"/>
      <c r="B148" s="8"/>
      <c r="C148" s="8"/>
      <c r="D148" s="8"/>
      <c r="E148" s="8"/>
      <c r="F148" s="15"/>
      <c r="G148" s="34"/>
      <c r="H148" s="84"/>
      <c r="I148" s="84"/>
      <c r="J148" s="84"/>
      <c r="K148" s="84"/>
      <c r="L148" s="84"/>
      <c r="M148" s="90"/>
      <c r="N148" s="90"/>
      <c r="O148" s="90"/>
      <c r="P148" s="90"/>
      <c r="Q148" s="90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</row>
    <row r="149" ht="15.75" customHeight="1">
      <c r="A149" s="124"/>
      <c r="B149" s="8"/>
      <c r="C149" s="8"/>
      <c r="D149" s="8"/>
      <c r="E149" s="8"/>
      <c r="F149" s="15"/>
      <c r="G149" s="34"/>
      <c r="H149" s="84"/>
      <c r="I149" s="84"/>
      <c r="J149" s="84"/>
      <c r="K149" s="84"/>
      <c r="L149" s="84"/>
      <c r="M149" s="90"/>
      <c r="N149" s="90"/>
      <c r="O149" s="90"/>
      <c r="P149" s="90"/>
      <c r="Q149" s="90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</row>
    <row r="150" ht="15.75" customHeight="1">
      <c r="A150" s="124"/>
      <c r="B150" s="8"/>
      <c r="C150" s="8"/>
      <c r="D150" s="8"/>
      <c r="E150" s="8"/>
      <c r="F150" s="15"/>
      <c r="G150" s="34"/>
      <c r="H150" s="84"/>
      <c r="I150" s="84"/>
      <c r="J150" s="84"/>
      <c r="K150" s="84"/>
      <c r="L150" s="84"/>
      <c r="M150" s="90"/>
      <c r="N150" s="90"/>
      <c r="O150" s="90"/>
      <c r="P150" s="90"/>
      <c r="Q150" s="90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</row>
    <row r="151" ht="15.75" customHeight="1">
      <c r="A151" s="124"/>
      <c r="B151" s="8"/>
      <c r="C151" s="8"/>
      <c r="D151" s="8"/>
      <c r="E151" s="8"/>
      <c r="F151" s="15"/>
      <c r="G151" s="34"/>
      <c r="H151" s="84"/>
      <c r="I151" s="84"/>
      <c r="J151" s="84"/>
      <c r="K151" s="84"/>
      <c r="L151" s="84"/>
      <c r="M151" s="90"/>
      <c r="N151" s="90"/>
      <c r="O151" s="90"/>
      <c r="P151" s="90"/>
      <c r="Q151" s="90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</row>
    <row r="152" ht="15.75" customHeight="1">
      <c r="A152" s="124"/>
      <c r="B152" s="8"/>
      <c r="C152" s="8"/>
      <c r="D152" s="8"/>
      <c r="E152" s="8"/>
      <c r="F152" s="15"/>
      <c r="G152" s="34"/>
      <c r="H152" s="84"/>
      <c r="I152" s="84"/>
      <c r="J152" s="84"/>
      <c r="K152" s="84"/>
      <c r="L152" s="84"/>
      <c r="M152" s="90"/>
      <c r="N152" s="90"/>
      <c r="O152" s="90"/>
      <c r="P152" s="90"/>
      <c r="Q152" s="90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</row>
    <row r="153" ht="32.25" customHeight="1">
      <c r="A153" s="125"/>
      <c r="G153" s="34"/>
      <c r="H153" s="84"/>
      <c r="I153" s="84"/>
      <c r="J153" s="84"/>
      <c r="K153" s="84"/>
      <c r="L153" s="84"/>
      <c r="M153" s="90"/>
      <c r="N153" s="90"/>
      <c r="O153" s="90"/>
      <c r="P153" s="90"/>
      <c r="Q153" s="90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</row>
    <row r="154" ht="15.75" customHeight="1">
      <c r="A154" s="121" t="s">
        <v>228</v>
      </c>
      <c r="B154" s="8"/>
      <c r="C154" s="8"/>
      <c r="D154" s="8"/>
      <c r="E154" s="8"/>
      <c r="F154" s="15"/>
      <c r="G154" s="34"/>
      <c r="H154" s="84"/>
      <c r="I154" s="84"/>
      <c r="J154" s="84"/>
      <c r="K154" s="84"/>
      <c r="L154" s="84"/>
      <c r="M154" s="90"/>
      <c r="N154" s="90"/>
      <c r="O154" s="90"/>
      <c r="P154" s="90"/>
      <c r="Q154" s="90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</row>
    <row r="155" ht="15.75" customHeight="1">
      <c r="A155" s="126" t="s">
        <v>229</v>
      </c>
      <c r="B155" s="8"/>
      <c r="C155" s="8"/>
      <c r="D155" s="8"/>
      <c r="E155" s="8"/>
      <c r="F155" s="15"/>
      <c r="G155" s="34"/>
      <c r="H155" s="84"/>
      <c r="I155" s="84"/>
      <c r="J155" s="84"/>
      <c r="K155" s="84"/>
      <c r="L155" s="84"/>
      <c r="M155" s="90"/>
      <c r="N155" s="90"/>
      <c r="O155" s="90"/>
      <c r="P155" s="90"/>
      <c r="Q155" s="90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</row>
    <row r="156" ht="15.75" customHeight="1">
      <c r="A156" s="127" t="s">
        <v>230</v>
      </c>
      <c r="B156" s="8"/>
      <c r="C156" s="8"/>
      <c r="D156" s="8"/>
      <c r="E156" s="8"/>
      <c r="F156" s="15"/>
      <c r="G156" s="34"/>
      <c r="H156" s="84"/>
      <c r="I156" s="84"/>
      <c r="J156" s="84"/>
      <c r="K156" s="84"/>
      <c r="L156" s="84"/>
      <c r="M156" s="90"/>
      <c r="N156" s="90"/>
      <c r="O156" s="90"/>
      <c r="P156" s="90"/>
      <c r="Q156" s="90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</row>
    <row r="157" ht="15.75" customHeight="1">
      <c r="A157" s="127" t="s">
        <v>231</v>
      </c>
      <c r="B157" s="8"/>
      <c r="C157" s="8"/>
      <c r="D157" s="8"/>
      <c r="E157" s="8"/>
      <c r="F157" s="15"/>
      <c r="G157" s="34"/>
      <c r="H157" s="84"/>
      <c r="I157" s="84"/>
      <c r="J157" s="84"/>
      <c r="K157" s="84"/>
      <c r="L157" s="84"/>
      <c r="M157" s="90"/>
      <c r="N157" s="90"/>
      <c r="O157" s="90"/>
      <c r="P157" s="90"/>
      <c r="Q157" s="90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</row>
    <row r="158" ht="15.75" customHeight="1">
      <c r="A158" s="127" t="s">
        <v>232</v>
      </c>
      <c r="B158" s="8"/>
      <c r="C158" s="8"/>
      <c r="D158" s="8"/>
      <c r="E158" s="8"/>
      <c r="F158" s="15"/>
      <c r="G158" s="34"/>
      <c r="H158" s="84"/>
      <c r="I158" s="84"/>
      <c r="J158" s="84"/>
      <c r="K158" s="84"/>
      <c r="L158" s="84"/>
      <c r="M158" s="90"/>
      <c r="N158" s="90"/>
      <c r="O158" s="90"/>
      <c r="P158" s="90"/>
      <c r="Q158" s="90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</row>
    <row r="159" ht="15.75" customHeight="1">
      <c r="A159" s="127" t="s">
        <v>233</v>
      </c>
      <c r="B159" s="8"/>
      <c r="C159" s="8"/>
      <c r="D159" s="8"/>
      <c r="E159" s="8"/>
      <c r="F159" s="15"/>
      <c r="G159" s="34"/>
      <c r="H159" s="84"/>
      <c r="I159" s="84"/>
      <c r="J159" s="84"/>
      <c r="K159" s="84"/>
      <c r="L159" s="84"/>
      <c r="M159" s="90"/>
      <c r="N159" s="90"/>
      <c r="O159" s="90"/>
      <c r="P159" s="90"/>
      <c r="Q159" s="90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</row>
    <row r="160" ht="15.75" customHeight="1">
      <c r="A160" s="127" t="s">
        <v>234</v>
      </c>
      <c r="B160" s="8"/>
      <c r="C160" s="8"/>
      <c r="D160" s="8"/>
      <c r="E160" s="8"/>
      <c r="F160" s="15"/>
      <c r="G160" s="34"/>
      <c r="H160" s="84"/>
      <c r="I160" s="84"/>
      <c r="J160" s="84"/>
      <c r="K160" s="84"/>
      <c r="L160" s="84"/>
      <c r="M160" s="90"/>
      <c r="N160" s="90"/>
      <c r="O160" s="90"/>
      <c r="P160" s="90"/>
      <c r="Q160" s="90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</row>
    <row r="161" ht="15.75" customHeight="1">
      <c r="A161" s="127" t="s">
        <v>235</v>
      </c>
      <c r="B161" s="8"/>
      <c r="C161" s="8"/>
      <c r="D161" s="8"/>
      <c r="E161" s="8"/>
      <c r="F161" s="15"/>
      <c r="G161" s="34"/>
      <c r="H161" s="84"/>
      <c r="I161" s="84"/>
      <c r="J161" s="84"/>
      <c r="K161" s="84"/>
      <c r="L161" s="84"/>
      <c r="M161" s="90"/>
      <c r="N161" s="90"/>
      <c r="O161" s="90"/>
      <c r="P161" s="90"/>
      <c r="Q161" s="90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</row>
    <row r="162" ht="15.75" customHeight="1">
      <c r="A162" s="127" t="s">
        <v>236</v>
      </c>
      <c r="B162" s="8"/>
      <c r="C162" s="8"/>
      <c r="D162" s="8"/>
      <c r="E162" s="8"/>
      <c r="F162" s="15"/>
      <c r="G162" s="34"/>
      <c r="H162" s="84"/>
      <c r="I162" s="84"/>
      <c r="J162" s="84"/>
      <c r="K162" s="84"/>
      <c r="L162" s="84"/>
      <c r="M162" s="90"/>
      <c r="N162" s="90"/>
      <c r="O162" s="90"/>
      <c r="P162" s="90"/>
      <c r="Q162" s="90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</row>
    <row r="163" ht="15.75" customHeight="1">
      <c r="A163" s="127" t="s">
        <v>237</v>
      </c>
      <c r="B163" s="8"/>
      <c r="C163" s="8"/>
      <c r="D163" s="8"/>
      <c r="E163" s="8"/>
      <c r="F163" s="15"/>
      <c r="G163" s="34"/>
      <c r="H163" s="84"/>
      <c r="I163" s="84"/>
      <c r="J163" s="84"/>
      <c r="K163" s="84"/>
      <c r="L163" s="84"/>
      <c r="M163" s="90"/>
      <c r="N163" s="90"/>
      <c r="O163" s="90"/>
      <c r="P163" s="90"/>
      <c r="Q163" s="90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</row>
    <row r="164" ht="15.75" customHeight="1">
      <c r="A164" s="127" t="s">
        <v>238</v>
      </c>
      <c r="B164" s="8"/>
      <c r="C164" s="8"/>
      <c r="D164" s="8"/>
      <c r="E164" s="8"/>
      <c r="F164" s="15"/>
      <c r="G164" s="34"/>
      <c r="H164" s="84"/>
      <c r="I164" s="84"/>
      <c r="J164" s="84"/>
      <c r="K164" s="84"/>
      <c r="L164" s="84"/>
      <c r="M164" s="90"/>
      <c r="N164" s="90"/>
      <c r="O164" s="90"/>
      <c r="P164" s="90"/>
      <c r="Q164" s="90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</row>
    <row r="165" ht="15.75" customHeight="1">
      <c r="A165" s="127" t="s">
        <v>239</v>
      </c>
      <c r="B165" s="8"/>
      <c r="C165" s="8"/>
      <c r="D165" s="8"/>
      <c r="E165" s="8"/>
      <c r="F165" s="15"/>
      <c r="G165" s="34"/>
      <c r="H165" s="84"/>
      <c r="I165" s="84"/>
      <c r="J165" s="84"/>
      <c r="K165" s="84"/>
      <c r="L165" s="84"/>
      <c r="M165" s="90"/>
      <c r="N165" s="90"/>
      <c r="O165" s="90"/>
      <c r="P165" s="90"/>
      <c r="Q165" s="90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</row>
    <row r="166" ht="15.75" customHeight="1">
      <c r="A166" s="127" t="s">
        <v>240</v>
      </c>
      <c r="B166" s="8"/>
      <c r="C166" s="8"/>
      <c r="D166" s="8"/>
      <c r="E166" s="8"/>
      <c r="F166" s="15"/>
      <c r="G166" s="34"/>
      <c r="H166" s="84"/>
      <c r="I166" s="84"/>
      <c r="J166" s="84"/>
      <c r="K166" s="84"/>
      <c r="L166" s="84"/>
      <c r="M166" s="90"/>
      <c r="N166" s="90"/>
      <c r="O166" s="90"/>
      <c r="P166" s="90"/>
      <c r="Q166" s="90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</row>
    <row r="167" ht="15.75" customHeight="1">
      <c r="A167" s="127" t="s">
        <v>241</v>
      </c>
      <c r="B167" s="8"/>
      <c r="C167" s="8"/>
      <c r="D167" s="8"/>
      <c r="E167" s="8"/>
      <c r="F167" s="15"/>
      <c r="G167" s="34"/>
      <c r="H167" s="84"/>
      <c r="I167" s="84"/>
      <c r="J167" s="84"/>
      <c r="K167" s="84"/>
      <c r="L167" s="84"/>
      <c r="M167" s="90"/>
      <c r="N167" s="90"/>
      <c r="O167" s="90"/>
      <c r="P167" s="90"/>
      <c r="Q167" s="90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</row>
    <row r="168" ht="15.75" customHeight="1">
      <c r="A168" s="127" t="s">
        <v>242</v>
      </c>
      <c r="B168" s="8"/>
      <c r="C168" s="8"/>
      <c r="D168" s="8"/>
      <c r="E168" s="8"/>
      <c r="F168" s="15"/>
      <c r="G168" s="34"/>
      <c r="H168" s="84"/>
      <c r="I168" s="84"/>
      <c r="J168" s="84"/>
      <c r="K168" s="84"/>
      <c r="L168" s="84"/>
      <c r="M168" s="90"/>
      <c r="N168" s="90"/>
      <c r="O168" s="90"/>
      <c r="P168" s="90"/>
      <c r="Q168" s="90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</row>
    <row r="169" ht="15.75" customHeight="1">
      <c r="A169" s="127" t="s">
        <v>243</v>
      </c>
      <c r="B169" s="8"/>
      <c r="C169" s="8"/>
      <c r="D169" s="8"/>
      <c r="E169" s="8"/>
      <c r="F169" s="15"/>
      <c r="G169" s="34"/>
      <c r="H169" s="84"/>
      <c r="I169" s="84"/>
      <c r="J169" s="84"/>
      <c r="K169" s="84"/>
      <c r="L169" s="84"/>
      <c r="M169" s="90"/>
      <c r="N169" s="90"/>
      <c r="O169" s="90"/>
      <c r="P169" s="90"/>
      <c r="Q169" s="90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</row>
    <row r="170" ht="15.75" customHeight="1">
      <c r="A170" s="127" t="s">
        <v>244</v>
      </c>
      <c r="B170" s="8"/>
      <c r="C170" s="8"/>
      <c r="D170" s="8"/>
      <c r="E170" s="8"/>
      <c r="F170" s="15"/>
      <c r="G170" s="34"/>
      <c r="H170" s="84"/>
      <c r="I170" s="84"/>
      <c r="J170" s="84"/>
      <c r="K170" s="84"/>
      <c r="L170" s="84"/>
      <c r="M170" s="90"/>
      <c r="N170" s="90"/>
      <c r="O170" s="90"/>
      <c r="P170" s="90"/>
      <c r="Q170" s="90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</row>
    <row r="171" ht="15.75" customHeight="1">
      <c r="A171" s="127" t="s">
        <v>245</v>
      </c>
      <c r="B171" s="8"/>
      <c r="C171" s="8"/>
      <c r="D171" s="8"/>
      <c r="E171" s="8"/>
      <c r="F171" s="15"/>
      <c r="G171" s="34"/>
      <c r="H171" s="84"/>
      <c r="I171" s="84"/>
      <c r="J171" s="84"/>
      <c r="K171" s="84"/>
      <c r="L171" s="84"/>
      <c r="M171" s="90"/>
      <c r="N171" s="90"/>
      <c r="O171" s="90"/>
      <c r="P171" s="90"/>
      <c r="Q171" s="90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</row>
    <row r="172" ht="15.75" customHeight="1">
      <c r="A172" s="127" t="s">
        <v>246</v>
      </c>
      <c r="B172" s="8"/>
      <c r="C172" s="8"/>
      <c r="D172" s="8"/>
      <c r="E172" s="8"/>
      <c r="F172" s="15"/>
      <c r="G172" s="34"/>
      <c r="H172" s="84"/>
      <c r="I172" s="84"/>
      <c r="J172" s="84"/>
      <c r="K172" s="84"/>
      <c r="L172" s="84"/>
      <c r="M172" s="90"/>
      <c r="N172" s="90"/>
      <c r="O172" s="90"/>
      <c r="P172" s="90"/>
      <c r="Q172" s="90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</row>
    <row r="173" ht="15.75" customHeight="1">
      <c r="A173" s="127" t="s">
        <v>247</v>
      </c>
      <c r="B173" s="8"/>
      <c r="C173" s="8"/>
      <c r="D173" s="8"/>
      <c r="E173" s="8"/>
      <c r="F173" s="15"/>
      <c r="G173" s="34"/>
      <c r="H173" s="84"/>
      <c r="I173" s="84"/>
      <c r="J173" s="84"/>
      <c r="K173" s="84"/>
      <c r="L173" s="84"/>
      <c r="M173" s="90"/>
      <c r="N173" s="90"/>
      <c r="O173" s="90"/>
      <c r="P173" s="90"/>
      <c r="Q173" s="90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</row>
    <row r="174" ht="15.75" customHeight="1">
      <c r="A174" s="127" t="s">
        <v>248</v>
      </c>
      <c r="B174" s="8"/>
      <c r="C174" s="8"/>
      <c r="D174" s="8"/>
      <c r="E174" s="8"/>
      <c r="F174" s="15"/>
      <c r="G174" s="34"/>
      <c r="H174" s="84"/>
      <c r="I174" s="84"/>
      <c r="J174" s="84"/>
      <c r="K174" s="84"/>
      <c r="L174" s="84"/>
      <c r="M174" s="90"/>
      <c r="N174" s="90"/>
      <c r="O174" s="90"/>
      <c r="P174" s="90"/>
      <c r="Q174" s="90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</row>
    <row r="175" ht="15.75" customHeight="1">
      <c r="A175" s="127" t="s">
        <v>249</v>
      </c>
      <c r="B175" s="8"/>
      <c r="C175" s="8"/>
      <c r="D175" s="8"/>
      <c r="E175" s="8"/>
      <c r="F175" s="15"/>
      <c r="G175" s="34"/>
      <c r="H175" s="84"/>
      <c r="I175" s="84"/>
      <c r="J175" s="84"/>
      <c r="K175" s="84"/>
      <c r="L175" s="84"/>
      <c r="M175" s="90"/>
      <c r="N175" s="90"/>
      <c r="O175" s="90"/>
      <c r="P175" s="90"/>
      <c r="Q175" s="90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</row>
    <row r="176" ht="15.75" customHeight="1">
      <c r="A176" s="127" t="s">
        <v>250</v>
      </c>
      <c r="B176" s="8"/>
      <c r="C176" s="8"/>
      <c r="D176" s="8"/>
      <c r="E176" s="8"/>
      <c r="F176" s="15"/>
      <c r="G176" s="34"/>
      <c r="H176" s="84"/>
      <c r="I176" s="84"/>
      <c r="J176" s="84"/>
      <c r="K176" s="84"/>
      <c r="L176" s="84"/>
      <c r="M176" s="90"/>
      <c r="N176" s="90"/>
      <c r="O176" s="90"/>
      <c r="P176" s="90"/>
      <c r="Q176" s="90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</row>
    <row r="177" ht="15.75" customHeight="1">
      <c r="A177" s="127" t="s">
        <v>251</v>
      </c>
      <c r="B177" s="8"/>
      <c r="C177" s="8"/>
      <c r="D177" s="8"/>
      <c r="E177" s="8"/>
      <c r="F177" s="15"/>
      <c r="G177" s="34"/>
      <c r="H177" s="84"/>
      <c r="I177" s="84"/>
      <c r="J177" s="84"/>
      <c r="K177" s="84"/>
      <c r="L177" s="84"/>
      <c r="M177" s="90"/>
      <c r="N177" s="90"/>
      <c r="O177" s="90"/>
      <c r="P177" s="90"/>
      <c r="Q177" s="90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</row>
    <row r="178" ht="15.75" customHeight="1">
      <c r="A178" s="127" t="s">
        <v>252</v>
      </c>
      <c r="B178" s="8"/>
      <c r="C178" s="8"/>
      <c r="D178" s="8"/>
      <c r="E178" s="8"/>
      <c r="F178" s="15"/>
      <c r="G178" s="34"/>
      <c r="H178" s="84"/>
      <c r="I178" s="84"/>
      <c r="J178" s="84"/>
      <c r="K178" s="84"/>
      <c r="L178" s="84"/>
      <c r="M178" s="90"/>
      <c r="N178" s="90"/>
      <c r="O178" s="90"/>
      <c r="P178" s="90"/>
      <c r="Q178" s="90"/>
      <c r="R178" s="128"/>
      <c r="S178" s="128"/>
      <c r="T178" s="128"/>
      <c r="U178" s="128"/>
      <c r="V178" s="128"/>
      <c r="W178" s="128"/>
      <c r="X178" s="128"/>
      <c r="Y178" s="128"/>
      <c r="Z178" s="128"/>
      <c r="AA178" s="128"/>
      <c r="AB178" s="128"/>
      <c r="AC178" s="128"/>
      <c r="AD178" s="128"/>
    </row>
    <row r="179" ht="15.75" customHeight="1">
      <c r="A179" s="127" t="s">
        <v>253</v>
      </c>
      <c r="B179" s="8"/>
      <c r="C179" s="8"/>
      <c r="D179" s="8"/>
      <c r="E179" s="8"/>
      <c r="F179" s="15"/>
      <c r="G179" s="34"/>
      <c r="H179" s="84"/>
      <c r="I179" s="84"/>
      <c r="J179" s="84"/>
      <c r="K179" s="84"/>
      <c r="L179" s="84"/>
      <c r="M179" s="90"/>
      <c r="N179" s="90"/>
      <c r="O179" s="90"/>
      <c r="P179" s="90"/>
      <c r="Q179" s="90"/>
      <c r="R179" s="128"/>
      <c r="S179" s="128"/>
      <c r="T179" s="128"/>
      <c r="U179" s="128"/>
      <c r="V179" s="128"/>
      <c r="W179" s="128"/>
      <c r="X179" s="128"/>
      <c r="Y179" s="128"/>
      <c r="Z179" s="128"/>
      <c r="AA179" s="128"/>
      <c r="AB179" s="128"/>
      <c r="AC179" s="128"/>
      <c r="AD179" s="128"/>
    </row>
    <row r="180" ht="15.75" customHeight="1">
      <c r="A180" s="127" t="s">
        <v>254</v>
      </c>
      <c r="B180" s="8"/>
      <c r="C180" s="8"/>
      <c r="D180" s="8"/>
      <c r="E180" s="8"/>
      <c r="F180" s="15"/>
      <c r="G180" s="34"/>
      <c r="H180" s="84"/>
      <c r="I180" s="84"/>
      <c r="J180" s="84"/>
      <c r="K180" s="84"/>
      <c r="L180" s="84"/>
      <c r="M180" s="90"/>
      <c r="N180" s="90"/>
      <c r="O180" s="90"/>
      <c r="P180" s="90"/>
      <c r="Q180" s="90"/>
      <c r="R180" s="128"/>
      <c r="S180" s="128"/>
      <c r="T180" s="128"/>
      <c r="U180" s="128"/>
      <c r="V180" s="128"/>
      <c r="W180" s="128"/>
      <c r="X180" s="128"/>
      <c r="Y180" s="128"/>
      <c r="Z180" s="128"/>
      <c r="AA180" s="128"/>
      <c r="AB180" s="128"/>
      <c r="AC180" s="128"/>
      <c r="AD180" s="128"/>
    </row>
    <row r="181" ht="15.75" customHeight="1">
      <c r="A181" s="127" t="s">
        <v>255</v>
      </c>
      <c r="B181" s="8"/>
      <c r="C181" s="8"/>
      <c r="D181" s="8"/>
      <c r="E181" s="8"/>
      <c r="F181" s="15"/>
      <c r="G181" s="34"/>
      <c r="H181" s="84"/>
      <c r="I181" s="84"/>
      <c r="J181" s="84"/>
      <c r="K181" s="84"/>
      <c r="L181" s="84"/>
      <c r="M181" s="90"/>
      <c r="N181" s="90"/>
      <c r="O181" s="90"/>
      <c r="P181" s="90"/>
      <c r="Q181" s="90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</row>
    <row r="182" ht="15.75" customHeight="1">
      <c r="A182" s="127" t="s">
        <v>256</v>
      </c>
      <c r="B182" s="8"/>
      <c r="C182" s="8"/>
      <c r="D182" s="8"/>
      <c r="E182" s="8"/>
      <c r="F182" s="15"/>
      <c r="G182" s="34"/>
      <c r="H182" s="84"/>
      <c r="I182" s="84"/>
      <c r="J182" s="84"/>
      <c r="K182" s="84"/>
      <c r="L182" s="84"/>
      <c r="M182" s="90"/>
      <c r="N182" s="90"/>
      <c r="O182" s="90"/>
      <c r="P182" s="90"/>
      <c r="Q182" s="90"/>
      <c r="R182" s="128"/>
      <c r="S182" s="128"/>
      <c r="T182" s="128"/>
      <c r="U182" s="128"/>
      <c r="V182" s="128"/>
      <c r="W182" s="128"/>
      <c r="X182" s="128"/>
      <c r="Y182" s="128"/>
      <c r="Z182" s="128"/>
      <c r="AA182" s="128"/>
      <c r="AB182" s="128"/>
      <c r="AC182" s="128"/>
      <c r="AD182" s="128"/>
    </row>
    <row r="183" ht="15.75" customHeight="1">
      <c r="A183" s="127" t="s">
        <v>257</v>
      </c>
      <c r="B183" s="8"/>
      <c r="C183" s="8"/>
      <c r="D183" s="8"/>
      <c r="E183" s="8"/>
      <c r="F183" s="15"/>
      <c r="G183" s="34"/>
      <c r="H183" s="84"/>
      <c r="I183" s="84"/>
      <c r="J183" s="84"/>
      <c r="K183" s="84"/>
      <c r="L183" s="84"/>
      <c r="M183" s="90"/>
      <c r="N183" s="90"/>
      <c r="O183" s="90"/>
      <c r="P183" s="90"/>
      <c r="Q183" s="90"/>
      <c r="R183" s="128"/>
      <c r="S183" s="128"/>
      <c r="T183" s="128"/>
      <c r="U183" s="128"/>
      <c r="V183" s="128"/>
      <c r="W183" s="128"/>
      <c r="X183" s="128"/>
      <c r="Y183" s="128"/>
      <c r="Z183" s="128"/>
      <c r="AA183" s="128"/>
      <c r="AB183" s="128"/>
      <c r="AC183" s="128"/>
      <c r="AD183" s="128"/>
    </row>
    <row r="184" ht="15.75" customHeight="1">
      <c r="A184" s="127" t="s">
        <v>258</v>
      </c>
      <c r="B184" s="8"/>
      <c r="C184" s="8"/>
      <c r="D184" s="8"/>
      <c r="E184" s="8"/>
      <c r="F184" s="15"/>
      <c r="G184" s="34"/>
      <c r="H184" s="84"/>
      <c r="I184" s="84"/>
      <c r="J184" s="84"/>
      <c r="K184" s="84"/>
      <c r="L184" s="84"/>
      <c r="M184" s="90"/>
      <c r="N184" s="90"/>
      <c r="O184" s="90"/>
      <c r="P184" s="90"/>
      <c r="Q184" s="90"/>
      <c r="R184" s="128"/>
      <c r="S184" s="128"/>
      <c r="T184" s="128"/>
      <c r="U184" s="128"/>
      <c r="V184" s="128"/>
      <c r="W184" s="128"/>
      <c r="X184" s="128"/>
      <c r="Y184" s="128"/>
      <c r="Z184" s="128"/>
      <c r="AA184" s="128"/>
      <c r="AB184" s="128"/>
      <c r="AC184" s="128"/>
      <c r="AD184" s="128"/>
    </row>
    <row r="185" ht="15.75" customHeight="1">
      <c r="A185" s="127" t="s">
        <v>259</v>
      </c>
      <c r="B185" s="8"/>
      <c r="C185" s="8"/>
      <c r="D185" s="8"/>
      <c r="E185" s="8"/>
      <c r="F185" s="15"/>
      <c r="G185" s="34"/>
      <c r="H185" s="84"/>
      <c r="I185" s="84"/>
      <c r="J185" s="84"/>
      <c r="K185" s="84"/>
      <c r="L185" s="84"/>
      <c r="M185" s="90"/>
      <c r="N185" s="90"/>
      <c r="O185" s="90"/>
      <c r="P185" s="90"/>
      <c r="Q185" s="90"/>
      <c r="R185" s="128"/>
      <c r="S185" s="128"/>
      <c r="T185" s="128"/>
      <c r="U185" s="128"/>
      <c r="V185" s="128"/>
      <c r="W185" s="128"/>
      <c r="X185" s="128"/>
      <c r="Y185" s="128"/>
      <c r="Z185" s="128"/>
      <c r="AA185" s="128"/>
      <c r="AB185" s="128"/>
      <c r="AC185" s="128"/>
      <c r="AD185" s="128"/>
    </row>
    <row r="186" ht="15.75" customHeight="1">
      <c r="A186" s="127" t="s">
        <v>260</v>
      </c>
      <c r="B186" s="8"/>
      <c r="C186" s="8"/>
      <c r="D186" s="8"/>
      <c r="E186" s="8"/>
      <c r="F186" s="15"/>
      <c r="G186" s="34"/>
      <c r="H186" s="84"/>
      <c r="I186" s="84"/>
      <c r="J186" s="84"/>
      <c r="K186" s="84"/>
      <c r="L186" s="84"/>
      <c r="M186" s="90"/>
      <c r="N186" s="90"/>
      <c r="O186" s="90"/>
      <c r="P186" s="90"/>
      <c r="Q186" s="90"/>
      <c r="R186" s="128"/>
      <c r="S186" s="128"/>
      <c r="T186" s="128"/>
      <c r="U186" s="128"/>
      <c r="V186" s="128"/>
      <c r="W186" s="128"/>
      <c r="X186" s="128"/>
      <c r="Y186" s="128"/>
      <c r="Z186" s="128"/>
      <c r="AA186" s="128"/>
      <c r="AB186" s="128"/>
      <c r="AC186" s="128"/>
      <c r="AD186" s="128"/>
    </row>
    <row r="187" ht="15.75" customHeight="1">
      <c r="A187" s="127" t="s">
        <v>261</v>
      </c>
      <c r="B187" s="8"/>
      <c r="C187" s="8"/>
      <c r="D187" s="8"/>
      <c r="E187" s="8"/>
      <c r="F187" s="15"/>
      <c r="G187" s="34"/>
      <c r="H187" s="84"/>
      <c r="I187" s="84"/>
      <c r="J187" s="84"/>
      <c r="K187" s="84"/>
      <c r="L187" s="84"/>
      <c r="M187" s="90"/>
      <c r="N187" s="90"/>
      <c r="O187" s="90"/>
      <c r="P187" s="90"/>
      <c r="Q187" s="90"/>
      <c r="R187" s="128"/>
      <c r="S187" s="128"/>
      <c r="T187" s="128"/>
      <c r="U187" s="128"/>
      <c r="V187" s="128"/>
      <c r="W187" s="128"/>
      <c r="X187" s="128"/>
      <c r="Y187" s="128"/>
      <c r="Z187" s="128"/>
      <c r="AA187" s="128"/>
      <c r="AB187" s="128"/>
      <c r="AC187" s="128"/>
      <c r="AD187" s="128"/>
    </row>
    <row r="188" ht="15.75" customHeight="1">
      <c r="A188" s="127" t="s">
        <v>262</v>
      </c>
      <c r="B188" s="8"/>
      <c r="C188" s="8"/>
      <c r="D188" s="8"/>
      <c r="E188" s="8"/>
      <c r="F188" s="15"/>
      <c r="G188" s="34"/>
      <c r="H188" s="84"/>
      <c r="I188" s="84"/>
      <c r="J188" s="84"/>
      <c r="K188" s="84"/>
      <c r="L188" s="84"/>
      <c r="M188" s="90"/>
      <c r="N188" s="90"/>
      <c r="O188" s="90"/>
      <c r="P188" s="90"/>
      <c r="Q188" s="90"/>
      <c r="R188" s="128"/>
      <c r="S188" s="128"/>
      <c r="T188" s="128"/>
      <c r="U188" s="128"/>
      <c r="V188" s="128"/>
      <c r="W188" s="128"/>
      <c r="X188" s="128"/>
      <c r="Y188" s="128"/>
      <c r="Z188" s="128"/>
      <c r="AA188" s="128"/>
      <c r="AB188" s="128"/>
      <c r="AC188" s="128"/>
      <c r="AD188" s="128"/>
    </row>
    <row r="189" ht="15.75" customHeight="1">
      <c r="A189" s="127" t="s">
        <v>263</v>
      </c>
      <c r="B189" s="8"/>
      <c r="C189" s="8"/>
      <c r="D189" s="8"/>
      <c r="E189" s="8"/>
      <c r="F189" s="15"/>
      <c r="G189" s="34"/>
      <c r="H189" s="84"/>
      <c r="I189" s="84"/>
      <c r="J189" s="84"/>
      <c r="K189" s="84"/>
      <c r="L189" s="84"/>
      <c r="M189" s="90"/>
      <c r="N189" s="90"/>
      <c r="O189" s="90"/>
      <c r="P189" s="90"/>
      <c r="Q189" s="90"/>
      <c r="R189" s="128"/>
      <c r="S189" s="128"/>
      <c r="T189" s="128"/>
      <c r="U189" s="128"/>
      <c r="V189" s="128"/>
      <c r="W189" s="128"/>
      <c r="X189" s="128"/>
      <c r="Y189" s="128"/>
      <c r="Z189" s="128"/>
      <c r="AA189" s="128"/>
      <c r="AB189" s="128"/>
      <c r="AC189" s="128"/>
      <c r="AD189" s="128"/>
    </row>
    <row r="190" ht="15.75" customHeight="1">
      <c r="A190" s="127" t="s">
        <v>264</v>
      </c>
      <c r="B190" s="8"/>
      <c r="C190" s="8"/>
      <c r="D190" s="8"/>
      <c r="E190" s="8"/>
      <c r="F190" s="15"/>
      <c r="G190" s="34"/>
      <c r="H190" s="84"/>
      <c r="I190" s="84"/>
      <c r="J190" s="84"/>
      <c r="K190" s="84"/>
      <c r="L190" s="84"/>
      <c r="M190" s="90"/>
      <c r="N190" s="90"/>
      <c r="O190" s="90"/>
      <c r="P190" s="90"/>
      <c r="Q190" s="90"/>
      <c r="R190" s="128"/>
      <c r="S190" s="128"/>
      <c r="T190" s="128"/>
      <c r="U190" s="128"/>
      <c r="V190" s="128"/>
      <c r="W190" s="128"/>
      <c r="X190" s="128"/>
      <c r="Y190" s="128"/>
      <c r="Z190" s="128"/>
      <c r="AA190" s="128"/>
      <c r="AB190" s="128"/>
      <c r="AC190" s="128"/>
      <c r="AD190" s="128"/>
    </row>
    <row r="191" ht="15.75" customHeight="1">
      <c r="A191" s="127" t="s">
        <v>265</v>
      </c>
      <c r="B191" s="8"/>
      <c r="C191" s="8"/>
      <c r="D191" s="8"/>
      <c r="E191" s="8"/>
      <c r="F191" s="15"/>
      <c r="G191" s="34"/>
      <c r="H191" s="84"/>
      <c r="I191" s="84"/>
      <c r="J191" s="84"/>
      <c r="K191" s="84"/>
      <c r="L191" s="84"/>
      <c r="M191" s="90"/>
      <c r="N191" s="90"/>
      <c r="O191" s="90"/>
      <c r="P191" s="90"/>
      <c r="Q191" s="90"/>
      <c r="R191" s="128"/>
      <c r="S191" s="128"/>
      <c r="T191" s="128"/>
      <c r="U191" s="128"/>
      <c r="V191" s="128"/>
      <c r="W191" s="128"/>
      <c r="X191" s="128"/>
      <c r="Y191" s="128"/>
      <c r="Z191" s="128"/>
      <c r="AA191" s="128"/>
      <c r="AB191" s="128"/>
      <c r="AC191" s="128"/>
      <c r="AD191" s="128"/>
    </row>
    <row r="192" ht="15.75" customHeight="1">
      <c r="A192" s="127" t="s">
        <v>266</v>
      </c>
      <c r="B192" s="8"/>
      <c r="C192" s="8"/>
      <c r="D192" s="8"/>
      <c r="E192" s="8"/>
      <c r="F192" s="15"/>
      <c r="G192" s="34"/>
      <c r="H192" s="84"/>
      <c r="I192" s="84"/>
      <c r="J192" s="84"/>
      <c r="K192" s="84"/>
      <c r="L192" s="84"/>
      <c r="M192" s="90"/>
      <c r="N192" s="90"/>
      <c r="O192" s="90"/>
      <c r="P192" s="90"/>
      <c r="Q192" s="90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</row>
    <row r="193" ht="15.75" customHeight="1">
      <c r="A193" s="127" t="s">
        <v>267</v>
      </c>
      <c r="B193" s="8"/>
      <c r="C193" s="8"/>
      <c r="D193" s="8"/>
      <c r="E193" s="8"/>
      <c r="F193" s="15"/>
      <c r="G193" s="34"/>
      <c r="H193" s="84"/>
      <c r="I193" s="84"/>
      <c r="J193" s="84"/>
      <c r="K193" s="84"/>
      <c r="L193" s="84"/>
      <c r="M193" s="90"/>
      <c r="N193" s="90"/>
      <c r="O193" s="90"/>
      <c r="P193" s="90"/>
      <c r="Q193" s="90"/>
      <c r="R193" s="128"/>
      <c r="S193" s="128"/>
      <c r="T193" s="128"/>
      <c r="U193" s="128"/>
      <c r="V193" s="128"/>
      <c r="W193" s="128"/>
      <c r="X193" s="128"/>
      <c r="Y193" s="128"/>
      <c r="Z193" s="128"/>
      <c r="AA193" s="128"/>
      <c r="AB193" s="128"/>
      <c r="AC193" s="128"/>
      <c r="AD193" s="128"/>
    </row>
    <row r="194" ht="15.75" customHeight="1">
      <c r="A194" s="127" t="s">
        <v>268</v>
      </c>
      <c r="B194" s="8"/>
      <c r="C194" s="8"/>
      <c r="D194" s="8"/>
      <c r="E194" s="8"/>
      <c r="F194" s="15"/>
      <c r="G194" s="34"/>
      <c r="H194" s="84"/>
      <c r="I194" s="84"/>
      <c r="J194" s="84"/>
      <c r="K194" s="84"/>
      <c r="L194" s="84"/>
      <c r="M194" s="90"/>
      <c r="N194" s="90"/>
      <c r="O194" s="90"/>
      <c r="P194" s="90"/>
      <c r="Q194" s="90"/>
      <c r="R194" s="128"/>
      <c r="S194" s="128"/>
      <c r="T194" s="128"/>
      <c r="U194" s="128"/>
      <c r="V194" s="128"/>
      <c r="W194" s="128"/>
      <c r="X194" s="128"/>
      <c r="Y194" s="128"/>
      <c r="Z194" s="128"/>
      <c r="AA194" s="128"/>
      <c r="AB194" s="128"/>
      <c r="AC194" s="128"/>
      <c r="AD194" s="128"/>
    </row>
    <row r="195" ht="15.75" customHeight="1">
      <c r="A195" s="127" t="s">
        <v>269</v>
      </c>
      <c r="B195" s="8"/>
      <c r="C195" s="8"/>
      <c r="D195" s="8"/>
      <c r="E195" s="8"/>
      <c r="F195" s="15"/>
      <c r="G195" s="34"/>
      <c r="H195" s="84"/>
      <c r="I195" s="84"/>
      <c r="J195" s="84"/>
      <c r="K195" s="84"/>
      <c r="L195" s="84"/>
      <c r="M195" s="90"/>
      <c r="N195" s="90"/>
      <c r="O195" s="90"/>
      <c r="P195" s="90"/>
      <c r="Q195" s="90"/>
      <c r="R195" s="128"/>
      <c r="S195" s="128"/>
      <c r="T195" s="128"/>
      <c r="U195" s="128"/>
      <c r="V195" s="128"/>
      <c r="W195" s="128"/>
      <c r="X195" s="128"/>
      <c r="Y195" s="128"/>
      <c r="Z195" s="128"/>
      <c r="AA195" s="128"/>
      <c r="AB195" s="128"/>
      <c r="AC195" s="128"/>
      <c r="AD195" s="128"/>
    </row>
    <row r="196" ht="15.75" customHeight="1">
      <c r="A196" s="127" t="s">
        <v>270</v>
      </c>
      <c r="B196" s="8"/>
      <c r="C196" s="8"/>
      <c r="D196" s="8"/>
      <c r="E196" s="8"/>
      <c r="F196" s="15"/>
      <c r="G196" s="129"/>
      <c r="H196" s="129"/>
      <c r="I196" s="129"/>
      <c r="J196" s="129"/>
      <c r="K196" s="129"/>
      <c r="L196" s="129"/>
      <c r="M196" s="129"/>
      <c r="N196" s="129"/>
      <c r="O196" s="129"/>
      <c r="P196" s="129"/>
      <c r="Q196" s="129"/>
      <c r="R196" s="128"/>
      <c r="S196" s="128"/>
      <c r="T196" s="128"/>
      <c r="U196" s="128"/>
      <c r="V196" s="128"/>
      <c r="W196" s="128"/>
      <c r="X196" s="128"/>
      <c r="Y196" s="128"/>
      <c r="Z196" s="128"/>
      <c r="AA196" s="128"/>
      <c r="AB196" s="128"/>
      <c r="AC196" s="128"/>
      <c r="AD196" s="128"/>
    </row>
    <row r="197" ht="15.75" customHeight="1">
      <c r="A197" s="127" t="s">
        <v>271</v>
      </c>
      <c r="B197" s="8"/>
      <c r="C197" s="8"/>
      <c r="D197" s="8"/>
      <c r="E197" s="8"/>
      <c r="F197" s="15"/>
      <c r="G197" s="129"/>
      <c r="H197" s="129"/>
      <c r="I197" s="129"/>
      <c r="J197" s="129"/>
      <c r="K197" s="129"/>
      <c r="L197" s="129"/>
      <c r="M197" s="129"/>
      <c r="N197" s="129"/>
      <c r="O197" s="129"/>
      <c r="P197" s="129"/>
      <c r="Q197" s="129"/>
      <c r="R197" s="128"/>
      <c r="S197" s="128"/>
      <c r="T197" s="128"/>
      <c r="U197" s="128"/>
      <c r="V197" s="128"/>
      <c r="W197" s="128"/>
      <c r="X197" s="128"/>
      <c r="Y197" s="128"/>
      <c r="Z197" s="128"/>
      <c r="AA197" s="128"/>
      <c r="AB197" s="128"/>
      <c r="AC197" s="128"/>
      <c r="AD197" s="128"/>
    </row>
    <row r="198" ht="15.75" customHeight="1">
      <c r="A198" s="127" t="s">
        <v>272</v>
      </c>
      <c r="B198" s="8"/>
      <c r="C198" s="8"/>
      <c r="D198" s="8"/>
      <c r="E198" s="8"/>
      <c r="F198" s="15"/>
      <c r="G198" s="129"/>
      <c r="H198" s="129"/>
      <c r="I198" s="129"/>
      <c r="J198" s="129"/>
      <c r="K198" s="129"/>
      <c r="L198" s="129"/>
      <c r="M198" s="129"/>
      <c r="N198" s="129"/>
      <c r="O198" s="129"/>
      <c r="P198" s="129"/>
      <c r="Q198" s="129"/>
      <c r="R198" s="128"/>
      <c r="S198" s="128"/>
      <c r="T198" s="128"/>
      <c r="U198" s="128"/>
      <c r="V198" s="128"/>
      <c r="W198" s="128"/>
      <c r="X198" s="128"/>
      <c r="Y198" s="128"/>
      <c r="Z198" s="128"/>
      <c r="AA198" s="128"/>
      <c r="AB198" s="128"/>
      <c r="AC198" s="128"/>
      <c r="AD198" s="128"/>
    </row>
    <row r="199" ht="15.75" customHeight="1">
      <c r="A199" s="127" t="s">
        <v>273</v>
      </c>
      <c r="B199" s="8"/>
      <c r="C199" s="8"/>
      <c r="D199" s="8"/>
      <c r="E199" s="8"/>
      <c r="F199" s="15"/>
      <c r="G199" s="129"/>
      <c r="H199" s="129"/>
      <c r="I199" s="129"/>
      <c r="J199" s="129"/>
      <c r="K199" s="129"/>
      <c r="L199" s="129"/>
      <c r="M199" s="129"/>
      <c r="N199" s="129"/>
      <c r="O199" s="129"/>
      <c r="P199" s="129"/>
      <c r="Q199" s="129"/>
      <c r="R199" s="128"/>
      <c r="S199" s="128"/>
      <c r="T199" s="128"/>
      <c r="U199" s="128"/>
      <c r="V199" s="128"/>
      <c r="W199" s="128"/>
      <c r="X199" s="128"/>
      <c r="Y199" s="128"/>
      <c r="Z199" s="128"/>
      <c r="AA199" s="128"/>
      <c r="AB199" s="128"/>
      <c r="AC199" s="128"/>
      <c r="AD199" s="128"/>
    </row>
    <row r="200" ht="15.75" customHeight="1">
      <c r="A200" s="127" t="s">
        <v>274</v>
      </c>
      <c r="B200" s="8"/>
      <c r="C200" s="8"/>
      <c r="D200" s="8"/>
      <c r="E200" s="8"/>
      <c r="F200" s="15"/>
      <c r="G200" s="129"/>
      <c r="H200" s="129"/>
      <c r="I200" s="129"/>
      <c r="J200" s="129"/>
      <c r="K200" s="129"/>
      <c r="L200" s="129"/>
      <c r="M200" s="129"/>
      <c r="N200" s="129"/>
      <c r="O200" s="129"/>
      <c r="P200" s="129"/>
      <c r="Q200" s="129"/>
      <c r="R200" s="128"/>
      <c r="S200" s="128"/>
      <c r="T200" s="128"/>
      <c r="U200" s="128"/>
      <c r="V200" s="128"/>
      <c r="W200" s="128"/>
      <c r="X200" s="128"/>
      <c r="Y200" s="128"/>
      <c r="Z200" s="128"/>
      <c r="AA200" s="128"/>
      <c r="AB200" s="128"/>
      <c r="AC200" s="128"/>
      <c r="AD200" s="128"/>
    </row>
    <row r="201" ht="15.75" customHeight="1">
      <c r="A201" s="127" t="s">
        <v>275</v>
      </c>
      <c r="B201" s="8"/>
      <c r="C201" s="8"/>
      <c r="D201" s="8"/>
      <c r="E201" s="8"/>
      <c r="F201" s="15"/>
      <c r="G201" s="129"/>
      <c r="H201" s="129"/>
      <c r="I201" s="129"/>
      <c r="J201" s="129"/>
      <c r="K201" s="129"/>
      <c r="L201" s="129"/>
      <c r="M201" s="129"/>
      <c r="N201" s="129"/>
      <c r="O201" s="129"/>
      <c r="P201" s="129"/>
      <c r="Q201" s="129"/>
      <c r="R201" s="128"/>
      <c r="S201" s="128"/>
      <c r="T201" s="128"/>
      <c r="U201" s="128"/>
      <c r="V201" s="128"/>
      <c r="W201" s="128"/>
      <c r="X201" s="128"/>
      <c r="Y201" s="128"/>
      <c r="Z201" s="128"/>
      <c r="AA201" s="128"/>
      <c r="AB201" s="128"/>
      <c r="AC201" s="128"/>
      <c r="AD201" s="128"/>
    </row>
    <row r="202" ht="15.75" customHeight="1">
      <c r="A202" s="127" t="s">
        <v>276</v>
      </c>
      <c r="B202" s="8"/>
      <c r="C202" s="8"/>
      <c r="D202" s="8"/>
      <c r="E202" s="8"/>
      <c r="F202" s="15"/>
      <c r="G202" s="129"/>
      <c r="H202" s="129"/>
      <c r="I202" s="129"/>
      <c r="J202" s="129"/>
      <c r="K202" s="129"/>
      <c r="L202" s="129"/>
      <c r="M202" s="129"/>
      <c r="N202" s="129"/>
      <c r="O202" s="129"/>
      <c r="P202" s="129"/>
      <c r="Q202" s="129"/>
      <c r="R202" s="128"/>
      <c r="S202" s="128"/>
      <c r="T202" s="128"/>
      <c r="U202" s="128"/>
      <c r="V202" s="128"/>
      <c r="W202" s="128"/>
      <c r="X202" s="128"/>
      <c r="Y202" s="128"/>
      <c r="Z202" s="128"/>
      <c r="AA202" s="128"/>
      <c r="AB202" s="128"/>
      <c r="AC202" s="128"/>
      <c r="AD202" s="128"/>
    </row>
    <row r="203" ht="15.75" customHeight="1">
      <c r="A203" s="127" t="s">
        <v>277</v>
      </c>
      <c r="B203" s="8"/>
      <c r="C203" s="8"/>
      <c r="D203" s="8"/>
      <c r="E203" s="8"/>
      <c r="F203" s="15"/>
      <c r="G203" s="129"/>
      <c r="H203" s="129"/>
      <c r="I203" s="129"/>
      <c r="J203" s="129"/>
      <c r="K203" s="129"/>
      <c r="L203" s="129"/>
      <c r="M203" s="129"/>
      <c r="N203" s="129"/>
      <c r="O203" s="129"/>
      <c r="P203" s="129"/>
      <c r="Q203" s="129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</row>
    <row r="204" ht="15.75" customHeight="1">
      <c r="A204" s="127" t="s">
        <v>278</v>
      </c>
      <c r="B204" s="8"/>
      <c r="C204" s="8"/>
      <c r="D204" s="8"/>
      <c r="E204" s="8"/>
      <c r="F204" s="15"/>
      <c r="G204" s="129"/>
      <c r="H204" s="129"/>
      <c r="I204" s="129"/>
      <c r="J204" s="129"/>
      <c r="K204" s="129"/>
      <c r="L204" s="129"/>
      <c r="M204" s="129"/>
      <c r="N204" s="129"/>
      <c r="O204" s="129"/>
      <c r="P204" s="129"/>
      <c r="Q204" s="129"/>
      <c r="R204" s="128"/>
      <c r="S204" s="128"/>
      <c r="T204" s="128"/>
      <c r="U204" s="128"/>
      <c r="V204" s="128"/>
      <c r="W204" s="128"/>
      <c r="X204" s="128"/>
      <c r="Y204" s="128"/>
      <c r="Z204" s="128"/>
      <c r="AA204" s="128"/>
      <c r="AB204" s="128"/>
      <c r="AC204" s="128"/>
      <c r="AD204" s="128"/>
    </row>
    <row r="205" ht="15.75" customHeight="1">
      <c r="A205" s="127" t="s">
        <v>279</v>
      </c>
      <c r="B205" s="8"/>
      <c r="C205" s="8"/>
      <c r="D205" s="8"/>
      <c r="E205" s="8"/>
      <c r="F205" s="15"/>
      <c r="G205" s="129"/>
      <c r="H205" s="129"/>
      <c r="I205" s="129"/>
      <c r="J205" s="129"/>
      <c r="K205" s="129"/>
      <c r="L205" s="129"/>
      <c r="M205" s="129"/>
      <c r="N205" s="129"/>
      <c r="O205" s="129"/>
      <c r="P205" s="129"/>
      <c r="Q205" s="129"/>
      <c r="R205" s="128"/>
      <c r="S205" s="128"/>
      <c r="T205" s="128"/>
      <c r="U205" s="128"/>
      <c r="V205" s="128"/>
      <c r="W205" s="128"/>
      <c r="X205" s="128"/>
      <c r="Y205" s="128"/>
      <c r="Z205" s="128"/>
      <c r="AA205" s="128"/>
      <c r="AB205" s="128"/>
      <c r="AC205" s="128"/>
      <c r="AD205" s="128"/>
    </row>
    <row r="206" ht="15.75" customHeight="1">
      <c r="A206" s="127" t="s">
        <v>280</v>
      </c>
      <c r="B206" s="8"/>
      <c r="C206" s="8"/>
      <c r="D206" s="8"/>
      <c r="E206" s="8"/>
      <c r="F206" s="15"/>
      <c r="G206" s="129"/>
      <c r="H206" s="129"/>
      <c r="I206" s="129"/>
      <c r="J206" s="129"/>
      <c r="K206" s="129"/>
      <c r="L206" s="129"/>
      <c r="M206" s="129"/>
      <c r="N206" s="129"/>
      <c r="O206" s="129"/>
      <c r="P206" s="129"/>
      <c r="Q206" s="129"/>
      <c r="R206" s="128"/>
      <c r="S206" s="128"/>
      <c r="T206" s="128"/>
      <c r="U206" s="128"/>
      <c r="V206" s="128"/>
      <c r="W206" s="128"/>
      <c r="X206" s="128"/>
      <c r="Y206" s="128"/>
      <c r="Z206" s="128"/>
      <c r="AA206" s="128"/>
      <c r="AB206" s="128"/>
      <c r="AC206" s="128"/>
      <c r="AD206" s="128"/>
    </row>
    <row r="207" ht="15.75" customHeight="1">
      <c r="A207" s="127" t="s">
        <v>281</v>
      </c>
      <c r="B207" s="8"/>
      <c r="C207" s="8"/>
      <c r="D207" s="8"/>
      <c r="E207" s="8"/>
      <c r="F207" s="15"/>
      <c r="G207" s="129"/>
      <c r="H207" s="129"/>
      <c r="I207" s="129"/>
      <c r="J207" s="129"/>
      <c r="K207" s="129"/>
      <c r="L207" s="129"/>
      <c r="M207" s="129"/>
      <c r="N207" s="129"/>
      <c r="O207" s="129"/>
      <c r="P207" s="129"/>
      <c r="Q207" s="129"/>
      <c r="R207" s="128"/>
      <c r="S207" s="128"/>
      <c r="T207" s="128"/>
      <c r="U207" s="128"/>
      <c r="V207" s="128"/>
      <c r="W207" s="128"/>
      <c r="X207" s="128"/>
      <c r="Y207" s="128"/>
      <c r="Z207" s="128"/>
      <c r="AA207" s="128"/>
      <c r="AB207" s="128"/>
      <c r="AC207" s="128"/>
      <c r="AD207" s="128"/>
    </row>
    <row r="208" ht="15.75" customHeight="1">
      <c r="A208" s="127" t="s">
        <v>282</v>
      </c>
      <c r="B208" s="8"/>
      <c r="C208" s="8"/>
      <c r="D208" s="8"/>
      <c r="E208" s="8"/>
      <c r="F208" s="15"/>
      <c r="G208" s="129"/>
      <c r="H208" s="129"/>
      <c r="I208" s="129"/>
      <c r="J208" s="129"/>
      <c r="K208" s="129"/>
      <c r="L208" s="129"/>
      <c r="M208" s="129"/>
      <c r="N208" s="129"/>
      <c r="O208" s="129"/>
      <c r="P208" s="129"/>
      <c r="Q208" s="129"/>
      <c r="R208" s="128"/>
      <c r="S208" s="128"/>
      <c r="T208" s="128"/>
      <c r="U208" s="128"/>
      <c r="V208" s="128"/>
      <c r="W208" s="128"/>
      <c r="X208" s="128"/>
      <c r="Y208" s="128"/>
      <c r="Z208" s="128"/>
      <c r="AA208" s="128"/>
      <c r="AB208" s="128"/>
      <c r="AC208" s="128"/>
      <c r="AD208" s="128"/>
    </row>
    <row r="209" ht="15.75" customHeight="1">
      <c r="A209" s="127" t="s">
        <v>283</v>
      </c>
      <c r="B209" s="8"/>
      <c r="C209" s="8"/>
      <c r="D209" s="8"/>
      <c r="E209" s="8"/>
      <c r="F209" s="15"/>
      <c r="G209" s="129"/>
      <c r="H209" s="129"/>
      <c r="I209" s="129"/>
      <c r="J209" s="129"/>
      <c r="K209" s="129"/>
      <c r="L209" s="129"/>
      <c r="M209" s="129"/>
      <c r="N209" s="129"/>
      <c r="O209" s="129"/>
      <c r="P209" s="129"/>
      <c r="Q209" s="129"/>
      <c r="R209" s="128"/>
      <c r="S209" s="128"/>
      <c r="T209" s="128"/>
      <c r="U209" s="128"/>
      <c r="V209" s="128"/>
      <c r="W209" s="128"/>
      <c r="X209" s="128"/>
      <c r="Y209" s="128"/>
      <c r="Z209" s="128"/>
      <c r="AA209" s="128"/>
      <c r="AB209" s="128"/>
      <c r="AC209" s="128"/>
      <c r="AD209" s="128"/>
    </row>
    <row r="210" ht="15.75" customHeight="1">
      <c r="A210" s="127" t="s">
        <v>284</v>
      </c>
      <c r="B210" s="8"/>
      <c r="C210" s="8"/>
      <c r="D210" s="8"/>
      <c r="E210" s="8"/>
      <c r="F210" s="15"/>
      <c r="G210" s="129"/>
      <c r="H210" s="129"/>
      <c r="I210" s="129"/>
      <c r="J210" s="129"/>
      <c r="K210" s="129"/>
      <c r="L210" s="129"/>
      <c r="M210" s="129"/>
      <c r="N210" s="129"/>
      <c r="O210" s="129"/>
      <c r="P210" s="129"/>
      <c r="Q210" s="129"/>
      <c r="R210" s="128"/>
      <c r="S210" s="128"/>
      <c r="T210" s="128"/>
      <c r="U210" s="128"/>
      <c r="V210" s="128"/>
      <c r="W210" s="128"/>
      <c r="X210" s="128"/>
      <c r="Y210" s="128"/>
      <c r="Z210" s="128"/>
      <c r="AA210" s="128"/>
      <c r="AB210" s="128"/>
      <c r="AC210" s="128"/>
      <c r="AD210" s="128"/>
    </row>
    <row r="211" ht="15.75" customHeight="1">
      <c r="A211" s="127" t="s">
        <v>285</v>
      </c>
      <c r="B211" s="8"/>
      <c r="C211" s="8"/>
      <c r="D211" s="8"/>
      <c r="E211" s="8"/>
      <c r="F211" s="15"/>
      <c r="G211" s="129"/>
      <c r="H211" s="129"/>
      <c r="I211" s="129"/>
      <c r="J211" s="129"/>
      <c r="K211" s="129"/>
      <c r="L211" s="129"/>
      <c r="M211" s="129"/>
      <c r="N211" s="129"/>
      <c r="O211" s="129"/>
      <c r="P211" s="129"/>
      <c r="Q211" s="129"/>
      <c r="R211" s="128"/>
      <c r="S211" s="128"/>
      <c r="T211" s="128"/>
      <c r="U211" s="128"/>
      <c r="V211" s="128"/>
      <c r="W211" s="128"/>
      <c r="X211" s="128"/>
      <c r="Y211" s="128"/>
      <c r="Z211" s="128"/>
      <c r="AA211" s="128"/>
      <c r="AB211" s="128"/>
      <c r="AC211" s="128"/>
      <c r="AD211" s="128"/>
    </row>
    <row r="212" ht="15.75" customHeight="1">
      <c r="A212" s="127" t="s">
        <v>286</v>
      </c>
      <c r="B212" s="8"/>
      <c r="C212" s="8"/>
      <c r="D212" s="8"/>
      <c r="E212" s="8"/>
      <c r="F212" s="15"/>
      <c r="G212" s="129"/>
      <c r="H212" s="129"/>
      <c r="I212" s="129"/>
      <c r="J212" s="129"/>
      <c r="K212" s="129"/>
      <c r="L212" s="129"/>
      <c r="M212" s="129"/>
      <c r="N212" s="129"/>
      <c r="O212" s="129"/>
      <c r="P212" s="129"/>
      <c r="Q212" s="129"/>
      <c r="R212" s="128"/>
      <c r="S212" s="128"/>
      <c r="T212" s="128"/>
      <c r="U212" s="128"/>
      <c r="V212" s="128"/>
      <c r="W212" s="128"/>
      <c r="X212" s="128"/>
      <c r="Y212" s="128"/>
      <c r="Z212" s="128"/>
      <c r="AA212" s="128"/>
      <c r="AB212" s="128"/>
      <c r="AC212" s="128"/>
      <c r="AD212" s="128"/>
    </row>
    <row r="213" ht="15.75" customHeight="1">
      <c r="A213" s="127" t="s">
        <v>287</v>
      </c>
      <c r="B213" s="8"/>
      <c r="C213" s="8"/>
      <c r="D213" s="8"/>
      <c r="E213" s="8"/>
      <c r="F213" s="15"/>
      <c r="G213" s="129"/>
      <c r="H213" s="129"/>
      <c r="I213" s="129"/>
      <c r="J213" s="129"/>
      <c r="K213" s="129"/>
      <c r="L213" s="129"/>
      <c r="M213" s="129"/>
      <c r="N213" s="129"/>
      <c r="O213" s="129"/>
      <c r="P213" s="129"/>
      <c r="Q213" s="129"/>
      <c r="R213" s="128"/>
      <c r="S213" s="128"/>
      <c r="T213" s="128"/>
      <c r="U213" s="128"/>
      <c r="V213" s="128"/>
      <c r="W213" s="128"/>
      <c r="X213" s="128"/>
      <c r="Y213" s="128"/>
      <c r="Z213" s="128"/>
      <c r="AA213" s="128"/>
      <c r="AB213" s="128"/>
      <c r="AC213" s="128"/>
      <c r="AD213" s="128"/>
    </row>
    <row r="214" ht="15.75" customHeight="1">
      <c r="A214" s="127" t="s">
        <v>288</v>
      </c>
      <c r="B214" s="8"/>
      <c r="C214" s="8"/>
      <c r="D214" s="8"/>
      <c r="E214" s="8"/>
      <c r="F214" s="15"/>
      <c r="G214" s="129"/>
      <c r="H214" s="129"/>
      <c r="I214" s="129"/>
      <c r="J214" s="129"/>
      <c r="K214" s="129"/>
      <c r="L214" s="129"/>
      <c r="M214" s="129"/>
      <c r="N214" s="129"/>
      <c r="O214" s="129"/>
      <c r="P214" s="129"/>
      <c r="Q214" s="129"/>
      <c r="R214" s="128"/>
      <c r="S214" s="128"/>
      <c r="T214" s="128"/>
      <c r="U214" s="128"/>
      <c r="V214" s="128"/>
      <c r="W214" s="128"/>
      <c r="X214" s="128"/>
      <c r="Y214" s="128"/>
      <c r="Z214" s="128"/>
      <c r="AA214" s="128"/>
      <c r="AB214" s="128"/>
      <c r="AC214" s="128"/>
      <c r="AD214" s="128"/>
    </row>
    <row r="215" ht="15.75" customHeight="1">
      <c r="A215" s="127" t="s">
        <v>289</v>
      </c>
      <c r="B215" s="8"/>
      <c r="C215" s="8"/>
      <c r="D215" s="8"/>
      <c r="E215" s="8"/>
      <c r="F215" s="15"/>
      <c r="G215" s="129"/>
      <c r="H215" s="129"/>
      <c r="I215" s="129"/>
      <c r="J215" s="129"/>
      <c r="K215" s="129"/>
      <c r="L215" s="129"/>
      <c r="M215" s="129"/>
      <c r="N215" s="129"/>
      <c r="O215" s="129"/>
      <c r="P215" s="129"/>
      <c r="Q215" s="129"/>
      <c r="R215" s="128"/>
      <c r="S215" s="128"/>
      <c r="T215" s="128"/>
      <c r="U215" s="128"/>
      <c r="V215" s="128"/>
      <c r="W215" s="128"/>
      <c r="X215" s="128"/>
      <c r="Y215" s="128"/>
      <c r="Z215" s="128"/>
      <c r="AA215" s="128"/>
      <c r="AB215" s="128"/>
      <c r="AC215" s="128"/>
      <c r="AD215" s="128"/>
    </row>
    <row r="216" ht="15.75" customHeight="1">
      <c r="A216" s="130"/>
      <c r="B216" s="130"/>
      <c r="C216" s="130"/>
      <c r="D216" s="130"/>
      <c r="E216" s="130"/>
      <c r="F216" s="130"/>
      <c r="G216" s="130"/>
      <c r="H216" s="130"/>
      <c r="I216" s="130"/>
      <c r="J216" s="130"/>
      <c r="K216" s="130"/>
      <c r="L216" s="130"/>
      <c r="M216" s="130"/>
      <c r="N216" s="130"/>
      <c r="O216" s="130"/>
      <c r="P216" s="130"/>
      <c r="Q216" s="130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</row>
    <row r="217" ht="15.75" customHeight="1">
      <c r="A217" s="130"/>
      <c r="B217" s="130"/>
      <c r="C217" s="130"/>
      <c r="D217" s="130"/>
      <c r="E217" s="130"/>
      <c r="F217" s="130"/>
      <c r="G217" s="130"/>
      <c r="H217" s="130"/>
      <c r="I217" s="130"/>
      <c r="J217" s="130"/>
      <c r="K217" s="130"/>
      <c r="L217" s="130"/>
      <c r="M217" s="130"/>
      <c r="N217" s="130"/>
      <c r="O217" s="130"/>
      <c r="P217" s="130"/>
      <c r="Q217" s="130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</row>
    <row r="218" ht="15.75" customHeight="1">
      <c r="A218" s="130"/>
      <c r="B218" s="130"/>
      <c r="C218" s="130"/>
      <c r="D218" s="130"/>
      <c r="E218" s="130"/>
      <c r="F218" s="130"/>
      <c r="G218" s="130"/>
      <c r="H218" s="130"/>
      <c r="I218" s="130"/>
      <c r="J218" s="130"/>
      <c r="K218" s="130"/>
      <c r="L218" s="130"/>
      <c r="M218" s="130"/>
      <c r="N218" s="130"/>
      <c r="O218" s="130"/>
      <c r="P218" s="130"/>
      <c r="Q218" s="130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</row>
    <row r="219" ht="15.75" customHeight="1">
      <c r="A219" s="130"/>
      <c r="B219" s="130"/>
      <c r="C219" s="130"/>
      <c r="D219" s="130"/>
      <c r="E219" s="130"/>
      <c r="F219" s="130"/>
      <c r="G219" s="130"/>
      <c r="H219" s="130"/>
      <c r="I219" s="130"/>
      <c r="J219" s="130"/>
      <c r="K219" s="130"/>
      <c r="L219" s="130"/>
      <c r="M219" s="130"/>
      <c r="N219" s="130"/>
      <c r="O219" s="130"/>
      <c r="P219" s="130"/>
      <c r="Q219" s="130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</row>
    <row r="1001" ht="15.75" customHeight="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</row>
    <row r="1002" ht="15.75" customHeight="1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</row>
    <row r="1003" ht="15.75" customHeight="1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</row>
    <row r="1004" ht="15.75" customHeight="1">
      <c r="A1004" s="6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</row>
    <row r="1005" ht="15.75" customHeight="1">
      <c r="A1005" s="6"/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</row>
    <row r="1006" ht="15.75" customHeight="1">
      <c r="A1006" s="6"/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</row>
    <row r="1007" ht="15.75" customHeight="1">
      <c r="A1007" s="6"/>
      <c r="B1007" s="6"/>
      <c r="C1007" s="6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</row>
    <row r="1008" ht="15.75" customHeight="1">
      <c r="A1008" s="6"/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</row>
    <row r="1009" ht="15.75" customHeight="1">
      <c r="A1009" s="6"/>
      <c r="B1009" s="6"/>
      <c r="C1009" s="6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</row>
    <row r="1010" ht="15.75" customHeight="1">
      <c r="A1010" s="6"/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</row>
    <row r="1011" ht="15.75" customHeight="1">
      <c r="A1011" s="6"/>
      <c r="B1011" s="6"/>
      <c r="C1011" s="6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</row>
    <row r="1012" ht="15.75" customHeight="1">
      <c r="A1012" s="6"/>
      <c r="B1012" s="6"/>
      <c r="C1012" s="6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</row>
    <row r="1013" ht="15.75" customHeight="1">
      <c r="A1013" s="6"/>
      <c r="B1013" s="6"/>
      <c r="C1013" s="6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</row>
    <row r="1014" ht="15.75" customHeight="1">
      <c r="A1014" s="6"/>
      <c r="B1014" s="6"/>
      <c r="C1014" s="6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</row>
    <row r="1015" ht="15.75" customHeight="1">
      <c r="A1015" s="6"/>
      <c r="B1015" s="6"/>
      <c r="C1015" s="6"/>
      <c r="D1015" s="6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</row>
    <row r="1016" ht="15.75" customHeight="1">
      <c r="A1016" s="6"/>
      <c r="B1016" s="6"/>
      <c r="C1016" s="6"/>
      <c r="D1016" s="6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</row>
    <row r="1017" ht="15.75" customHeight="1">
      <c r="A1017" s="6"/>
      <c r="B1017" s="6"/>
      <c r="C1017" s="6"/>
      <c r="D1017" s="6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</row>
    <row r="1018" ht="15.75" customHeight="1">
      <c r="A1018" s="6"/>
      <c r="B1018" s="6"/>
      <c r="C1018" s="6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</row>
    <row r="1019" ht="15.75" customHeight="1">
      <c r="A1019" s="6"/>
      <c r="B1019" s="6"/>
      <c r="C1019" s="6"/>
      <c r="D1019" s="6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</row>
    <row r="1020" ht="15.75" customHeight="1">
      <c r="A1020" s="6"/>
      <c r="B1020" s="6"/>
      <c r="C1020" s="6"/>
      <c r="D1020" s="6"/>
      <c r="E1020" s="6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</row>
    <row r="1021" ht="15.75" customHeight="1">
      <c r="A1021" s="6"/>
      <c r="B1021" s="6"/>
      <c r="C1021" s="6"/>
      <c r="D1021" s="6"/>
      <c r="E1021" s="6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</row>
    <row r="1022" ht="15.75" customHeight="1">
      <c r="A1022" s="6"/>
      <c r="B1022" s="6"/>
      <c r="C1022" s="6"/>
      <c r="D1022" s="6"/>
      <c r="E1022" s="6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</row>
    <row r="1023" ht="15.75" customHeight="1">
      <c r="A1023" s="6"/>
      <c r="B1023" s="6"/>
      <c r="C1023" s="6"/>
      <c r="D1023" s="6"/>
      <c r="E1023" s="6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</row>
    <row r="1024" ht="15.75" customHeight="1">
      <c r="A1024" s="6"/>
      <c r="B1024" s="6"/>
      <c r="C1024" s="6"/>
      <c r="D1024" s="6"/>
      <c r="E1024" s="6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</row>
    <row r="1025" ht="15.75" customHeight="1">
      <c r="A1025" s="6"/>
      <c r="B1025" s="6"/>
      <c r="C1025" s="6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</row>
    <row r="1026" ht="15.75" customHeight="1">
      <c r="A1026" s="6"/>
      <c r="B1026" s="6"/>
      <c r="C1026" s="6"/>
      <c r="D1026" s="6"/>
      <c r="E1026" s="6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</row>
    <row r="1027" ht="15.75" customHeight="1">
      <c r="A1027" s="6"/>
      <c r="B1027" s="6"/>
      <c r="C1027" s="6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</row>
    <row r="1028" ht="15.75" customHeight="1">
      <c r="A1028" s="6"/>
      <c r="B1028" s="6"/>
      <c r="C1028" s="6"/>
      <c r="D1028" s="6"/>
      <c r="E1028" s="6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</row>
    <row r="1029" ht="15.75" customHeight="1">
      <c r="A1029" s="6"/>
      <c r="B1029" s="6"/>
      <c r="C1029" s="6"/>
      <c r="D1029" s="6"/>
      <c r="E1029" s="6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</row>
    <row r="1030" ht="15.75" customHeight="1">
      <c r="A1030" s="6"/>
      <c r="B1030" s="6"/>
      <c r="C1030" s="6"/>
      <c r="D1030" s="6"/>
      <c r="E1030" s="6"/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</row>
    <row r="1031" ht="15.75" customHeight="1">
      <c r="A1031" s="6"/>
      <c r="B1031" s="6"/>
      <c r="C1031" s="6"/>
      <c r="D1031" s="6"/>
      <c r="E1031" s="6"/>
      <c r="F1031" s="6"/>
      <c r="G1031" s="6"/>
      <c r="H1031" s="6"/>
      <c r="I1031" s="6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</row>
    <row r="1032" ht="15.75" customHeight="1">
      <c r="A1032" s="6"/>
      <c r="B1032" s="6"/>
      <c r="C1032" s="6"/>
      <c r="D1032" s="6"/>
      <c r="E1032" s="6"/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</row>
    <row r="1033" ht="15.75" customHeight="1">
      <c r="A1033" s="6"/>
      <c r="B1033" s="6"/>
      <c r="C1033" s="6"/>
      <c r="D1033" s="6"/>
      <c r="E1033" s="6"/>
      <c r="F1033" s="6"/>
      <c r="G1033" s="6"/>
      <c r="H1033" s="6"/>
      <c r="I1033" s="6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</row>
    <row r="1034" ht="15.75" customHeight="1">
      <c r="A1034" s="6"/>
      <c r="B1034" s="6"/>
      <c r="C1034" s="6"/>
      <c r="D1034" s="6"/>
      <c r="E1034" s="6"/>
      <c r="F1034" s="6"/>
      <c r="G1034" s="6"/>
      <c r="H1034" s="6"/>
      <c r="I1034" s="6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</row>
    <row r="1035" ht="15.75" customHeight="1">
      <c r="A1035" s="6"/>
      <c r="B1035" s="6"/>
      <c r="C1035" s="6"/>
      <c r="D1035" s="6"/>
      <c r="E1035" s="6"/>
      <c r="F1035" s="6"/>
      <c r="G1035" s="6"/>
      <c r="H1035" s="6"/>
      <c r="I1035" s="6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</row>
    <row r="1036" ht="15.75" customHeight="1">
      <c r="A1036" s="6"/>
      <c r="B1036" s="6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</row>
    <row r="1037" ht="15.75" customHeight="1">
      <c r="A1037" s="6"/>
      <c r="B1037" s="6"/>
      <c r="C1037" s="6"/>
      <c r="D1037" s="6"/>
      <c r="E1037" s="6"/>
      <c r="F1037" s="6"/>
      <c r="G1037" s="6"/>
      <c r="H1037" s="6"/>
      <c r="I1037" s="6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</row>
    <row r="1038" ht="15.75" customHeight="1">
      <c r="A1038" s="6"/>
      <c r="B1038" s="6"/>
      <c r="C1038" s="6"/>
      <c r="D1038" s="6"/>
      <c r="E1038" s="6"/>
      <c r="F1038" s="6"/>
      <c r="G1038" s="6"/>
      <c r="H1038" s="6"/>
      <c r="I1038" s="6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</row>
    <row r="1039" ht="15.75" customHeight="1">
      <c r="A1039" s="6"/>
      <c r="B1039" s="6"/>
      <c r="C1039" s="6"/>
      <c r="D1039" s="6"/>
      <c r="E1039" s="6"/>
      <c r="F1039" s="6"/>
      <c r="G1039" s="6"/>
      <c r="H1039" s="6"/>
      <c r="I1039" s="6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</row>
    <row r="1040" ht="15.75" customHeight="1">
      <c r="A1040" s="6"/>
      <c r="B1040" s="6"/>
      <c r="C1040" s="6"/>
      <c r="D1040" s="6"/>
      <c r="E1040" s="6"/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</row>
    <row r="1041" ht="15.75" customHeight="1">
      <c r="A1041" s="6"/>
      <c r="B1041" s="6"/>
      <c r="C1041" s="6"/>
      <c r="D1041" s="6"/>
      <c r="E1041" s="6"/>
      <c r="F1041" s="6"/>
      <c r="G1041" s="6"/>
      <c r="H1041" s="6"/>
      <c r="I1041" s="6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</row>
    <row r="1042" ht="15.75" customHeight="1">
      <c r="A1042" s="6"/>
      <c r="B1042" s="6"/>
      <c r="C1042" s="6"/>
      <c r="D1042" s="6"/>
      <c r="E1042" s="6"/>
      <c r="F1042" s="6"/>
      <c r="G1042" s="6"/>
      <c r="H1042" s="6"/>
      <c r="I1042" s="6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</row>
    <row r="1043" ht="15.75" customHeight="1">
      <c r="A1043" s="6"/>
      <c r="B1043" s="6"/>
      <c r="C1043" s="6"/>
      <c r="D1043" s="6"/>
      <c r="E1043" s="6"/>
      <c r="F1043" s="6"/>
      <c r="G1043" s="6"/>
      <c r="H1043" s="6"/>
      <c r="I1043" s="6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</row>
    <row r="1044" ht="15.75" customHeight="1">
      <c r="A1044" s="6"/>
      <c r="B1044" s="6"/>
      <c r="C1044" s="6"/>
      <c r="D1044" s="6"/>
      <c r="E1044" s="6"/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</row>
    <row r="1045" ht="15.75" customHeight="1">
      <c r="A1045" s="6"/>
      <c r="B1045" s="6"/>
      <c r="C1045" s="6"/>
      <c r="D1045" s="6"/>
      <c r="E1045" s="6"/>
      <c r="F1045" s="6"/>
      <c r="G1045" s="6"/>
      <c r="H1045" s="6"/>
      <c r="I1045" s="6"/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</row>
    <row r="1046" ht="15.75" customHeight="1">
      <c r="A1046" s="6"/>
      <c r="B1046" s="6"/>
      <c r="C1046" s="6"/>
      <c r="D1046" s="6"/>
      <c r="E1046" s="6"/>
      <c r="F1046" s="6"/>
      <c r="G1046" s="6"/>
      <c r="H1046" s="6"/>
      <c r="I1046" s="6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</row>
    <row r="1047" ht="15.75" customHeight="1">
      <c r="A1047" s="6"/>
      <c r="B1047" s="6"/>
      <c r="C1047" s="6"/>
      <c r="D1047" s="6"/>
      <c r="E1047" s="6"/>
      <c r="F1047" s="6"/>
      <c r="G1047" s="6"/>
      <c r="H1047" s="6"/>
      <c r="I1047" s="6"/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</row>
    <row r="1048" ht="15.75" customHeight="1">
      <c r="A1048" s="6"/>
      <c r="B1048" s="6"/>
      <c r="C1048" s="6"/>
      <c r="D1048" s="6"/>
      <c r="E1048" s="6"/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</row>
    <row r="1049" ht="15.75" customHeight="1">
      <c r="A1049" s="6"/>
      <c r="B1049" s="6"/>
      <c r="C1049" s="6"/>
      <c r="D1049" s="6"/>
      <c r="E1049" s="6"/>
      <c r="F1049" s="6"/>
      <c r="G1049" s="6"/>
      <c r="H1049" s="6"/>
      <c r="I1049" s="6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</row>
    <row r="1050" ht="15.75" customHeight="1">
      <c r="A1050" s="6"/>
      <c r="B1050" s="6"/>
      <c r="C1050" s="6"/>
      <c r="D1050" s="6"/>
      <c r="E1050" s="6"/>
      <c r="F1050" s="6"/>
      <c r="G1050" s="6"/>
      <c r="H1050" s="6"/>
      <c r="I1050" s="6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</row>
    <row r="1051" ht="15.75" customHeight="1">
      <c r="A1051" s="6"/>
      <c r="B1051" s="6"/>
      <c r="C1051" s="6"/>
      <c r="D1051" s="6"/>
      <c r="E1051" s="6"/>
      <c r="F1051" s="6"/>
      <c r="G1051" s="6"/>
      <c r="H1051" s="6"/>
      <c r="I1051" s="6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</row>
    <row r="1052" ht="15.75" customHeight="1">
      <c r="A1052" s="6"/>
      <c r="B1052" s="6"/>
      <c r="C1052" s="6"/>
      <c r="D1052" s="6"/>
      <c r="E1052" s="6"/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</row>
    <row r="1053" ht="15.75" customHeight="1">
      <c r="A1053" s="6"/>
      <c r="B1053" s="6"/>
      <c r="C1053" s="6"/>
      <c r="D1053" s="6"/>
      <c r="E1053" s="6"/>
      <c r="F1053" s="6"/>
      <c r="G1053" s="6"/>
      <c r="H1053" s="6"/>
      <c r="I1053" s="6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</row>
    <row r="1054" ht="15.75" customHeight="1">
      <c r="A1054" s="6"/>
      <c r="B1054" s="6"/>
      <c r="C1054" s="6"/>
      <c r="D1054" s="6"/>
      <c r="E1054" s="6"/>
      <c r="F1054" s="6"/>
      <c r="G1054" s="6"/>
      <c r="H1054" s="6"/>
      <c r="I1054" s="6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</row>
    <row r="1055" ht="15.75" customHeight="1">
      <c r="A1055" s="6"/>
      <c r="B1055" s="6"/>
      <c r="C1055" s="6"/>
      <c r="D1055" s="6"/>
      <c r="E1055" s="6"/>
      <c r="F1055" s="6"/>
      <c r="G1055" s="6"/>
      <c r="H1055" s="6"/>
      <c r="I1055" s="6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</row>
    <row r="1056" ht="15.75" customHeight="1">
      <c r="A1056" s="6"/>
      <c r="B1056" s="6"/>
      <c r="C1056" s="6"/>
      <c r="D1056" s="6"/>
      <c r="E1056" s="6"/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</row>
    <row r="1057" ht="15.75" customHeight="1">
      <c r="A1057" s="6"/>
      <c r="B1057" s="6"/>
      <c r="C1057" s="6"/>
      <c r="D1057" s="6"/>
      <c r="E1057" s="6"/>
      <c r="F1057" s="6"/>
      <c r="G1057" s="6"/>
      <c r="H1057" s="6"/>
      <c r="I1057" s="6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</row>
    <row r="1058" ht="15.75" customHeight="1">
      <c r="A1058" s="6"/>
      <c r="B1058" s="6"/>
      <c r="C1058" s="6"/>
      <c r="D1058" s="6"/>
      <c r="E1058" s="6"/>
      <c r="F1058" s="6"/>
      <c r="G1058" s="6"/>
      <c r="H1058" s="6"/>
      <c r="I1058" s="6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</row>
    <row r="1059" ht="15.75" customHeight="1">
      <c r="A1059" s="6"/>
      <c r="B1059" s="6"/>
      <c r="C1059" s="6"/>
      <c r="D1059" s="6"/>
      <c r="E1059" s="6"/>
      <c r="F1059" s="6"/>
      <c r="G1059" s="6"/>
      <c r="H1059" s="6"/>
      <c r="I1059" s="6"/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</row>
    <row r="1060" ht="15.75" customHeight="1">
      <c r="A1060" s="6"/>
      <c r="B1060" s="6"/>
      <c r="C1060" s="6"/>
      <c r="D1060" s="6"/>
      <c r="E1060" s="6"/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</row>
    <row r="1061" ht="15.75" customHeight="1">
      <c r="A1061" s="6"/>
      <c r="B1061" s="6"/>
      <c r="C1061" s="6"/>
      <c r="D1061" s="6"/>
      <c r="E1061" s="6"/>
      <c r="F1061" s="6"/>
      <c r="G1061" s="6"/>
      <c r="H1061" s="6"/>
      <c r="I1061" s="6"/>
      <c r="J1061" s="6"/>
      <c r="K1061" s="6"/>
      <c r="L1061" s="6"/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</row>
    <row r="1062" ht="15.75" customHeight="1">
      <c r="A1062" s="6"/>
      <c r="B1062" s="6"/>
      <c r="C1062" s="6"/>
      <c r="D1062" s="6"/>
      <c r="E1062" s="6"/>
      <c r="F1062" s="6"/>
      <c r="G1062" s="6"/>
      <c r="H1062" s="6"/>
      <c r="I1062" s="6"/>
      <c r="J1062" s="6"/>
      <c r="K1062" s="6"/>
      <c r="L1062" s="6"/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</row>
    <row r="1063" ht="15.75" customHeight="1">
      <c r="A1063" s="6"/>
      <c r="B1063" s="6"/>
      <c r="C1063" s="6"/>
      <c r="D1063" s="6"/>
      <c r="E1063" s="6"/>
      <c r="F1063" s="6"/>
      <c r="G1063" s="6"/>
      <c r="H1063" s="6"/>
      <c r="I1063" s="6"/>
      <c r="J1063" s="6"/>
      <c r="K1063" s="6"/>
      <c r="L1063" s="6"/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</row>
    <row r="1064" ht="15.75" customHeight="1">
      <c r="A1064" s="6"/>
      <c r="B1064" s="6"/>
      <c r="C1064" s="6"/>
      <c r="D1064" s="6"/>
      <c r="E1064" s="6"/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</row>
    <row r="1065" ht="15.75" customHeight="1">
      <c r="A1065" s="6"/>
      <c r="B1065" s="6"/>
      <c r="C1065" s="6"/>
      <c r="D1065" s="6"/>
      <c r="E1065" s="6"/>
      <c r="F1065" s="6"/>
      <c r="G1065" s="6"/>
      <c r="H1065" s="6"/>
      <c r="I1065" s="6"/>
      <c r="J1065" s="6"/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</row>
  </sheetData>
  <mergeCells count="83"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10:F210"/>
    <mergeCell ref="A211:F211"/>
    <mergeCell ref="A212:F212"/>
    <mergeCell ref="A213:F213"/>
    <mergeCell ref="A214:F214"/>
    <mergeCell ref="A215:F215"/>
    <mergeCell ref="A203:F203"/>
    <mergeCell ref="A204:F204"/>
    <mergeCell ref="A205:F205"/>
    <mergeCell ref="A206:F206"/>
    <mergeCell ref="A207:F207"/>
    <mergeCell ref="A208:F208"/>
    <mergeCell ref="A209:F209"/>
    <mergeCell ref="A1:J1"/>
    <mergeCell ref="A2:J2"/>
    <mergeCell ref="A3:J3"/>
    <mergeCell ref="B4:J4"/>
    <mergeCell ref="A5:J5"/>
    <mergeCell ref="A91:I91"/>
    <mergeCell ref="A106:I106"/>
    <mergeCell ref="A140:F140"/>
    <mergeCell ref="A141:F141"/>
    <mergeCell ref="A142:F142"/>
    <mergeCell ref="A143:F143"/>
    <mergeCell ref="A144:F144"/>
    <mergeCell ref="A145:F145"/>
    <mergeCell ref="A146:F146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</mergeCells>
  <dataValidations>
    <dataValidation type="list" allowBlank="1" sqref="D7:D76 D93:D97 D108:D127">
      <formula1>"AGP,CLH,CLT,COM,CTD,CTI,DES,DISP,ELE,ESG,EST,EXM,EXQ,EXR,FRQ,REV,VAGO"</formula1>
    </dataValidation>
    <dataValidation type="list" allowBlank="1" sqref="B108:B127">
      <formula1>"FGS-1,FGS-2,FGS-3,FGA-1,FGA-2,FGA-3"</formula1>
    </dataValidation>
    <dataValidation type="list" allowBlank="1" sqref="B7:B76">
      <formula1>"DAS,DAS-1,DAS-2,DAS-3,DAS-4,DAS-5,CAA-1,CAA-2,CAA-3,CAA-4,CAA-5"</formula1>
    </dataValidation>
    <dataValidation type="list" allowBlank="1" sqref="B93:B97">
      <formula1>"FDA,FDA-1,FDA-2,FDA-3,FDA-4"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1.0"/>
    <col customWidth="1" min="2" max="2" width="12.0"/>
    <col customWidth="1" min="3" max="3" width="17.38"/>
    <col customWidth="1" min="4" max="4" width="14.5"/>
    <col customWidth="1" min="5" max="5" width="9.88"/>
    <col customWidth="1" min="6" max="6" width="52.88"/>
    <col customWidth="1" min="7" max="7" width="19.88"/>
    <col customWidth="1" min="8" max="8" width="18.25"/>
    <col customWidth="1" min="9" max="9" width="17.88"/>
    <col customWidth="1" min="10" max="10" width="15.0"/>
    <col customWidth="1" min="11" max="16" width="8.0"/>
    <col customWidth="1" min="17" max="17" width="43.88"/>
    <col customWidth="1" min="18" max="30" width="8.0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6"/>
      <c r="AC1" s="6"/>
      <c r="AD1" s="6"/>
    </row>
    <row r="2">
      <c r="A2" s="10" t="s">
        <v>325</v>
      </c>
      <c r="B2" s="8"/>
      <c r="C2" s="8"/>
      <c r="D2" s="8"/>
      <c r="E2" s="8"/>
      <c r="F2" s="8"/>
      <c r="G2" s="8"/>
      <c r="H2" s="8"/>
      <c r="I2" s="8"/>
      <c r="J2" s="9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6"/>
      <c r="AC2" s="6"/>
      <c r="AD2" s="6"/>
    </row>
    <row r="3">
      <c r="A3" s="10" t="s">
        <v>3</v>
      </c>
      <c r="B3" s="8"/>
      <c r="C3" s="8"/>
      <c r="D3" s="8"/>
      <c r="E3" s="8"/>
      <c r="F3" s="8"/>
      <c r="G3" s="8"/>
      <c r="H3" s="8"/>
      <c r="I3" s="8"/>
      <c r="J3" s="9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2"/>
      <c r="AA3" s="12"/>
      <c r="AB3" s="6"/>
      <c r="AC3" s="6"/>
      <c r="AD3" s="6"/>
    </row>
    <row r="4">
      <c r="A4" s="131" t="s">
        <v>353</v>
      </c>
      <c r="B4" s="14" t="s">
        <v>5</v>
      </c>
      <c r="C4" s="8"/>
      <c r="D4" s="8"/>
      <c r="E4" s="8"/>
      <c r="F4" s="8"/>
      <c r="G4" s="8"/>
      <c r="H4" s="8"/>
      <c r="I4" s="8"/>
      <c r="J4" s="15"/>
      <c r="K4" s="1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</row>
    <row r="5">
      <c r="A5" s="17" t="s">
        <v>6</v>
      </c>
      <c r="B5" s="8"/>
      <c r="C5" s="8"/>
      <c r="D5" s="8"/>
      <c r="E5" s="8"/>
      <c r="F5" s="8"/>
      <c r="G5" s="8"/>
      <c r="H5" s="8"/>
      <c r="I5" s="8"/>
      <c r="J5" s="15"/>
      <c r="K5" s="18"/>
      <c r="L5" s="19"/>
      <c r="M5" s="20"/>
      <c r="N5" s="20"/>
      <c r="O5" s="20"/>
      <c r="P5" s="20"/>
      <c r="Q5" s="2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</row>
    <row r="6">
      <c r="A6" s="21" t="s">
        <v>7</v>
      </c>
      <c r="B6" s="21" t="s">
        <v>8</v>
      </c>
      <c r="C6" s="21" t="s">
        <v>9</v>
      </c>
      <c r="D6" s="21" t="s">
        <v>10</v>
      </c>
      <c r="E6" s="21" t="s">
        <v>11</v>
      </c>
      <c r="F6" s="21" t="s">
        <v>12</v>
      </c>
      <c r="G6" s="21" t="s">
        <v>13</v>
      </c>
      <c r="H6" s="21" t="s">
        <v>14</v>
      </c>
      <c r="I6" s="21" t="s">
        <v>15</v>
      </c>
      <c r="J6" s="21" t="s">
        <v>16</v>
      </c>
      <c r="K6" s="22"/>
      <c r="L6" s="23"/>
      <c r="M6" s="23"/>
      <c r="N6" s="23"/>
      <c r="O6" s="23"/>
      <c r="P6" s="23"/>
      <c r="Q6" s="23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</row>
    <row r="7">
      <c r="A7" s="132" t="s">
        <v>17</v>
      </c>
      <c r="B7" s="133" t="s">
        <v>18</v>
      </c>
      <c r="C7" s="134"/>
      <c r="D7" s="135" t="s">
        <v>19</v>
      </c>
      <c r="E7" s="209">
        <v>1.0</v>
      </c>
      <c r="F7" s="179" t="s">
        <v>20</v>
      </c>
      <c r="G7" s="136">
        <v>18000.0</v>
      </c>
      <c r="H7" s="180">
        <v>0.0</v>
      </c>
      <c r="I7" s="180">
        <v>0.0</v>
      </c>
      <c r="J7" s="33">
        <f t="shared" ref="J7:J76" si="1">SUM(G7:I7)</f>
        <v>18000</v>
      </c>
      <c r="K7" s="34"/>
      <c r="L7" s="34"/>
      <c r="M7" s="34"/>
      <c r="N7" s="34"/>
      <c r="O7" s="34"/>
      <c r="P7" s="34"/>
      <c r="Q7" s="34"/>
      <c r="R7" s="35"/>
      <c r="S7" s="35"/>
      <c r="T7" s="35"/>
      <c r="U7" s="35"/>
      <c r="V7" s="35"/>
      <c r="W7" s="35"/>
      <c r="X7" s="35"/>
      <c r="Y7" s="35"/>
      <c r="Z7" s="35"/>
      <c r="AA7" s="16"/>
      <c r="AB7" s="16"/>
      <c r="AC7" s="16"/>
      <c r="AD7" s="16"/>
    </row>
    <row r="8">
      <c r="A8" s="66" t="s">
        <v>21</v>
      </c>
      <c r="B8" s="138" t="s">
        <v>22</v>
      </c>
      <c r="C8" s="68"/>
      <c r="D8" s="69" t="s">
        <v>23</v>
      </c>
      <c r="E8" s="70">
        <v>1.0</v>
      </c>
      <c r="F8" s="66" t="s">
        <v>24</v>
      </c>
      <c r="G8" s="72">
        <v>0.0</v>
      </c>
      <c r="H8" s="73">
        <v>2600.0</v>
      </c>
      <c r="I8" s="73">
        <v>10400.0</v>
      </c>
      <c r="J8" s="33">
        <f t="shared" si="1"/>
        <v>13000</v>
      </c>
      <c r="K8" s="34"/>
      <c r="L8" s="34"/>
      <c r="M8" s="34"/>
      <c r="N8" s="34"/>
      <c r="O8" s="34"/>
      <c r="P8" s="34"/>
      <c r="Q8" s="34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</row>
    <row r="9">
      <c r="A9" s="66" t="s">
        <v>25</v>
      </c>
      <c r="B9" s="138" t="s">
        <v>22</v>
      </c>
      <c r="C9" s="68"/>
      <c r="D9" s="69" t="s">
        <v>23</v>
      </c>
      <c r="E9" s="70">
        <v>1.0</v>
      </c>
      <c r="F9" s="66" t="s">
        <v>26</v>
      </c>
      <c r="G9" s="72">
        <v>0.0</v>
      </c>
      <c r="H9" s="73">
        <v>2600.0</v>
      </c>
      <c r="I9" s="73">
        <v>10400.0</v>
      </c>
      <c r="J9" s="33">
        <f t="shared" si="1"/>
        <v>13000</v>
      </c>
      <c r="K9" s="34"/>
      <c r="L9" s="34"/>
      <c r="M9" s="34"/>
      <c r="N9" s="34"/>
      <c r="O9" s="34"/>
      <c r="P9" s="34"/>
      <c r="Q9" s="34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</row>
    <row r="10">
      <c r="A10" s="66" t="s">
        <v>27</v>
      </c>
      <c r="B10" s="138" t="s">
        <v>22</v>
      </c>
      <c r="C10" s="68"/>
      <c r="D10" s="69" t="s">
        <v>23</v>
      </c>
      <c r="E10" s="70">
        <v>1.0</v>
      </c>
      <c r="F10" s="183" t="s">
        <v>28</v>
      </c>
      <c r="G10" s="72">
        <v>0.0</v>
      </c>
      <c r="H10" s="73">
        <v>2600.0</v>
      </c>
      <c r="I10" s="73">
        <v>10400.0</v>
      </c>
      <c r="J10" s="33">
        <f t="shared" si="1"/>
        <v>13000</v>
      </c>
      <c r="K10" s="34"/>
      <c r="L10" s="34"/>
      <c r="M10" s="34"/>
      <c r="N10" s="34"/>
      <c r="O10" s="34"/>
      <c r="P10" s="34"/>
      <c r="Q10" s="34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</row>
    <row r="11">
      <c r="A11" s="66" t="s">
        <v>29</v>
      </c>
      <c r="B11" s="138" t="s">
        <v>22</v>
      </c>
      <c r="C11" s="68"/>
      <c r="D11" s="69" t="s">
        <v>23</v>
      </c>
      <c r="E11" s="70">
        <v>1.0</v>
      </c>
      <c r="F11" s="184" t="s">
        <v>291</v>
      </c>
      <c r="G11" s="72">
        <v>0.0</v>
      </c>
      <c r="H11" s="73">
        <v>2600.0</v>
      </c>
      <c r="I11" s="73">
        <v>10400.0</v>
      </c>
      <c r="J11" s="33">
        <f t="shared" si="1"/>
        <v>13000</v>
      </c>
      <c r="K11" s="34"/>
      <c r="L11" s="34"/>
      <c r="M11" s="34"/>
      <c r="N11" s="34"/>
      <c r="O11" s="34"/>
      <c r="P11" s="34"/>
      <c r="Q11" s="34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</row>
    <row r="12">
      <c r="A12" s="36" t="s">
        <v>31</v>
      </c>
      <c r="B12" s="240" t="s">
        <v>32</v>
      </c>
      <c r="C12" s="241"/>
      <c r="D12" s="210" t="s">
        <v>292</v>
      </c>
      <c r="E12" s="70">
        <v>1.0</v>
      </c>
      <c r="F12" s="43" t="s">
        <v>30</v>
      </c>
      <c r="G12" s="199">
        <v>0.0</v>
      </c>
      <c r="H12" s="195">
        <v>0.0</v>
      </c>
      <c r="I12" s="195">
        <v>0.0</v>
      </c>
      <c r="J12" s="33">
        <f t="shared" si="1"/>
        <v>0</v>
      </c>
      <c r="K12" s="34"/>
      <c r="L12" s="34"/>
      <c r="M12" s="34"/>
      <c r="N12" s="34"/>
      <c r="O12" s="34"/>
      <c r="P12" s="34"/>
      <c r="Q12" s="34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</row>
    <row r="13">
      <c r="A13" s="141" t="s">
        <v>34</v>
      </c>
      <c r="B13" s="138" t="s">
        <v>32</v>
      </c>
      <c r="C13" s="68"/>
      <c r="D13" s="221" t="s">
        <v>23</v>
      </c>
      <c r="E13" s="70">
        <v>1.0</v>
      </c>
      <c r="F13" s="184" t="s">
        <v>354</v>
      </c>
      <c r="G13" s="199">
        <v>0.0</v>
      </c>
      <c r="H13" s="73">
        <v>1695.65</v>
      </c>
      <c r="I13" s="73">
        <v>6782.61</v>
      </c>
      <c r="J13" s="33">
        <f t="shared" si="1"/>
        <v>8478.26</v>
      </c>
      <c r="K13" s="34"/>
      <c r="L13" s="34"/>
      <c r="M13" s="34"/>
      <c r="N13" s="34"/>
      <c r="O13" s="34"/>
      <c r="P13" s="34"/>
      <c r="Q13" s="34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</row>
    <row r="14">
      <c r="A14" s="66" t="s">
        <v>35</v>
      </c>
      <c r="B14" s="138" t="s">
        <v>32</v>
      </c>
      <c r="C14" s="68"/>
      <c r="D14" s="69" t="s">
        <v>23</v>
      </c>
      <c r="E14" s="70">
        <v>1.0</v>
      </c>
      <c r="F14" s="66" t="s">
        <v>36</v>
      </c>
      <c r="G14" s="72">
        <v>0.0</v>
      </c>
      <c r="H14" s="73">
        <v>1695.65</v>
      </c>
      <c r="I14" s="73">
        <v>6782.61</v>
      </c>
      <c r="J14" s="33">
        <f t="shared" si="1"/>
        <v>8478.26</v>
      </c>
      <c r="K14" s="34"/>
      <c r="L14" s="34"/>
      <c r="M14" s="34"/>
      <c r="N14" s="34"/>
      <c r="O14" s="34"/>
      <c r="P14" s="34"/>
      <c r="Q14" s="34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</row>
    <row r="15">
      <c r="A15" s="66" t="s">
        <v>37</v>
      </c>
      <c r="B15" s="67" t="s">
        <v>32</v>
      </c>
      <c r="C15" s="68"/>
      <c r="D15" s="69" t="s">
        <v>23</v>
      </c>
      <c r="E15" s="70">
        <v>1.0</v>
      </c>
      <c r="F15" s="66" t="s">
        <v>38</v>
      </c>
      <c r="G15" s="72">
        <v>0.0</v>
      </c>
      <c r="H15" s="73">
        <v>1695.65</v>
      </c>
      <c r="I15" s="73">
        <v>6782.61</v>
      </c>
      <c r="J15" s="33">
        <f t="shared" si="1"/>
        <v>8478.26</v>
      </c>
      <c r="K15" s="34"/>
      <c r="L15" s="34"/>
      <c r="M15" s="34"/>
      <c r="N15" s="34"/>
      <c r="O15" s="34"/>
      <c r="P15" s="34"/>
      <c r="Q15" s="34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</row>
    <row r="16">
      <c r="A16" s="66" t="s">
        <v>39</v>
      </c>
      <c r="B16" s="138" t="s">
        <v>32</v>
      </c>
      <c r="C16" s="68"/>
      <c r="D16" s="69" t="s">
        <v>23</v>
      </c>
      <c r="E16" s="70">
        <v>1.0</v>
      </c>
      <c r="F16" s="66" t="s">
        <v>40</v>
      </c>
      <c r="G16" s="72">
        <v>0.0</v>
      </c>
      <c r="H16" s="73">
        <v>1695.65</v>
      </c>
      <c r="I16" s="73">
        <v>6782.61</v>
      </c>
      <c r="J16" s="33">
        <f t="shared" si="1"/>
        <v>8478.26</v>
      </c>
      <c r="K16" s="34"/>
      <c r="L16" s="34"/>
      <c r="M16" s="34"/>
      <c r="N16" s="34"/>
      <c r="O16" s="34"/>
      <c r="P16" s="34"/>
      <c r="Q16" s="34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</row>
    <row r="17">
      <c r="A17" s="66" t="s">
        <v>41</v>
      </c>
      <c r="B17" s="138" t="s">
        <v>32</v>
      </c>
      <c r="C17" s="68"/>
      <c r="D17" s="69" t="s">
        <v>23</v>
      </c>
      <c r="E17" s="70">
        <v>1.0</v>
      </c>
      <c r="F17" s="66" t="s">
        <v>42</v>
      </c>
      <c r="G17" s="72">
        <v>0.0</v>
      </c>
      <c r="H17" s="73">
        <v>1695.65</v>
      </c>
      <c r="I17" s="73">
        <v>6782.61</v>
      </c>
      <c r="J17" s="33">
        <f t="shared" si="1"/>
        <v>8478.26</v>
      </c>
      <c r="K17" s="34"/>
      <c r="L17" s="34"/>
      <c r="M17" s="34"/>
      <c r="N17" s="34"/>
      <c r="O17" s="34"/>
      <c r="P17" s="34"/>
      <c r="Q17" s="34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</row>
    <row r="18">
      <c r="A18" s="36" t="s">
        <v>343</v>
      </c>
      <c r="B18" s="229" t="s">
        <v>32</v>
      </c>
      <c r="C18" s="230"/>
      <c r="D18" s="231" t="s">
        <v>23</v>
      </c>
      <c r="E18" s="70">
        <v>1.0</v>
      </c>
      <c r="F18" s="36" t="s">
        <v>344</v>
      </c>
      <c r="G18" s="232">
        <v>0.0</v>
      </c>
      <c r="H18" s="233">
        <v>1695.65</v>
      </c>
      <c r="I18" s="233">
        <v>6782.61</v>
      </c>
      <c r="J18" s="33">
        <f t="shared" si="1"/>
        <v>8478.26</v>
      </c>
      <c r="K18" s="34"/>
      <c r="L18" s="34"/>
      <c r="M18" s="34"/>
      <c r="N18" s="34"/>
      <c r="O18" s="34"/>
      <c r="P18" s="34"/>
      <c r="Q18" s="34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</row>
    <row r="19">
      <c r="A19" s="66" t="s">
        <v>43</v>
      </c>
      <c r="B19" s="138" t="s">
        <v>44</v>
      </c>
      <c r="C19" s="68"/>
      <c r="D19" s="69" t="s">
        <v>23</v>
      </c>
      <c r="E19" s="70">
        <v>1.0</v>
      </c>
      <c r="F19" s="184" t="s">
        <v>293</v>
      </c>
      <c r="G19" s="72">
        <v>0.0</v>
      </c>
      <c r="H19" s="73">
        <v>1425.9</v>
      </c>
      <c r="I19" s="73">
        <v>5703.56</v>
      </c>
      <c r="J19" s="33">
        <f t="shared" si="1"/>
        <v>7129.46</v>
      </c>
      <c r="K19" s="34"/>
      <c r="L19" s="34"/>
      <c r="M19" s="34"/>
      <c r="N19" s="34"/>
      <c r="O19" s="34"/>
      <c r="P19" s="34"/>
      <c r="Q19" s="34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</row>
    <row r="20">
      <c r="A20" s="66" t="s">
        <v>45</v>
      </c>
      <c r="B20" s="138" t="s">
        <v>44</v>
      </c>
      <c r="C20" s="68"/>
      <c r="D20" s="69" t="s">
        <v>23</v>
      </c>
      <c r="E20" s="70">
        <v>1.0</v>
      </c>
      <c r="F20" s="66" t="s">
        <v>46</v>
      </c>
      <c r="G20" s="72">
        <v>0.0</v>
      </c>
      <c r="H20" s="73">
        <v>1425.9</v>
      </c>
      <c r="I20" s="73">
        <v>5703.56</v>
      </c>
      <c r="J20" s="33">
        <f t="shared" si="1"/>
        <v>7129.46</v>
      </c>
      <c r="K20" s="34"/>
      <c r="L20" s="34"/>
      <c r="M20" s="34"/>
      <c r="N20" s="34"/>
      <c r="O20" s="34"/>
      <c r="P20" s="34"/>
      <c r="Q20" s="34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</row>
    <row r="21">
      <c r="A21" s="66" t="s">
        <v>47</v>
      </c>
      <c r="B21" s="138" t="s">
        <v>44</v>
      </c>
      <c r="C21" s="68"/>
      <c r="D21" s="69" t="s">
        <v>23</v>
      </c>
      <c r="E21" s="70">
        <v>1.0</v>
      </c>
      <c r="F21" s="184" t="s">
        <v>294</v>
      </c>
      <c r="G21" s="72">
        <v>0.0</v>
      </c>
      <c r="H21" s="73">
        <v>1425.9</v>
      </c>
      <c r="I21" s="73">
        <v>5703.56</v>
      </c>
      <c r="J21" s="33">
        <f t="shared" si="1"/>
        <v>7129.46</v>
      </c>
      <c r="K21" s="34"/>
      <c r="L21" s="34"/>
      <c r="M21" s="34"/>
      <c r="N21" s="34"/>
      <c r="O21" s="34"/>
      <c r="P21" s="34"/>
      <c r="Q21" s="34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</row>
    <row r="22">
      <c r="A22" s="66" t="s">
        <v>48</v>
      </c>
      <c r="B22" s="138" t="s">
        <v>44</v>
      </c>
      <c r="C22" s="68"/>
      <c r="D22" s="69" t="s">
        <v>23</v>
      </c>
      <c r="E22" s="70">
        <v>1.0</v>
      </c>
      <c r="F22" s="184" t="s">
        <v>295</v>
      </c>
      <c r="G22" s="72">
        <v>0.0</v>
      </c>
      <c r="H22" s="73">
        <v>1425.9</v>
      </c>
      <c r="I22" s="73">
        <v>5703.56</v>
      </c>
      <c r="J22" s="33">
        <f t="shared" si="1"/>
        <v>7129.46</v>
      </c>
      <c r="K22" s="34"/>
      <c r="L22" s="34"/>
      <c r="M22" s="34"/>
      <c r="N22" s="34"/>
      <c r="O22" s="34"/>
      <c r="P22" s="34"/>
      <c r="Q22" s="34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</row>
    <row r="23">
      <c r="A23" s="66" t="s">
        <v>49</v>
      </c>
      <c r="B23" s="138" t="s">
        <v>44</v>
      </c>
      <c r="C23" s="68"/>
      <c r="D23" s="69" t="s">
        <v>23</v>
      </c>
      <c r="E23" s="70">
        <v>1.0</v>
      </c>
      <c r="F23" s="66" t="s">
        <v>50</v>
      </c>
      <c r="G23" s="72">
        <v>0.0</v>
      </c>
      <c r="H23" s="73">
        <v>1425.9</v>
      </c>
      <c r="I23" s="73">
        <v>5703.56</v>
      </c>
      <c r="J23" s="33">
        <f t="shared" si="1"/>
        <v>7129.46</v>
      </c>
      <c r="K23" s="34"/>
      <c r="L23" s="34"/>
      <c r="M23" s="34"/>
      <c r="N23" s="34"/>
      <c r="O23" s="34"/>
      <c r="P23" s="34"/>
      <c r="Q23" s="34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</row>
    <row r="24">
      <c r="A24" s="66" t="s">
        <v>51</v>
      </c>
      <c r="B24" s="138" t="s">
        <v>44</v>
      </c>
      <c r="C24" s="68"/>
      <c r="D24" s="69" t="s">
        <v>23</v>
      </c>
      <c r="E24" s="70">
        <v>1.0</v>
      </c>
      <c r="F24" s="189" t="s">
        <v>296</v>
      </c>
      <c r="G24" s="72">
        <v>0.0</v>
      </c>
      <c r="H24" s="73">
        <v>1425.9</v>
      </c>
      <c r="I24" s="73">
        <v>5703.56</v>
      </c>
      <c r="J24" s="33">
        <f t="shared" si="1"/>
        <v>7129.46</v>
      </c>
      <c r="K24" s="34"/>
      <c r="L24" s="34"/>
      <c r="M24" s="34"/>
      <c r="N24" s="34"/>
      <c r="O24" s="34"/>
      <c r="P24" s="34"/>
      <c r="Q24" s="34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</row>
    <row r="25">
      <c r="A25" s="36" t="s">
        <v>330</v>
      </c>
      <c r="B25" s="144" t="s">
        <v>44</v>
      </c>
      <c r="C25" s="220"/>
      <c r="D25" s="221" t="s">
        <v>23</v>
      </c>
      <c r="E25" s="70">
        <v>1.0</v>
      </c>
      <c r="F25" s="222" t="s">
        <v>322</v>
      </c>
      <c r="G25" s="199">
        <v>0.0</v>
      </c>
      <c r="H25" s="195">
        <v>0.0</v>
      </c>
      <c r="I25" s="195">
        <v>0.0</v>
      </c>
      <c r="J25" s="33">
        <f t="shared" si="1"/>
        <v>0</v>
      </c>
      <c r="K25" s="34"/>
      <c r="L25" s="34"/>
      <c r="M25" s="34"/>
      <c r="N25" s="34"/>
      <c r="O25" s="34"/>
      <c r="P25" s="34"/>
      <c r="Q25" s="34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</row>
    <row r="26">
      <c r="A26" s="36" t="s">
        <v>53</v>
      </c>
      <c r="B26" s="144" t="s">
        <v>44</v>
      </c>
      <c r="C26" s="220"/>
      <c r="D26" s="221" t="s">
        <v>23</v>
      </c>
      <c r="E26" s="70">
        <v>1.0</v>
      </c>
      <c r="F26" s="36" t="s">
        <v>320</v>
      </c>
      <c r="G26" s="72">
        <v>0.0</v>
      </c>
      <c r="H26" s="73">
        <v>1425.9</v>
      </c>
      <c r="I26" s="73">
        <v>5703.56</v>
      </c>
      <c r="J26" s="33">
        <f t="shared" si="1"/>
        <v>7129.46</v>
      </c>
      <c r="K26" s="34"/>
      <c r="L26" s="34"/>
      <c r="M26" s="34"/>
      <c r="N26" s="34"/>
      <c r="O26" s="34"/>
      <c r="P26" s="34"/>
      <c r="Q26" s="34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</row>
    <row r="27">
      <c r="A27" s="36" t="s">
        <v>54</v>
      </c>
      <c r="B27" s="144" t="s">
        <v>55</v>
      </c>
      <c r="C27" s="220"/>
      <c r="D27" s="221" t="s">
        <v>23</v>
      </c>
      <c r="E27" s="70">
        <v>1.0</v>
      </c>
      <c r="F27" s="36" t="s">
        <v>321</v>
      </c>
      <c r="G27" s="72">
        <v>0.0</v>
      </c>
      <c r="H27" s="73">
        <v>1310.28</v>
      </c>
      <c r="I27" s="73">
        <v>5241.11</v>
      </c>
      <c r="J27" s="33">
        <f t="shared" si="1"/>
        <v>6551.39</v>
      </c>
      <c r="K27" s="34"/>
      <c r="L27" s="34"/>
      <c r="M27" s="34"/>
      <c r="N27" s="34"/>
      <c r="O27" s="34"/>
      <c r="P27" s="34"/>
      <c r="Q27" s="34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</row>
    <row r="28">
      <c r="A28" s="36" t="s">
        <v>57</v>
      </c>
      <c r="B28" s="144" t="s">
        <v>58</v>
      </c>
      <c r="C28" s="220"/>
      <c r="D28" s="221" t="s">
        <v>23</v>
      </c>
      <c r="E28" s="70">
        <v>1.0</v>
      </c>
      <c r="F28" s="36" t="s">
        <v>59</v>
      </c>
      <c r="G28" s="72">
        <v>0.0</v>
      </c>
      <c r="H28" s="73">
        <v>1079.06</v>
      </c>
      <c r="I28" s="73">
        <v>4316.21</v>
      </c>
      <c r="J28" s="33">
        <f t="shared" si="1"/>
        <v>5395.27</v>
      </c>
      <c r="K28" s="34"/>
      <c r="L28" s="34"/>
      <c r="M28" s="34"/>
      <c r="N28" s="34"/>
      <c r="O28" s="34"/>
      <c r="P28" s="34"/>
      <c r="Q28" s="34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</row>
    <row r="29">
      <c r="A29" s="36" t="s">
        <v>60</v>
      </c>
      <c r="B29" s="144" t="s">
        <v>58</v>
      </c>
      <c r="C29" s="220"/>
      <c r="D29" s="221" t="s">
        <v>23</v>
      </c>
      <c r="E29" s="70">
        <v>1.0</v>
      </c>
      <c r="F29" s="36" t="s">
        <v>61</v>
      </c>
      <c r="G29" s="72">
        <v>0.0</v>
      </c>
      <c r="H29" s="73">
        <v>1079.06</v>
      </c>
      <c r="I29" s="73">
        <v>4316.21</v>
      </c>
      <c r="J29" s="33">
        <f t="shared" si="1"/>
        <v>5395.27</v>
      </c>
      <c r="K29" s="34"/>
      <c r="L29" s="34"/>
      <c r="M29" s="34"/>
      <c r="N29" s="34"/>
      <c r="O29" s="34"/>
      <c r="P29" s="34"/>
      <c r="Q29" s="34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</row>
    <row r="30">
      <c r="A30" s="36" t="s">
        <v>62</v>
      </c>
      <c r="B30" s="144" t="s">
        <v>58</v>
      </c>
      <c r="C30" s="220"/>
      <c r="D30" s="221" t="s">
        <v>23</v>
      </c>
      <c r="E30" s="70">
        <v>1.0</v>
      </c>
      <c r="F30" s="148" t="s">
        <v>297</v>
      </c>
      <c r="G30" s="72">
        <v>0.0</v>
      </c>
      <c r="H30" s="73">
        <v>1079.06</v>
      </c>
      <c r="I30" s="73">
        <v>4316.21</v>
      </c>
      <c r="J30" s="33">
        <f t="shared" si="1"/>
        <v>5395.27</v>
      </c>
      <c r="K30" s="34"/>
      <c r="L30" s="34"/>
      <c r="M30" s="34"/>
      <c r="N30" s="34"/>
      <c r="O30" s="34"/>
      <c r="P30" s="34"/>
      <c r="Q30" s="34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</row>
    <row r="31">
      <c r="A31" s="36" t="s">
        <v>79</v>
      </c>
      <c r="B31" s="144" t="s">
        <v>58</v>
      </c>
      <c r="C31" s="220"/>
      <c r="D31" s="221" t="s">
        <v>23</v>
      </c>
      <c r="E31" s="70">
        <v>1.0</v>
      </c>
      <c r="F31" s="222" t="s">
        <v>298</v>
      </c>
      <c r="G31" s="72">
        <v>0.0</v>
      </c>
      <c r="H31" s="73">
        <v>1079.06</v>
      </c>
      <c r="I31" s="73">
        <v>4316.21</v>
      </c>
      <c r="J31" s="33">
        <f t="shared" si="1"/>
        <v>5395.27</v>
      </c>
      <c r="K31" s="34"/>
      <c r="L31" s="34"/>
      <c r="M31" s="34"/>
      <c r="N31" s="34"/>
      <c r="O31" s="34"/>
      <c r="P31" s="34"/>
      <c r="Q31" s="34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</row>
    <row r="32">
      <c r="A32" s="36" t="s">
        <v>345</v>
      </c>
      <c r="B32" s="144" t="s">
        <v>58</v>
      </c>
      <c r="C32" s="220"/>
      <c r="D32" s="221" t="s">
        <v>145</v>
      </c>
      <c r="E32" s="70">
        <v>1.0</v>
      </c>
      <c r="F32" s="223" t="s">
        <v>346</v>
      </c>
      <c r="G32" s="149">
        <v>0.0</v>
      </c>
      <c r="H32" s="73">
        <v>1079.06</v>
      </c>
      <c r="I32" s="73">
        <v>4316.21</v>
      </c>
      <c r="J32" s="33">
        <f t="shared" si="1"/>
        <v>5395.27</v>
      </c>
      <c r="K32" s="34"/>
      <c r="L32" s="34"/>
      <c r="M32" s="34"/>
      <c r="N32" s="34"/>
      <c r="O32" s="34"/>
      <c r="P32" s="34"/>
      <c r="Q32" s="34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</row>
    <row r="33">
      <c r="A33" s="234" t="s">
        <v>332</v>
      </c>
      <c r="B33" s="235" t="s">
        <v>58</v>
      </c>
      <c r="C33" s="220"/>
      <c r="D33" s="221" t="s">
        <v>23</v>
      </c>
      <c r="E33" s="70">
        <v>1.0</v>
      </c>
      <c r="F33" s="148" t="s">
        <v>323</v>
      </c>
      <c r="G33" s="149">
        <v>0.0</v>
      </c>
      <c r="H33" s="73">
        <v>1079.06</v>
      </c>
      <c r="I33" s="73">
        <v>4316.21</v>
      </c>
      <c r="J33" s="33">
        <f t="shared" si="1"/>
        <v>5395.27</v>
      </c>
      <c r="K33" s="34"/>
      <c r="L33" s="34"/>
      <c r="M33" s="34"/>
      <c r="N33" s="34"/>
      <c r="O33" s="34"/>
      <c r="P33" s="34"/>
      <c r="Q33" s="34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</row>
    <row r="34">
      <c r="A34" s="25" t="s">
        <v>79</v>
      </c>
      <c r="B34" s="236" t="s">
        <v>58</v>
      </c>
      <c r="C34" s="220"/>
      <c r="D34" s="221" t="s">
        <v>23</v>
      </c>
      <c r="E34" s="70">
        <v>1.0</v>
      </c>
      <c r="F34" s="237" t="s">
        <v>333</v>
      </c>
      <c r="G34" s="149">
        <v>0.0</v>
      </c>
      <c r="H34" s="73">
        <v>1079.06</v>
      </c>
      <c r="I34" s="73">
        <v>4316.21</v>
      </c>
      <c r="J34" s="33">
        <f t="shared" si="1"/>
        <v>5395.27</v>
      </c>
      <c r="K34" s="34"/>
      <c r="L34" s="34"/>
      <c r="M34" s="34"/>
      <c r="N34" s="34"/>
      <c r="O34" s="34"/>
      <c r="P34" s="34"/>
      <c r="Q34" s="34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</row>
    <row r="35">
      <c r="A35" s="47" t="s">
        <v>347</v>
      </c>
      <c r="B35" s="229" t="s">
        <v>58</v>
      </c>
      <c r="C35" s="230"/>
      <c r="D35" s="238" t="s">
        <v>23</v>
      </c>
      <c r="E35" s="70">
        <v>1.0</v>
      </c>
      <c r="F35" s="140" t="s">
        <v>348</v>
      </c>
      <c r="G35" s="239">
        <v>0.0</v>
      </c>
      <c r="H35" s="233">
        <v>1079.06</v>
      </c>
      <c r="I35" s="233">
        <v>4316.21</v>
      </c>
      <c r="J35" s="33">
        <f t="shared" si="1"/>
        <v>5395.27</v>
      </c>
      <c r="K35" s="34"/>
      <c r="L35" s="34"/>
      <c r="M35" s="34"/>
      <c r="N35" s="34"/>
      <c r="O35" s="34"/>
      <c r="P35" s="34"/>
      <c r="Q35" s="34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</row>
    <row r="36">
      <c r="A36" s="43" t="s">
        <v>349</v>
      </c>
      <c r="B36" s="240" t="s">
        <v>58</v>
      </c>
      <c r="C36" s="241"/>
      <c r="D36" s="242" t="s">
        <v>292</v>
      </c>
      <c r="E36" s="70">
        <v>1.0</v>
      </c>
      <c r="F36" s="45" t="s">
        <v>30</v>
      </c>
      <c r="G36" s="243">
        <v>0.0</v>
      </c>
      <c r="H36" s="195">
        <v>0.0</v>
      </c>
      <c r="I36" s="195">
        <v>0.0</v>
      </c>
      <c r="J36" s="33">
        <f t="shared" si="1"/>
        <v>0</v>
      </c>
      <c r="K36" s="34"/>
      <c r="L36" s="34"/>
      <c r="M36" s="34"/>
      <c r="N36" s="34"/>
      <c r="O36" s="34"/>
      <c r="P36" s="34"/>
      <c r="Q36" s="34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</row>
    <row r="37">
      <c r="A37" s="43" t="s">
        <v>349</v>
      </c>
      <c r="B37" s="240" t="s">
        <v>58</v>
      </c>
      <c r="C37" s="241"/>
      <c r="D37" s="242" t="s">
        <v>292</v>
      </c>
      <c r="E37" s="70">
        <v>1.0</v>
      </c>
      <c r="F37" s="244" t="s">
        <v>30</v>
      </c>
      <c r="G37" s="243">
        <v>0.0</v>
      </c>
      <c r="H37" s="195">
        <v>0.0</v>
      </c>
      <c r="I37" s="195">
        <v>0.0</v>
      </c>
      <c r="J37" s="33">
        <f t="shared" si="1"/>
        <v>0</v>
      </c>
      <c r="K37" s="34"/>
      <c r="L37" s="34"/>
      <c r="M37" s="34"/>
      <c r="N37" s="34"/>
      <c r="O37" s="34"/>
      <c r="P37" s="34"/>
      <c r="Q37" s="34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</row>
    <row r="38">
      <c r="A38" s="66" t="s">
        <v>67</v>
      </c>
      <c r="B38" s="138" t="s">
        <v>68</v>
      </c>
      <c r="C38" s="68"/>
      <c r="D38" s="245" t="s">
        <v>23</v>
      </c>
      <c r="E38" s="70">
        <v>1.0</v>
      </c>
      <c r="F38" s="246" t="s">
        <v>324</v>
      </c>
      <c r="G38" s="149">
        <v>0.0</v>
      </c>
      <c r="H38" s="73">
        <v>936.46</v>
      </c>
      <c r="I38" s="73">
        <v>3745.85</v>
      </c>
      <c r="J38" s="33">
        <f t="shared" si="1"/>
        <v>4682.31</v>
      </c>
      <c r="K38" s="34"/>
      <c r="L38" s="34"/>
      <c r="M38" s="34"/>
      <c r="N38" s="34"/>
      <c r="O38" s="34"/>
      <c r="P38" s="34"/>
      <c r="Q38" s="34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</row>
    <row r="39">
      <c r="A39" s="36" t="s">
        <v>67</v>
      </c>
      <c r="B39" s="144" t="s">
        <v>68</v>
      </c>
      <c r="C39" s="220"/>
      <c r="D39" s="221" t="s">
        <v>23</v>
      </c>
      <c r="E39" s="70">
        <v>1.0</v>
      </c>
      <c r="F39" s="172" t="s">
        <v>334</v>
      </c>
      <c r="G39" s="149">
        <v>0.0</v>
      </c>
      <c r="H39" s="73">
        <v>936.46</v>
      </c>
      <c r="I39" s="73">
        <v>3745.85</v>
      </c>
      <c r="J39" s="33">
        <f t="shared" si="1"/>
        <v>4682.31</v>
      </c>
      <c r="K39" s="34"/>
      <c r="L39" s="34"/>
      <c r="M39" s="34"/>
      <c r="N39" s="34"/>
      <c r="O39" s="34"/>
      <c r="P39" s="34"/>
      <c r="Q39" s="34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</row>
    <row r="40">
      <c r="A40" s="36" t="s">
        <v>335</v>
      </c>
      <c r="B40" s="144" t="s">
        <v>68</v>
      </c>
      <c r="C40" s="220"/>
      <c r="D40" s="221" t="s">
        <v>23</v>
      </c>
      <c r="E40" s="70">
        <v>1.0</v>
      </c>
      <c r="F40" s="172" t="s">
        <v>336</v>
      </c>
      <c r="G40" s="149">
        <v>0.0</v>
      </c>
      <c r="H40" s="73">
        <v>936.46</v>
      </c>
      <c r="I40" s="73">
        <v>3745.85</v>
      </c>
      <c r="J40" s="33">
        <f t="shared" si="1"/>
        <v>4682.31</v>
      </c>
      <c r="K40" s="34"/>
      <c r="L40" s="34"/>
      <c r="M40" s="34"/>
      <c r="N40" s="34"/>
      <c r="O40" s="34"/>
      <c r="P40" s="34"/>
      <c r="Q40" s="34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</row>
    <row r="41">
      <c r="A41" s="36" t="s">
        <v>335</v>
      </c>
      <c r="B41" s="144" t="s">
        <v>68</v>
      </c>
      <c r="C41" s="220"/>
      <c r="D41" s="221" t="s">
        <v>23</v>
      </c>
      <c r="E41" s="70">
        <v>1.0</v>
      </c>
      <c r="F41" s="172" t="s">
        <v>337</v>
      </c>
      <c r="G41" s="149">
        <v>0.0</v>
      </c>
      <c r="H41" s="73">
        <v>936.46</v>
      </c>
      <c r="I41" s="73">
        <v>3745.85</v>
      </c>
      <c r="J41" s="33">
        <f t="shared" si="1"/>
        <v>4682.31</v>
      </c>
      <c r="K41" s="34"/>
      <c r="L41" s="34"/>
      <c r="M41" s="34"/>
      <c r="N41" s="34"/>
      <c r="O41" s="34"/>
      <c r="P41" s="34"/>
      <c r="Q41" s="34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</row>
    <row r="42">
      <c r="A42" s="66" t="s">
        <v>69</v>
      </c>
      <c r="B42" s="138" t="s">
        <v>68</v>
      </c>
      <c r="C42" s="68"/>
      <c r="D42" s="69" t="s">
        <v>23</v>
      </c>
      <c r="E42" s="70">
        <v>1.0</v>
      </c>
      <c r="F42" s="66" t="s">
        <v>70</v>
      </c>
      <c r="G42" s="149">
        <v>0.0</v>
      </c>
      <c r="H42" s="73">
        <v>936.46</v>
      </c>
      <c r="I42" s="73">
        <v>3745.85</v>
      </c>
      <c r="J42" s="33">
        <f t="shared" si="1"/>
        <v>4682.31</v>
      </c>
      <c r="K42" s="34"/>
      <c r="L42" s="34"/>
      <c r="M42" s="34"/>
      <c r="N42" s="34"/>
      <c r="O42" s="34"/>
      <c r="P42" s="34"/>
      <c r="Q42" s="34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</row>
    <row r="43">
      <c r="A43" s="66" t="s">
        <v>71</v>
      </c>
      <c r="B43" s="138" t="s">
        <v>68</v>
      </c>
      <c r="C43" s="68"/>
      <c r="D43" s="69" t="s">
        <v>23</v>
      </c>
      <c r="E43" s="70">
        <v>1.0</v>
      </c>
      <c r="F43" s="66" t="s">
        <v>72</v>
      </c>
      <c r="G43" s="149">
        <v>0.0</v>
      </c>
      <c r="H43" s="73">
        <v>936.46</v>
      </c>
      <c r="I43" s="73">
        <v>3745.85</v>
      </c>
      <c r="J43" s="33">
        <f t="shared" si="1"/>
        <v>4682.31</v>
      </c>
      <c r="K43" s="34"/>
      <c r="L43" s="34"/>
      <c r="M43" s="34"/>
      <c r="N43" s="34"/>
      <c r="O43" s="34"/>
      <c r="P43" s="34"/>
      <c r="Q43" s="34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</row>
    <row r="44">
      <c r="A44" s="66" t="s">
        <v>71</v>
      </c>
      <c r="B44" s="138" t="s">
        <v>68</v>
      </c>
      <c r="C44" s="68"/>
      <c r="D44" s="69" t="s">
        <v>23</v>
      </c>
      <c r="E44" s="70">
        <v>1.0</v>
      </c>
      <c r="F44" s="66" t="s">
        <v>73</v>
      </c>
      <c r="G44" s="149">
        <v>0.0</v>
      </c>
      <c r="H44" s="73">
        <v>936.46</v>
      </c>
      <c r="I44" s="73">
        <v>3745.85</v>
      </c>
      <c r="J44" s="33">
        <f t="shared" si="1"/>
        <v>4682.31</v>
      </c>
      <c r="K44" s="34"/>
      <c r="L44" s="34"/>
      <c r="M44" s="34"/>
      <c r="N44" s="34"/>
      <c r="O44" s="34"/>
      <c r="P44" s="34"/>
      <c r="Q44" s="34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</row>
    <row r="45">
      <c r="A45" s="66" t="s">
        <v>74</v>
      </c>
      <c r="B45" s="138" t="s">
        <v>68</v>
      </c>
      <c r="C45" s="68"/>
      <c r="D45" s="69" t="s">
        <v>23</v>
      </c>
      <c r="E45" s="70">
        <v>1.0</v>
      </c>
      <c r="F45" s="66" t="s">
        <v>75</v>
      </c>
      <c r="G45" s="149">
        <v>0.0</v>
      </c>
      <c r="H45" s="73">
        <v>936.46</v>
      </c>
      <c r="I45" s="73">
        <v>3745.85</v>
      </c>
      <c r="J45" s="33">
        <f t="shared" si="1"/>
        <v>4682.31</v>
      </c>
      <c r="K45" s="34"/>
      <c r="L45" s="34"/>
      <c r="M45" s="34"/>
      <c r="N45" s="34"/>
      <c r="O45" s="34"/>
      <c r="P45" s="34"/>
      <c r="Q45" s="34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</row>
    <row r="46">
      <c r="A46" s="66" t="s">
        <v>76</v>
      </c>
      <c r="B46" s="138" t="s">
        <v>77</v>
      </c>
      <c r="C46" s="68"/>
      <c r="D46" s="69" t="s">
        <v>23</v>
      </c>
      <c r="E46" s="70">
        <v>1.0</v>
      </c>
      <c r="F46" s="66" t="s">
        <v>78</v>
      </c>
      <c r="G46" s="149">
        <v>0.0</v>
      </c>
      <c r="H46" s="73">
        <v>770.75</v>
      </c>
      <c r="I46" s="73">
        <v>3083.01</v>
      </c>
      <c r="J46" s="33">
        <f t="shared" si="1"/>
        <v>3853.76</v>
      </c>
      <c r="K46" s="34"/>
      <c r="L46" s="34"/>
      <c r="M46" s="34"/>
      <c r="N46" s="34"/>
      <c r="O46" s="34"/>
      <c r="P46" s="34"/>
      <c r="Q46" s="34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</row>
    <row r="47">
      <c r="A47" s="36" t="s">
        <v>67</v>
      </c>
      <c r="B47" s="138" t="s">
        <v>77</v>
      </c>
      <c r="C47" s="68"/>
      <c r="D47" s="221" t="s">
        <v>23</v>
      </c>
      <c r="E47" s="70">
        <v>1.0</v>
      </c>
      <c r="F47" s="184" t="s">
        <v>355</v>
      </c>
      <c r="G47" s="149">
        <v>0.0</v>
      </c>
      <c r="H47" s="73">
        <v>770.75</v>
      </c>
      <c r="I47" s="73">
        <v>3083.01</v>
      </c>
      <c r="J47" s="33">
        <f t="shared" si="1"/>
        <v>3853.76</v>
      </c>
      <c r="K47" s="34"/>
      <c r="L47" s="34"/>
      <c r="M47" s="34"/>
      <c r="N47" s="34"/>
      <c r="O47" s="34"/>
      <c r="P47" s="34"/>
      <c r="Q47" s="34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</row>
    <row r="48">
      <c r="A48" s="36" t="s">
        <v>80</v>
      </c>
      <c r="B48" s="138" t="s">
        <v>77</v>
      </c>
      <c r="C48" s="68"/>
      <c r="D48" s="69" t="s">
        <v>23</v>
      </c>
      <c r="E48" s="70">
        <v>1.0</v>
      </c>
      <c r="F48" s="66" t="s">
        <v>300</v>
      </c>
      <c r="G48" s="149">
        <v>0.0</v>
      </c>
      <c r="H48" s="73">
        <v>770.75</v>
      </c>
      <c r="I48" s="73">
        <v>3083.01</v>
      </c>
      <c r="J48" s="33">
        <f t="shared" si="1"/>
        <v>3853.76</v>
      </c>
      <c r="K48" s="34"/>
      <c r="L48" s="34"/>
      <c r="M48" s="34"/>
      <c r="N48" s="34"/>
      <c r="O48" s="34"/>
      <c r="P48" s="34"/>
      <c r="Q48" s="34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</row>
    <row r="49">
      <c r="A49" s="36" t="s">
        <v>80</v>
      </c>
      <c r="B49" s="138" t="s">
        <v>77</v>
      </c>
      <c r="C49" s="68"/>
      <c r="D49" s="69" t="s">
        <v>23</v>
      </c>
      <c r="E49" s="70">
        <v>1.0</v>
      </c>
      <c r="F49" s="66" t="s">
        <v>301</v>
      </c>
      <c r="G49" s="149">
        <v>0.0</v>
      </c>
      <c r="H49" s="73">
        <v>770.75</v>
      </c>
      <c r="I49" s="73">
        <v>3083.01</v>
      </c>
      <c r="J49" s="33">
        <f t="shared" si="1"/>
        <v>3853.76</v>
      </c>
      <c r="K49" s="34"/>
      <c r="L49" s="34"/>
      <c r="M49" s="34"/>
      <c r="N49" s="34"/>
      <c r="O49" s="34"/>
      <c r="P49" s="34"/>
      <c r="Q49" s="34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</row>
    <row r="50">
      <c r="A50" s="36" t="s">
        <v>338</v>
      </c>
      <c r="B50" s="144" t="s">
        <v>77</v>
      </c>
      <c r="C50" s="220"/>
      <c r="D50" s="221" t="s">
        <v>23</v>
      </c>
      <c r="E50" s="70">
        <v>1.0</v>
      </c>
      <c r="F50" s="225" t="s">
        <v>341</v>
      </c>
      <c r="G50" s="254">
        <v>0.0</v>
      </c>
      <c r="H50" s="73">
        <v>770.75</v>
      </c>
      <c r="I50" s="73">
        <v>3083.01</v>
      </c>
      <c r="J50" s="33">
        <f t="shared" si="1"/>
        <v>3853.76</v>
      </c>
      <c r="K50" s="34"/>
      <c r="L50" s="34"/>
      <c r="M50" s="34"/>
      <c r="N50" s="34"/>
      <c r="O50" s="34"/>
      <c r="P50" s="34"/>
      <c r="Q50" s="34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</row>
    <row r="51">
      <c r="A51" s="66" t="s">
        <v>81</v>
      </c>
      <c r="B51" s="138" t="s">
        <v>77</v>
      </c>
      <c r="C51" s="68"/>
      <c r="D51" s="69" t="s">
        <v>23</v>
      </c>
      <c r="E51" s="70">
        <v>1.0</v>
      </c>
      <c r="F51" s="66" t="s">
        <v>82</v>
      </c>
      <c r="G51" s="149">
        <v>0.0</v>
      </c>
      <c r="H51" s="73">
        <v>770.75</v>
      </c>
      <c r="I51" s="73">
        <v>3083.01</v>
      </c>
      <c r="J51" s="33">
        <f t="shared" si="1"/>
        <v>3853.76</v>
      </c>
      <c r="K51" s="34"/>
      <c r="L51" s="34"/>
      <c r="M51" s="34"/>
      <c r="N51" s="34"/>
      <c r="O51" s="34"/>
      <c r="P51" s="34"/>
      <c r="Q51" s="34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</row>
    <row r="52">
      <c r="A52" s="66" t="s">
        <v>81</v>
      </c>
      <c r="B52" s="138" t="s">
        <v>77</v>
      </c>
      <c r="C52" s="68"/>
      <c r="D52" s="69" t="s">
        <v>23</v>
      </c>
      <c r="E52" s="70">
        <v>1.0</v>
      </c>
      <c r="F52" s="66" t="s">
        <v>83</v>
      </c>
      <c r="G52" s="149">
        <v>0.0</v>
      </c>
      <c r="H52" s="73">
        <v>770.75</v>
      </c>
      <c r="I52" s="73">
        <v>3083.01</v>
      </c>
      <c r="J52" s="33">
        <f t="shared" si="1"/>
        <v>3853.76</v>
      </c>
      <c r="K52" s="34"/>
      <c r="L52" s="34"/>
      <c r="M52" s="34"/>
      <c r="N52" s="34"/>
      <c r="O52" s="34"/>
      <c r="P52" s="34"/>
      <c r="Q52" s="34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</row>
    <row r="53">
      <c r="A53" s="66" t="s">
        <v>81</v>
      </c>
      <c r="B53" s="138" t="s">
        <v>77</v>
      </c>
      <c r="C53" s="68"/>
      <c r="D53" s="69" t="s">
        <v>23</v>
      </c>
      <c r="E53" s="70">
        <v>1.0</v>
      </c>
      <c r="F53" s="66" t="s">
        <v>84</v>
      </c>
      <c r="G53" s="149">
        <v>0.0</v>
      </c>
      <c r="H53" s="73">
        <v>770.75</v>
      </c>
      <c r="I53" s="73">
        <v>3083.01</v>
      </c>
      <c r="J53" s="33">
        <f t="shared" si="1"/>
        <v>3853.76</v>
      </c>
      <c r="K53" s="34"/>
      <c r="L53" s="34"/>
      <c r="M53" s="34"/>
      <c r="N53" s="34"/>
      <c r="O53" s="34"/>
      <c r="P53" s="34"/>
      <c r="Q53" s="34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</row>
    <row r="54">
      <c r="A54" s="66" t="s">
        <v>85</v>
      </c>
      <c r="B54" s="138" t="s">
        <v>77</v>
      </c>
      <c r="C54" s="68"/>
      <c r="D54" s="69" t="s">
        <v>23</v>
      </c>
      <c r="E54" s="70">
        <v>1.0</v>
      </c>
      <c r="F54" s="66" t="s">
        <v>302</v>
      </c>
      <c r="G54" s="149">
        <v>0.0</v>
      </c>
      <c r="H54" s="73">
        <v>770.75</v>
      </c>
      <c r="I54" s="73">
        <v>3083.01</v>
      </c>
      <c r="J54" s="33">
        <f t="shared" si="1"/>
        <v>3853.76</v>
      </c>
      <c r="K54" s="34"/>
      <c r="L54" s="34"/>
      <c r="M54" s="34"/>
      <c r="N54" s="34"/>
      <c r="O54" s="34"/>
      <c r="P54" s="34"/>
      <c r="Q54" s="34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</row>
    <row r="55">
      <c r="A55" s="66" t="s">
        <v>85</v>
      </c>
      <c r="B55" s="138" t="s">
        <v>77</v>
      </c>
      <c r="C55" s="68"/>
      <c r="D55" s="69" t="s">
        <v>23</v>
      </c>
      <c r="E55" s="70">
        <v>1.0</v>
      </c>
      <c r="F55" s="66" t="s">
        <v>86</v>
      </c>
      <c r="G55" s="149">
        <v>0.0</v>
      </c>
      <c r="H55" s="73">
        <v>770.75</v>
      </c>
      <c r="I55" s="73">
        <v>3083.01</v>
      </c>
      <c r="J55" s="33">
        <f t="shared" si="1"/>
        <v>3853.76</v>
      </c>
      <c r="K55" s="34"/>
      <c r="L55" s="34"/>
      <c r="M55" s="34"/>
      <c r="N55" s="34"/>
      <c r="O55" s="34"/>
      <c r="P55" s="34"/>
      <c r="Q55" s="34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</row>
    <row r="56">
      <c r="A56" s="66" t="s">
        <v>85</v>
      </c>
      <c r="B56" s="138" t="s">
        <v>77</v>
      </c>
      <c r="C56" s="68"/>
      <c r="D56" s="69" t="s">
        <v>23</v>
      </c>
      <c r="E56" s="70">
        <v>1.0</v>
      </c>
      <c r="F56" s="66" t="s">
        <v>87</v>
      </c>
      <c r="G56" s="149">
        <v>0.0</v>
      </c>
      <c r="H56" s="73">
        <v>770.75</v>
      </c>
      <c r="I56" s="73">
        <v>3083.01</v>
      </c>
      <c r="J56" s="33">
        <f t="shared" si="1"/>
        <v>3853.76</v>
      </c>
      <c r="K56" s="34"/>
      <c r="L56" s="34"/>
      <c r="M56" s="34"/>
      <c r="N56" s="34"/>
      <c r="O56" s="34"/>
      <c r="P56" s="34"/>
      <c r="Q56" s="34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</row>
    <row r="57">
      <c r="A57" s="66" t="s">
        <v>88</v>
      </c>
      <c r="B57" s="138" t="s">
        <v>77</v>
      </c>
      <c r="C57" s="68"/>
      <c r="D57" s="69" t="s">
        <v>23</v>
      </c>
      <c r="E57" s="70">
        <v>1.0</v>
      </c>
      <c r="F57" s="66" t="s">
        <v>89</v>
      </c>
      <c r="G57" s="149">
        <v>0.0</v>
      </c>
      <c r="H57" s="73">
        <v>770.75</v>
      </c>
      <c r="I57" s="73">
        <v>3083.01</v>
      </c>
      <c r="J57" s="33">
        <f t="shared" si="1"/>
        <v>3853.76</v>
      </c>
      <c r="K57" s="34"/>
      <c r="L57" s="34"/>
      <c r="M57" s="34"/>
      <c r="N57" s="34"/>
      <c r="O57" s="34"/>
      <c r="P57" s="34"/>
      <c r="Q57" s="34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</row>
    <row r="58">
      <c r="A58" s="66" t="s">
        <v>88</v>
      </c>
      <c r="B58" s="67" t="s">
        <v>77</v>
      </c>
      <c r="C58" s="68"/>
      <c r="D58" s="69" t="s">
        <v>23</v>
      </c>
      <c r="E58" s="70">
        <v>1.0</v>
      </c>
      <c r="F58" s="184" t="s">
        <v>303</v>
      </c>
      <c r="G58" s="149">
        <v>0.0</v>
      </c>
      <c r="H58" s="73">
        <v>770.75</v>
      </c>
      <c r="I58" s="73">
        <v>3083.01</v>
      </c>
      <c r="J58" s="33">
        <f t="shared" si="1"/>
        <v>3853.76</v>
      </c>
      <c r="K58" s="34"/>
      <c r="L58" s="34"/>
      <c r="M58" s="34"/>
      <c r="N58" s="34"/>
      <c r="O58" s="34"/>
      <c r="P58" s="34"/>
      <c r="Q58" s="34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</row>
    <row r="59">
      <c r="A59" s="66" t="s">
        <v>90</v>
      </c>
      <c r="B59" s="138" t="s">
        <v>77</v>
      </c>
      <c r="C59" s="68"/>
      <c r="D59" s="69" t="s">
        <v>23</v>
      </c>
      <c r="E59" s="70">
        <v>1.0</v>
      </c>
      <c r="F59" s="247" t="s">
        <v>91</v>
      </c>
      <c r="G59" s="149">
        <v>0.0</v>
      </c>
      <c r="H59" s="73">
        <v>770.75</v>
      </c>
      <c r="I59" s="73">
        <v>3083.01</v>
      </c>
      <c r="J59" s="33">
        <f t="shared" si="1"/>
        <v>3853.76</v>
      </c>
      <c r="K59" s="34"/>
      <c r="L59" s="34"/>
      <c r="M59" s="34"/>
      <c r="N59" s="34"/>
      <c r="O59" s="34"/>
      <c r="P59" s="34"/>
      <c r="Q59" s="34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</row>
    <row r="60">
      <c r="A60" s="66" t="s">
        <v>92</v>
      </c>
      <c r="B60" s="67" t="s">
        <v>77</v>
      </c>
      <c r="C60" s="68"/>
      <c r="D60" s="69" t="s">
        <v>145</v>
      </c>
      <c r="E60" s="70">
        <v>1.0</v>
      </c>
      <c r="F60" s="132" t="s">
        <v>304</v>
      </c>
      <c r="G60" s="248">
        <v>0.0</v>
      </c>
      <c r="H60" s="73">
        <v>0.0</v>
      </c>
      <c r="I60" s="73">
        <v>3083.01</v>
      </c>
      <c r="J60" s="33">
        <f t="shared" si="1"/>
        <v>3083.01</v>
      </c>
      <c r="K60" s="34"/>
      <c r="L60" s="34"/>
      <c r="M60" s="34"/>
      <c r="N60" s="34"/>
      <c r="O60" s="34"/>
      <c r="P60" s="34"/>
      <c r="Q60" s="34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</row>
    <row r="61">
      <c r="A61" s="36" t="s">
        <v>350</v>
      </c>
      <c r="B61" s="226" t="s">
        <v>77</v>
      </c>
      <c r="C61" s="68"/>
      <c r="D61" s="69" t="s">
        <v>145</v>
      </c>
      <c r="E61" s="70">
        <v>1.0</v>
      </c>
      <c r="F61" s="47" t="s">
        <v>351</v>
      </c>
      <c r="G61" s="248">
        <v>0.0</v>
      </c>
      <c r="H61" s="73">
        <v>0.0</v>
      </c>
      <c r="I61" s="73">
        <v>3083.01</v>
      </c>
      <c r="J61" s="33">
        <f t="shared" si="1"/>
        <v>3083.01</v>
      </c>
      <c r="K61" s="34"/>
      <c r="L61" s="34"/>
      <c r="M61" s="34"/>
      <c r="N61" s="34"/>
      <c r="O61" s="34"/>
      <c r="P61" s="34"/>
      <c r="Q61" s="34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</row>
    <row r="62">
      <c r="A62" s="66" t="s">
        <v>93</v>
      </c>
      <c r="B62" s="67" t="s">
        <v>94</v>
      </c>
      <c r="C62" s="68"/>
      <c r="D62" s="69" t="s">
        <v>23</v>
      </c>
      <c r="E62" s="70">
        <v>1.0</v>
      </c>
      <c r="F62" s="66" t="s">
        <v>106</v>
      </c>
      <c r="G62" s="248">
        <v>0.0</v>
      </c>
      <c r="H62" s="191">
        <v>500.99</v>
      </c>
      <c r="I62" s="191">
        <v>2003.96</v>
      </c>
      <c r="J62" s="33">
        <f t="shared" si="1"/>
        <v>2504.95</v>
      </c>
      <c r="K62" s="34"/>
      <c r="L62" s="34"/>
      <c r="M62" s="34"/>
      <c r="N62" s="34"/>
      <c r="O62" s="34"/>
      <c r="P62" s="34"/>
      <c r="Q62" s="34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</row>
    <row r="63">
      <c r="A63" s="247" t="s">
        <v>93</v>
      </c>
      <c r="B63" s="138" t="s">
        <v>94</v>
      </c>
      <c r="C63" s="68"/>
      <c r="D63" s="221" t="s">
        <v>23</v>
      </c>
      <c r="E63" s="70">
        <v>1.0</v>
      </c>
      <c r="F63" s="184" t="s">
        <v>356</v>
      </c>
      <c r="G63" s="149">
        <v>0.0</v>
      </c>
      <c r="H63" s="191">
        <v>500.99</v>
      </c>
      <c r="I63" s="191">
        <v>2003.96</v>
      </c>
      <c r="J63" s="33">
        <f t="shared" si="1"/>
        <v>2504.95</v>
      </c>
      <c r="K63" s="34"/>
      <c r="L63" s="34"/>
      <c r="M63" s="34"/>
      <c r="N63" s="34"/>
      <c r="O63" s="34"/>
      <c r="P63" s="34"/>
      <c r="Q63" s="34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</row>
    <row r="64">
      <c r="A64" s="25" t="s">
        <v>339</v>
      </c>
      <c r="B64" s="67" t="s">
        <v>94</v>
      </c>
      <c r="C64" s="68"/>
      <c r="D64" s="69" t="s">
        <v>23</v>
      </c>
      <c r="E64" s="70">
        <v>1.0</v>
      </c>
      <c r="F64" s="225" t="s">
        <v>340</v>
      </c>
      <c r="G64" s="149">
        <v>0.0</v>
      </c>
      <c r="H64" s="191">
        <v>500.99</v>
      </c>
      <c r="I64" s="191">
        <v>2003.96</v>
      </c>
      <c r="J64" s="33">
        <f t="shared" si="1"/>
        <v>2504.95</v>
      </c>
      <c r="K64" s="34"/>
      <c r="L64" s="34"/>
      <c r="M64" s="34"/>
      <c r="N64" s="34"/>
      <c r="O64" s="34"/>
      <c r="P64" s="34"/>
      <c r="Q64" s="34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</row>
    <row r="65">
      <c r="A65" s="66" t="s">
        <v>95</v>
      </c>
      <c r="B65" s="138" t="s">
        <v>94</v>
      </c>
      <c r="C65" s="68"/>
      <c r="D65" s="69" t="s">
        <v>23</v>
      </c>
      <c r="E65" s="70">
        <v>1.0</v>
      </c>
      <c r="F65" s="225" t="s">
        <v>96</v>
      </c>
      <c r="G65" s="149">
        <v>0.0</v>
      </c>
      <c r="H65" s="191">
        <v>500.99</v>
      </c>
      <c r="I65" s="191">
        <v>2003.96</v>
      </c>
      <c r="J65" s="33">
        <f t="shared" si="1"/>
        <v>2504.95</v>
      </c>
      <c r="K65" s="34"/>
      <c r="L65" s="34"/>
      <c r="M65" s="34"/>
      <c r="N65" s="34"/>
      <c r="O65" s="34"/>
      <c r="P65" s="34"/>
      <c r="Q65" s="34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</row>
    <row r="66">
      <c r="A66" s="66" t="s">
        <v>95</v>
      </c>
      <c r="B66" s="67" t="s">
        <v>94</v>
      </c>
      <c r="C66" s="68"/>
      <c r="D66" s="221" t="s">
        <v>23</v>
      </c>
      <c r="E66" s="70">
        <v>1.0</v>
      </c>
      <c r="F66" s="255" t="s">
        <v>342</v>
      </c>
      <c r="G66" s="149">
        <v>0.0</v>
      </c>
      <c r="H66" s="191">
        <v>500.99</v>
      </c>
      <c r="I66" s="191">
        <v>2003.96</v>
      </c>
      <c r="J66" s="33">
        <f t="shared" si="1"/>
        <v>2504.95</v>
      </c>
      <c r="K66" s="34"/>
      <c r="L66" s="34"/>
      <c r="M66" s="34"/>
      <c r="N66" s="34"/>
      <c r="O66" s="34"/>
      <c r="P66" s="34"/>
      <c r="Q66" s="34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</row>
    <row r="67">
      <c r="A67" s="36" t="s">
        <v>97</v>
      </c>
      <c r="B67" s="226" t="s">
        <v>98</v>
      </c>
      <c r="C67" s="220"/>
      <c r="D67" s="221" t="s">
        <v>292</v>
      </c>
      <c r="E67" s="70">
        <v>1.0</v>
      </c>
      <c r="F67" s="256" t="s">
        <v>30</v>
      </c>
      <c r="G67" s="149">
        <v>0.0</v>
      </c>
      <c r="H67" s="191">
        <v>0.0</v>
      </c>
      <c r="I67" s="191">
        <v>0.0</v>
      </c>
      <c r="J67" s="33">
        <f t="shared" si="1"/>
        <v>0</v>
      </c>
      <c r="K67" s="34"/>
      <c r="L67" s="34"/>
      <c r="M67" s="34"/>
      <c r="N67" s="34"/>
      <c r="O67" s="34"/>
      <c r="P67" s="34"/>
      <c r="Q67" s="34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</row>
    <row r="68">
      <c r="A68" s="66" t="s">
        <v>99</v>
      </c>
      <c r="B68" s="138" t="s">
        <v>100</v>
      </c>
      <c r="C68" s="68"/>
      <c r="D68" s="69" t="s">
        <v>145</v>
      </c>
      <c r="E68" s="70">
        <v>1.0</v>
      </c>
      <c r="F68" s="66" t="s">
        <v>101</v>
      </c>
      <c r="G68" s="149">
        <v>0.0</v>
      </c>
      <c r="H68" s="73">
        <v>0.0</v>
      </c>
      <c r="I68" s="73">
        <v>1079.06</v>
      </c>
      <c r="J68" s="33">
        <f t="shared" si="1"/>
        <v>1079.06</v>
      </c>
      <c r="K68" s="34"/>
      <c r="L68" s="34"/>
      <c r="M68" s="34"/>
      <c r="N68" s="34"/>
      <c r="O68" s="34"/>
      <c r="P68" s="34"/>
      <c r="Q68" s="34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</row>
    <row r="69">
      <c r="A69" s="66" t="s">
        <v>102</v>
      </c>
      <c r="B69" s="138" t="s">
        <v>100</v>
      </c>
      <c r="C69" s="68"/>
      <c r="D69" s="69" t="s">
        <v>23</v>
      </c>
      <c r="E69" s="70">
        <v>1.0</v>
      </c>
      <c r="F69" s="66" t="s">
        <v>103</v>
      </c>
      <c r="G69" s="149">
        <v>0.0</v>
      </c>
      <c r="H69" s="73">
        <v>269.76</v>
      </c>
      <c r="I69" s="73">
        <v>1079.06</v>
      </c>
      <c r="J69" s="33">
        <f t="shared" si="1"/>
        <v>1348.82</v>
      </c>
      <c r="K69" s="34"/>
      <c r="L69" s="34"/>
      <c r="M69" s="34"/>
      <c r="N69" s="34"/>
      <c r="O69" s="34"/>
      <c r="P69" s="34"/>
      <c r="Q69" s="34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</row>
    <row r="70">
      <c r="A70" s="66" t="s">
        <v>104</v>
      </c>
      <c r="B70" s="138" t="s">
        <v>100</v>
      </c>
      <c r="C70" s="68"/>
      <c r="D70" s="69" t="s">
        <v>23</v>
      </c>
      <c r="E70" s="70">
        <v>1.0</v>
      </c>
      <c r="F70" s="66" t="s">
        <v>105</v>
      </c>
      <c r="G70" s="149">
        <v>0.0</v>
      </c>
      <c r="H70" s="73">
        <v>269.76</v>
      </c>
      <c r="I70" s="73">
        <v>1079.06</v>
      </c>
      <c r="J70" s="33">
        <f t="shared" si="1"/>
        <v>1348.82</v>
      </c>
      <c r="K70" s="34"/>
      <c r="L70" s="34"/>
      <c r="M70" s="34"/>
      <c r="N70" s="34"/>
      <c r="O70" s="34"/>
      <c r="P70" s="34"/>
      <c r="Q70" s="34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</row>
    <row r="71">
      <c r="A71" s="66" t="s">
        <v>104</v>
      </c>
      <c r="B71" s="138" t="s">
        <v>100</v>
      </c>
      <c r="C71" s="68"/>
      <c r="D71" s="221" t="s">
        <v>145</v>
      </c>
      <c r="E71" s="70">
        <v>1.0</v>
      </c>
      <c r="F71" s="66" t="s">
        <v>352</v>
      </c>
      <c r="G71" s="149">
        <v>0.0</v>
      </c>
      <c r="H71" s="73">
        <v>269.76</v>
      </c>
      <c r="I71" s="73">
        <v>1079.06</v>
      </c>
      <c r="J71" s="33">
        <f t="shared" si="1"/>
        <v>1348.82</v>
      </c>
      <c r="K71" s="34"/>
      <c r="L71" s="34"/>
      <c r="M71" s="34"/>
      <c r="N71" s="34"/>
      <c r="O71" s="34"/>
      <c r="P71" s="34"/>
      <c r="Q71" s="34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</row>
    <row r="72">
      <c r="A72" s="66" t="s">
        <v>104</v>
      </c>
      <c r="B72" s="67" t="s">
        <v>100</v>
      </c>
      <c r="C72" s="68"/>
      <c r="D72" s="69" t="s">
        <v>23</v>
      </c>
      <c r="E72" s="70">
        <v>1.0</v>
      </c>
      <c r="F72" s="189" t="s">
        <v>305</v>
      </c>
      <c r="G72" s="72">
        <v>0.0</v>
      </c>
      <c r="H72" s="73">
        <v>269.76</v>
      </c>
      <c r="I72" s="73">
        <v>1079.06</v>
      </c>
      <c r="J72" s="33">
        <f t="shared" si="1"/>
        <v>1348.82</v>
      </c>
      <c r="K72" s="34"/>
      <c r="L72" s="34"/>
      <c r="M72" s="34"/>
      <c r="N72" s="34"/>
      <c r="O72" s="34"/>
      <c r="P72" s="34"/>
      <c r="Q72" s="34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</row>
    <row r="73">
      <c r="A73" s="66" t="s">
        <v>107</v>
      </c>
      <c r="B73" s="67"/>
      <c r="C73" s="68"/>
      <c r="D73" s="69" t="s">
        <v>108</v>
      </c>
      <c r="E73" s="70">
        <v>1.0</v>
      </c>
      <c r="F73" s="71" t="s">
        <v>109</v>
      </c>
      <c r="G73" s="72">
        <v>0.0</v>
      </c>
      <c r="H73" s="73">
        <v>0.0</v>
      </c>
      <c r="I73" s="73">
        <v>5004.52</v>
      </c>
      <c r="J73" s="33">
        <f t="shared" si="1"/>
        <v>5004.52</v>
      </c>
      <c r="K73" s="34"/>
      <c r="L73" s="34"/>
      <c r="M73" s="34"/>
      <c r="N73" s="34"/>
      <c r="O73" s="34"/>
      <c r="P73" s="34"/>
      <c r="Q73" s="34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</row>
    <row r="74">
      <c r="A74" s="66" t="s">
        <v>107</v>
      </c>
      <c r="B74" s="67"/>
      <c r="C74" s="68"/>
      <c r="D74" s="69" t="s">
        <v>108</v>
      </c>
      <c r="E74" s="70">
        <v>1.0</v>
      </c>
      <c r="F74" s="74" t="s">
        <v>110</v>
      </c>
      <c r="G74" s="72">
        <v>0.0</v>
      </c>
      <c r="H74" s="73">
        <v>0.0</v>
      </c>
      <c r="I74" s="73">
        <v>5004.52</v>
      </c>
      <c r="J74" s="33">
        <f t="shared" si="1"/>
        <v>5004.52</v>
      </c>
      <c r="K74" s="34"/>
      <c r="L74" s="34"/>
      <c r="M74" s="34"/>
      <c r="N74" s="34"/>
      <c r="O74" s="34"/>
      <c r="P74" s="34"/>
      <c r="Q74" s="34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</row>
    <row r="75">
      <c r="A75" s="66" t="s">
        <v>107</v>
      </c>
      <c r="B75" s="67"/>
      <c r="C75" s="68"/>
      <c r="D75" s="69" t="s">
        <v>108</v>
      </c>
      <c r="E75" s="70">
        <v>1.0</v>
      </c>
      <c r="F75" s="74" t="s">
        <v>111</v>
      </c>
      <c r="G75" s="72">
        <v>0.0</v>
      </c>
      <c r="H75" s="73">
        <v>0.0</v>
      </c>
      <c r="I75" s="73">
        <v>5004.52</v>
      </c>
      <c r="J75" s="33">
        <f t="shared" si="1"/>
        <v>5004.52</v>
      </c>
      <c r="K75" s="34"/>
      <c r="L75" s="34"/>
      <c r="M75" s="34"/>
      <c r="N75" s="34"/>
      <c r="O75" s="34"/>
      <c r="P75" s="34"/>
      <c r="Q75" s="34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</row>
    <row r="76">
      <c r="A76" s="66" t="s">
        <v>107</v>
      </c>
      <c r="B76" s="67"/>
      <c r="C76" s="68"/>
      <c r="D76" s="69" t="s">
        <v>108</v>
      </c>
      <c r="E76" s="70">
        <v>1.0</v>
      </c>
      <c r="F76" s="75" t="s">
        <v>112</v>
      </c>
      <c r="G76" s="72">
        <v>0.0</v>
      </c>
      <c r="H76" s="73">
        <v>0.0</v>
      </c>
      <c r="I76" s="73">
        <v>5004.52</v>
      </c>
      <c r="J76" s="33">
        <f t="shared" si="1"/>
        <v>5004.52</v>
      </c>
      <c r="K76" s="34"/>
      <c r="L76" s="34"/>
      <c r="M76" s="34"/>
      <c r="N76" s="34"/>
      <c r="O76" s="34"/>
      <c r="P76" s="34"/>
      <c r="Q76" s="34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</row>
    <row r="77">
      <c r="A77" s="76" t="s">
        <v>113</v>
      </c>
      <c r="B77" s="76" t="s">
        <v>114</v>
      </c>
      <c r="C77" s="77" t="s">
        <v>115</v>
      </c>
      <c r="D77" s="77" t="s">
        <v>116</v>
      </c>
      <c r="E77" s="77" t="s">
        <v>117</v>
      </c>
      <c r="F77" s="78"/>
      <c r="G77" s="77" t="s">
        <v>118</v>
      </c>
      <c r="H77" s="77" t="s">
        <v>119</v>
      </c>
      <c r="I77" s="77" t="s">
        <v>120</v>
      </c>
      <c r="J77" s="77" t="s">
        <v>327</v>
      </c>
      <c r="K77" s="34"/>
      <c r="L77" s="34"/>
      <c r="M77" s="34"/>
      <c r="N77" s="34"/>
      <c r="O77" s="34"/>
      <c r="P77" s="34"/>
      <c r="Q77" s="34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</row>
    <row r="78">
      <c r="A78" s="79" t="s">
        <v>121</v>
      </c>
      <c r="B78" s="80" t="s">
        <v>18</v>
      </c>
      <c r="C78" s="81">
        <f>SUMIFS($E$7:$E$72,$B$7:$B$72,"DAS",$D$7:$D$72,"&lt;&gt;VAGO")</f>
        <v>1</v>
      </c>
      <c r="D78" s="81">
        <f>SUMIFS($E$7:$E$72,$B$7:$B$72,"DAS",$D$7:$D$72,"VAGO")</f>
        <v>0</v>
      </c>
      <c r="E78" s="81">
        <f t="shared" ref="E78:E88" si="2">C78+D78</f>
        <v>1</v>
      </c>
      <c r="F78" s="82"/>
      <c r="G78" s="83">
        <f>SUMIF($B$7:$B$72,"DAS",$G$7:$G$72)</f>
        <v>18000</v>
      </c>
      <c r="H78" s="83">
        <f>SUMIF($B$7:$B$72,"DAS",$H$7:$H$72)</f>
        <v>0</v>
      </c>
      <c r="I78" s="83">
        <f>SUMIF($B$7:$B$72,"DAS",$I$7:$I$72)</f>
        <v>0</v>
      </c>
      <c r="J78" s="83">
        <f>SUMIF($B$7:$B$72,"DAS",$J$7:$J$72)</f>
        <v>18000</v>
      </c>
      <c r="K78" s="84"/>
      <c r="L78" s="84"/>
      <c r="M78" s="84"/>
      <c r="N78" s="84"/>
      <c r="O78" s="84"/>
      <c r="P78" s="84"/>
      <c r="Q78" s="84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</row>
    <row r="79">
      <c r="A79" s="79" t="s">
        <v>122</v>
      </c>
      <c r="B79" s="80" t="s">
        <v>22</v>
      </c>
      <c r="C79" s="81">
        <f>SUMIFS($E$7:$E$72,$B$7:$B$72,"DAS-1",$D$7:$D$72,"&lt;&gt;VAGO")</f>
        <v>4</v>
      </c>
      <c r="D79" s="81">
        <f>SUMIFS($E$7:$E$72,$B$7:$B$72,"DAS-1",$D$7:$D$72,"VAGO")</f>
        <v>0</v>
      </c>
      <c r="E79" s="81">
        <f t="shared" si="2"/>
        <v>4</v>
      </c>
      <c r="F79" s="85"/>
      <c r="G79" s="83">
        <f>SUMIF($B$7:$B$72,"DAS-1",$G$7:$G$72)</f>
        <v>0</v>
      </c>
      <c r="H79" s="83">
        <f>SUMIF($B$7:$B$72,"DAS-1",$H$7:$H$72)</f>
        <v>10400</v>
      </c>
      <c r="I79" s="83">
        <f>SUMIF($B$7:$B$72,"DAS-1",$I$7:$I$72)</f>
        <v>41600</v>
      </c>
      <c r="J79" s="83">
        <f>SUMIF($B$7:$B$72,"DAS-1",$J$7:$J$72)</f>
        <v>52000</v>
      </c>
      <c r="K79" s="84"/>
      <c r="L79" s="84"/>
      <c r="M79" s="84"/>
      <c r="N79" s="84"/>
      <c r="O79" s="84"/>
      <c r="P79" s="84"/>
      <c r="Q79" s="84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</row>
    <row r="80">
      <c r="A80" s="79" t="s">
        <v>123</v>
      </c>
      <c r="B80" s="80" t="s">
        <v>32</v>
      </c>
      <c r="C80" s="81">
        <f>SUMIFS($E$7:$E$72,$B$7:$B$72,"DAS-2",$D$7:$D$72,"&lt;&gt;VAGO")</f>
        <v>6</v>
      </c>
      <c r="D80" s="81">
        <f>SUMIFS($E$7:$E$72,$B$7:$B$72,"DAS-2",$D$7:$D$72,"VAGO")</f>
        <v>1</v>
      </c>
      <c r="E80" s="81">
        <f t="shared" si="2"/>
        <v>7</v>
      </c>
      <c r="F80" s="85"/>
      <c r="G80" s="83">
        <f>SUMIF($B$7:$B$72,"DAS-2",$G$7:$G$72)</f>
        <v>0</v>
      </c>
      <c r="H80" s="83">
        <f>SUMIF($B$7:$B$72,"DAS-2",$H$7:$H$72)</f>
        <v>10173.9</v>
      </c>
      <c r="I80" s="83">
        <f>SUMIF($B$7:$B$72,"DAS-2",$I$7:$I$72)</f>
        <v>40695.66</v>
      </c>
      <c r="J80" s="83">
        <f>SUMIF($B$7:$B$72,"DAS-2",$J$7:$J$72)</f>
        <v>50869.56</v>
      </c>
      <c r="K80" s="84"/>
      <c r="L80" s="84"/>
      <c r="M80" s="84"/>
      <c r="N80" s="84"/>
      <c r="O80" s="84"/>
      <c r="P80" s="84"/>
      <c r="Q80" s="84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</row>
    <row r="81" ht="15.75" customHeight="1">
      <c r="A81" s="79" t="s">
        <v>124</v>
      </c>
      <c r="B81" s="80" t="s">
        <v>44</v>
      </c>
      <c r="C81" s="81">
        <f>SUMIFS($E$7:$E$72,$B$7:$B$72,"DAS-3",$D$7:$D$72,"&lt;&gt;VAGO")</f>
        <v>8</v>
      </c>
      <c r="D81" s="81">
        <f>SUMIFS($E$7:$E$72,$B$7:$B$72,"DAS-3",$D$7:$D$72,"VAGO")</f>
        <v>0</v>
      </c>
      <c r="E81" s="81">
        <f t="shared" si="2"/>
        <v>8</v>
      </c>
      <c r="F81" s="85"/>
      <c r="G81" s="83">
        <f>SUMIF($B$7:$B$72,"DAS-3",$G$7:$G$72)</f>
        <v>0</v>
      </c>
      <c r="H81" s="83">
        <f>SUMIF($B$7:$B$72,"DAS-3",$H$7:$H$72)</f>
        <v>9981.3</v>
      </c>
      <c r="I81" s="83">
        <f>SUMIF($B$7:$B$72,"DAS-3",$I$7:$I$72)</f>
        <v>39924.92</v>
      </c>
      <c r="J81" s="83">
        <f>SUMIF($B$7:$B$72,"DAS-3",$J$7:$J$72)</f>
        <v>49906.22</v>
      </c>
      <c r="K81" s="84"/>
      <c r="L81" s="84"/>
      <c r="M81" s="84"/>
      <c r="N81" s="84"/>
      <c r="O81" s="84"/>
      <c r="P81" s="84"/>
      <c r="Q81" s="84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</row>
    <row r="82" ht="15.75" customHeight="1">
      <c r="A82" s="86" t="s">
        <v>125</v>
      </c>
      <c r="B82" s="80" t="s">
        <v>55</v>
      </c>
      <c r="C82" s="81">
        <f>SUMIFS($E$7:$E$72,$B$7:$B$72,"DAS-4",$D$7:$D$72,"&lt;&gt;VAGO")</f>
        <v>1</v>
      </c>
      <c r="D82" s="81">
        <f>SUMIFS($E$7:$E$72,$B$7:$B$72,"DAS-4",$D$7:$D$72,"VAGO")</f>
        <v>0</v>
      </c>
      <c r="E82" s="81">
        <f t="shared" si="2"/>
        <v>1</v>
      </c>
      <c r="F82" s="87"/>
      <c r="G82" s="83">
        <f>SUMIF($B$7:$B$72,"DAS-4",$G$7:$G$72)</f>
        <v>0</v>
      </c>
      <c r="H82" s="83">
        <f>SUMIF($B$7:$B$72,"DAS-4",$H$7:$H$72)</f>
        <v>1310.28</v>
      </c>
      <c r="I82" s="83">
        <f>SUMIF($B$7:$B$72,"DAS-4",$I$7:$I$72)</f>
        <v>5241.11</v>
      </c>
      <c r="J82" s="83">
        <f>SUMIF($B$7:$B$72,"DAS-4",$J$7:$J$72)</f>
        <v>6551.39</v>
      </c>
      <c r="K82" s="84"/>
      <c r="L82" s="84"/>
      <c r="M82" s="84"/>
      <c r="N82" s="84"/>
      <c r="O82" s="84"/>
      <c r="P82" s="84"/>
      <c r="Q82" s="84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</row>
    <row r="83" ht="15.75" customHeight="1">
      <c r="A83" s="86" t="s">
        <v>126</v>
      </c>
      <c r="B83" s="80" t="s">
        <v>58</v>
      </c>
      <c r="C83" s="81">
        <f>SUMIFS($E$7:$E$72,$B$7:$B$72,"DAS-5",$D$7:$D$72,"&lt;&gt;VAGO")</f>
        <v>8</v>
      </c>
      <c r="D83" s="81">
        <f>SUMIFS($E$7:$E$72,$B$7:$B$72,"DAS-5",$D$7:$D$72,"VAGO")</f>
        <v>2</v>
      </c>
      <c r="E83" s="81">
        <f t="shared" si="2"/>
        <v>10</v>
      </c>
      <c r="F83" s="87"/>
      <c r="G83" s="83">
        <f>SUMIF($B$7:$B$72,"DAS-5",$G$7:$G$72)</f>
        <v>0</v>
      </c>
      <c r="H83" s="83">
        <f>SUMIF($B$7:$B$72,"DAS-5",$H$7:$H$72)</f>
        <v>8632.48</v>
      </c>
      <c r="I83" s="83">
        <f>SUMIF($B$7:$B$72,"DAS-5",$I$7:$I$72)</f>
        <v>34529.68</v>
      </c>
      <c r="J83" s="83">
        <f>SUMIF($B$7:$B$72,"DAS-5",$J$7:$J$72)</f>
        <v>43162.16</v>
      </c>
      <c r="K83" s="84"/>
      <c r="L83" s="84"/>
      <c r="M83" s="84"/>
      <c r="N83" s="84"/>
      <c r="O83" s="84"/>
      <c r="P83" s="84"/>
      <c r="Q83" s="84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</row>
    <row r="84" ht="15.75" customHeight="1">
      <c r="A84" s="86" t="s">
        <v>127</v>
      </c>
      <c r="B84" s="80" t="s">
        <v>68</v>
      </c>
      <c r="C84" s="81">
        <f>SUMIFS($E$7:$E$72,$B$7:$B$72,"CAA-1",$D$7:$D$72,"&lt;&gt;VAGO")</f>
        <v>8</v>
      </c>
      <c r="D84" s="81">
        <f>SUMIFS($E$7:$E$72,$B$7:$B$72,"CAA-1",$D$7:$D$72,"VAGO")</f>
        <v>0</v>
      </c>
      <c r="E84" s="81">
        <f t="shared" si="2"/>
        <v>8</v>
      </c>
      <c r="F84" s="87"/>
      <c r="G84" s="83">
        <f>SUMIF($B$7:$B$72,"CAA-1",$G$7:$G$72)</f>
        <v>0</v>
      </c>
      <c r="H84" s="83">
        <f>SUMIF($B$7:$B$72,"CAA-1",$H$7:$H$72)</f>
        <v>7491.68</v>
      </c>
      <c r="I84" s="83">
        <f>SUMIF($B$7:$B$72,"CAA-1",$I$7:$I$72)</f>
        <v>29966.8</v>
      </c>
      <c r="J84" s="83">
        <f>SUMIF($B$7:$B$72,"CAA-1",$J$7:$J$72)</f>
        <v>37458.48</v>
      </c>
      <c r="K84" s="84"/>
      <c r="L84" s="84"/>
      <c r="M84" s="84"/>
      <c r="N84" s="84"/>
      <c r="O84" s="84"/>
      <c r="P84" s="84"/>
      <c r="Q84" s="84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</row>
    <row r="85" ht="15.75" customHeight="1">
      <c r="A85" s="86" t="s">
        <v>128</v>
      </c>
      <c r="B85" s="80" t="s">
        <v>77</v>
      </c>
      <c r="C85" s="81">
        <f>SUMIFS($E$7:$E$72,$B$7:$B$72,"CAA-2",$D$7:$D$72,"&lt;&gt;VAGO")</f>
        <v>16</v>
      </c>
      <c r="D85" s="81">
        <f>SUMIFS($E$7:$E$72,$B$7:$B$72,"CAA-2",$D$7:$D$72,"VAGO")</f>
        <v>0</v>
      </c>
      <c r="E85" s="81">
        <f t="shared" si="2"/>
        <v>16</v>
      </c>
      <c r="F85" s="87"/>
      <c r="G85" s="83">
        <f>SUMIF($B$7:$B$72,"CAA-2",$G$7:$G$72)</f>
        <v>0</v>
      </c>
      <c r="H85" s="83">
        <f>SUMIF($B$7:$B$72,"CAA-2",$H$7:$H$72)</f>
        <v>10790.5</v>
      </c>
      <c r="I85" s="83">
        <f>SUMIF($B$7:$B$72,"CAA-2",$I$7:$I$72)</f>
        <v>49328.16</v>
      </c>
      <c r="J85" s="83">
        <f>SUMIF($B$7:$B$72,"CAA-2",$J$7:$J$72)</f>
        <v>60118.66</v>
      </c>
      <c r="K85" s="84"/>
      <c r="L85" s="84"/>
      <c r="M85" s="84"/>
      <c r="N85" s="84"/>
      <c r="O85" s="84"/>
      <c r="P85" s="84"/>
      <c r="Q85" s="84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</row>
    <row r="86" ht="15.75" customHeight="1">
      <c r="A86" s="86" t="s">
        <v>129</v>
      </c>
      <c r="B86" s="80" t="s">
        <v>94</v>
      </c>
      <c r="C86" s="81">
        <f>SUMIFS($E$7:$E$72,$B$7:$B$72,"CAA-3",$D$7:$D$72,"&lt;&gt;VAGO")</f>
        <v>5</v>
      </c>
      <c r="D86" s="81">
        <f>SUMIFS($E$7:$E$72,$B$7:$B$72,"CAA-3",$D$7:$D$72,"VAGO")</f>
        <v>0</v>
      </c>
      <c r="E86" s="81">
        <f t="shared" si="2"/>
        <v>5</v>
      </c>
      <c r="F86" s="85"/>
      <c r="G86" s="83">
        <f>SUMIF($B$7:$B$72,"CAA-3",$G$7:$G$72)</f>
        <v>0</v>
      </c>
      <c r="H86" s="83">
        <f>SUMIF($B$7:$B$72,"CAA-3",$H$7:$H$72)</f>
        <v>2504.95</v>
      </c>
      <c r="I86" s="83">
        <f>SUMIF($B$7:$B$72,"CAA-3",$I$7:$I$72)</f>
        <v>10019.8</v>
      </c>
      <c r="J86" s="83">
        <f>SUMIF($B$7:$B$72,"CAA-3",$J$7:$J$72)</f>
        <v>12524.75</v>
      </c>
      <c r="K86" s="84"/>
      <c r="L86" s="84"/>
      <c r="M86" s="84"/>
      <c r="N86" s="84"/>
      <c r="O86" s="84"/>
      <c r="P86" s="84"/>
      <c r="Q86" s="84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</row>
    <row r="87" ht="15.75" customHeight="1">
      <c r="A87" s="86" t="s">
        <v>130</v>
      </c>
      <c r="B87" s="80" t="s">
        <v>98</v>
      </c>
      <c r="C87" s="81">
        <f>SUMIFS($E$7:$E$72,$B$7:$B$72,"CAA-4",$D$7:$D$72,"&lt;&gt;VAGO")</f>
        <v>0</v>
      </c>
      <c r="D87" s="81">
        <f>SUMIFS($E$7:$E$72,$B$7:$B$72,"CAA-4",$D$7:$D$72,"VAGO")</f>
        <v>1</v>
      </c>
      <c r="E87" s="81">
        <f t="shared" si="2"/>
        <v>1</v>
      </c>
      <c r="F87" s="85"/>
      <c r="G87" s="83">
        <f>SUMIF($B$7:$B$72,"CAA-4",$G$7:$G$72)</f>
        <v>0</v>
      </c>
      <c r="H87" s="83">
        <f>SUMIF($B$7:$B$72,"CAA-4",$H$7:$H$72)</f>
        <v>0</v>
      </c>
      <c r="I87" s="83">
        <f>SUMIF($B$7:$B$72,"CAA-4",$I$7:$I$72)</f>
        <v>0</v>
      </c>
      <c r="J87" s="83">
        <f>SUMIF($B$7:$B$72,"CAA-4",$J$7:$J$72)</f>
        <v>0</v>
      </c>
      <c r="K87" s="84"/>
      <c r="L87" s="84"/>
      <c r="M87" s="84"/>
      <c r="N87" s="84"/>
      <c r="O87" s="84"/>
      <c r="P87" s="84"/>
      <c r="Q87" s="84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</row>
    <row r="88" ht="15.75" customHeight="1">
      <c r="A88" s="86" t="s">
        <v>131</v>
      </c>
      <c r="B88" s="80" t="s">
        <v>100</v>
      </c>
      <c r="C88" s="81">
        <f>SUMIFS($E$7:$E$72,$B$7:$B$72,"CAA-5",$D$7:$D$72,"&lt;&gt;VAGO")</f>
        <v>5</v>
      </c>
      <c r="D88" s="81">
        <f>SUMIFS($E$7:$E$72,$B$7:$B$72,"CAA-5",$D$7:$D$72,"VAGO")</f>
        <v>0</v>
      </c>
      <c r="E88" s="81">
        <f t="shared" si="2"/>
        <v>5</v>
      </c>
      <c r="F88" s="85"/>
      <c r="G88" s="83">
        <f>SUMIF($B$7:$B$72,"CAA-5",$G$7:$G$72)</f>
        <v>0</v>
      </c>
      <c r="H88" s="83">
        <f>SUMIF($B$7:$B$72,"CAA-5",$H$7:$H$72)</f>
        <v>1079.04</v>
      </c>
      <c r="I88" s="83">
        <f>SUMIF($B$7:$B$72,"CAA-5",$I$7:$I$72)</f>
        <v>5395.3</v>
      </c>
      <c r="J88" s="83">
        <f>SUMIF($B$7:$B$72,"CAA-5",$J$7:$J$72)</f>
        <v>6474.34</v>
      </c>
      <c r="K88" s="84"/>
      <c r="L88" s="84"/>
      <c r="M88" s="84"/>
      <c r="N88" s="84"/>
      <c r="O88" s="84"/>
      <c r="P88" s="84"/>
      <c r="Q88" s="84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</row>
    <row r="89" ht="15.75" customHeight="1">
      <c r="A89" s="76" t="s">
        <v>132</v>
      </c>
      <c r="B89" s="78"/>
      <c r="C89" s="77">
        <f t="shared" ref="C89:E89" si="3">SUM(C78:C88)</f>
        <v>62</v>
      </c>
      <c r="D89" s="77">
        <f t="shared" si="3"/>
        <v>4</v>
      </c>
      <c r="E89" s="77">
        <f t="shared" si="3"/>
        <v>66</v>
      </c>
      <c r="F89" s="78"/>
      <c r="G89" s="88">
        <f t="shared" ref="G89:J89" si="4">SUM(G78:G88)</f>
        <v>18000</v>
      </c>
      <c r="H89" s="88">
        <f t="shared" si="4"/>
        <v>62364.13</v>
      </c>
      <c r="I89" s="88">
        <f t="shared" si="4"/>
        <v>256701.43</v>
      </c>
      <c r="J89" s="88">
        <f t="shared" si="4"/>
        <v>337065.56</v>
      </c>
      <c r="K89" s="84"/>
      <c r="L89" s="84"/>
      <c r="M89" s="84"/>
      <c r="N89" s="84"/>
      <c r="O89" s="84"/>
      <c r="P89" s="84"/>
      <c r="Q89" s="84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</row>
    <row r="90" ht="45.75" customHeight="1">
      <c r="A90" s="84"/>
      <c r="B90" s="84"/>
      <c r="C90" s="84"/>
      <c r="D90" s="84"/>
      <c r="E90" s="84"/>
      <c r="F90" s="84"/>
      <c r="G90" s="84"/>
      <c r="H90" s="34"/>
      <c r="I90" s="34"/>
      <c r="J90" s="89"/>
      <c r="K90" s="84"/>
      <c r="L90" s="84"/>
      <c r="M90" s="84"/>
      <c r="N90" s="84"/>
      <c r="O90" s="84"/>
      <c r="P90" s="84"/>
      <c r="Q90" s="84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</row>
    <row r="91" ht="15.75" customHeight="1">
      <c r="A91" s="17" t="s">
        <v>133</v>
      </c>
      <c r="B91" s="8"/>
      <c r="C91" s="8"/>
      <c r="D91" s="8"/>
      <c r="E91" s="8"/>
      <c r="F91" s="8"/>
      <c r="G91" s="8"/>
      <c r="H91" s="8"/>
      <c r="I91" s="15"/>
      <c r="J91" s="84"/>
      <c r="K91" s="18"/>
      <c r="L91" s="84"/>
      <c r="M91" s="84"/>
      <c r="N91" s="84"/>
      <c r="O91" s="84"/>
      <c r="P91" s="84"/>
      <c r="Q91" s="84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</row>
    <row r="92" ht="15.75" customHeight="1">
      <c r="A92" s="21" t="s">
        <v>134</v>
      </c>
      <c r="B92" s="21" t="s">
        <v>135</v>
      </c>
      <c r="C92" s="21" t="s">
        <v>136</v>
      </c>
      <c r="D92" s="21" t="s">
        <v>137</v>
      </c>
      <c r="E92" s="21" t="s">
        <v>138</v>
      </c>
      <c r="F92" s="21" t="s">
        <v>139</v>
      </c>
      <c r="G92" s="21" t="s">
        <v>140</v>
      </c>
      <c r="H92" s="21" t="s">
        <v>141</v>
      </c>
      <c r="I92" s="21" t="s">
        <v>142</v>
      </c>
      <c r="J92" s="90"/>
      <c r="K92" s="18"/>
      <c r="L92" s="90"/>
      <c r="M92" s="90"/>
      <c r="N92" s="90"/>
      <c r="O92" s="90"/>
      <c r="P92" s="90"/>
      <c r="Q92" s="90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</row>
    <row r="93" ht="15.75" customHeight="1">
      <c r="A93" s="132" t="s">
        <v>306</v>
      </c>
      <c r="B93" s="196" t="s">
        <v>144</v>
      </c>
      <c r="C93" s="49"/>
      <c r="D93" s="50" t="s">
        <v>145</v>
      </c>
      <c r="E93" s="80">
        <v>1.0</v>
      </c>
      <c r="F93" s="132" t="s">
        <v>143</v>
      </c>
      <c r="G93" s="39">
        <v>0.0</v>
      </c>
      <c r="H93" s="137">
        <v>6782.61</v>
      </c>
      <c r="I93" s="33">
        <f t="shared" ref="I93:I97" si="5">SUM(G93:H93)</f>
        <v>6782.61</v>
      </c>
      <c r="J93" s="84"/>
      <c r="K93" s="34"/>
      <c r="L93" s="34"/>
      <c r="M93" s="34"/>
      <c r="N93" s="34"/>
      <c r="O93" s="34"/>
      <c r="P93" s="34"/>
      <c r="Q93" s="34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</row>
    <row r="94" ht="15.75" customHeight="1">
      <c r="A94" s="66" t="s">
        <v>307</v>
      </c>
      <c r="B94" s="197" t="s">
        <v>159</v>
      </c>
      <c r="C94" s="49"/>
      <c r="D94" s="50" t="s">
        <v>145</v>
      </c>
      <c r="E94" s="80">
        <v>1.0</v>
      </c>
      <c r="F94" s="66" t="s">
        <v>146</v>
      </c>
      <c r="G94" s="39">
        <v>0.0</v>
      </c>
      <c r="H94" s="139">
        <v>5703.56</v>
      </c>
      <c r="I94" s="33">
        <f t="shared" si="5"/>
        <v>5703.56</v>
      </c>
      <c r="J94" s="84"/>
      <c r="K94" s="34"/>
      <c r="L94" s="34"/>
      <c r="M94" s="34"/>
      <c r="N94" s="34"/>
      <c r="O94" s="34"/>
      <c r="P94" s="34"/>
      <c r="Q94" s="34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</row>
    <row r="95" ht="15.75" customHeight="1">
      <c r="A95" s="66" t="s">
        <v>308</v>
      </c>
      <c r="B95" s="197" t="s">
        <v>147</v>
      </c>
      <c r="C95" s="49"/>
      <c r="D95" s="50" t="s">
        <v>145</v>
      </c>
      <c r="E95" s="80">
        <v>1.0</v>
      </c>
      <c r="F95" s="184" t="s">
        <v>309</v>
      </c>
      <c r="G95" s="39">
        <v>0.0</v>
      </c>
      <c r="H95" s="139">
        <v>5241.11</v>
      </c>
      <c r="I95" s="33">
        <f t="shared" si="5"/>
        <v>5241.11</v>
      </c>
      <c r="J95" s="84"/>
      <c r="K95" s="34"/>
      <c r="L95" s="34"/>
      <c r="M95" s="34"/>
      <c r="N95" s="34"/>
      <c r="O95" s="34"/>
      <c r="P95" s="34"/>
      <c r="Q95" s="34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</row>
    <row r="96" ht="15.75" customHeight="1">
      <c r="A96" s="160" t="s">
        <v>310</v>
      </c>
      <c r="B96" s="197" t="s">
        <v>148</v>
      </c>
      <c r="C96" s="49"/>
      <c r="D96" s="50" t="s">
        <v>292</v>
      </c>
      <c r="E96" s="80">
        <v>1.0</v>
      </c>
      <c r="F96" s="211" t="s">
        <v>30</v>
      </c>
      <c r="G96" s="39">
        <v>0.0</v>
      </c>
      <c r="H96" s="212">
        <v>0.0</v>
      </c>
      <c r="I96" s="33">
        <f t="shared" si="5"/>
        <v>0</v>
      </c>
      <c r="J96" s="84"/>
      <c r="K96" s="34"/>
      <c r="L96" s="34"/>
      <c r="M96" s="34"/>
      <c r="N96" s="34"/>
      <c r="O96" s="34"/>
      <c r="P96" s="34"/>
      <c r="Q96" s="34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</row>
    <row r="97" ht="15.75" customHeight="1">
      <c r="A97" s="66" t="s">
        <v>311</v>
      </c>
      <c r="B97" s="197" t="s">
        <v>148</v>
      </c>
      <c r="C97" s="49"/>
      <c r="D97" s="50" t="s">
        <v>145</v>
      </c>
      <c r="E97" s="80">
        <v>1.0</v>
      </c>
      <c r="F97" s="189" t="s">
        <v>312</v>
      </c>
      <c r="G97" s="39">
        <v>0.0</v>
      </c>
      <c r="H97" s="139">
        <v>4316.21</v>
      </c>
      <c r="I97" s="33">
        <f t="shared" si="5"/>
        <v>4316.21</v>
      </c>
      <c r="J97" s="84"/>
      <c r="K97" s="34"/>
      <c r="L97" s="34"/>
      <c r="M97" s="34"/>
      <c r="N97" s="34"/>
      <c r="O97" s="34"/>
      <c r="P97" s="34"/>
      <c r="Q97" s="34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</row>
    <row r="98" ht="15.75" customHeight="1">
      <c r="A98" s="76" t="s">
        <v>149</v>
      </c>
      <c r="B98" s="76" t="s">
        <v>150</v>
      </c>
      <c r="C98" s="77" t="s">
        <v>151</v>
      </c>
      <c r="D98" s="77" t="s">
        <v>152</v>
      </c>
      <c r="E98" s="77" t="s">
        <v>153</v>
      </c>
      <c r="F98" s="97"/>
      <c r="G98" s="77" t="s">
        <v>154</v>
      </c>
      <c r="H98" s="77" t="s">
        <v>155</v>
      </c>
      <c r="I98" s="77" t="s">
        <v>156</v>
      </c>
      <c r="J98" s="84"/>
      <c r="K98" s="18"/>
      <c r="L98" s="18"/>
      <c r="M98" s="18"/>
      <c r="N98" s="18"/>
      <c r="O98" s="18"/>
      <c r="P98" s="18"/>
      <c r="Q98" s="18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</row>
    <row r="99" ht="15.75" customHeight="1">
      <c r="A99" s="79" t="s">
        <v>157</v>
      </c>
      <c r="B99" s="98" t="s">
        <v>144</v>
      </c>
      <c r="C99" s="81">
        <f>SUMIFS($E$93:$E$97,$B$93:$B$97,"FDA",$D$93:$D$97,"&lt;&gt;VAGO")</f>
        <v>1</v>
      </c>
      <c r="D99" s="81">
        <f>SUMIFS($E$93:$E$97,$B$93:$B$97,"FDA",$D$93:$D$97,"VAGO")</f>
        <v>0</v>
      </c>
      <c r="E99" s="81">
        <f t="shared" ref="E99:E103" si="6">C99+D99</f>
        <v>1</v>
      </c>
      <c r="F99" s="82"/>
      <c r="G99" s="33">
        <f>SUMIF($B$93:$B$97,"FDA",$G$93:$G$97)</f>
        <v>0</v>
      </c>
      <c r="H99" s="33">
        <f>SUMIF($B$93:$B$97,"FDA",$H$93:$H$97)</f>
        <v>6782.61</v>
      </c>
      <c r="I99" s="33">
        <f>SUMIF($B$93:$B$97,"FDA",$I$93:$I$97)</f>
        <v>6782.61</v>
      </c>
      <c r="J99" s="34"/>
      <c r="K99" s="18"/>
      <c r="L99" s="34"/>
      <c r="M99" s="34"/>
      <c r="N99" s="34"/>
      <c r="O99" s="34"/>
      <c r="P99" s="34"/>
      <c r="Q99" s="34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</row>
    <row r="100" ht="15.75" customHeight="1">
      <c r="A100" s="79" t="s">
        <v>158</v>
      </c>
      <c r="B100" s="98" t="s">
        <v>159</v>
      </c>
      <c r="C100" s="81">
        <f>SUMIFS($E$93:$E$97,$B$93:$B$97,"FDA-1",$D$93:$D$97,"&lt;&gt;VAGO")</f>
        <v>1</v>
      </c>
      <c r="D100" s="81">
        <f>SUMIFS($E$93:$E$97,$B$93:$B$97,"FDA-1",$D$93:$D$97,"VAGO")</f>
        <v>0</v>
      </c>
      <c r="E100" s="81">
        <f t="shared" si="6"/>
        <v>1</v>
      </c>
      <c r="F100" s="82"/>
      <c r="G100" s="33">
        <f>SUMIF($B$93:$B$97,"FDA-1",$G$93:$G$97)</f>
        <v>0</v>
      </c>
      <c r="H100" s="33">
        <f>SUMIF($B$93:$B$97,"FDA-1",$H$93:$H$97)</f>
        <v>5703.56</v>
      </c>
      <c r="I100" s="33">
        <f>SUMIF($B$93:$B$97,"FDA-1",$I$93:$I$97)</f>
        <v>5703.56</v>
      </c>
      <c r="J100" s="34"/>
      <c r="K100" s="18"/>
      <c r="L100" s="34"/>
      <c r="M100" s="34"/>
      <c r="N100" s="34"/>
      <c r="O100" s="34"/>
      <c r="P100" s="34"/>
      <c r="Q100" s="34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</row>
    <row r="101" ht="15.75" customHeight="1">
      <c r="A101" s="79" t="s">
        <v>160</v>
      </c>
      <c r="B101" s="98" t="s">
        <v>147</v>
      </c>
      <c r="C101" s="81">
        <f>SUMIFS($E$93:$E$97,$B$93:$B$97,"FDA-2",$D$93:$D$97,"&lt;&gt;VAGO")</f>
        <v>1</v>
      </c>
      <c r="D101" s="81">
        <f>SUMIFS($E$93:$E$97,$B$93:$B$97,"FDA-2",$D$93:$D$97,"VAGO")</f>
        <v>0</v>
      </c>
      <c r="E101" s="81">
        <f t="shared" si="6"/>
        <v>1</v>
      </c>
      <c r="F101" s="85"/>
      <c r="G101" s="33">
        <f>SUMIF($B$93:$B$97,"FDA-2",$G$93:$G$97)</f>
        <v>0</v>
      </c>
      <c r="H101" s="33">
        <f>SUMIF($B$93:$B$97,"FDA-2",$H$93:$H$97)</f>
        <v>5241.11</v>
      </c>
      <c r="I101" s="33">
        <f>SUMIF($B$93:$B$97,"FDA-2",$I$93:$I$97)</f>
        <v>5241.11</v>
      </c>
      <c r="J101" s="34"/>
      <c r="K101" s="18"/>
      <c r="L101" s="34"/>
      <c r="M101" s="34"/>
      <c r="N101" s="34"/>
      <c r="O101" s="34"/>
      <c r="P101" s="34"/>
      <c r="Q101" s="34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</row>
    <row r="102" ht="15.75" customHeight="1">
      <c r="A102" s="79" t="s">
        <v>161</v>
      </c>
      <c r="B102" s="98" t="s">
        <v>148</v>
      </c>
      <c r="C102" s="81">
        <f>SUMIFS($E$93:$E$97,$B$93:$B$97,"FDA-3",$D$93:$D$97,"&lt;&gt;VAGO")</f>
        <v>1</v>
      </c>
      <c r="D102" s="81">
        <f>SUMIFS($E$93:$E$97,$B$93:$B$97,"FDA-3",$D$93:$D$97,"VAGO")</f>
        <v>1</v>
      </c>
      <c r="E102" s="81">
        <f t="shared" si="6"/>
        <v>2</v>
      </c>
      <c r="F102" s="87"/>
      <c r="G102" s="33">
        <f>SUMIF($B$93:$B$97,"FDA-3",$G$93:$G$97)</f>
        <v>0</v>
      </c>
      <c r="H102" s="33">
        <f>SUMIF($B$93:$B$97,"FDA-3",$H$93:$H$97)</f>
        <v>4316.21</v>
      </c>
      <c r="I102" s="33">
        <f>SUMIF($B$93:$B$97,"FDA-3",$I$93:$I$97)</f>
        <v>4316.21</v>
      </c>
      <c r="J102" s="34"/>
      <c r="K102" s="18"/>
      <c r="L102" s="34"/>
      <c r="M102" s="34"/>
      <c r="N102" s="34"/>
      <c r="O102" s="34"/>
      <c r="P102" s="34"/>
      <c r="Q102" s="34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</row>
    <row r="103" ht="15.75" customHeight="1">
      <c r="A103" s="79" t="s">
        <v>162</v>
      </c>
      <c r="B103" s="98" t="s">
        <v>163</v>
      </c>
      <c r="C103" s="81">
        <f>SUMIFS($E$93:$E$97,$B$93:$B$97,"FDA-4",$D$93:$D$97,"&lt;&gt;VAGO")</f>
        <v>0</v>
      </c>
      <c r="D103" s="81">
        <f>SUMIFS($E$93:$E$97,$B$93:$B$97,"FDA-4",$D$93:$D$97,"VAGO")</f>
        <v>0</v>
      </c>
      <c r="E103" s="81">
        <f t="shared" si="6"/>
        <v>0</v>
      </c>
      <c r="F103" s="85"/>
      <c r="G103" s="33">
        <f>SUMIF($B$93:$B$97,"FDA-4",$G$93:$G$97)</f>
        <v>0</v>
      </c>
      <c r="H103" s="33">
        <f>SUMIF($B$93:$B$97,"FDA-4",$H$93:$H$97)</f>
        <v>0</v>
      </c>
      <c r="I103" s="33">
        <f>SUMIF($B$93:$B$97,"FDA-4",$I$93:$I$97)</f>
        <v>0</v>
      </c>
      <c r="J103" s="34"/>
      <c r="K103" s="18"/>
      <c r="L103" s="34"/>
      <c r="M103" s="34"/>
      <c r="N103" s="34"/>
      <c r="O103" s="34"/>
      <c r="P103" s="34"/>
      <c r="Q103" s="34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</row>
    <row r="104" ht="15.75" customHeight="1">
      <c r="A104" s="76" t="s">
        <v>164</v>
      </c>
      <c r="B104" s="97"/>
      <c r="C104" s="77">
        <f t="shared" ref="C104:E104" si="7">SUM(C99:C103)</f>
        <v>4</v>
      </c>
      <c r="D104" s="77">
        <f t="shared" si="7"/>
        <v>1</v>
      </c>
      <c r="E104" s="77">
        <f t="shared" si="7"/>
        <v>5</v>
      </c>
      <c r="F104" s="97"/>
      <c r="G104" s="100">
        <f t="shared" ref="G104:I104" si="8">SUM(G99:G103)</f>
        <v>0</v>
      </c>
      <c r="H104" s="100">
        <f t="shared" si="8"/>
        <v>22043.49</v>
      </c>
      <c r="I104" s="100">
        <f t="shared" si="8"/>
        <v>22043.49</v>
      </c>
      <c r="J104" s="34"/>
      <c r="K104" s="18"/>
      <c r="L104" s="34"/>
      <c r="M104" s="34"/>
      <c r="N104" s="34"/>
      <c r="O104" s="34"/>
      <c r="P104" s="34"/>
      <c r="Q104" s="34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</row>
    <row r="105" ht="45.0" customHeight="1">
      <c r="A105" s="89"/>
      <c r="B105" s="89"/>
      <c r="C105" s="89"/>
      <c r="D105" s="89"/>
      <c r="E105" s="89"/>
      <c r="F105" s="89"/>
      <c r="G105" s="89"/>
      <c r="H105" s="89"/>
      <c r="I105" s="18"/>
      <c r="J105" s="34"/>
      <c r="K105" s="18"/>
      <c r="L105" s="34"/>
      <c r="M105" s="34"/>
      <c r="N105" s="34"/>
      <c r="O105" s="34"/>
      <c r="P105" s="34"/>
      <c r="Q105" s="34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</row>
    <row r="106" ht="15.75" customHeight="1">
      <c r="A106" s="17" t="s">
        <v>165</v>
      </c>
      <c r="B106" s="8"/>
      <c r="C106" s="8"/>
      <c r="D106" s="8"/>
      <c r="E106" s="8"/>
      <c r="F106" s="8"/>
      <c r="G106" s="8"/>
      <c r="H106" s="8"/>
      <c r="I106" s="15"/>
      <c r="J106" s="34"/>
      <c r="K106" s="18"/>
      <c r="L106" s="34"/>
      <c r="M106" s="34"/>
      <c r="N106" s="34"/>
      <c r="O106" s="34"/>
      <c r="P106" s="34"/>
      <c r="Q106" s="34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</row>
    <row r="107" ht="15.75" customHeight="1">
      <c r="A107" s="101" t="s">
        <v>166</v>
      </c>
      <c r="B107" s="21" t="s">
        <v>167</v>
      </c>
      <c r="C107" s="21" t="s">
        <v>168</v>
      </c>
      <c r="D107" s="21" t="s">
        <v>169</v>
      </c>
      <c r="E107" s="21" t="s">
        <v>170</v>
      </c>
      <c r="F107" s="21" t="s">
        <v>171</v>
      </c>
      <c r="G107" s="21" t="s">
        <v>172</v>
      </c>
      <c r="H107" s="21" t="s">
        <v>173</v>
      </c>
      <c r="I107" s="21" t="s">
        <v>174</v>
      </c>
      <c r="J107" s="18"/>
      <c r="K107" s="18"/>
      <c r="L107" s="18"/>
      <c r="M107" s="18"/>
      <c r="N107" s="18"/>
      <c r="O107" s="18"/>
      <c r="P107" s="18"/>
      <c r="Q107" s="18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</row>
    <row r="108" ht="15.75" customHeight="1">
      <c r="A108" s="162" t="s">
        <v>313</v>
      </c>
      <c r="B108" s="163" t="s">
        <v>176</v>
      </c>
      <c r="C108" s="249"/>
      <c r="D108" s="135" t="s">
        <v>145</v>
      </c>
      <c r="E108" s="215">
        <v>1.0</v>
      </c>
      <c r="F108" s="162" t="s">
        <v>175</v>
      </c>
      <c r="G108" s="136">
        <v>0.0</v>
      </c>
      <c r="H108" s="202">
        <v>1392.8</v>
      </c>
      <c r="I108" s="33">
        <f t="shared" ref="I108:I127" si="9">SUM(G108:H108)</f>
        <v>1392.8</v>
      </c>
      <c r="J108" s="34"/>
      <c r="K108" s="34"/>
      <c r="L108" s="34"/>
      <c r="M108" s="34"/>
      <c r="N108" s="34"/>
      <c r="O108" s="34"/>
      <c r="P108" s="34"/>
      <c r="Q108" s="34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</row>
    <row r="109" ht="15.75" customHeight="1">
      <c r="A109" s="173" t="s">
        <v>313</v>
      </c>
      <c r="B109" s="167" t="s">
        <v>176</v>
      </c>
      <c r="C109" s="68"/>
      <c r="D109" s="135" t="s">
        <v>145</v>
      </c>
      <c r="E109" s="217">
        <v>1.0</v>
      </c>
      <c r="F109" s="173" t="s">
        <v>177</v>
      </c>
      <c r="G109" s="72">
        <v>0.0</v>
      </c>
      <c r="H109" s="146">
        <v>1392.8</v>
      </c>
      <c r="I109" s="33">
        <f t="shared" si="9"/>
        <v>1392.8</v>
      </c>
      <c r="J109" s="34"/>
      <c r="K109" s="34"/>
      <c r="L109" s="34"/>
      <c r="M109" s="34"/>
      <c r="N109" s="34"/>
      <c r="O109" s="34"/>
      <c r="P109" s="34"/>
      <c r="Q109" s="34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</row>
    <row r="110" ht="15.75" customHeight="1">
      <c r="A110" s="173" t="s">
        <v>313</v>
      </c>
      <c r="B110" s="167" t="s">
        <v>176</v>
      </c>
      <c r="C110" s="68"/>
      <c r="D110" s="135" t="s">
        <v>145</v>
      </c>
      <c r="E110" s="217">
        <v>1.0</v>
      </c>
      <c r="F110" s="173" t="s">
        <v>178</v>
      </c>
      <c r="G110" s="72">
        <v>0.0</v>
      </c>
      <c r="H110" s="146">
        <v>1392.8</v>
      </c>
      <c r="I110" s="33">
        <f t="shared" si="9"/>
        <v>1392.8</v>
      </c>
      <c r="J110" s="34"/>
      <c r="K110" s="34"/>
      <c r="L110" s="34"/>
      <c r="M110" s="34"/>
      <c r="N110" s="34"/>
      <c r="O110" s="34"/>
      <c r="P110" s="34"/>
      <c r="Q110" s="34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</row>
    <row r="111" ht="15.75" customHeight="1">
      <c r="A111" s="166" t="s">
        <v>314</v>
      </c>
      <c r="B111" s="167" t="s">
        <v>176</v>
      </c>
      <c r="C111" s="68"/>
      <c r="D111" s="135" t="s">
        <v>145</v>
      </c>
      <c r="E111" s="217">
        <v>1.0</v>
      </c>
      <c r="F111" s="173" t="s">
        <v>179</v>
      </c>
      <c r="G111" s="72">
        <v>0.0</v>
      </c>
      <c r="H111" s="146">
        <v>1392.8</v>
      </c>
      <c r="I111" s="33">
        <f t="shared" si="9"/>
        <v>1392.8</v>
      </c>
      <c r="J111" s="34"/>
      <c r="K111" s="34"/>
      <c r="L111" s="34"/>
      <c r="M111" s="34"/>
      <c r="N111" s="34"/>
      <c r="O111" s="34"/>
      <c r="P111" s="34"/>
      <c r="Q111" s="34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</row>
    <row r="112" ht="15.75" customHeight="1">
      <c r="A112" s="166" t="s">
        <v>314</v>
      </c>
      <c r="B112" s="167" t="s">
        <v>181</v>
      </c>
      <c r="C112" s="250"/>
      <c r="D112" s="135" t="s">
        <v>145</v>
      </c>
      <c r="E112" s="217">
        <v>1.0</v>
      </c>
      <c r="F112" s="166" t="s">
        <v>180</v>
      </c>
      <c r="G112" s="72">
        <v>0.0</v>
      </c>
      <c r="H112" s="146">
        <v>849.76</v>
      </c>
      <c r="I112" s="33">
        <f t="shared" si="9"/>
        <v>849.76</v>
      </c>
      <c r="J112" s="34"/>
      <c r="K112" s="34"/>
      <c r="L112" s="34"/>
      <c r="M112" s="34"/>
      <c r="N112" s="34"/>
      <c r="O112" s="34"/>
      <c r="P112" s="34"/>
      <c r="Q112" s="34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</row>
    <row r="113" ht="15.75" customHeight="1">
      <c r="A113" s="228" t="s">
        <v>314</v>
      </c>
      <c r="B113" s="206" t="s">
        <v>181</v>
      </c>
      <c r="C113" s="251"/>
      <c r="D113" s="135" t="s">
        <v>292</v>
      </c>
      <c r="E113" s="217">
        <v>1.0</v>
      </c>
      <c r="F113" s="228" t="s">
        <v>30</v>
      </c>
      <c r="G113" s="199">
        <v>0.0</v>
      </c>
      <c r="H113" s="208">
        <v>0.0</v>
      </c>
      <c r="I113" s="33">
        <f t="shared" si="9"/>
        <v>0</v>
      </c>
      <c r="J113" s="34"/>
      <c r="K113" s="34"/>
      <c r="L113" s="34"/>
      <c r="M113" s="34"/>
      <c r="N113" s="34"/>
      <c r="O113" s="34"/>
      <c r="P113" s="34"/>
      <c r="Q113" s="34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</row>
    <row r="114" ht="15.75" customHeight="1">
      <c r="A114" s="166" t="s">
        <v>314</v>
      </c>
      <c r="B114" s="167" t="s">
        <v>181</v>
      </c>
      <c r="C114" s="250"/>
      <c r="D114" s="135" t="s">
        <v>145</v>
      </c>
      <c r="E114" s="217">
        <v>1.0</v>
      </c>
      <c r="F114" s="227" t="s">
        <v>183</v>
      </c>
      <c r="G114" s="72">
        <v>0.0</v>
      </c>
      <c r="H114" s="146">
        <v>849.76</v>
      </c>
      <c r="I114" s="33">
        <f t="shared" si="9"/>
        <v>849.76</v>
      </c>
      <c r="J114" s="34"/>
      <c r="K114" s="34"/>
      <c r="L114" s="34"/>
      <c r="M114" s="34"/>
      <c r="N114" s="34"/>
      <c r="O114" s="34"/>
      <c r="P114" s="34"/>
      <c r="Q114" s="34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</row>
    <row r="115" ht="15.75" customHeight="1">
      <c r="A115" s="228" t="s">
        <v>314</v>
      </c>
      <c r="B115" s="206" t="s">
        <v>181</v>
      </c>
      <c r="C115" s="251"/>
      <c r="D115" s="135" t="s">
        <v>292</v>
      </c>
      <c r="E115" s="217">
        <v>1.0</v>
      </c>
      <c r="F115" s="228" t="s">
        <v>30</v>
      </c>
      <c r="G115" s="199">
        <v>0.0</v>
      </c>
      <c r="H115" s="208">
        <v>0.0</v>
      </c>
      <c r="I115" s="33">
        <f t="shared" si="9"/>
        <v>0</v>
      </c>
      <c r="J115" s="34"/>
      <c r="K115" s="34"/>
      <c r="L115" s="34"/>
      <c r="M115" s="34"/>
      <c r="N115" s="34"/>
      <c r="O115" s="34"/>
      <c r="P115" s="34"/>
      <c r="Q115" s="34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</row>
    <row r="116" ht="15.75" customHeight="1">
      <c r="A116" s="166" t="s">
        <v>314</v>
      </c>
      <c r="B116" s="167" t="s">
        <v>181</v>
      </c>
      <c r="C116" s="250"/>
      <c r="D116" s="135" t="s">
        <v>145</v>
      </c>
      <c r="E116" s="217">
        <v>1.0</v>
      </c>
      <c r="F116" s="166" t="s">
        <v>185</v>
      </c>
      <c r="G116" s="72">
        <v>0.0</v>
      </c>
      <c r="H116" s="146">
        <v>849.76</v>
      </c>
      <c r="I116" s="33">
        <f t="shared" si="9"/>
        <v>849.76</v>
      </c>
      <c r="J116" s="34"/>
      <c r="K116" s="34"/>
      <c r="L116" s="34"/>
      <c r="M116" s="34"/>
      <c r="N116" s="34"/>
      <c r="O116" s="34"/>
      <c r="P116" s="34"/>
      <c r="Q116" s="34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</row>
    <row r="117" ht="15.75" customHeight="1">
      <c r="A117" s="166" t="s">
        <v>315</v>
      </c>
      <c r="B117" s="167" t="s">
        <v>187</v>
      </c>
      <c r="C117" s="250"/>
      <c r="D117" s="135" t="s">
        <v>145</v>
      </c>
      <c r="E117" s="217">
        <v>1.0</v>
      </c>
      <c r="F117" s="166" t="s">
        <v>186</v>
      </c>
      <c r="G117" s="72">
        <v>0.0</v>
      </c>
      <c r="H117" s="146">
        <v>505.81</v>
      </c>
      <c r="I117" s="33">
        <f t="shared" si="9"/>
        <v>505.81</v>
      </c>
      <c r="J117" s="34"/>
      <c r="K117" s="34"/>
      <c r="L117" s="34"/>
      <c r="M117" s="34"/>
      <c r="N117" s="34"/>
      <c r="O117" s="34"/>
      <c r="P117" s="34"/>
      <c r="Q117" s="34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</row>
    <row r="118" ht="15.75" customHeight="1">
      <c r="A118" s="166" t="s">
        <v>315</v>
      </c>
      <c r="B118" s="167" t="s">
        <v>187</v>
      </c>
      <c r="C118" s="250"/>
      <c r="D118" s="135" t="s">
        <v>145</v>
      </c>
      <c r="E118" s="217">
        <v>1.0</v>
      </c>
      <c r="F118" s="112" t="s">
        <v>195</v>
      </c>
      <c r="G118" s="72">
        <v>0.0</v>
      </c>
      <c r="H118" s="146">
        <v>505.81</v>
      </c>
      <c r="I118" s="33">
        <f t="shared" si="9"/>
        <v>505.81</v>
      </c>
      <c r="J118" s="34"/>
      <c r="K118" s="34"/>
      <c r="L118" s="34"/>
      <c r="M118" s="34"/>
      <c r="N118" s="34"/>
      <c r="O118" s="34"/>
      <c r="P118" s="34"/>
      <c r="Q118" s="34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</row>
    <row r="119" ht="15.75" customHeight="1">
      <c r="A119" s="166" t="s">
        <v>316</v>
      </c>
      <c r="B119" s="167" t="s">
        <v>187</v>
      </c>
      <c r="C119" s="250"/>
      <c r="D119" s="135" t="s">
        <v>145</v>
      </c>
      <c r="E119" s="217">
        <v>1.0</v>
      </c>
      <c r="F119" s="227" t="s">
        <v>189</v>
      </c>
      <c r="G119" s="72">
        <v>0.0</v>
      </c>
      <c r="H119" s="146">
        <v>505.81</v>
      </c>
      <c r="I119" s="33">
        <f t="shared" si="9"/>
        <v>505.81</v>
      </c>
      <c r="J119" s="34"/>
      <c r="K119" s="34"/>
      <c r="L119" s="34"/>
      <c r="M119" s="34"/>
      <c r="N119" s="34"/>
      <c r="O119" s="34"/>
      <c r="P119" s="34"/>
      <c r="Q119" s="34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</row>
    <row r="120" ht="15.75" customHeight="1">
      <c r="A120" s="166" t="s">
        <v>316</v>
      </c>
      <c r="B120" s="167" t="s">
        <v>191</v>
      </c>
      <c r="C120" s="250"/>
      <c r="D120" s="135" t="s">
        <v>145</v>
      </c>
      <c r="E120" s="217">
        <v>1.0</v>
      </c>
      <c r="F120" s="166" t="s">
        <v>190</v>
      </c>
      <c r="G120" s="72">
        <v>0.0</v>
      </c>
      <c r="H120" s="146">
        <v>465.35</v>
      </c>
      <c r="I120" s="33">
        <f t="shared" si="9"/>
        <v>465.35</v>
      </c>
      <c r="J120" s="34"/>
      <c r="K120" s="34"/>
      <c r="L120" s="34"/>
      <c r="M120" s="34"/>
      <c r="N120" s="34"/>
      <c r="O120" s="34"/>
      <c r="P120" s="34"/>
      <c r="Q120" s="34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</row>
    <row r="121" ht="15.75" customHeight="1">
      <c r="A121" s="228" t="s">
        <v>316</v>
      </c>
      <c r="B121" s="216" t="s">
        <v>191</v>
      </c>
      <c r="C121" s="250"/>
      <c r="D121" s="135" t="s">
        <v>145</v>
      </c>
      <c r="E121" s="217">
        <v>1.0</v>
      </c>
      <c r="F121" s="257" t="s">
        <v>357</v>
      </c>
      <c r="G121" s="258">
        <v>0.0</v>
      </c>
      <c r="H121" s="146">
        <v>465.35</v>
      </c>
      <c r="I121" s="33">
        <f t="shared" si="9"/>
        <v>465.35</v>
      </c>
      <c r="J121" s="34"/>
      <c r="K121" s="34"/>
      <c r="L121" s="34"/>
      <c r="M121" s="34"/>
      <c r="N121" s="34"/>
      <c r="O121" s="34"/>
      <c r="P121" s="34"/>
      <c r="Q121" s="34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</row>
    <row r="122" ht="15.75" customHeight="1">
      <c r="A122" s="166" t="s">
        <v>316</v>
      </c>
      <c r="B122" s="167" t="s">
        <v>191</v>
      </c>
      <c r="C122" s="250"/>
      <c r="D122" s="135" t="s">
        <v>145</v>
      </c>
      <c r="E122" s="217">
        <v>1.0</v>
      </c>
      <c r="F122" s="227" t="s">
        <v>193</v>
      </c>
      <c r="G122" s="72">
        <v>0.0</v>
      </c>
      <c r="H122" s="146">
        <v>465.35</v>
      </c>
      <c r="I122" s="33">
        <f t="shared" si="9"/>
        <v>465.35</v>
      </c>
      <c r="J122" s="34"/>
      <c r="K122" s="34"/>
      <c r="L122" s="34"/>
      <c r="M122" s="34"/>
      <c r="N122" s="34"/>
      <c r="O122" s="34"/>
      <c r="P122" s="34"/>
      <c r="Q122" s="34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</row>
    <row r="123" ht="15.75" customHeight="1">
      <c r="A123" s="166" t="s">
        <v>316</v>
      </c>
      <c r="B123" s="167" t="s">
        <v>191</v>
      </c>
      <c r="C123" s="250"/>
      <c r="D123" s="135" t="s">
        <v>145</v>
      </c>
      <c r="E123" s="217">
        <v>1.0</v>
      </c>
      <c r="F123" s="227" t="s">
        <v>194</v>
      </c>
      <c r="G123" s="72">
        <v>0.0</v>
      </c>
      <c r="H123" s="146">
        <v>465.35</v>
      </c>
      <c r="I123" s="33">
        <f t="shared" si="9"/>
        <v>465.35</v>
      </c>
      <c r="J123" s="34"/>
      <c r="K123" s="34"/>
      <c r="L123" s="34"/>
      <c r="M123" s="34"/>
      <c r="N123" s="34"/>
      <c r="O123" s="34"/>
      <c r="P123" s="34"/>
      <c r="Q123" s="34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</row>
    <row r="124" ht="15.75" customHeight="1">
      <c r="A124" s="228" t="s">
        <v>316</v>
      </c>
      <c r="B124" s="206" t="s">
        <v>191</v>
      </c>
      <c r="C124" s="250"/>
      <c r="D124" s="135" t="s">
        <v>292</v>
      </c>
      <c r="E124" s="217">
        <v>1.0</v>
      </c>
      <c r="F124" s="228" t="s">
        <v>30</v>
      </c>
      <c r="G124" s="199">
        <v>0.0</v>
      </c>
      <c r="H124" s="208">
        <v>0.0</v>
      </c>
      <c r="I124" s="33">
        <f t="shared" si="9"/>
        <v>0</v>
      </c>
      <c r="J124" s="34"/>
      <c r="K124" s="34"/>
      <c r="L124" s="34"/>
      <c r="M124" s="34"/>
      <c r="N124" s="34"/>
      <c r="O124" s="34"/>
      <c r="P124" s="34"/>
      <c r="Q124" s="34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</row>
    <row r="125" ht="15.75" customHeight="1">
      <c r="A125" s="166" t="s">
        <v>316</v>
      </c>
      <c r="B125" s="167" t="s">
        <v>191</v>
      </c>
      <c r="C125" s="250"/>
      <c r="D125" s="135" t="s">
        <v>145</v>
      </c>
      <c r="E125" s="217">
        <v>1.0</v>
      </c>
      <c r="F125" s="166" t="s">
        <v>196</v>
      </c>
      <c r="G125" s="72">
        <v>0.0</v>
      </c>
      <c r="H125" s="146">
        <v>465.35</v>
      </c>
      <c r="I125" s="33">
        <f t="shared" si="9"/>
        <v>465.35</v>
      </c>
      <c r="J125" s="34"/>
      <c r="K125" s="34"/>
      <c r="L125" s="34"/>
      <c r="M125" s="34"/>
      <c r="N125" s="34"/>
      <c r="O125" s="34"/>
      <c r="P125" s="34"/>
      <c r="Q125" s="34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</row>
    <row r="126" ht="15.75" customHeight="1">
      <c r="A126" s="166" t="s">
        <v>316</v>
      </c>
      <c r="B126" s="167" t="s">
        <v>191</v>
      </c>
      <c r="C126" s="250"/>
      <c r="D126" s="135" t="s">
        <v>145</v>
      </c>
      <c r="E126" s="217">
        <v>1.0</v>
      </c>
      <c r="F126" s="166" t="s">
        <v>197</v>
      </c>
      <c r="G126" s="72">
        <v>0.0</v>
      </c>
      <c r="H126" s="146">
        <v>465.35</v>
      </c>
      <c r="I126" s="33">
        <f t="shared" si="9"/>
        <v>465.35</v>
      </c>
      <c r="J126" s="34"/>
      <c r="K126" s="34"/>
      <c r="L126" s="34"/>
      <c r="M126" s="34"/>
      <c r="N126" s="34"/>
      <c r="O126" s="34"/>
      <c r="P126" s="34"/>
      <c r="Q126" s="34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</row>
    <row r="127" ht="15.75" customHeight="1">
      <c r="A127" s="174" t="s">
        <v>316</v>
      </c>
      <c r="B127" s="206" t="s">
        <v>191</v>
      </c>
      <c r="C127" s="250"/>
      <c r="D127" s="135" t="s">
        <v>292</v>
      </c>
      <c r="E127" s="217">
        <v>1.0</v>
      </c>
      <c r="F127" s="174" t="s">
        <v>30</v>
      </c>
      <c r="G127" s="199">
        <v>0.0</v>
      </c>
      <c r="H127" s="208">
        <v>0.0</v>
      </c>
      <c r="I127" s="33">
        <f t="shared" si="9"/>
        <v>0</v>
      </c>
      <c r="J127" s="34"/>
      <c r="K127" s="34"/>
      <c r="L127" s="34"/>
      <c r="M127" s="34"/>
      <c r="N127" s="34"/>
      <c r="O127" s="34"/>
      <c r="P127" s="34"/>
      <c r="Q127" s="34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</row>
    <row r="128" ht="15.75" customHeight="1">
      <c r="A128" s="76" t="s">
        <v>198</v>
      </c>
      <c r="B128" s="76" t="s">
        <v>199</v>
      </c>
      <c r="C128" s="77" t="s">
        <v>200</v>
      </c>
      <c r="D128" s="77" t="s">
        <v>201</v>
      </c>
      <c r="E128" s="77" t="s">
        <v>202</v>
      </c>
      <c r="F128" s="97"/>
      <c r="G128" s="77" t="s">
        <v>203</v>
      </c>
      <c r="H128" s="77" t="s">
        <v>204</v>
      </c>
      <c r="I128" s="77" t="s">
        <v>205</v>
      </c>
      <c r="J128" s="34"/>
      <c r="K128" s="34"/>
      <c r="L128" s="34"/>
      <c r="M128" s="34"/>
      <c r="N128" s="34"/>
      <c r="O128" s="34"/>
      <c r="P128" s="34"/>
      <c r="Q128" s="34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</row>
    <row r="129" ht="15.75" customHeight="1">
      <c r="A129" s="79" t="s">
        <v>206</v>
      </c>
      <c r="B129" s="98" t="s">
        <v>176</v>
      </c>
      <c r="C129" s="81">
        <f>SUMIFS($E$108:$E$127,$B$108:$B$127,"FGS-1",$D$108:$D$127,"&lt;&gt;VAGO")</f>
        <v>4</v>
      </c>
      <c r="D129" s="81">
        <f>SUMIFS($E$108:$E$127,$B$108:$B$127,"FGS-1",$D$108:$D$127,"VAGO")</f>
        <v>0</v>
      </c>
      <c r="E129" s="81">
        <f t="shared" ref="E129:E134" si="10">C129+D129</f>
        <v>4</v>
      </c>
      <c r="F129" s="82"/>
      <c r="G129" s="33">
        <f>SUMIF($B$108:$B$127,"FGS-1",$G$108:$G$127)</f>
        <v>0</v>
      </c>
      <c r="H129" s="33">
        <f>SUMIF($B$108:$B$127,"FGS-1",$H$108:$H$127)</f>
        <v>5571.2</v>
      </c>
      <c r="I129" s="33">
        <f>SUMIF($B$108:$B$127,"FGS-1",$G$108:$G$127)</f>
        <v>0</v>
      </c>
      <c r="J129" s="34"/>
      <c r="K129" s="34"/>
      <c r="L129" s="34"/>
      <c r="M129" s="34"/>
      <c r="N129" s="34"/>
      <c r="O129" s="34"/>
      <c r="P129" s="34"/>
      <c r="Q129" s="3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</row>
    <row r="130" ht="15.75" customHeight="1">
      <c r="A130" s="79" t="s">
        <v>207</v>
      </c>
      <c r="B130" s="98" t="s">
        <v>208</v>
      </c>
      <c r="C130" s="81">
        <f>SUMIFS($E$108:$E$127,$B$108:$B$127,"FGS-2",$D$108:$D$127,"&lt;&gt;VAGO")</f>
        <v>3</v>
      </c>
      <c r="D130" s="81">
        <f>SUMIFS($E$108:$E$127,$B$108:$B$127,"FGS-2",$D$108:$D$127,"VAGO")</f>
        <v>2</v>
      </c>
      <c r="E130" s="81">
        <f t="shared" si="10"/>
        <v>5</v>
      </c>
      <c r="F130" s="85"/>
      <c r="G130" s="33">
        <f>SUMIF($B$108:$B$127,"FGS-2",$G$108:$G$127)</f>
        <v>0</v>
      </c>
      <c r="H130" s="33">
        <f>SUMIF($B$108:$B$127,"FGS-2",$H$108:$H$127)</f>
        <v>2549.28</v>
      </c>
      <c r="I130" s="33">
        <f>SUMIF($B$108:$B$127,"FGS-2",$G$108:$G$127)</f>
        <v>0</v>
      </c>
      <c r="J130" s="34"/>
      <c r="K130" s="34"/>
      <c r="L130" s="34"/>
      <c r="M130" s="34"/>
      <c r="N130" s="34"/>
      <c r="O130" s="34"/>
      <c r="P130" s="34"/>
      <c r="Q130" s="3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</row>
    <row r="131" ht="15.75" customHeight="1">
      <c r="A131" s="79" t="s">
        <v>209</v>
      </c>
      <c r="B131" s="98" t="s">
        <v>210</v>
      </c>
      <c r="C131" s="81">
        <f>SUMIFS($E$108:$E$127,$B$108:$B$127,"FGS-3",$D$108:$D$127,"&lt;&gt;VAGO")</f>
        <v>0</v>
      </c>
      <c r="D131" s="81">
        <f>SUMIFS($E$108:$E$127,$B$108:$B$127,"FGS-3",$D$108:$D$127,"VAGO")</f>
        <v>0</v>
      </c>
      <c r="E131" s="81">
        <f t="shared" si="10"/>
        <v>0</v>
      </c>
      <c r="F131" s="85"/>
      <c r="G131" s="33">
        <f>SUMIF($B$108:$B$127,"FGS-3",$G$108:$G$127)</f>
        <v>0</v>
      </c>
      <c r="H131" s="33">
        <f>SUMIF($B$108:$B$127,"FGS-3",$H$108:$H$127)</f>
        <v>0</v>
      </c>
      <c r="I131" s="33">
        <f>SUMIF($B$108:$B$127,"FGS-3",$G$108:$G$127)</f>
        <v>0</v>
      </c>
      <c r="J131" s="34"/>
      <c r="K131" s="34"/>
      <c r="L131" s="34"/>
      <c r="M131" s="34"/>
      <c r="N131" s="34"/>
      <c r="O131" s="34"/>
      <c r="P131" s="34"/>
      <c r="Q131" s="3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</row>
    <row r="132" ht="15.75" customHeight="1">
      <c r="A132" s="86" t="s">
        <v>211</v>
      </c>
      <c r="B132" s="119" t="s">
        <v>212</v>
      </c>
      <c r="C132" s="81">
        <f>SUMIFS($E$108:$E$127,$B$108:$B$127,"FGA-1",$D$108:$D$127,"&lt;&gt;VAGO")</f>
        <v>3</v>
      </c>
      <c r="D132" s="81">
        <f>SUMIFS($E$108:$E$127,$B$108:$B$127,"FGA-1",$D$108:$D$127,"VAGO")</f>
        <v>0</v>
      </c>
      <c r="E132" s="81">
        <f t="shared" si="10"/>
        <v>3</v>
      </c>
      <c r="F132" s="87"/>
      <c r="G132" s="33">
        <f>SUMIF($B$108:$B$127,"FGA-1",$G$108:$G$127)</f>
        <v>0</v>
      </c>
      <c r="H132" s="33">
        <f>SUMIF($B$108:$B$127,"FGA-1",$H$108:$H$127)</f>
        <v>1517.43</v>
      </c>
      <c r="I132" s="33">
        <f>SUMIF($B$108:$B$127,"FGA-1",$G$108:$G$127)</f>
        <v>0</v>
      </c>
      <c r="J132" s="34"/>
      <c r="K132" s="34"/>
      <c r="L132" s="34"/>
      <c r="M132" s="34"/>
      <c r="N132" s="34"/>
      <c r="O132" s="34"/>
      <c r="P132" s="34"/>
      <c r="Q132" s="3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</row>
    <row r="133" ht="15.75" customHeight="1">
      <c r="A133" s="79" t="s">
        <v>213</v>
      </c>
      <c r="B133" s="98" t="s">
        <v>191</v>
      </c>
      <c r="C133" s="81">
        <f>SUMIFS($E$108:$E$127,$B$108:$B$127,"FGA-2",$D$108:$D$127,"&lt;&gt;VAGO")</f>
        <v>6</v>
      </c>
      <c r="D133" s="81">
        <f>SUMIFS($E$108:$E$127,$B$108:$B$127,"FGA-2",$D$108:$D$127,"VAGO")</f>
        <v>2</v>
      </c>
      <c r="E133" s="81">
        <f t="shared" si="10"/>
        <v>8</v>
      </c>
      <c r="F133" s="87"/>
      <c r="G133" s="33">
        <f>SUMIF($B$108:$B$127,"FGA-2",$G$108:$G$127)</f>
        <v>0</v>
      </c>
      <c r="H133" s="33">
        <f>SUMIF($B$108:$B$127,"FGA-2",$H$108:$H$127)</f>
        <v>2792.1</v>
      </c>
      <c r="I133" s="33">
        <f>SUMIF($B$108:$B$127,"FGA-2",$G$108:$G$127)</f>
        <v>0</v>
      </c>
      <c r="J133" s="34"/>
      <c r="K133" s="34"/>
      <c r="L133" s="34"/>
      <c r="M133" s="34"/>
      <c r="N133" s="34"/>
      <c r="O133" s="34"/>
      <c r="P133" s="34"/>
      <c r="Q133" s="3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</row>
    <row r="134" ht="15.75" customHeight="1">
      <c r="A134" s="79" t="s">
        <v>214</v>
      </c>
      <c r="B134" s="98" t="s">
        <v>215</v>
      </c>
      <c r="C134" s="81">
        <f>SUMIFS($E$108:$E$127,$B$108:$B$127,"FGA-3",$D$108:$D$127,"&lt;&gt;VAGO")</f>
        <v>0</v>
      </c>
      <c r="D134" s="81">
        <f>SUMIFS($E$108:$E$127,$B$108:$B$127,"FGA-3",$D$108:$D$127,"VAGO")</f>
        <v>0</v>
      </c>
      <c r="E134" s="81">
        <f t="shared" si="10"/>
        <v>0</v>
      </c>
      <c r="F134" s="85"/>
      <c r="G134" s="33">
        <f>SUMIF($B$108:$B$127,"FGA-3",$G$108:$G$127)</f>
        <v>0</v>
      </c>
      <c r="H134" s="33">
        <f>SUMIF($B$108:$B$127,"FGA-3",$H$108:$H$127)</f>
        <v>0</v>
      </c>
      <c r="I134" s="33">
        <f>SUMIF($B$108:$B$127,"FGA-3",$G$108:$G$127)</f>
        <v>0</v>
      </c>
      <c r="J134" s="34"/>
      <c r="K134" s="34"/>
      <c r="L134" s="34"/>
      <c r="M134" s="34"/>
      <c r="N134" s="34"/>
      <c r="O134" s="34"/>
      <c r="P134" s="34"/>
      <c r="Q134" s="34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</row>
    <row r="135" ht="15.75" customHeight="1">
      <c r="A135" s="76" t="s">
        <v>216</v>
      </c>
      <c r="B135" s="97"/>
      <c r="C135" s="77">
        <f t="shared" ref="C135:E135" si="11">SUM(C129:C134)</f>
        <v>16</v>
      </c>
      <c r="D135" s="77">
        <f t="shared" si="11"/>
        <v>4</v>
      </c>
      <c r="E135" s="77">
        <f t="shared" si="11"/>
        <v>20</v>
      </c>
      <c r="F135" s="97"/>
      <c r="G135" s="100">
        <f t="shared" ref="G135:I135" si="12">SUM(G129:G134)</f>
        <v>0</v>
      </c>
      <c r="H135" s="100">
        <f t="shared" si="12"/>
        <v>12430.01</v>
      </c>
      <c r="I135" s="100">
        <f t="shared" si="12"/>
        <v>0</v>
      </c>
      <c r="J135" s="34"/>
      <c r="K135" s="34"/>
      <c r="L135" s="34"/>
      <c r="M135" s="34"/>
      <c r="N135" s="34"/>
      <c r="O135" s="34"/>
      <c r="P135" s="34"/>
      <c r="Q135" s="34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</row>
    <row r="136" ht="33.0" customHeight="1">
      <c r="A136" s="84"/>
      <c r="B136" s="84"/>
      <c r="C136" s="84"/>
      <c r="D136" s="84"/>
      <c r="E136" s="84"/>
      <c r="F136" s="84"/>
      <c r="G136" s="84"/>
      <c r="H136" s="84"/>
      <c r="I136" s="90"/>
      <c r="J136" s="90"/>
      <c r="K136" s="18"/>
      <c r="L136" s="90"/>
      <c r="M136" s="90"/>
      <c r="N136" s="90"/>
      <c r="O136" s="90"/>
      <c r="P136" s="90"/>
      <c r="Q136" s="90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</row>
    <row r="137" ht="15.75" customHeight="1">
      <c r="A137" s="76"/>
      <c r="B137" s="76"/>
      <c r="C137" s="77" t="s">
        <v>217</v>
      </c>
      <c r="D137" s="77" t="s">
        <v>218</v>
      </c>
      <c r="E137" s="77" t="s">
        <v>219</v>
      </c>
      <c r="F137" s="78"/>
      <c r="G137" s="77" t="s">
        <v>220</v>
      </c>
      <c r="H137" s="77" t="s">
        <v>328</v>
      </c>
      <c r="I137" s="77" t="s">
        <v>329</v>
      </c>
      <c r="J137" s="90"/>
      <c r="K137" s="18"/>
      <c r="L137" s="90"/>
      <c r="M137" s="90"/>
      <c r="N137" s="90"/>
      <c r="O137" s="90"/>
      <c r="P137" s="90"/>
      <c r="Q137" s="90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</row>
    <row r="138" ht="15.75" customHeight="1">
      <c r="A138" s="76" t="s">
        <v>221</v>
      </c>
      <c r="B138" s="78"/>
      <c r="C138" s="77">
        <f t="shared" ref="C138:E138" si="13">SUM(C89+C104+C135)</f>
        <v>82</v>
      </c>
      <c r="D138" s="77">
        <f t="shared" si="13"/>
        <v>9</v>
      </c>
      <c r="E138" s="77">
        <f t="shared" si="13"/>
        <v>91</v>
      </c>
      <c r="F138" s="78"/>
      <c r="G138" s="100">
        <f t="shared" ref="G138:I138" si="14">SUM(H89+G104+G135)</f>
        <v>62364.13</v>
      </c>
      <c r="H138" s="100">
        <f t="shared" si="14"/>
        <v>291174.93</v>
      </c>
      <c r="I138" s="100">
        <f t="shared" si="14"/>
        <v>359109.05</v>
      </c>
      <c r="J138" s="90"/>
      <c r="K138" s="18"/>
      <c r="L138" s="90"/>
      <c r="M138" s="90"/>
      <c r="N138" s="90"/>
      <c r="O138" s="90"/>
      <c r="P138" s="90"/>
      <c r="Q138" s="90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</row>
    <row r="139" ht="30.0" customHeight="1">
      <c r="A139" s="84"/>
      <c r="B139" s="84"/>
      <c r="C139" s="84"/>
      <c r="D139" s="84"/>
      <c r="E139" s="84"/>
      <c r="F139" s="84"/>
      <c r="G139" s="84"/>
      <c r="H139" s="84"/>
      <c r="I139" s="90"/>
      <c r="J139" s="90"/>
      <c r="K139" s="18"/>
      <c r="L139" s="90"/>
      <c r="M139" s="90"/>
      <c r="N139" s="90"/>
      <c r="O139" s="90"/>
      <c r="P139" s="90"/>
      <c r="Q139" s="90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</row>
    <row r="140" ht="15.75" customHeight="1">
      <c r="A140" s="121" t="s">
        <v>222</v>
      </c>
      <c r="B140" s="8"/>
      <c r="C140" s="8"/>
      <c r="D140" s="8"/>
      <c r="E140" s="8"/>
      <c r="F140" s="15"/>
      <c r="G140" s="34"/>
      <c r="H140" s="84"/>
      <c r="I140" s="84"/>
      <c r="J140" s="84"/>
      <c r="K140" s="34"/>
      <c r="L140" s="84"/>
      <c r="M140" s="90"/>
      <c r="N140" s="90"/>
      <c r="O140" s="90"/>
      <c r="P140" s="90"/>
      <c r="Q140" s="90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</row>
    <row r="141" ht="15.75" customHeight="1">
      <c r="A141" s="175" t="s">
        <v>223</v>
      </c>
      <c r="B141" s="8"/>
      <c r="C141" s="8"/>
      <c r="D141" s="8"/>
      <c r="E141" s="8"/>
      <c r="F141" s="15"/>
      <c r="G141" s="34"/>
      <c r="H141" s="84"/>
      <c r="I141" s="84"/>
      <c r="J141" s="84"/>
      <c r="K141" s="84"/>
      <c r="L141" s="84"/>
      <c r="M141" s="90"/>
      <c r="N141" s="90"/>
      <c r="O141" s="90"/>
      <c r="P141" s="90"/>
      <c r="Q141" s="90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</row>
    <row r="142" ht="15.75" customHeight="1">
      <c r="A142" s="175" t="s">
        <v>224</v>
      </c>
      <c r="B142" s="8"/>
      <c r="C142" s="8"/>
      <c r="D142" s="8"/>
      <c r="E142" s="8"/>
      <c r="F142" s="15"/>
      <c r="G142" s="34"/>
      <c r="H142" s="84"/>
      <c r="I142" s="84"/>
      <c r="J142" s="84"/>
      <c r="K142" s="84"/>
      <c r="L142" s="84"/>
      <c r="M142" s="90"/>
      <c r="N142" s="90"/>
      <c r="O142" s="90"/>
      <c r="P142" s="90"/>
      <c r="Q142" s="90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</row>
    <row r="143" ht="15.75" customHeight="1">
      <c r="A143" s="176" t="s">
        <v>225</v>
      </c>
      <c r="B143" s="8"/>
      <c r="C143" s="8"/>
      <c r="D143" s="8"/>
      <c r="E143" s="8"/>
      <c r="F143" s="15"/>
      <c r="G143" s="34"/>
      <c r="H143" s="84"/>
      <c r="I143" s="84"/>
      <c r="J143" s="84"/>
      <c r="K143" s="84"/>
      <c r="L143" s="84"/>
      <c r="M143" s="90"/>
      <c r="N143" s="90"/>
      <c r="O143" s="90"/>
      <c r="P143" s="90"/>
      <c r="Q143" s="90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</row>
    <row r="144" ht="15.75" customHeight="1">
      <c r="A144" s="176" t="s">
        <v>226</v>
      </c>
      <c r="B144" s="8"/>
      <c r="C144" s="8"/>
      <c r="D144" s="8"/>
      <c r="E144" s="8"/>
      <c r="F144" s="15"/>
      <c r="G144" s="34"/>
      <c r="H144" s="84"/>
      <c r="I144" s="84"/>
      <c r="J144" s="84"/>
      <c r="K144" s="84"/>
      <c r="L144" s="84"/>
      <c r="M144" s="90"/>
      <c r="N144" s="90"/>
      <c r="O144" s="90"/>
      <c r="P144" s="90"/>
      <c r="Q144" s="90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</row>
    <row r="145" ht="15.75" customHeight="1">
      <c r="A145" s="176" t="s">
        <v>227</v>
      </c>
      <c r="B145" s="8"/>
      <c r="C145" s="8"/>
      <c r="D145" s="8"/>
      <c r="E145" s="8"/>
      <c r="F145" s="15"/>
      <c r="G145" s="34"/>
      <c r="H145" s="84"/>
      <c r="I145" s="84"/>
      <c r="J145" s="84"/>
      <c r="K145" s="84"/>
      <c r="L145" s="84"/>
      <c r="M145" s="90"/>
      <c r="N145" s="90"/>
      <c r="O145" s="90"/>
      <c r="P145" s="90"/>
      <c r="Q145" s="90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</row>
    <row r="146" ht="15.75" customHeight="1">
      <c r="A146" s="123"/>
      <c r="B146" s="8"/>
      <c r="C146" s="8"/>
      <c r="D146" s="8"/>
      <c r="E146" s="8"/>
      <c r="F146" s="15"/>
      <c r="G146" s="34"/>
      <c r="H146" s="84"/>
      <c r="I146" s="84"/>
      <c r="J146" s="84"/>
      <c r="K146" s="84"/>
      <c r="L146" s="84"/>
      <c r="M146" s="90"/>
      <c r="N146" s="90"/>
      <c r="O146" s="90"/>
      <c r="P146" s="90"/>
      <c r="Q146" s="90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</row>
    <row r="147" ht="15.75" customHeight="1">
      <c r="A147" s="123"/>
      <c r="B147" s="8"/>
      <c r="C147" s="8"/>
      <c r="D147" s="8"/>
      <c r="E147" s="8"/>
      <c r="F147" s="15"/>
      <c r="G147" s="34"/>
      <c r="H147" s="84"/>
      <c r="I147" s="84"/>
      <c r="J147" s="84"/>
      <c r="K147" s="84"/>
      <c r="L147" s="84"/>
      <c r="M147" s="90"/>
      <c r="N147" s="90"/>
      <c r="O147" s="90"/>
      <c r="P147" s="90"/>
      <c r="Q147" s="90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</row>
    <row r="148" ht="15.75" customHeight="1">
      <c r="A148" s="124"/>
      <c r="B148" s="8"/>
      <c r="C148" s="8"/>
      <c r="D148" s="8"/>
      <c r="E148" s="8"/>
      <c r="F148" s="15"/>
      <c r="G148" s="34"/>
      <c r="H148" s="84"/>
      <c r="I148" s="84"/>
      <c r="J148" s="84"/>
      <c r="K148" s="84"/>
      <c r="L148" s="84"/>
      <c r="M148" s="90"/>
      <c r="N148" s="90"/>
      <c r="O148" s="90"/>
      <c r="P148" s="90"/>
      <c r="Q148" s="90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</row>
    <row r="149" ht="15.75" customHeight="1">
      <c r="A149" s="124"/>
      <c r="B149" s="8"/>
      <c r="C149" s="8"/>
      <c r="D149" s="8"/>
      <c r="E149" s="8"/>
      <c r="F149" s="15"/>
      <c r="G149" s="34"/>
      <c r="H149" s="84"/>
      <c r="I149" s="84"/>
      <c r="J149" s="84"/>
      <c r="K149" s="84"/>
      <c r="L149" s="84"/>
      <c r="M149" s="90"/>
      <c r="N149" s="90"/>
      <c r="O149" s="90"/>
      <c r="P149" s="90"/>
      <c r="Q149" s="90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</row>
    <row r="150" ht="15.75" customHeight="1">
      <c r="A150" s="124"/>
      <c r="B150" s="8"/>
      <c r="C150" s="8"/>
      <c r="D150" s="8"/>
      <c r="E150" s="8"/>
      <c r="F150" s="15"/>
      <c r="G150" s="34"/>
      <c r="H150" s="84"/>
      <c r="I150" s="84"/>
      <c r="J150" s="84"/>
      <c r="K150" s="84"/>
      <c r="L150" s="84"/>
      <c r="M150" s="90"/>
      <c r="N150" s="90"/>
      <c r="O150" s="90"/>
      <c r="P150" s="90"/>
      <c r="Q150" s="90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</row>
    <row r="151" ht="15.75" customHeight="1">
      <c r="A151" s="124"/>
      <c r="B151" s="8"/>
      <c r="C151" s="8"/>
      <c r="D151" s="8"/>
      <c r="E151" s="8"/>
      <c r="F151" s="15"/>
      <c r="G151" s="34"/>
      <c r="H151" s="84"/>
      <c r="I151" s="84"/>
      <c r="J151" s="84"/>
      <c r="K151" s="84"/>
      <c r="L151" s="84"/>
      <c r="M151" s="90"/>
      <c r="N151" s="90"/>
      <c r="O151" s="90"/>
      <c r="P151" s="90"/>
      <c r="Q151" s="90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</row>
    <row r="152" ht="15.75" customHeight="1">
      <c r="A152" s="124"/>
      <c r="B152" s="8"/>
      <c r="C152" s="8"/>
      <c r="D152" s="8"/>
      <c r="E152" s="8"/>
      <c r="F152" s="15"/>
      <c r="G152" s="34"/>
      <c r="H152" s="84"/>
      <c r="I152" s="84"/>
      <c r="J152" s="84"/>
      <c r="K152" s="84"/>
      <c r="L152" s="84"/>
      <c r="M152" s="90"/>
      <c r="N152" s="90"/>
      <c r="O152" s="90"/>
      <c r="P152" s="90"/>
      <c r="Q152" s="90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</row>
    <row r="153" ht="32.25" customHeight="1">
      <c r="A153" s="125"/>
      <c r="G153" s="34"/>
      <c r="H153" s="84"/>
      <c r="I153" s="84"/>
      <c r="J153" s="84"/>
      <c r="K153" s="84"/>
      <c r="L153" s="84"/>
      <c r="M153" s="90"/>
      <c r="N153" s="90"/>
      <c r="O153" s="90"/>
      <c r="P153" s="90"/>
      <c r="Q153" s="90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</row>
    <row r="154" ht="15.75" customHeight="1">
      <c r="A154" s="121" t="s">
        <v>228</v>
      </c>
      <c r="B154" s="8"/>
      <c r="C154" s="8"/>
      <c r="D154" s="8"/>
      <c r="E154" s="8"/>
      <c r="F154" s="15"/>
      <c r="G154" s="34"/>
      <c r="H154" s="84"/>
      <c r="I154" s="84"/>
      <c r="J154" s="84"/>
      <c r="K154" s="84"/>
      <c r="L154" s="84"/>
      <c r="M154" s="90"/>
      <c r="N154" s="90"/>
      <c r="O154" s="90"/>
      <c r="P154" s="90"/>
      <c r="Q154" s="90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</row>
    <row r="155" ht="15.75" customHeight="1">
      <c r="A155" s="126" t="s">
        <v>229</v>
      </c>
      <c r="B155" s="8"/>
      <c r="C155" s="8"/>
      <c r="D155" s="8"/>
      <c r="E155" s="8"/>
      <c r="F155" s="15"/>
      <c r="G155" s="34"/>
      <c r="H155" s="84"/>
      <c r="I155" s="84"/>
      <c r="J155" s="84"/>
      <c r="K155" s="84"/>
      <c r="L155" s="84"/>
      <c r="M155" s="90"/>
      <c r="N155" s="90"/>
      <c r="O155" s="90"/>
      <c r="P155" s="90"/>
      <c r="Q155" s="90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</row>
    <row r="156" ht="15.75" customHeight="1">
      <c r="A156" s="127" t="s">
        <v>230</v>
      </c>
      <c r="B156" s="8"/>
      <c r="C156" s="8"/>
      <c r="D156" s="8"/>
      <c r="E156" s="8"/>
      <c r="F156" s="15"/>
      <c r="G156" s="34"/>
      <c r="H156" s="84"/>
      <c r="I156" s="84"/>
      <c r="J156" s="84"/>
      <c r="K156" s="84"/>
      <c r="L156" s="84"/>
      <c r="M156" s="90"/>
      <c r="N156" s="90"/>
      <c r="O156" s="90"/>
      <c r="P156" s="90"/>
      <c r="Q156" s="90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</row>
    <row r="157" ht="15.75" customHeight="1">
      <c r="A157" s="127" t="s">
        <v>231</v>
      </c>
      <c r="B157" s="8"/>
      <c r="C157" s="8"/>
      <c r="D157" s="8"/>
      <c r="E157" s="8"/>
      <c r="F157" s="15"/>
      <c r="G157" s="34"/>
      <c r="H157" s="84"/>
      <c r="I157" s="84"/>
      <c r="J157" s="84"/>
      <c r="K157" s="84"/>
      <c r="L157" s="84"/>
      <c r="M157" s="90"/>
      <c r="N157" s="90"/>
      <c r="O157" s="90"/>
      <c r="P157" s="90"/>
      <c r="Q157" s="90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</row>
    <row r="158" ht="15.75" customHeight="1">
      <c r="A158" s="127" t="s">
        <v>232</v>
      </c>
      <c r="B158" s="8"/>
      <c r="C158" s="8"/>
      <c r="D158" s="8"/>
      <c r="E158" s="8"/>
      <c r="F158" s="15"/>
      <c r="G158" s="34"/>
      <c r="H158" s="84"/>
      <c r="I158" s="84"/>
      <c r="J158" s="84"/>
      <c r="K158" s="84"/>
      <c r="L158" s="84"/>
      <c r="M158" s="90"/>
      <c r="N158" s="90"/>
      <c r="O158" s="90"/>
      <c r="P158" s="90"/>
      <c r="Q158" s="90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</row>
    <row r="159" ht="15.75" customHeight="1">
      <c r="A159" s="127" t="s">
        <v>233</v>
      </c>
      <c r="B159" s="8"/>
      <c r="C159" s="8"/>
      <c r="D159" s="8"/>
      <c r="E159" s="8"/>
      <c r="F159" s="15"/>
      <c r="G159" s="34"/>
      <c r="H159" s="84"/>
      <c r="I159" s="84"/>
      <c r="J159" s="84"/>
      <c r="K159" s="84"/>
      <c r="L159" s="84"/>
      <c r="M159" s="90"/>
      <c r="N159" s="90"/>
      <c r="O159" s="90"/>
      <c r="P159" s="90"/>
      <c r="Q159" s="90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</row>
    <row r="160" ht="15.75" customHeight="1">
      <c r="A160" s="127" t="s">
        <v>234</v>
      </c>
      <c r="B160" s="8"/>
      <c r="C160" s="8"/>
      <c r="D160" s="8"/>
      <c r="E160" s="8"/>
      <c r="F160" s="15"/>
      <c r="G160" s="34"/>
      <c r="H160" s="84"/>
      <c r="I160" s="84"/>
      <c r="J160" s="84"/>
      <c r="K160" s="84"/>
      <c r="L160" s="84"/>
      <c r="M160" s="90"/>
      <c r="N160" s="90"/>
      <c r="O160" s="90"/>
      <c r="P160" s="90"/>
      <c r="Q160" s="90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</row>
    <row r="161" ht="15.75" customHeight="1">
      <c r="A161" s="127" t="s">
        <v>235</v>
      </c>
      <c r="B161" s="8"/>
      <c r="C161" s="8"/>
      <c r="D161" s="8"/>
      <c r="E161" s="8"/>
      <c r="F161" s="15"/>
      <c r="G161" s="34"/>
      <c r="H161" s="84"/>
      <c r="I161" s="84"/>
      <c r="J161" s="84"/>
      <c r="K161" s="84"/>
      <c r="L161" s="84"/>
      <c r="M161" s="90"/>
      <c r="N161" s="90"/>
      <c r="O161" s="90"/>
      <c r="P161" s="90"/>
      <c r="Q161" s="90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</row>
    <row r="162" ht="15.75" customHeight="1">
      <c r="A162" s="127" t="s">
        <v>236</v>
      </c>
      <c r="B162" s="8"/>
      <c r="C162" s="8"/>
      <c r="D162" s="8"/>
      <c r="E162" s="8"/>
      <c r="F162" s="15"/>
      <c r="G162" s="34"/>
      <c r="H162" s="84"/>
      <c r="I162" s="84"/>
      <c r="J162" s="84"/>
      <c r="K162" s="84"/>
      <c r="L162" s="84"/>
      <c r="M162" s="90"/>
      <c r="N162" s="90"/>
      <c r="O162" s="90"/>
      <c r="P162" s="90"/>
      <c r="Q162" s="90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</row>
    <row r="163" ht="15.75" customHeight="1">
      <c r="A163" s="127" t="s">
        <v>237</v>
      </c>
      <c r="B163" s="8"/>
      <c r="C163" s="8"/>
      <c r="D163" s="8"/>
      <c r="E163" s="8"/>
      <c r="F163" s="15"/>
      <c r="G163" s="34"/>
      <c r="H163" s="84"/>
      <c r="I163" s="84"/>
      <c r="J163" s="84"/>
      <c r="K163" s="84"/>
      <c r="L163" s="84"/>
      <c r="M163" s="90"/>
      <c r="N163" s="90"/>
      <c r="O163" s="90"/>
      <c r="P163" s="90"/>
      <c r="Q163" s="90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</row>
    <row r="164" ht="15.75" customHeight="1">
      <c r="A164" s="127" t="s">
        <v>238</v>
      </c>
      <c r="B164" s="8"/>
      <c r="C164" s="8"/>
      <c r="D164" s="8"/>
      <c r="E164" s="8"/>
      <c r="F164" s="15"/>
      <c r="G164" s="34"/>
      <c r="H164" s="84"/>
      <c r="I164" s="84"/>
      <c r="J164" s="84"/>
      <c r="K164" s="84"/>
      <c r="L164" s="84"/>
      <c r="M164" s="90"/>
      <c r="N164" s="90"/>
      <c r="O164" s="90"/>
      <c r="P164" s="90"/>
      <c r="Q164" s="90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</row>
    <row r="165" ht="15.75" customHeight="1">
      <c r="A165" s="127" t="s">
        <v>239</v>
      </c>
      <c r="B165" s="8"/>
      <c r="C165" s="8"/>
      <c r="D165" s="8"/>
      <c r="E165" s="8"/>
      <c r="F165" s="15"/>
      <c r="G165" s="34"/>
      <c r="H165" s="84"/>
      <c r="I165" s="84"/>
      <c r="J165" s="84"/>
      <c r="K165" s="84"/>
      <c r="L165" s="84"/>
      <c r="M165" s="90"/>
      <c r="N165" s="90"/>
      <c r="O165" s="90"/>
      <c r="P165" s="90"/>
      <c r="Q165" s="90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</row>
    <row r="166" ht="15.75" customHeight="1">
      <c r="A166" s="127" t="s">
        <v>240</v>
      </c>
      <c r="B166" s="8"/>
      <c r="C166" s="8"/>
      <c r="D166" s="8"/>
      <c r="E166" s="8"/>
      <c r="F166" s="15"/>
      <c r="G166" s="34"/>
      <c r="H166" s="84"/>
      <c r="I166" s="84"/>
      <c r="J166" s="84"/>
      <c r="K166" s="84"/>
      <c r="L166" s="84"/>
      <c r="M166" s="90"/>
      <c r="N166" s="90"/>
      <c r="O166" s="90"/>
      <c r="P166" s="90"/>
      <c r="Q166" s="90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</row>
    <row r="167" ht="15.75" customHeight="1">
      <c r="A167" s="127" t="s">
        <v>241</v>
      </c>
      <c r="B167" s="8"/>
      <c r="C167" s="8"/>
      <c r="D167" s="8"/>
      <c r="E167" s="8"/>
      <c r="F167" s="15"/>
      <c r="G167" s="34"/>
      <c r="H167" s="84"/>
      <c r="I167" s="84"/>
      <c r="J167" s="84"/>
      <c r="K167" s="84"/>
      <c r="L167" s="84"/>
      <c r="M167" s="90"/>
      <c r="N167" s="90"/>
      <c r="O167" s="90"/>
      <c r="P167" s="90"/>
      <c r="Q167" s="90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</row>
    <row r="168" ht="15.75" customHeight="1">
      <c r="A168" s="127" t="s">
        <v>242</v>
      </c>
      <c r="B168" s="8"/>
      <c r="C168" s="8"/>
      <c r="D168" s="8"/>
      <c r="E168" s="8"/>
      <c r="F168" s="15"/>
      <c r="G168" s="34"/>
      <c r="H168" s="84"/>
      <c r="I168" s="84"/>
      <c r="J168" s="84"/>
      <c r="K168" s="84"/>
      <c r="L168" s="84"/>
      <c r="M168" s="90"/>
      <c r="N168" s="90"/>
      <c r="O168" s="90"/>
      <c r="P168" s="90"/>
      <c r="Q168" s="90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</row>
    <row r="169" ht="15.75" customHeight="1">
      <c r="A169" s="127" t="s">
        <v>243</v>
      </c>
      <c r="B169" s="8"/>
      <c r="C169" s="8"/>
      <c r="D169" s="8"/>
      <c r="E169" s="8"/>
      <c r="F169" s="15"/>
      <c r="G169" s="34"/>
      <c r="H169" s="84"/>
      <c r="I169" s="84"/>
      <c r="J169" s="84"/>
      <c r="K169" s="84"/>
      <c r="L169" s="84"/>
      <c r="M169" s="90"/>
      <c r="N169" s="90"/>
      <c r="O169" s="90"/>
      <c r="P169" s="90"/>
      <c r="Q169" s="90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</row>
    <row r="170" ht="15.75" customHeight="1">
      <c r="A170" s="127" t="s">
        <v>244</v>
      </c>
      <c r="B170" s="8"/>
      <c r="C170" s="8"/>
      <c r="D170" s="8"/>
      <c r="E170" s="8"/>
      <c r="F170" s="15"/>
      <c r="G170" s="34"/>
      <c r="H170" s="84"/>
      <c r="I170" s="84"/>
      <c r="J170" s="84"/>
      <c r="K170" s="84"/>
      <c r="L170" s="84"/>
      <c r="M170" s="90"/>
      <c r="N170" s="90"/>
      <c r="O170" s="90"/>
      <c r="P170" s="90"/>
      <c r="Q170" s="90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</row>
    <row r="171" ht="15.75" customHeight="1">
      <c r="A171" s="127" t="s">
        <v>245</v>
      </c>
      <c r="B171" s="8"/>
      <c r="C171" s="8"/>
      <c r="D171" s="8"/>
      <c r="E171" s="8"/>
      <c r="F171" s="15"/>
      <c r="G171" s="34"/>
      <c r="H171" s="84"/>
      <c r="I171" s="84"/>
      <c r="J171" s="84"/>
      <c r="K171" s="84"/>
      <c r="L171" s="84"/>
      <c r="M171" s="90"/>
      <c r="N171" s="90"/>
      <c r="O171" s="90"/>
      <c r="P171" s="90"/>
      <c r="Q171" s="90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</row>
    <row r="172" ht="15.75" customHeight="1">
      <c r="A172" s="127" t="s">
        <v>246</v>
      </c>
      <c r="B172" s="8"/>
      <c r="C172" s="8"/>
      <c r="D172" s="8"/>
      <c r="E172" s="8"/>
      <c r="F172" s="15"/>
      <c r="G172" s="34"/>
      <c r="H172" s="84"/>
      <c r="I172" s="84"/>
      <c r="J172" s="84"/>
      <c r="K172" s="84"/>
      <c r="L172" s="84"/>
      <c r="M172" s="90"/>
      <c r="N172" s="90"/>
      <c r="O172" s="90"/>
      <c r="P172" s="90"/>
      <c r="Q172" s="90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</row>
    <row r="173" ht="15.75" customHeight="1">
      <c r="A173" s="127" t="s">
        <v>247</v>
      </c>
      <c r="B173" s="8"/>
      <c r="C173" s="8"/>
      <c r="D173" s="8"/>
      <c r="E173" s="8"/>
      <c r="F173" s="15"/>
      <c r="G173" s="34"/>
      <c r="H173" s="84"/>
      <c r="I173" s="84"/>
      <c r="J173" s="84"/>
      <c r="K173" s="84"/>
      <c r="L173" s="84"/>
      <c r="M173" s="90"/>
      <c r="N173" s="90"/>
      <c r="O173" s="90"/>
      <c r="P173" s="90"/>
      <c r="Q173" s="90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</row>
    <row r="174" ht="15.75" customHeight="1">
      <c r="A174" s="127" t="s">
        <v>248</v>
      </c>
      <c r="B174" s="8"/>
      <c r="C174" s="8"/>
      <c r="D174" s="8"/>
      <c r="E174" s="8"/>
      <c r="F174" s="15"/>
      <c r="G174" s="34"/>
      <c r="H174" s="84"/>
      <c r="I174" s="84"/>
      <c r="J174" s="84"/>
      <c r="K174" s="84"/>
      <c r="L174" s="84"/>
      <c r="M174" s="90"/>
      <c r="N174" s="90"/>
      <c r="O174" s="90"/>
      <c r="P174" s="90"/>
      <c r="Q174" s="90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</row>
    <row r="175" ht="15.75" customHeight="1">
      <c r="A175" s="127" t="s">
        <v>249</v>
      </c>
      <c r="B175" s="8"/>
      <c r="C175" s="8"/>
      <c r="D175" s="8"/>
      <c r="E175" s="8"/>
      <c r="F175" s="15"/>
      <c r="G175" s="34"/>
      <c r="H175" s="84"/>
      <c r="I175" s="84"/>
      <c r="J175" s="84"/>
      <c r="K175" s="84"/>
      <c r="L175" s="84"/>
      <c r="M175" s="90"/>
      <c r="N175" s="90"/>
      <c r="O175" s="90"/>
      <c r="P175" s="90"/>
      <c r="Q175" s="90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</row>
    <row r="176" ht="15.75" customHeight="1">
      <c r="A176" s="127" t="s">
        <v>250</v>
      </c>
      <c r="B176" s="8"/>
      <c r="C176" s="8"/>
      <c r="D176" s="8"/>
      <c r="E176" s="8"/>
      <c r="F176" s="15"/>
      <c r="G176" s="34"/>
      <c r="H176" s="84"/>
      <c r="I176" s="84"/>
      <c r="J176" s="84"/>
      <c r="K176" s="84"/>
      <c r="L176" s="84"/>
      <c r="M176" s="90"/>
      <c r="N176" s="90"/>
      <c r="O176" s="90"/>
      <c r="P176" s="90"/>
      <c r="Q176" s="90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</row>
    <row r="177" ht="15.75" customHeight="1">
      <c r="A177" s="127" t="s">
        <v>251</v>
      </c>
      <c r="B177" s="8"/>
      <c r="C177" s="8"/>
      <c r="D177" s="8"/>
      <c r="E177" s="8"/>
      <c r="F177" s="15"/>
      <c r="G177" s="34"/>
      <c r="H177" s="84"/>
      <c r="I177" s="84"/>
      <c r="J177" s="84"/>
      <c r="K177" s="84"/>
      <c r="L177" s="84"/>
      <c r="M177" s="90"/>
      <c r="N177" s="90"/>
      <c r="O177" s="90"/>
      <c r="P177" s="90"/>
      <c r="Q177" s="90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</row>
    <row r="178" ht="15.75" customHeight="1">
      <c r="A178" s="127" t="s">
        <v>252</v>
      </c>
      <c r="B178" s="8"/>
      <c r="C178" s="8"/>
      <c r="D178" s="8"/>
      <c r="E178" s="8"/>
      <c r="F178" s="15"/>
      <c r="G178" s="34"/>
      <c r="H178" s="84"/>
      <c r="I178" s="84"/>
      <c r="J178" s="84"/>
      <c r="K178" s="84"/>
      <c r="L178" s="84"/>
      <c r="M178" s="90"/>
      <c r="N178" s="90"/>
      <c r="O178" s="90"/>
      <c r="P178" s="90"/>
      <c r="Q178" s="90"/>
      <c r="R178" s="128"/>
      <c r="S178" s="128"/>
      <c r="T178" s="128"/>
      <c r="U178" s="128"/>
      <c r="V178" s="128"/>
      <c r="W178" s="128"/>
      <c r="X178" s="128"/>
      <c r="Y178" s="128"/>
      <c r="Z178" s="128"/>
      <c r="AA178" s="128"/>
      <c r="AB178" s="128"/>
      <c r="AC178" s="128"/>
      <c r="AD178" s="128"/>
    </row>
    <row r="179" ht="15.75" customHeight="1">
      <c r="A179" s="127" t="s">
        <v>253</v>
      </c>
      <c r="B179" s="8"/>
      <c r="C179" s="8"/>
      <c r="D179" s="8"/>
      <c r="E179" s="8"/>
      <c r="F179" s="15"/>
      <c r="G179" s="34"/>
      <c r="H179" s="84"/>
      <c r="I179" s="84"/>
      <c r="J179" s="84"/>
      <c r="K179" s="84"/>
      <c r="L179" s="84"/>
      <c r="M179" s="90"/>
      <c r="N179" s="90"/>
      <c r="O179" s="90"/>
      <c r="P179" s="90"/>
      <c r="Q179" s="90"/>
      <c r="R179" s="128"/>
      <c r="S179" s="128"/>
      <c r="T179" s="128"/>
      <c r="U179" s="128"/>
      <c r="V179" s="128"/>
      <c r="W179" s="128"/>
      <c r="X179" s="128"/>
      <c r="Y179" s="128"/>
      <c r="Z179" s="128"/>
      <c r="AA179" s="128"/>
      <c r="AB179" s="128"/>
      <c r="AC179" s="128"/>
      <c r="AD179" s="128"/>
    </row>
    <row r="180" ht="15.75" customHeight="1">
      <c r="A180" s="127" t="s">
        <v>254</v>
      </c>
      <c r="B180" s="8"/>
      <c r="C180" s="8"/>
      <c r="D180" s="8"/>
      <c r="E180" s="8"/>
      <c r="F180" s="15"/>
      <c r="G180" s="34"/>
      <c r="H180" s="84"/>
      <c r="I180" s="84"/>
      <c r="J180" s="84"/>
      <c r="K180" s="84"/>
      <c r="L180" s="84"/>
      <c r="M180" s="90"/>
      <c r="N180" s="90"/>
      <c r="O180" s="90"/>
      <c r="P180" s="90"/>
      <c r="Q180" s="90"/>
      <c r="R180" s="128"/>
      <c r="S180" s="128"/>
      <c r="T180" s="128"/>
      <c r="U180" s="128"/>
      <c r="V180" s="128"/>
      <c r="W180" s="128"/>
      <c r="X180" s="128"/>
      <c r="Y180" s="128"/>
      <c r="Z180" s="128"/>
      <c r="AA180" s="128"/>
      <c r="AB180" s="128"/>
      <c r="AC180" s="128"/>
      <c r="AD180" s="128"/>
    </row>
    <row r="181" ht="15.75" customHeight="1">
      <c r="A181" s="127" t="s">
        <v>255</v>
      </c>
      <c r="B181" s="8"/>
      <c r="C181" s="8"/>
      <c r="D181" s="8"/>
      <c r="E181" s="8"/>
      <c r="F181" s="15"/>
      <c r="G181" s="34"/>
      <c r="H181" s="84"/>
      <c r="I181" s="84"/>
      <c r="J181" s="84"/>
      <c r="K181" s="84"/>
      <c r="L181" s="84"/>
      <c r="M181" s="90"/>
      <c r="N181" s="90"/>
      <c r="O181" s="90"/>
      <c r="P181" s="90"/>
      <c r="Q181" s="90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</row>
    <row r="182" ht="15.75" customHeight="1">
      <c r="A182" s="127" t="s">
        <v>256</v>
      </c>
      <c r="B182" s="8"/>
      <c r="C182" s="8"/>
      <c r="D182" s="8"/>
      <c r="E182" s="8"/>
      <c r="F182" s="15"/>
      <c r="G182" s="34"/>
      <c r="H182" s="84"/>
      <c r="I182" s="84"/>
      <c r="J182" s="84"/>
      <c r="K182" s="84"/>
      <c r="L182" s="84"/>
      <c r="M182" s="90"/>
      <c r="N182" s="90"/>
      <c r="O182" s="90"/>
      <c r="P182" s="90"/>
      <c r="Q182" s="90"/>
      <c r="R182" s="128"/>
      <c r="S182" s="128"/>
      <c r="T182" s="128"/>
      <c r="U182" s="128"/>
      <c r="V182" s="128"/>
      <c r="W182" s="128"/>
      <c r="X182" s="128"/>
      <c r="Y182" s="128"/>
      <c r="Z182" s="128"/>
      <c r="AA182" s="128"/>
      <c r="AB182" s="128"/>
      <c r="AC182" s="128"/>
      <c r="AD182" s="128"/>
    </row>
    <row r="183" ht="15.75" customHeight="1">
      <c r="A183" s="127" t="s">
        <v>257</v>
      </c>
      <c r="B183" s="8"/>
      <c r="C183" s="8"/>
      <c r="D183" s="8"/>
      <c r="E183" s="8"/>
      <c r="F183" s="15"/>
      <c r="G183" s="34"/>
      <c r="H183" s="84"/>
      <c r="I183" s="84"/>
      <c r="J183" s="84"/>
      <c r="K183" s="84"/>
      <c r="L183" s="84"/>
      <c r="M183" s="90"/>
      <c r="N183" s="90"/>
      <c r="O183" s="90"/>
      <c r="P183" s="90"/>
      <c r="Q183" s="90"/>
      <c r="R183" s="128"/>
      <c r="S183" s="128"/>
      <c r="T183" s="128"/>
      <c r="U183" s="128"/>
      <c r="V183" s="128"/>
      <c r="W183" s="128"/>
      <c r="X183" s="128"/>
      <c r="Y183" s="128"/>
      <c r="Z183" s="128"/>
      <c r="AA183" s="128"/>
      <c r="AB183" s="128"/>
      <c r="AC183" s="128"/>
      <c r="AD183" s="128"/>
    </row>
    <row r="184" ht="15.75" customHeight="1">
      <c r="A184" s="127" t="s">
        <v>258</v>
      </c>
      <c r="B184" s="8"/>
      <c r="C184" s="8"/>
      <c r="D184" s="8"/>
      <c r="E184" s="8"/>
      <c r="F184" s="15"/>
      <c r="G184" s="34"/>
      <c r="H184" s="84"/>
      <c r="I184" s="84"/>
      <c r="J184" s="84"/>
      <c r="K184" s="84"/>
      <c r="L184" s="84"/>
      <c r="M184" s="90"/>
      <c r="N184" s="90"/>
      <c r="O184" s="90"/>
      <c r="P184" s="90"/>
      <c r="Q184" s="90"/>
      <c r="R184" s="128"/>
      <c r="S184" s="128"/>
      <c r="T184" s="128"/>
      <c r="U184" s="128"/>
      <c r="V184" s="128"/>
      <c r="W184" s="128"/>
      <c r="X184" s="128"/>
      <c r="Y184" s="128"/>
      <c r="Z184" s="128"/>
      <c r="AA184" s="128"/>
      <c r="AB184" s="128"/>
      <c r="AC184" s="128"/>
      <c r="AD184" s="128"/>
    </row>
    <row r="185" ht="15.75" customHeight="1">
      <c r="A185" s="127" t="s">
        <v>259</v>
      </c>
      <c r="B185" s="8"/>
      <c r="C185" s="8"/>
      <c r="D185" s="8"/>
      <c r="E185" s="8"/>
      <c r="F185" s="15"/>
      <c r="G185" s="34"/>
      <c r="H185" s="84"/>
      <c r="I185" s="84"/>
      <c r="J185" s="84"/>
      <c r="K185" s="84"/>
      <c r="L185" s="84"/>
      <c r="M185" s="90"/>
      <c r="N185" s="90"/>
      <c r="O185" s="90"/>
      <c r="P185" s="90"/>
      <c r="Q185" s="90"/>
      <c r="R185" s="128"/>
      <c r="S185" s="128"/>
      <c r="T185" s="128"/>
      <c r="U185" s="128"/>
      <c r="V185" s="128"/>
      <c r="W185" s="128"/>
      <c r="X185" s="128"/>
      <c r="Y185" s="128"/>
      <c r="Z185" s="128"/>
      <c r="AA185" s="128"/>
      <c r="AB185" s="128"/>
      <c r="AC185" s="128"/>
      <c r="AD185" s="128"/>
    </row>
    <row r="186" ht="15.75" customHeight="1">
      <c r="A186" s="127" t="s">
        <v>260</v>
      </c>
      <c r="B186" s="8"/>
      <c r="C186" s="8"/>
      <c r="D186" s="8"/>
      <c r="E186" s="8"/>
      <c r="F186" s="15"/>
      <c r="G186" s="34"/>
      <c r="H186" s="84"/>
      <c r="I186" s="84"/>
      <c r="J186" s="84"/>
      <c r="K186" s="84"/>
      <c r="L186" s="84"/>
      <c r="M186" s="90"/>
      <c r="N186" s="90"/>
      <c r="O186" s="90"/>
      <c r="P186" s="90"/>
      <c r="Q186" s="90"/>
      <c r="R186" s="128"/>
      <c r="S186" s="128"/>
      <c r="T186" s="128"/>
      <c r="U186" s="128"/>
      <c r="V186" s="128"/>
      <c r="W186" s="128"/>
      <c r="X186" s="128"/>
      <c r="Y186" s="128"/>
      <c r="Z186" s="128"/>
      <c r="AA186" s="128"/>
      <c r="AB186" s="128"/>
      <c r="AC186" s="128"/>
      <c r="AD186" s="128"/>
    </row>
    <row r="187" ht="15.75" customHeight="1">
      <c r="A187" s="127" t="s">
        <v>261</v>
      </c>
      <c r="B187" s="8"/>
      <c r="C187" s="8"/>
      <c r="D187" s="8"/>
      <c r="E187" s="8"/>
      <c r="F187" s="15"/>
      <c r="G187" s="34"/>
      <c r="H187" s="84"/>
      <c r="I187" s="84"/>
      <c r="J187" s="84"/>
      <c r="K187" s="84"/>
      <c r="L187" s="84"/>
      <c r="M187" s="90"/>
      <c r="N187" s="90"/>
      <c r="O187" s="90"/>
      <c r="P187" s="90"/>
      <c r="Q187" s="90"/>
      <c r="R187" s="128"/>
      <c r="S187" s="128"/>
      <c r="T187" s="128"/>
      <c r="U187" s="128"/>
      <c r="V187" s="128"/>
      <c r="W187" s="128"/>
      <c r="X187" s="128"/>
      <c r="Y187" s="128"/>
      <c r="Z187" s="128"/>
      <c r="AA187" s="128"/>
      <c r="AB187" s="128"/>
      <c r="AC187" s="128"/>
      <c r="AD187" s="128"/>
    </row>
    <row r="188" ht="15.75" customHeight="1">
      <c r="A188" s="127" t="s">
        <v>262</v>
      </c>
      <c r="B188" s="8"/>
      <c r="C188" s="8"/>
      <c r="D188" s="8"/>
      <c r="E188" s="8"/>
      <c r="F188" s="15"/>
      <c r="G188" s="34"/>
      <c r="H188" s="84"/>
      <c r="I188" s="84"/>
      <c r="J188" s="84"/>
      <c r="K188" s="84"/>
      <c r="L188" s="84"/>
      <c r="M188" s="90"/>
      <c r="N188" s="90"/>
      <c r="O188" s="90"/>
      <c r="P188" s="90"/>
      <c r="Q188" s="90"/>
      <c r="R188" s="128"/>
      <c r="S188" s="128"/>
      <c r="T188" s="128"/>
      <c r="U188" s="128"/>
      <c r="V188" s="128"/>
      <c r="W188" s="128"/>
      <c r="X188" s="128"/>
      <c r="Y188" s="128"/>
      <c r="Z188" s="128"/>
      <c r="AA188" s="128"/>
      <c r="AB188" s="128"/>
      <c r="AC188" s="128"/>
      <c r="AD188" s="128"/>
    </row>
    <row r="189" ht="15.75" customHeight="1">
      <c r="A189" s="127" t="s">
        <v>263</v>
      </c>
      <c r="B189" s="8"/>
      <c r="C189" s="8"/>
      <c r="D189" s="8"/>
      <c r="E189" s="8"/>
      <c r="F189" s="15"/>
      <c r="G189" s="34"/>
      <c r="H189" s="84"/>
      <c r="I189" s="84"/>
      <c r="J189" s="84"/>
      <c r="K189" s="84"/>
      <c r="L189" s="84"/>
      <c r="M189" s="90"/>
      <c r="N189" s="90"/>
      <c r="O189" s="90"/>
      <c r="P189" s="90"/>
      <c r="Q189" s="90"/>
      <c r="R189" s="128"/>
      <c r="S189" s="128"/>
      <c r="T189" s="128"/>
      <c r="U189" s="128"/>
      <c r="V189" s="128"/>
      <c r="W189" s="128"/>
      <c r="X189" s="128"/>
      <c r="Y189" s="128"/>
      <c r="Z189" s="128"/>
      <c r="AA189" s="128"/>
      <c r="AB189" s="128"/>
      <c r="AC189" s="128"/>
      <c r="AD189" s="128"/>
    </row>
    <row r="190" ht="15.75" customHeight="1">
      <c r="A190" s="127" t="s">
        <v>264</v>
      </c>
      <c r="B190" s="8"/>
      <c r="C190" s="8"/>
      <c r="D190" s="8"/>
      <c r="E190" s="8"/>
      <c r="F190" s="15"/>
      <c r="G190" s="34"/>
      <c r="H190" s="84"/>
      <c r="I190" s="84"/>
      <c r="J190" s="84"/>
      <c r="K190" s="84"/>
      <c r="L190" s="84"/>
      <c r="M190" s="90"/>
      <c r="N190" s="90"/>
      <c r="O190" s="90"/>
      <c r="P190" s="90"/>
      <c r="Q190" s="90"/>
      <c r="R190" s="128"/>
      <c r="S190" s="128"/>
      <c r="T190" s="128"/>
      <c r="U190" s="128"/>
      <c r="V190" s="128"/>
      <c r="W190" s="128"/>
      <c r="X190" s="128"/>
      <c r="Y190" s="128"/>
      <c r="Z190" s="128"/>
      <c r="AA190" s="128"/>
      <c r="AB190" s="128"/>
      <c r="AC190" s="128"/>
      <c r="AD190" s="128"/>
    </row>
    <row r="191" ht="15.75" customHeight="1">
      <c r="A191" s="127" t="s">
        <v>265</v>
      </c>
      <c r="B191" s="8"/>
      <c r="C191" s="8"/>
      <c r="D191" s="8"/>
      <c r="E191" s="8"/>
      <c r="F191" s="15"/>
      <c r="G191" s="34"/>
      <c r="H191" s="84"/>
      <c r="I191" s="84"/>
      <c r="J191" s="84"/>
      <c r="K191" s="84"/>
      <c r="L191" s="84"/>
      <c r="M191" s="90"/>
      <c r="N191" s="90"/>
      <c r="O191" s="90"/>
      <c r="P191" s="90"/>
      <c r="Q191" s="90"/>
      <c r="R191" s="128"/>
      <c r="S191" s="128"/>
      <c r="T191" s="128"/>
      <c r="U191" s="128"/>
      <c r="V191" s="128"/>
      <c r="W191" s="128"/>
      <c r="X191" s="128"/>
      <c r="Y191" s="128"/>
      <c r="Z191" s="128"/>
      <c r="AA191" s="128"/>
      <c r="AB191" s="128"/>
      <c r="AC191" s="128"/>
      <c r="AD191" s="128"/>
    </row>
    <row r="192" ht="15.75" customHeight="1">
      <c r="A192" s="127" t="s">
        <v>266</v>
      </c>
      <c r="B192" s="8"/>
      <c r="C192" s="8"/>
      <c r="D192" s="8"/>
      <c r="E192" s="8"/>
      <c r="F192" s="15"/>
      <c r="G192" s="34"/>
      <c r="H192" s="84"/>
      <c r="I192" s="84"/>
      <c r="J192" s="84"/>
      <c r="K192" s="84"/>
      <c r="L192" s="84"/>
      <c r="M192" s="90"/>
      <c r="N192" s="90"/>
      <c r="O192" s="90"/>
      <c r="P192" s="90"/>
      <c r="Q192" s="90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</row>
    <row r="193" ht="15.75" customHeight="1">
      <c r="A193" s="127" t="s">
        <v>267</v>
      </c>
      <c r="B193" s="8"/>
      <c r="C193" s="8"/>
      <c r="D193" s="8"/>
      <c r="E193" s="8"/>
      <c r="F193" s="15"/>
      <c r="G193" s="34"/>
      <c r="H193" s="84"/>
      <c r="I193" s="84"/>
      <c r="J193" s="84"/>
      <c r="K193" s="84"/>
      <c r="L193" s="84"/>
      <c r="M193" s="90"/>
      <c r="N193" s="90"/>
      <c r="O193" s="90"/>
      <c r="P193" s="90"/>
      <c r="Q193" s="90"/>
      <c r="R193" s="128"/>
      <c r="S193" s="128"/>
      <c r="T193" s="128"/>
      <c r="U193" s="128"/>
      <c r="V193" s="128"/>
      <c r="W193" s="128"/>
      <c r="X193" s="128"/>
      <c r="Y193" s="128"/>
      <c r="Z193" s="128"/>
      <c r="AA193" s="128"/>
      <c r="AB193" s="128"/>
      <c r="AC193" s="128"/>
      <c r="AD193" s="128"/>
    </row>
    <row r="194" ht="15.75" customHeight="1">
      <c r="A194" s="127" t="s">
        <v>268</v>
      </c>
      <c r="B194" s="8"/>
      <c r="C194" s="8"/>
      <c r="D194" s="8"/>
      <c r="E194" s="8"/>
      <c r="F194" s="15"/>
      <c r="G194" s="34"/>
      <c r="H194" s="84"/>
      <c r="I194" s="84"/>
      <c r="J194" s="84"/>
      <c r="K194" s="84"/>
      <c r="L194" s="84"/>
      <c r="M194" s="90"/>
      <c r="N194" s="90"/>
      <c r="O194" s="90"/>
      <c r="P194" s="90"/>
      <c r="Q194" s="90"/>
      <c r="R194" s="128"/>
      <c r="S194" s="128"/>
      <c r="T194" s="128"/>
      <c r="U194" s="128"/>
      <c r="V194" s="128"/>
      <c r="W194" s="128"/>
      <c r="X194" s="128"/>
      <c r="Y194" s="128"/>
      <c r="Z194" s="128"/>
      <c r="AA194" s="128"/>
      <c r="AB194" s="128"/>
      <c r="AC194" s="128"/>
      <c r="AD194" s="128"/>
    </row>
    <row r="195" ht="15.75" customHeight="1">
      <c r="A195" s="127" t="s">
        <v>269</v>
      </c>
      <c r="B195" s="8"/>
      <c r="C195" s="8"/>
      <c r="D195" s="8"/>
      <c r="E195" s="8"/>
      <c r="F195" s="15"/>
      <c r="G195" s="34"/>
      <c r="H195" s="84"/>
      <c r="I195" s="84"/>
      <c r="J195" s="84"/>
      <c r="K195" s="84"/>
      <c r="L195" s="84"/>
      <c r="M195" s="90"/>
      <c r="N195" s="90"/>
      <c r="O195" s="90"/>
      <c r="P195" s="90"/>
      <c r="Q195" s="90"/>
      <c r="R195" s="128"/>
      <c r="S195" s="128"/>
      <c r="T195" s="128"/>
      <c r="U195" s="128"/>
      <c r="V195" s="128"/>
      <c r="W195" s="128"/>
      <c r="X195" s="128"/>
      <c r="Y195" s="128"/>
      <c r="Z195" s="128"/>
      <c r="AA195" s="128"/>
      <c r="AB195" s="128"/>
      <c r="AC195" s="128"/>
      <c r="AD195" s="128"/>
    </row>
    <row r="196" ht="15.75" customHeight="1">
      <c r="A196" s="127" t="s">
        <v>270</v>
      </c>
      <c r="B196" s="8"/>
      <c r="C196" s="8"/>
      <c r="D196" s="8"/>
      <c r="E196" s="8"/>
      <c r="F196" s="15"/>
      <c r="G196" s="129"/>
      <c r="H196" s="129"/>
      <c r="I196" s="129"/>
      <c r="J196" s="129"/>
      <c r="K196" s="129"/>
      <c r="L196" s="129"/>
      <c r="M196" s="129"/>
      <c r="N196" s="129"/>
      <c r="O196" s="129"/>
      <c r="P196" s="129"/>
      <c r="Q196" s="129"/>
      <c r="R196" s="128"/>
      <c r="S196" s="128"/>
      <c r="T196" s="128"/>
      <c r="U196" s="128"/>
      <c r="V196" s="128"/>
      <c r="W196" s="128"/>
      <c r="X196" s="128"/>
      <c r="Y196" s="128"/>
      <c r="Z196" s="128"/>
      <c r="AA196" s="128"/>
      <c r="AB196" s="128"/>
      <c r="AC196" s="128"/>
      <c r="AD196" s="128"/>
    </row>
    <row r="197" ht="15.75" customHeight="1">
      <c r="A197" s="127" t="s">
        <v>271</v>
      </c>
      <c r="B197" s="8"/>
      <c r="C197" s="8"/>
      <c r="D197" s="8"/>
      <c r="E197" s="8"/>
      <c r="F197" s="15"/>
      <c r="G197" s="129"/>
      <c r="H197" s="129"/>
      <c r="I197" s="129"/>
      <c r="J197" s="129"/>
      <c r="K197" s="129"/>
      <c r="L197" s="129"/>
      <c r="M197" s="129"/>
      <c r="N197" s="129"/>
      <c r="O197" s="129"/>
      <c r="P197" s="129"/>
      <c r="Q197" s="129"/>
      <c r="R197" s="128"/>
      <c r="S197" s="128"/>
      <c r="T197" s="128"/>
      <c r="U197" s="128"/>
      <c r="V197" s="128"/>
      <c r="W197" s="128"/>
      <c r="X197" s="128"/>
      <c r="Y197" s="128"/>
      <c r="Z197" s="128"/>
      <c r="AA197" s="128"/>
      <c r="AB197" s="128"/>
      <c r="AC197" s="128"/>
      <c r="AD197" s="128"/>
    </row>
    <row r="198" ht="15.75" customHeight="1">
      <c r="A198" s="127" t="s">
        <v>272</v>
      </c>
      <c r="B198" s="8"/>
      <c r="C198" s="8"/>
      <c r="D198" s="8"/>
      <c r="E198" s="8"/>
      <c r="F198" s="15"/>
      <c r="G198" s="129"/>
      <c r="H198" s="129"/>
      <c r="I198" s="129"/>
      <c r="J198" s="129"/>
      <c r="K198" s="129"/>
      <c r="L198" s="129"/>
      <c r="M198" s="129"/>
      <c r="N198" s="129"/>
      <c r="O198" s="129"/>
      <c r="P198" s="129"/>
      <c r="Q198" s="129"/>
      <c r="R198" s="128"/>
      <c r="S198" s="128"/>
      <c r="T198" s="128"/>
      <c r="U198" s="128"/>
      <c r="V198" s="128"/>
      <c r="W198" s="128"/>
      <c r="X198" s="128"/>
      <c r="Y198" s="128"/>
      <c r="Z198" s="128"/>
      <c r="AA198" s="128"/>
      <c r="AB198" s="128"/>
      <c r="AC198" s="128"/>
      <c r="AD198" s="128"/>
    </row>
    <row r="199" ht="15.75" customHeight="1">
      <c r="A199" s="127" t="s">
        <v>273</v>
      </c>
      <c r="B199" s="8"/>
      <c r="C199" s="8"/>
      <c r="D199" s="8"/>
      <c r="E199" s="8"/>
      <c r="F199" s="15"/>
      <c r="G199" s="129"/>
      <c r="H199" s="129"/>
      <c r="I199" s="129"/>
      <c r="J199" s="129"/>
      <c r="K199" s="129"/>
      <c r="L199" s="129"/>
      <c r="M199" s="129"/>
      <c r="N199" s="129"/>
      <c r="O199" s="129"/>
      <c r="P199" s="129"/>
      <c r="Q199" s="129"/>
      <c r="R199" s="128"/>
      <c r="S199" s="128"/>
      <c r="T199" s="128"/>
      <c r="U199" s="128"/>
      <c r="V199" s="128"/>
      <c r="W199" s="128"/>
      <c r="X199" s="128"/>
      <c r="Y199" s="128"/>
      <c r="Z199" s="128"/>
      <c r="AA199" s="128"/>
      <c r="AB199" s="128"/>
      <c r="AC199" s="128"/>
      <c r="AD199" s="128"/>
    </row>
    <row r="200" ht="15.75" customHeight="1">
      <c r="A200" s="127" t="s">
        <v>274</v>
      </c>
      <c r="B200" s="8"/>
      <c r="C200" s="8"/>
      <c r="D200" s="8"/>
      <c r="E200" s="8"/>
      <c r="F200" s="15"/>
      <c r="G200" s="129"/>
      <c r="H200" s="129"/>
      <c r="I200" s="129"/>
      <c r="J200" s="129"/>
      <c r="K200" s="129"/>
      <c r="L200" s="129"/>
      <c r="M200" s="129"/>
      <c r="N200" s="129"/>
      <c r="O200" s="129"/>
      <c r="P200" s="129"/>
      <c r="Q200" s="129"/>
      <c r="R200" s="128"/>
      <c r="S200" s="128"/>
      <c r="T200" s="128"/>
      <c r="U200" s="128"/>
      <c r="V200" s="128"/>
      <c r="W200" s="128"/>
      <c r="X200" s="128"/>
      <c r="Y200" s="128"/>
      <c r="Z200" s="128"/>
      <c r="AA200" s="128"/>
      <c r="AB200" s="128"/>
      <c r="AC200" s="128"/>
      <c r="AD200" s="128"/>
    </row>
    <row r="201" ht="15.75" customHeight="1">
      <c r="A201" s="127" t="s">
        <v>275</v>
      </c>
      <c r="B201" s="8"/>
      <c r="C201" s="8"/>
      <c r="D201" s="8"/>
      <c r="E201" s="8"/>
      <c r="F201" s="15"/>
      <c r="G201" s="129"/>
      <c r="H201" s="129"/>
      <c r="I201" s="129"/>
      <c r="J201" s="129"/>
      <c r="K201" s="129"/>
      <c r="L201" s="129"/>
      <c r="M201" s="129"/>
      <c r="N201" s="129"/>
      <c r="O201" s="129"/>
      <c r="P201" s="129"/>
      <c r="Q201" s="129"/>
      <c r="R201" s="128"/>
      <c r="S201" s="128"/>
      <c r="T201" s="128"/>
      <c r="U201" s="128"/>
      <c r="V201" s="128"/>
      <c r="W201" s="128"/>
      <c r="X201" s="128"/>
      <c r="Y201" s="128"/>
      <c r="Z201" s="128"/>
      <c r="AA201" s="128"/>
      <c r="AB201" s="128"/>
      <c r="AC201" s="128"/>
      <c r="AD201" s="128"/>
    </row>
    <row r="202" ht="15.75" customHeight="1">
      <c r="A202" s="127" t="s">
        <v>276</v>
      </c>
      <c r="B202" s="8"/>
      <c r="C202" s="8"/>
      <c r="D202" s="8"/>
      <c r="E202" s="8"/>
      <c r="F202" s="15"/>
      <c r="G202" s="129"/>
      <c r="H202" s="129"/>
      <c r="I202" s="129"/>
      <c r="J202" s="129"/>
      <c r="K202" s="129"/>
      <c r="L202" s="129"/>
      <c r="M202" s="129"/>
      <c r="N202" s="129"/>
      <c r="O202" s="129"/>
      <c r="P202" s="129"/>
      <c r="Q202" s="129"/>
      <c r="R202" s="128"/>
      <c r="S202" s="128"/>
      <c r="T202" s="128"/>
      <c r="U202" s="128"/>
      <c r="V202" s="128"/>
      <c r="W202" s="128"/>
      <c r="X202" s="128"/>
      <c r="Y202" s="128"/>
      <c r="Z202" s="128"/>
      <c r="AA202" s="128"/>
      <c r="AB202" s="128"/>
      <c r="AC202" s="128"/>
      <c r="AD202" s="128"/>
    </row>
    <row r="203" ht="15.75" customHeight="1">
      <c r="A203" s="127" t="s">
        <v>277</v>
      </c>
      <c r="B203" s="8"/>
      <c r="C203" s="8"/>
      <c r="D203" s="8"/>
      <c r="E203" s="8"/>
      <c r="F203" s="15"/>
      <c r="G203" s="129"/>
      <c r="H203" s="129"/>
      <c r="I203" s="129"/>
      <c r="J203" s="129"/>
      <c r="K203" s="129"/>
      <c r="L203" s="129"/>
      <c r="M203" s="129"/>
      <c r="N203" s="129"/>
      <c r="O203" s="129"/>
      <c r="P203" s="129"/>
      <c r="Q203" s="129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</row>
    <row r="204" ht="15.75" customHeight="1">
      <c r="A204" s="127" t="s">
        <v>278</v>
      </c>
      <c r="B204" s="8"/>
      <c r="C204" s="8"/>
      <c r="D204" s="8"/>
      <c r="E204" s="8"/>
      <c r="F204" s="15"/>
      <c r="G204" s="129"/>
      <c r="H204" s="129"/>
      <c r="I204" s="129"/>
      <c r="J204" s="129"/>
      <c r="K204" s="129"/>
      <c r="L204" s="129"/>
      <c r="M204" s="129"/>
      <c r="N204" s="129"/>
      <c r="O204" s="129"/>
      <c r="P204" s="129"/>
      <c r="Q204" s="129"/>
      <c r="R204" s="128"/>
      <c r="S204" s="128"/>
      <c r="T204" s="128"/>
      <c r="U204" s="128"/>
      <c r="V204" s="128"/>
      <c r="W204" s="128"/>
      <c r="X204" s="128"/>
      <c r="Y204" s="128"/>
      <c r="Z204" s="128"/>
      <c r="AA204" s="128"/>
      <c r="AB204" s="128"/>
      <c r="AC204" s="128"/>
      <c r="AD204" s="128"/>
    </row>
    <row r="205" ht="15.75" customHeight="1">
      <c r="A205" s="127" t="s">
        <v>279</v>
      </c>
      <c r="B205" s="8"/>
      <c r="C205" s="8"/>
      <c r="D205" s="8"/>
      <c r="E205" s="8"/>
      <c r="F205" s="15"/>
      <c r="G205" s="129"/>
      <c r="H205" s="129"/>
      <c r="I205" s="129"/>
      <c r="J205" s="129"/>
      <c r="K205" s="129"/>
      <c r="L205" s="129"/>
      <c r="M205" s="129"/>
      <c r="N205" s="129"/>
      <c r="O205" s="129"/>
      <c r="P205" s="129"/>
      <c r="Q205" s="129"/>
      <c r="R205" s="128"/>
      <c r="S205" s="128"/>
      <c r="T205" s="128"/>
      <c r="U205" s="128"/>
      <c r="V205" s="128"/>
      <c r="W205" s="128"/>
      <c r="X205" s="128"/>
      <c r="Y205" s="128"/>
      <c r="Z205" s="128"/>
      <c r="AA205" s="128"/>
      <c r="AB205" s="128"/>
      <c r="AC205" s="128"/>
      <c r="AD205" s="128"/>
    </row>
    <row r="206" ht="15.75" customHeight="1">
      <c r="A206" s="127" t="s">
        <v>280</v>
      </c>
      <c r="B206" s="8"/>
      <c r="C206" s="8"/>
      <c r="D206" s="8"/>
      <c r="E206" s="8"/>
      <c r="F206" s="15"/>
      <c r="G206" s="129"/>
      <c r="H206" s="129"/>
      <c r="I206" s="129"/>
      <c r="J206" s="129"/>
      <c r="K206" s="129"/>
      <c r="L206" s="129"/>
      <c r="M206" s="129"/>
      <c r="N206" s="129"/>
      <c r="O206" s="129"/>
      <c r="P206" s="129"/>
      <c r="Q206" s="129"/>
      <c r="R206" s="128"/>
      <c r="S206" s="128"/>
      <c r="T206" s="128"/>
      <c r="U206" s="128"/>
      <c r="V206" s="128"/>
      <c r="W206" s="128"/>
      <c r="X206" s="128"/>
      <c r="Y206" s="128"/>
      <c r="Z206" s="128"/>
      <c r="AA206" s="128"/>
      <c r="AB206" s="128"/>
      <c r="AC206" s="128"/>
      <c r="AD206" s="128"/>
    </row>
    <row r="207" ht="15.75" customHeight="1">
      <c r="A207" s="127" t="s">
        <v>281</v>
      </c>
      <c r="B207" s="8"/>
      <c r="C207" s="8"/>
      <c r="D207" s="8"/>
      <c r="E207" s="8"/>
      <c r="F207" s="15"/>
      <c r="G207" s="129"/>
      <c r="H207" s="129"/>
      <c r="I207" s="129"/>
      <c r="J207" s="129"/>
      <c r="K207" s="129"/>
      <c r="L207" s="129"/>
      <c r="M207" s="129"/>
      <c r="N207" s="129"/>
      <c r="O207" s="129"/>
      <c r="P207" s="129"/>
      <c r="Q207" s="129"/>
      <c r="R207" s="128"/>
      <c r="S207" s="128"/>
      <c r="T207" s="128"/>
      <c r="U207" s="128"/>
      <c r="V207" s="128"/>
      <c r="W207" s="128"/>
      <c r="X207" s="128"/>
      <c r="Y207" s="128"/>
      <c r="Z207" s="128"/>
      <c r="AA207" s="128"/>
      <c r="AB207" s="128"/>
      <c r="AC207" s="128"/>
      <c r="AD207" s="128"/>
    </row>
    <row r="208" ht="15.75" customHeight="1">
      <c r="A208" s="127" t="s">
        <v>282</v>
      </c>
      <c r="B208" s="8"/>
      <c r="C208" s="8"/>
      <c r="D208" s="8"/>
      <c r="E208" s="8"/>
      <c r="F208" s="15"/>
      <c r="G208" s="129"/>
      <c r="H208" s="129"/>
      <c r="I208" s="129"/>
      <c r="J208" s="129"/>
      <c r="K208" s="129"/>
      <c r="L208" s="129"/>
      <c r="M208" s="129"/>
      <c r="N208" s="129"/>
      <c r="O208" s="129"/>
      <c r="P208" s="129"/>
      <c r="Q208" s="129"/>
      <c r="R208" s="128"/>
      <c r="S208" s="128"/>
      <c r="T208" s="128"/>
      <c r="U208" s="128"/>
      <c r="V208" s="128"/>
      <c r="W208" s="128"/>
      <c r="X208" s="128"/>
      <c r="Y208" s="128"/>
      <c r="Z208" s="128"/>
      <c r="AA208" s="128"/>
      <c r="AB208" s="128"/>
      <c r="AC208" s="128"/>
      <c r="AD208" s="128"/>
    </row>
    <row r="209" ht="15.75" customHeight="1">
      <c r="A209" s="127" t="s">
        <v>283</v>
      </c>
      <c r="B209" s="8"/>
      <c r="C209" s="8"/>
      <c r="D209" s="8"/>
      <c r="E209" s="8"/>
      <c r="F209" s="15"/>
      <c r="G209" s="129"/>
      <c r="H209" s="129"/>
      <c r="I209" s="129"/>
      <c r="J209" s="129"/>
      <c r="K209" s="129"/>
      <c r="L209" s="129"/>
      <c r="M209" s="129"/>
      <c r="N209" s="129"/>
      <c r="O209" s="129"/>
      <c r="P209" s="129"/>
      <c r="Q209" s="129"/>
      <c r="R209" s="128"/>
      <c r="S209" s="128"/>
      <c r="T209" s="128"/>
      <c r="U209" s="128"/>
      <c r="V209" s="128"/>
      <c r="W209" s="128"/>
      <c r="X209" s="128"/>
      <c r="Y209" s="128"/>
      <c r="Z209" s="128"/>
      <c r="AA209" s="128"/>
      <c r="AB209" s="128"/>
      <c r="AC209" s="128"/>
      <c r="AD209" s="128"/>
    </row>
    <row r="210" ht="15.75" customHeight="1">
      <c r="A210" s="127" t="s">
        <v>284</v>
      </c>
      <c r="B210" s="8"/>
      <c r="C210" s="8"/>
      <c r="D210" s="8"/>
      <c r="E210" s="8"/>
      <c r="F210" s="15"/>
      <c r="G210" s="129"/>
      <c r="H210" s="129"/>
      <c r="I210" s="129"/>
      <c r="J210" s="129"/>
      <c r="K210" s="129"/>
      <c r="L210" s="129"/>
      <c r="M210" s="129"/>
      <c r="N210" s="129"/>
      <c r="O210" s="129"/>
      <c r="P210" s="129"/>
      <c r="Q210" s="129"/>
      <c r="R210" s="128"/>
      <c r="S210" s="128"/>
      <c r="T210" s="128"/>
      <c r="U210" s="128"/>
      <c r="V210" s="128"/>
      <c r="W210" s="128"/>
      <c r="X210" s="128"/>
      <c r="Y210" s="128"/>
      <c r="Z210" s="128"/>
      <c r="AA210" s="128"/>
      <c r="AB210" s="128"/>
      <c r="AC210" s="128"/>
      <c r="AD210" s="128"/>
    </row>
    <row r="211" ht="15.75" customHeight="1">
      <c r="A211" s="127" t="s">
        <v>285</v>
      </c>
      <c r="B211" s="8"/>
      <c r="C211" s="8"/>
      <c r="D211" s="8"/>
      <c r="E211" s="8"/>
      <c r="F211" s="15"/>
      <c r="G211" s="129"/>
      <c r="H211" s="129"/>
      <c r="I211" s="129"/>
      <c r="J211" s="129"/>
      <c r="K211" s="129"/>
      <c r="L211" s="129"/>
      <c r="M211" s="129"/>
      <c r="N211" s="129"/>
      <c r="O211" s="129"/>
      <c r="P211" s="129"/>
      <c r="Q211" s="129"/>
      <c r="R211" s="128"/>
      <c r="S211" s="128"/>
      <c r="T211" s="128"/>
      <c r="U211" s="128"/>
      <c r="V211" s="128"/>
      <c r="W211" s="128"/>
      <c r="X211" s="128"/>
      <c r="Y211" s="128"/>
      <c r="Z211" s="128"/>
      <c r="AA211" s="128"/>
      <c r="AB211" s="128"/>
      <c r="AC211" s="128"/>
      <c r="AD211" s="128"/>
    </row>
    <row r="212" ht="15.75" customHeight="1">
      <c r="A212" s="127" t="s">
        <v>286</v>
      </c>
      <c r="B212" s="8"/>
      <c r="C212" s="8"/>
      <c r="D212" s="8"/>
      <c r="E212" s="8"/>
      <c r="F212" s="15"/>
      <c r="G212" s="129"/>
      <c r="H212" s="129"/>
      <c r="I212" s="129"/>
      <c r="J212" s="129"/>
      <c r="K212" s="129"/>
      <c r="L212" s="129"/>
      <c r="M212" s="129"/>
      <c r="N212" s="129"/>
      <c r="O212" s="129"/>
      <c r="P212" s="129"/>
      <c r="Q212" s="129"/>
      <c r="R212" s="128"/>
      <c r="S212" s="128"/>
      <c r="T212" s="128"/>
      <c r="U212" s="128"/>
      <c r="V212" s="128"/>
      <c r="W212" s="128"/>
      <c r="X212" s="128"/>
      <c r="Y212" s="128"/>
      <c r="Z212" s="128"/>
      <c r="AA212" s="128"/>
      <c r="AB212" s="128"/>
      <c r="AC212" s="128"/>
      <c r="AD212" s="128"/>
    </row>
    <row r="213" ht="15.75" customHeight="1">
      <c r="A213" s="127" t="s">
        <v>287</v>
      </c>
      <c r="B213" s="8"/>
      <c r="C213" s="8"/>
      <c r="D213" s="8"/>
      <c r="E213" s="8"/>
      <c r="F213" s="15"/>
      <c r="G213" s="129"/>
      <c r="H213" s="129"/>
      <c r="I213" s="129"/>
      <c r="J213" s="129"/>
      <c r="K213" s="129"/>
      <c r="L213" s="129"/>
      <c r="M213" s="129"/>
      <c r="N213" s="129"/>
      <c r="O213" s="129"/>
      <c r="P213" s="129"/>
      <c r="Q213" s="129"/>
      <c r="R213" s="128"/>
      <c r="S213" s="128"/>
      <c r="T213" s="128"/>
      <c r="U213" s="128"/>
      <c r="V213" s="128"/>
      <c r="W213" s="128"/>
      <c r="X213" s="128"/>
      <c r="Y213" s="128"/>
      <c r="Z213" s="128"/>
      <c r="AA213" s="128"/>
      <c r="AB213" s="128"/>
      <c r="AC213" s="128"/>
      <c r="AD213" s="128"/>
    </row>
    <row r="214" ht="15.75" customHeight="1">
      <c r="A214" s="127" t="s">
        <v>288</v>
      </c>
      <c r="B214" s="8"/>
      <c r="C214" s="8"/>
      <c r="D214" s="8"/>
      <c r="E214" s="8"/>
      <c r="F214" s="15"/>
      <c r="G214" s="129"/>
      <c r="H214" s="129"/>
      <c r="I214" s="129"/>
      <c r="J214" s="129"/>
      <c r="K214" s="129"/>
      <c r="L214" s="129"/>
      <c r="M214" s="129"/>
      <c r="N214" s="129"/>
      <c r="O214" s="129"/>
      <c r="P214" s="129"/>
      <c r="Q214" s="129"/>
      <c r="R214" s="128"/>
      <c r="S214" s="128"/>
      <c r="T214" s="128"/>
      <c r="U214" s="128"/>
      <c r="V214" s="128"/>
      <c r="W214" s="128"/>
      <c r="X214" s="128"/>
      <c r="Y214" s="128"/>
      <c r="Z214" s="128"/>
      <c r="AA214" s="128"/>
      <c r="AB214" s="128"/>
      <c r="AC214" s="128"/>
      <c r="AD214" s="128"/>
    </row>
    <row r="215" ht="15.75" customHeight="1">
      <c r="A215" s="127" t="s">
        <v>289</v>
      </c>
      <c r="B215" s="8"/>
      <c r="C215" s="8"/>
      <c r="D215" s="8"/>
      <c r="E215" s="8"/>
      <c r="F215" s="15"/>
      <c r="G215" s="129"/>
      <c r="H215" s="129"/>
      <c r="I215" s="129"/>
      <c r="J215" s="129"/>
      <c r="K215" s="129"/>
      <c r="L215" s="129"/>
      <c r="M215" s="129"/>
      <c r="N215" s="129"/>
      <c r="O215" s="129"/>
      <c r="P215" s="129"/>
      <c r="Q215" s="129"/>
      <c r="R215" s="128"/>
      <c r="S215" s="128"/>
      <c r="T215" s="128"/>
      <c r="U215" s="128"/>
      <c r="V215" s="128"/>
      <c r="W215" s="128"/>
      <c r="X215" s="128"/>
      <c r="Y215" s="128"/>
      <c r="Z215" s="128"/>
      <c r="AA215" s="128"/>
      <c r="AB215" s="128"/>
      <c r="AC215" s="128"/>
      <c r="AD215" s="128"/>
    </row>
    <row r="216" ht="15.75" customHeight="1">
      <c r="A216" s="130"/>
      <c r="B216" s="130"/>
      <c r="C216" s="130"/>
      <c r="D216" s="130"/>
      <c r="E216" s="130"/>
      <c r="F216" s="130"/>
      <c r="G216" s="130"/>
      <c r="H216" s="130"/>
      <c r="I216" s="130"/>
      <c r="J216" s="130"/>
      <c r="K216" s="130"/>
      <c r="L216" s="130"/>
      <c r="M216" s="130"/>
      <c r="N216" s="130"/>
      <c r="O216" s="130"/>
      <c r="P216" s="130"/>
      <c r="Q216" s="130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</row>
    <row r="217" ht="15.75" customHeight="1">
      <c r="A217" s="130"/>
      <c r="B217" s="130"/>
      <c r="C217" s="130"/>
      <c r="D217" s="130"/>
      <c r="E217" s="130"/>
      <c r="F217" s="130"/>
      <c r="G217" s="130"/>
      <c r="H217" s="130"/>
      <c r="I217" s="130"/>
      <c r="J217" s="130"/>
      <c r="K217" s="130"/>
      <c r="L217" s="130"/>
      <c r="M217" s="130"/>
      <c r="N217" s="130"/>
      <c r="O217" s="130"/>
      <c r="P217" s="130"/>
      <c r="Q217" s="130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</row>
    <row r="218" ht="15.75" customHeight="1">
      <c r="A218" s="130"/>
      <c r="B218" s="130"/>
      <c r="C218" s="130"/>
      <c r="D218" s="130"/>
      <c r="E218" s="130"/>
      <c r="F218" s="130"/>
      <c r="G218" s="130"/>
      <c r="H218" s="130"/>
      <c r="I218" s="130"/>
      <c r="J218" s="130"/>
      <c r="K218" s="130"/>
      <c r="L218" s="130"/>
      <c r="M218" s="130"/>
      <c r="N218" s="130"/>
      <c r="O218" s="130"/>
      <c r="P218" s="130"/>
      <c r="Q218" s="130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</row>
    <row r="219" ht="15.75" customHeight="1">
      <c r="A219" s="130"/>
      <c r="B219" s="130"/>
      <c r="C219" s="130"/>
      <c r="D219" s="130"/>
      <c r="E219" s="130"/>
      <c r="F219" s="130"/>
      <c r="G219" s="130"/>
      <c r="H219" s="130"/>
      <c r="I219" s="130"/>
      <c r="J219" s="130"/>
      <c r="K219" s="130"/>
      <c r="L219" s="130"/>
      <c r="M219" s="130"/>
      <c r="N219" s="130"/>
      <c r="O219" s="130"/>
      <c r="P219" s="130"/>
      <c r="Q219" s="130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</row>
    <row r="1001" ht="15.75" customHeight="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</row>
    <row r="1002" ht="15.75" customHeight="1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</row>
    <row r="1003" ht="15.75" customHeight="1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</row>
    <row r="1004" ht="15.75" customHeight="1">
      <c r="A1004" s="6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</row>
    <row r="1005" ht="15.75" customHeight="1">
      <c r="A1005" s="6"/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</row>
    <row r="1006" ht="15.75" customHeight="1">
      <c r="A1006" s="6"/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</row>
    <row r="1007" ht="15.75" customHeight="1">
      <c r="A1007" s="6"/>
      <c r="B1007" s="6"/>
      <c r="C1007" s="6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</row>
    <row r="1008" ht="15.75" customHeight="1">
      <c r="A1008" s="6"/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</row>
    <row r="1009" ht="15.75" customHeight="1">
      <c r="A1009" s="6"/>
      <c r="B1009" s="6"/>
      <c r="C1009" s="6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</row>
    <row r="1010" ht="15.75" customHeight="1">
      <c r="A1010" s="6"/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</row>
    <row r="1011" ht="15.75" customHeight="1">
      <c r="A1011" s="6"/>
      <c r="B1011" s="6"/>
      <c r="C1011" s="6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</row>
    <row r="1012" ht="15.75" customHeight="1">
      <c r="A1012" s="6"/>
      <c r="B1012" s="6"/>
      <c r="C1012" s="6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</row>
    <row r="1013" ht="15.75" customHeight="1">
      <c r="A1013" s="6"/>
      <c r="B1013" s="6"/>
      <c r="C1013" s="6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</row>
    <row r="1014" ht="15.75" customHeight="1">
      <c r="A1014" s="6"/>
      <c r="B1014" s="6"/>
      <c r="C1014" s="6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</row>
    <row r="1015" ht="15.75" customHeight="1">
      <c r="A1015" s="6"/>
      <c r="B1015" s="6"/>
      <c r="C1015" s="6"/>
      <c r="D1015" s="6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</row>
    <row r="1016" ht="15.75" customHeight="1">
      <c r="A1016" s="6"/>
      <c r="B1016" s="6"/>
      <c r="C1016" s="6"/>
      <c r="D1016" s="6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</row>
    <row r="1017" ht="15.75" customHeight="1">
      <c r="A1017" s="6"/>
      <c r="B1017" s="6"/>
      <c r="C1017" s="6"/>
      <c r="D1017" s="6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</row>
    <row r="1018" ht="15.75" customHeight="1">
      <c r="A1018" s="6"/>
      <c r="B1018" s="6"/>
      <c r="C1018" s="6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</row>
    <row r="1019" ht="15.75" customHeight="1">
      <c r="A1019" s="6"/>
      <c r="B1019" s="6"/>
      <c r="C1019" s="6"/>
      <c r="D1019" s="6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</row>
    <row r="1020" ht="15.75" customHeight="1">
      <c r="A1020" s="6"/>
      <c r="B1020" s="6"/>
      <c r="C1020" s="6"/>
      <c r="D1020" s="6"/>
      <c r="E1020" s="6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</row>
    <row r="1021" ht="15.75" customHeight="1">
      <c r="A1021" s="6"/>
      <c r="B1021" s="6"/>
      <c r="C1021" s="6"/>
      <c r="D1021" s="6"/>
      <c r="E1021" s="6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</row>
    <row r="1022" ht="15.75" customHeight="1">
      <c r="A1022" s="6"/>
      <c r="B1022" s="6"/>
      <c r="C1022" s="6"/>
      <c r="D1022" s="6"/>
      <c r="E1022" s="6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</row>
    <row r="1023" ht="15.75" customHeight="1">
      <c r="A1023" s="6"/>
      <c r="B1023" s="6"/>
      <c r="C1023" s="6"/>
      <c r="D1023" s="6"/>
      <c r="E1023" s="6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</row>
    <row r="1024" ht="15.75" customHeight="1">
      <c r="A1024" s="6"/>
      <c r="B1024" s="6"/>
      <c r="C1024" s="6"/>
      <c r="D1024" s="6"/>
      <c r="E1024" s="6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</row>
    <row r="1025" ht="15.75" customHeight="1">
      <c r="A1025" s="6"/>
      <c r="B1025" s="6"/>
      <c r="C1025" s="6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</row>
    <row r="1026" ht="15.75" customHeight="1">
      <c r="A1026" s="6"/>
      <c r="B1026" s="6"/>
      <c r="C1026" s="6"/>
      <c r="D1026" s="6"/>
      <c r="E1026" s="6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</row>
    <row r="1027" ht="15.75" customHeight="1">
      <c r="A1027" s="6"/>
      <c r="B1027" s="6"/>
      <c r="C1027" s="6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</row>
    <row r="1028" ht="15.75" customHeight="1">
      <c r="A1028" s="6"/>
      <c r="B1028" s="6"/>
      <c r="C1028" s="6"/>
      <c r="D1028" s="6"/>
      <c r="E1028" s="6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</row>
    <row r="1029" ht="15.75" customHeight="1">
      <c r="A1029" s="6"/>
      <c r="B1029" s="6"/>
      <c r="C1029" s="6"/>
      <c r="D1029" s="6"/>
      <c r="E1029" s="6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</row>
    <row r="1030" ht="15.75" customHeight="1">
      <c r="A1030" s="6"/>
      <c r="B1030" s="6"/>
      <c r="C1030" s="6"/>
      <c r="D1030" s="6"/>
      <c r="E1030" s="6"/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</row>
    <row r="1031" ht="15.75" customHeight="1">
      <c r="A1031" s="6"/>
      <c r="B1031" s="6"/>
      <c r="C1031" s="6"/>
      <c r="D1031" s="6"/>
      <c r="E1031" s="6"/>
      <c r="F1031" s="6"/>
      <c r="G1031" s="6"/>
      <c r="H1031" s="6"/>
      <c r="I1031" s="6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</row>
    <row r="1032" ht="15.75" customHeight="1">
      <c r="A1032" s="6"/>
      <c r="B1032" s="6"/>
      <c r="C1032" s="6"/>
      <c r="D1032" s="6"/>
      <c r="E1032" s="6"/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</row>
    <row r="1033" ht="15.75" customHeight="1">
      <c r="A1033" s="6"/>
      <c r="B1033" s="6"/>
      <c r="C1033" s="6"/>
      <c r="D1033" s="6"/>
      <c r="E1033" s="6"/>
      <c r="F1033" s="6"/>
      <c r="G1033" s="6"/>
      <c r="H1033" s="6"/>
      <c r="I1033" s="6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</row>
    <row r="1034" ht="15.75" customHeight="1">
      <c r="A1034" s="6"/>
      <c r="B1034" s="6"/>
      <c r="C1034" s="6"/>
      <c r="D1034" s="6"/>
      <c r="E1034" s="6"/>
      <c r="F1034" s="6"/>
      <c r="G1034" s="6"/>
      <c r="H1034" s="6"/>
      <c r="I1034" s="6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</row>
    <row r="1035" ht="15.75" customHeight="1">
      <c r="A1035" s="6"/>
      <c r="B1035" s="6"/>
      <c r="C1035" s="6"/>
      <c r="D1035" s="6"/>
      <c r="E1035" s="6"/>
      <c r="F1035" s="6"/>
      <c r="G1035" s="6"/>
      <c r="H1035" s="6"/>
      <c r="I1035" s="6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</row>
    <row r="1036" ht="15.75" customHeight="1">
      <c r="A1036" s="6"/>
      <c r="B1036" s="6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</row>
    <row r="1037" ht="15.75" customHeight="1">
      <c r="A1037" s="6"/>
      <c r="B1037" s="6"/>
      <c r="C1037" s="6"/>
      <c r="D1037" s="6"/>
      <c r="E1037" s="6"/>
      <c r="F1037" s="6"/>
      <c r="G1037" s="6"/>
      <c r="H1037" s="6"/>
      <c r="I1037" s="6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</row>
    <row r="1038" ht="15.75" customHeight="1">
      <c r="A1038" s="6"/>
      <c r="B1038" s="6"/>
      <c r="C1038" s="6"/>
      <c r="D1038" s="6"/>
      <c r="E1038" s="6"/>
      <c r="F1038" s="6"/>
      <c r="G1038" s="6"/>
      <c r="H1038" s="6"/>
      <c r="I1038" s="6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</row>
    <row r="1039" ht="15.75" customHeight="1">
      <c r="A1039" s="6"/>
      <c r="B1039" s="6"/>
      <c r="C1039" s="6"/>
      <c r="D1039" s="6"/>
      <c r="E1039" s="6"/>
      <c r="F1039" s="6"/>
      <c r="G1039" s="6"/>
      <c r="H1039" s="6"/>
      <c r="I1039" s="6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</row>
    <row r="1040" ht="15.75" customHeight="1">
      <c r="A1040" s="6"/>
      <c r="B1040" s="6"/>
      <c r="C1040" s="6"/>
      <c r="D1040" s="6"/>
      <c r="E1040" s="6"/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</row>
    <row r="1041" ht="15.75" customHeight="1">
      <c r="A1041" s="6"/>
      <c r="B1041" s="6"/>
      <c r="C1041" s="6"/>
      <c r="D1041" s="6"/>
      <c r="E1041" s="6"/>
      <c r="F1041" s="6"/>
      <c r="G1041" s="6"/>
      <c r="H1041" s="6"/>
      <c r="I1041" s="6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</row>
    <row r="1042" ht="15.75" customHeight="1">
      <c r="A1042" s="6"/>
      <c r="B1042" s="6"/>
      <c r="C1042" s="6"/>
      <c r="D1042" s="6"/>
      <c r="E1042" s="6"/>
      <c r="F1042" s="6"/>
      <c r="G1042" s="6"/>
      <c r="H1042" s="6"/>
      <c r="I1042" s="6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</row>
    <row r="1043" ht="15.75" customHeight="1">
      <c r="A1043" s="6"/>
      <c r="B1043" s="6"/>
      <c r="C1043" s="6"/>
      <c r="D1043" s="6"/>
      <c r="E1043" s="6"/>
      <c r="F1043" s="6"/>
      <c r="G1043" s="6"/>
      <c r="H1043" s="6"/>
      <c r="I1043" s="6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</row>
    <row r="1044" ht="15.75" customHeight="1">
      <c r="A1044" s="6"/>
      <c r="B1044" s="6"/>
      <c r="C1044" s="6"/>
      <c r="D1044" s="6"/>
      <c r="E1044" s="6"/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</row>
    <row r="1045" ht="15.75" customHeight="1">
      <c r="A1045" s="6"/>
      <c r="B1045" s="6"/>
      <c r="C1045" s="6"/>
      <c r="D1045" s="6"/>
      <c r="E1045" s="6"/>
      <c r="F1045" s="6"/>
      <c r="G1045" s="6"/>
      <c r="H1045" s="6"/>
      <c r="I1045" s="6"/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</row>
    <row r="1046" ht="15.75" customHeight="1">
      <c r="A1046" s="6"/>
      <c r="B1046" s="6"/>
      <c r="C1046" s="6"/>
      <c r="D1046" s="6"/>
      <c r="E1046" s="6"/>
      <c r="F1046" s="6"/>
      <c r="G1046" s="6"/>
      <c r="H1046" s="6"/>
      <c r="I1046" s="6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</row>
    <row r="1047" ht="15.75" customHeight="1">
      <c r="A1047" s="6"/>
      <c r="B1047" s="6"/>
      <c r="C1047" s="6"/>
      <c r="D1047" s="6"/>
      <c r="E1047" s="6"/>
      <c r="F1047" s="6"/>
      <c r="G1047" s="6"/>
      <c r="H1047" s="6"/>
      <c r="I1047" s="6"/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</row>
    <row r="1048" ht="15.75" customHeight="1">
      <c r="A1048" s="6"/>
      <c r="B1048" s="6"/>
      <c r="C1048" s="6"/>
      <c r="D1048" s="6"/>
      <c r="E1048" s="6"/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</row>
    <row r="1049" ht="15.75" customHeight="1">
      <c r="A1049" s="6"/>
      <c r="B1049" s="6"/>
      <c r="C1049" s="6"/>
      <c r="D1049" s="6"/>
      <c r="E1049" s="6"/>
      <c r="F1049" s="6"/>
      <c r="G1049" s="6"/>
      <c r="H1049" s="6"/>
      <c r="I1049" s="6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</row>
    <row r="1050" ht="15.75" customHeight="1">
      <c r="A1050" s="6"/>
      <c r="B1050" s="6"/>
      <c r="C1050" s="6"/>
      <c r="D1050" s="6"/>
      <c r="E1050" s="6"/>
      <c r="F1050" s="6"/>
      <c r="G1050" s="6"/>
      <c r="H1050" s="6"/>
      <c r="I1050" s="6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</row>
    <row r="1051" ht="15.75" customHeight="1">
      <c r="A1051" s="6"/>
      <c r="B1051" s="6"/>
      <c r="C1051" s="6"/>
      <c r="D1051" s="6"/>
      <c r="E1051" s="6"/>
      <c r="F1051" s="6"/>
      <c r="G1051" s="6"/>
      <c r="H1051" s="6"/>
      <c r="I1051" s="6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</row>
    <row r="1052" ht="15.75" customHeight="1">
      <c r="A1052" s="6"/>
      <c r="B1052" s="6"/>
      <c r="C1052" s="6"/>
      <c r="D1052" s="6"/>
      <c r="E1052" s="6"/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</row>
    <row r="1053" ht="15.75" customHeight="1">
      <c r="A1053" s="6"/>
      <c r="B1053" s="6"/>
      <c r="C1053" s="6"/>
      <c r="D1053" s="6"/>
      <c r="E1053" s="6"/>
      <c r="F1053" s="6"/>
      <c r="G1053" s="6"/>
      <c r="H1053" s="6"/>
      <c r="I1053" s="6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</row>
    <row r="1054" ht="15.75" customHeight="1">
      <c r="A1054" s="6"/>
      <c r="B1054" s="6"/>
      <c r="C1054" s="6"/>
      <c r="D1054" s="6"/>
      <c r="E1054" s="6"/>
      <c r="F1054" s="6"/>
      <c r="G1054" s="6"/>
      <c r="H1054" s="6"/>
      <c r="I1054" s="6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</row>
    <row r="1055" ht="15.75" customHeight="1">
      <c r="A1055" s="6"/>
      <c r="B1055" s="6"/>
      <c r="C1055" s="6"/>
      <c r="D1055" s="6"/>
      <c r="E1055" s="6"/>
      <c r="F1055" s="6"/>
      <c r="G1055" s="6"/>
      <c r="H1055" s="6"/>
      <c r="I1055" s="6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</row>
    <row r="1056" ht="15.75" customHeight="1">
      <c r="A1056" s="6"/>
      <c r="B1056" s="6"/>
      <c r="C1056" s="6"/>
      <c r="D1056" s="6"/>
      <c r="E1056" s="6"/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</row>
    <row r="1057" ht="15.75" customHeight="1">
      <c r="A1057" s="6"/>
      <c r="B1057" s="6"/>
      <c r="C1057" s="6"/>
      <c r="D1057" s="6"/>
      <c r="E1057" s="6"/>
      <c r="F1057" s="6"/>
      <c r="G1057" s="6"/>
      <c r="H1057" s="6"/>
      <c r="I1057" s="6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</row>
    <row r="1058" ht="15.75" customHeight="1">
      <c r="A1058" s="6"/>
      <c r="B1058" s="6"/>
      <c r="C1058" s="6"/>
      <c r="D1058" s="6"/>
      <c r="E1058" s="6"/>
      <c r="F1058" s="6"/>
      <c r="G1058" s="6"/>
      <c r="H1058" s="6"/>
      <c r="I1058" s="6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</row>
    <row r="1059" ht="15.75" customHeight="1">
      <c r="A1059" s="6"/>
      <c r="B1059" s="6"/>
      <c r="C1059" s="6"/>
      <c r="D1059" s="6"/>
      <c r="E1059" s="6"/>
      <c r="F1059" s="6"/>
      <c r="G1059" s="6"/>
      <c r="H1059" s="6"/>
      <c r="I1059" s="6"/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</row>
    <row r="1060" ht="15.75" customHeight="1">
      <c r="A1060" s="6"/>
      <c r="B1060" s="6"/>
      <c r="C1060" s="6"/>
      <c r="D1060" s="6"/>
      <c r="E1060" s="6"/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</row>
    <row r="1061" ht="15.75" customHeight="1">
      <c r="A1061" s="6"/>
      <c r="B1061" s="6"/>
      <c r="C1061" s="6"/>
      <c r="D1061" s="6"/>
      <c r="E1061" s="6"/>
      <c r="F1061" s="6"/>
      <c r="G1061" s="6"/>
      <c r="H1061" s="6"/>
      <c r="I1061" s="6"/>
      <c r="J1061" s="6"/>
      <c r="K1061" s="6"/>
      <c r="L1061" s="6"/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</row>
    <row r="1062" ht="15.75" customHeight="1">
      <c r="A1062" s="6"/>
      <c r="B1062" s="6"/>
      <c r="C1062" s="6"/>
      <c r="D1062" s="6"/>
      <c r="E1062" s="6"/>
      <c r="F1062" s="6"/>
      <c r="G1062" s="6"/>
      <c r="H1062" s="6"/>
      <c r="I1062" s="6"/>
      <c r="J1062" s="6"/>
      <c r="K1062" s="6"/>
      <c r="L1062" s="6"/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</row>
    <row r="1063" ht="15.75" customHeight="1">
      <c r="A1063" s="6"/>
      <c r="B1063" s="6"/>
      <c r="C1063" s="6"/>
      <c r="D1063" s="6"/>
      <c r="E1063" s="6"/>
      <c r="F1063" s="6"/>
      <c r="G1063" s="6"/>
      <c r="H1063" s="6"/>
      <c r="I1063" s="6"/>
      <c r="J1063" s="6"/>
      <c r="K1063" s="6"/>
      <c r="L1063" s="6"/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</row>
    <row r="1064" ht="15.75" customHeight="1">
      <c r="A1064" s="6"/>
      <c r="B1064" s="6"/>
      <c r="C1064" s="6"/>
      <c r="D1064" s="6"/>
      <c r="E1064" s="6"/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</row>
    <row r="1065" ht="15.75" customHeight="1">
      <c r="A1065" s="6"/>
      <c r="B1065" s="6"/>
      <c r="C1065" s="6"/>
      <c r="D1065" s="6"/>
      <c r="E1065" s="6"/>
      <c r="F1065" s="6"/>
      <c r="G1065" s="6"/>
      <c r="H1065" s="6"/>
      <c r="I1065" s="6"/>
      <c r="J1065" s="6"/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</row>
  </sheetData>
  <mergeCells count="83"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10:F210"/>
    <mergeCell ref="A211:F211"/>
    <mergeCell ref="A212:F212"/>
    <mergeCell ref="A213:F213"/>
    <mergeCell ref="A214:F214"/>
    <mergeCell ref="A215:F215"/>
    <mergeCell ref="A203:F203"/>
    <mergeCell ref="A204:F204"/>
    <mergeCell ref="A205:F205"/>
    <mergeCell ref="A206:F206"/>
    <mergeCell ref="A207:F207"/>
    <mergeCell ref="A208:F208"/>
    <mergeCell ref="A209:F209"/>
    <mergeCell ref="A1:J1"/>
    <mergeCell ref="A2:J2"/>
    <mergeCell ref="A3:J3"/>
    <mergeCell ref="B4:J4"/>
    <mergeCell ref="A5:J5"/>
    <mergeCell ref="A91:I91"/>
    <mergeCell ref="A106:I106"/>
    <mergeCell ref="A140:F140"/>
    <mergeCell ref="A141:F141"/>
    <mergeCell ref="A142:F142"/>
    <mergeCell ref="A143:F143"/>
    <mergeCell ref="A144:F144"/>
    <mergeCell ref="A145:F145"/>
    <mergeCell ref="A146:F146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</mergeCells>
  <dataValidations>
    <dataValidation type="list" allowBlank="1" sqref="D7:D76 D93:D97 D108:D127">
      <formula1>"AGP,CLH,CLT,COM,CTD,CTI,DES,DISP,ELE,ESG,EST,EXM,EXQ,EXR,FRQ,REV,VAGO"</formula1>
    </dataValidation>
    <dataValidation type="list" allowBlank="1" sqref="B108:B127">
      <formula1>"FGS-1,FGS-2,FGS-3,FGA-1,FGA-2,FGA-3"</formula1>
    </dataValidation>
    <dataValidation type="list" allowBlank="1" sqref="B7:B76">
      <formula1>"DAS,DAS-1,DAS-2,DAS-3,DAS-4,DAS-5,CAA-1,CAA-2,CAA-3,CAA-4,CAA-5"</formula1>
    </dataValidation>
    <dataValidation type="list" allowBlank="1" sqref="B93:B97">
      <formula1>"FDA,FDA-1,FDA-2,FDA-3,FDA-4"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1.0"/>
    <col customWidth="1" min="2" max="2" width="12.0"/>
    <col customWidth="1" min="3" max="3" width="17.38"/>
    <col customWidth="1" min="4" max="4" width="14.5"/>
    <col customWidth="1" min="5" max="5" width="9.88"/>
    <col customWidth="1" min="6" max="6" width="52.88"/>
    <col customWidth="1" min="7" max="7" width="19.88"/>
    <col customWidth="1" min="8" max="8" width="18.25"/>
    <col customWidth="1" min="9" max="9" width="17.88"/>
    <col customWidth="1" min="10" max="10" width="15.0"/>
    <col customWidth="1" min="11" max="16" width="8.0"/>
    <col customWidth="1" min="17" max="17" width="43.88"/>
    <col customWidth="1" min="18" max="30" width="8.0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6"/>
      <c r="AC1" s="6"/>
      <c r="AD1" s="6"/>
    </row>
    <row r="2">
      <c r="A2" s="10" t="s">
        <v>325</v>
      </c>
      <c r="B2" s="8"/>
      <c r="C2" s="8"/>
      <c r="D2" s="8"/>
      <c r="E2" s="8"/>
      <c r="F2" s="8"/>
      <c r="G2" s="8"/>
      <c r="H2" s="8"/>
      <c r="I2" s="8"/>
      <c r="J2" s="9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6"/>
      <c r="AC2" s="6"/>
      <c r="AD2" s="6"/>
    </row>
    <row r="3">
      <c r="A3" s="10" t="s">
        <v>3</v>
      </c>
      <c r="B3" s="8"/>
      <c r="C3" s="8"/>
      <c r="D3" s="8"/>
      <c r="E3" s="8"/>
      <c r="F3" s="8"/>
      <c r="G3" s="8"/>
      <c r="H3" s="8"/>
      <c r="I3" s="8"/>
      <c r="J3" s="9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2"/>
      <c r="AA3" s="12"/>
      <c r="AB3" s="6"/>
      <c r="AC3" s="6"/>
      <c r="AD3" s="6"/>
    </row>
    <row r="4">
      <c r="A4" s="131" t="s">
        <v>358</v>
      </c>
      <c r="B4" s="14" t="s">
        <v>5</v>
      </c>
      <c r="C4" s="8"/>
      <c r="D4" s="8"/>
      <c r="E4" s="8"/>
      <c r="F4" s="8"/>
      <c r="G4" s="8"/>
      <c r="H4" s="8"/>
      <c r="I4" s="8"/>
      <c r="J4" s="15"/>
      <c r="K4" s="1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</row>
    <row r="5">
      <c r="A5" s="17" t="s">
        <v>6</v>
      </c>
      <c r="B5" s="8"/>
      <c r="C5" s="8"/>
      <c r="D5" s="8"/>
      <c r="E5" s="8"/>
      <c r="F5" s="8"/>
      <c r="G5" s="8"/>
      <c r="H5" s="8"/>
      <c r="I5" s="8"/>
      <c r="J5" s="15"/>
      <c r="K5" s="18"/>
      <c r="L5" s="19"/>
      <c r="M5" s="20"/>
      <c r="N5" s="20"/>
      <c r="O5" s="20"/>
      <c r="P5" s="20"/>
      <c r="Q5" s="2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</row>
    <row r="6">
      <c r="A6" s="21" t="s">
        <v>7</v>
      </c>
      <c r="B6" s="21" t="s">
        <v>8</v>
      </c>
      <c r="C6" s="21" t="s">
        <v>9</v>
      </c>
      <c r="D6" s="21" t="s">
        <v>10</v>
      </c>
      <c r="E6" s="21" t="s">
        <v>11</v>
      </c>
      <c r="F6" s="21" t="s">
        <v>12</v>
      </c>
      <c r="G6" s="21" t="s">
        <v>13</v>
      </c>
      <c r="H6" s="21" t="s">
        <v>14</v>
      </c>
      <c r="I6" s="21" t="s">
        <v>15</v>
      </c>
      <c r="J6" s="21" t="s">
        <v>16</v>
      </c>
      <c r="K6" s="22"/>
      <c r="L6" s="23"/>
      <c r="M6" s="23"/>
      <c r="N6" s="23"/>
      <c r="O6" s="23"/>
      <c r="P6" s="23"/>
      <c r="Q6" s="23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</row>
    <row r="7">
      <c r="A7" s="132" t="s">
        <v>17</v>
      </c>
      <c r="B7" s="133" t="s">
        <v>18</v>
      </c>
      <c r="C7" s="134"/>
      <c r="D7" s="135" t="s">
        <v>19</v>
      </c>
      <c r="E7" s="209">
        <v>1.0</v>
      </c>
      <c r="F7" s="179" t="s">
        <v>20</v>
      </c>
      <c r="G7" s="136">
        <v>18000.0</v>
      </c>
      <c r="H7" s="180">
        <v>0.0</v>
      </c>
      <c r="I7" s="180">
        <v>0.0</v>
      </c>
      <c r="J7" s="33">
        <f t="shared" ref="J7:J76" si="1">SUM(G7:I7)</f>
        <v>18000</v>
      </c>
      <c r="K7" s="34"/>
      <c r="L7" s="34"/>
      <c r="M7" s="34"/>
      <c r="N7" s="34"/>
      <c r="O7" s="34"/>
      <c r="P7" s="34"/>
      <c r="Q7" s="34"/>
      <c r="R7" s="35"/>
      <c r="S7" s="35"/>
      <c r="T7" s="35"/>
      <c r="U7" s="35"/>
      <c r="V7" s="35"/>
      <c r="W7" s="35"/>
      <c r="X7" s="35"/>
      <c r="Y7" s="35"/>
      <c r="Z7" s="35"/>
      <c r="AA7" s="16"/>
      <c r="AB7" s="16"/>
      <c r="AC7" s="16"/>
      <c r="AD7" s="16"/>
    </row>
    <row r="8">
      <c r="A8" s="66" t="s">
        <v>21</v>
      </c>
      <c r="B8" s="138" t="s">
        <v>22</v>
      </c>
      <c r="C8" s="68"/>
      <c r="D8" s="69" t="s">
        <v>23</v>
      </c>
      <c r="E8" s="70">
        <v>1.0</v>
      </c>
      <c r="F8" s="66" t="s">
        <v>24</v>
      </c>
      <c r="G8" s="72">
        <v>0.0</v>
      </c>
      <c r="H8" s="73">
        <v>2600.0</v>
      </c>
      <c r="I8" s="73">
        <v>10400.0</v>
      </c>
      <c r="J8" s="33">
        <f t="shared" si="1"/>
        <v>13000</v>
      </c>
      <c r="K8" s="34"/>
      <c r="L8" s="34"/>
      <c r="M8" s="34"/>
      <c r="N8" s="34"/>
      <c r="O8" s="34"/>
      <c r="P8" s="34"/>
      <c r="Q8" s="34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</row>
    <row r="9">
      <c r="A9" s="66" t="s">
        <v>25</v>
      </c>
      <c r="B9" s="138" t="s">
        <v>22</v>
      </c>
      <c r="C9" s="68"/>
      <c r="D9" s="69" t="s">
        <v>23</v>
      </c>
      <c r="E9" s="70">
        <v>1.0</v>
      </c>
      <c r="F9" s="66" t="s">
        <v>26</v>
      </c>
      <c r="G9" s="72">
        <v>0.0</v>
      </c>
      <c r="H9" s="73">
        <v>2600.0</v>
      </c>
      <c r="I9" s="73">
        <v>10400.0</v>
      </c>
      <c r="J9" s="33">
        <f t="shared" si="1"/>
        <v>13000</v>
      </c>
      <c r="K9" s="34"/>
      <c r="L9" s="34"/>
      <c r="M9" s="34"/>
      <c r="N9" s="34"/>
      <c r="O9" s="34"/>
      <c r="P9" s="34"/>
      <c r="Q9" s="34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</row>
    <row r="10">
      <c r="A10" s="66" t="s">
        <v>27</v>
      </c>
      <c r="B10" s="138" t="s">
        <v>22</v>
      </c>
      <c r="C10" s="68"/>
      <c r="D10" s="69" t="s">
        <v>23</v>
      </c>
      <c r="E10" s="70">
        <v>1.0</v>
      </c>
      <c r="F10" s="183" t="s">
        <v>28</v>
      </c>
      <c r="G10" s="72">
        <v>0.0</v>
      </c>
      <c r="H10" s="73">
        <v>2600.0</v>
      </c>
      <c r="I10" s="73">
        <v>10400.0</v>
      </c>
      <c r="J10" s="33">
        <f t="shared" si="1"/>
        <v>13000</v>
      </c>
      <c r="K10" s="34"/>
      <c r="L10" s="34"/>
      <c r="M10" s="34"/>
      <c r="N10" s="34"/>
      <c r="O10" s="34"/>
      <c r="P10" s="34"/>
      <c r="Q10" s="34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</row>
    <row r="11">
      <c r="A11" s="66" t="s">
        <v>29</v>
      </c>
      <c r="B11" s="138" t="s">
        <v>22</v>
      </c>
      <c r="C11" s="68"/>
      <c r="D11" s="69" t="s">
        <v>23</v>
      </c>
      <c r="E11" s="70">
        <v>1.0</v>
      </c>
      <c r="F11" s="184" t="s">
        <v>291</v>
      </c>
      <c r="G11" s="72">
        <v>0.0</v>
      </c>
      <c r="H11" s="73">
        <v>2600.0</v>
      </c>
      <c r="I11" s="73">
        <v>10400.0</v>
      </c>
      <c r="J11" s="33">
        <f t="shared" si="1"/>
        <v>13000</v>
      </c>
      <c r="K11" s="34"/>
      <c r="L11" s="34"/>
      <c r="M11" s="34"/>
      <c r="N11" s="34"/>
      <c r="O11" s="34"/>
      <c r="P11" s="34"/>
      <c r="Q11" s="34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</row>
    <row r="12">
      <c r="A12" s="43" t="s">
        <v>31</v>
      </c>
      <c r="B12" s="240" t="s">
        <v>32</v>
      </c>
      <c r="C12" s="241"/>
      <c r="D12" s="210" t="s">
        <v>292</v>
      </c>
      <c r="E12" s="70">
        <v>1.0</v>
      </c>
      <c r="F12" s="43" t="s">
        <v>30</v>
      </c>
      <c r="G12" s="199">
        <v>0.0</v>
      </c>
      <c r="H12" s="195">
        <v>0.0</v>
      </c>
      <c r="I12" s="195">
        <v>0.0</v>
      </c>
      <c r="J12" s="33">
        <f t="shared" si="1"/>
        <v>0</v>
      </c>
      <c r="K12" s="34"/>
      <c r="L12" s="34"/>
      <c r="M12" s="34"/>
      <c r="N12" s="34"/>
      <c r="O12" s="34"/>
      <c r="P12" s="34"/>
      <c r="Q12" s="34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</row>
    <row r="13">
      <c r="A13" s="66" t="s">
        <v>34</v>
      </c>
      <c r="B13" s="138" t="s">
        <v>32</v>
      </c>
      <c r="C13" s="68"/>
      <c r="D13" s="221" t="s">
        <v>23</v>
      </c>
      <c r="E13" s="70">
        <v>1.0</v>
      </c>
      <c r="F13" s="184" t="s">
        <v>354</v>
      </c>
      <c r="G13" s="199">
        <v>0.0</v>
      </c>
      <c r="H13" s="73">
        <v>1695.65</v>
      </c>
      <c r="I13" s="73">
        <v>6782.61</v>
      </c>
      <c r="J13" s="33">
        <f t="shared" si="1"/>
        <v>8478.26</v>
      </c>
      <c r="K13" s="34"/>
      <c r="L13" s="34"/>
      <c r="M13" s="34"/>
      <c r="N13" s="34"/>
      <c r="O13" s="34"/>
      <c r="P13" s="34"/>
      <c r="Q13" s="34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</row>
    <row r="14">
      <c r="A14" s="66" t="s">
        <v>35</v>
      </c>
      <c r="B14" s="138" t="s">
        <v>32</v>
      </c>
      <c r="C14" s="68"/>
      <c r="D14" s="69" t="s">
        <v>23</v>
      </c>
      <c r="E14" s="70">
        <v>1.0</v>
      </c>
      <c r="F14" s="66" t="s">
        <v>36</v>
      </c>
      <c r="G14" s="72">
        <v>0.0</v>
      </c>
      <c r="H14" s="73">
        <v>1695.65</v>
      </c>
      <c r="I14" s="73">
        <v>6782.61</v>
      </c>
      <c r="J14" s="33">
        <f t="shared" si="1"/>
        <v>8478.26</v>
      </c>
      <c r="K14" s="34"/>
      <c r="L14" s="34"/>
      <c r="M14" s="34"/>
      <c r="N14" s="34"/>
      <c r="O14" s="34"/>
      <c r="P14" s="34"/>
      <c r="Q14" s="34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</row>
    <row r="15">
      <c r="A15" s="66" t="s">
        <v>37</v>
      </c>
      <c r="B15" s="67" t="s">
        <v>32</v>
      </c>
      <c r="C15" s="68"/>
      <c r="D15" s="69" t="s">
        <v>23</v>
      </c>
      <c r="E15" s="70">
        <v>1.0</v>
      </c>
      <c r="F15" s="66" t="s">
        <v>38</v>
      </c>
      <c r="G15" s="72">
        <v>0.0</v>
      </c>
      <c r="H15" s="73">
        <v>1695.65</v>
      </c>
      <c r="I15" s="73">
        <v>6782.61</v>
      </c>
      <c r="J15" s="33">
        <f t="shared" si="1"/>
        <v>8478.26</v>
      </c>
      <c r="K15" s="34"/>
      <c r="L15" s="34"/>
      <c r="M15" s="34"/>
      <c r="N15" s="34"/>
      <c r="O15" s="34"/>
      <c r="P15" s="34"/>
      <c r="Q15" s="34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</row>
    <row r="16">
      <c r="A16" s="66" t="s">
        <v>39</v>
      </c>
      <c r="B16" s="138" t="s">
        <v>32</v>
      </c>
      <c r="C16" s="68"/>
      <c r="D16" s="69" t="s">
        <v>23</v>
      </c>
      <c r="E16" s="70">
        <v>1.0</v>
      </c>
      <c r="F16" s="66" t="s">
        <v>40</v>
      </c>
      <c r="G16" s="72">
        <v>0.0</v>
      </c>
      <c r="H16" s="73">
        <v>1695.65</v>
      </c>
      <c r="I16" s="73">
        <v>6782.61</v>
      </c>
      <c r="J16" s="33">
        <f t="shared" si="1"/>
        <v>8478.26</v>
      </c>
      <c r="K16" s="34"/>
      <c r="L16" s="34"/>
      <c r="M16" s="34"/>
      <c r="N16" s="34"/>
      <c r="O16" s="34"/>
      <c r="P16" s="34"/>
      <c r="Q16" s="34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</row>
    <row r="17">
      <c r="A17" s="66" t="s">
        <v>41</v>
      </c>
      <c r="B17" s="138" t="s">
        <v>32</v>
      </c>
      <c r="C17" s="68"/>
      <c r="D17" s="69" t="s">
        <v>23</v>
      </c>
      <c r="E17" s="70">
        <v>1.0</v>
      </c>
      <c r="F17" s="66" t="s">
        <v>42</v>
      </c>
      <c r="G17" s="72">
        <v>0.0</v>
      </c>
      <c r="H17" s="73">
        <v>1695.65</v>
      </c>
      <c r="I17" s="73">
        <v>6782.61</v>
      </c>
      <c r="J17" s="33">
        <f t="shared" si="1"/>
        <v>8478.26</v>
      </c>
      <c r="K17" s="34"/>
      <c r="L17" s="34"/>
      <c r="M17" s="34"/>
      <c r="N17" s="34"/>
      <c r="O17" s="34"/>
      <c r="P17" s="34"/>
      <c r="Q17" s="34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</row>
    <row r="18">
      <c r="A18" s="47" t="s">
        <v>343</v>
      </c>
      <c r="B18" s="144" t="s">
        <v>32</v>
      </c>
      <c r="C18" s="220"/>
      <c r="D18" s="221" t="s">
        <v>23</v>
      </c>
      <c r="E18" s="70">
        <v>1.0</v>
      </c>
      <c r="F18" s="47" t="s">
        <v>344</v>
      </c>
      <c r="G18" s="232">
        <v>0.0</v>
      </c>
      <c r="H18" s="233">
        <v>1695.65</v>
      </c>
      <c r="I18" s="233">
        <v>6782.61</v>
      </c>
      <c r="J18" s="33">
        <f t="shared" si="1"/>
        <v>8478.26</v>
      </c>
      <c r="K18" s="34"/>
      <c r="L18" s="34"/>
      <c r="M18" s="34"/>
      <c r="N18" s="34"/>
      <c r="O18" s="34"/>
      <c r="P18" s="34"/>
      <c r="Q18" s="34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</row>
    <row r="19">
      <c r="A19" s="66" t="s">
        <v>43</v>
      </c>
      <c r="B19" s="138" t="s">
        <v>44</v>
      </c>
      <c r="C19" s="68"/>
      <c r="D19" s="69" t="s">
        <v>23</v>
      </c>
      <c r="E19" s="70">
        <v>1.0</v>
      </c>
      <c r="F19" s="184" t="s">
        <v>293</v>
      </c>
      <c r="G19" s="72">
        <v>0.0</v>
      </c>
      <c r="H19" s="73">
        <v>1425.9</v>
      </c>
      <c r="I19" s="73">
        <v>5703.56</v>
      </c>
      <c r="J19" s="33">
        <f t="shared" si="1"/>
        <v>7129.46</v>
      </c>
      <c r="K19" s="34"/>
      <c r="L19" s="34"/>
      <c r="M19" s="34"/>
      <c r="N19" s="34"/>
      <c r="O19" s="34"/>
      <c r="P19" s="34"/>
      <c r="Q19" s="34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</row>
    <row r="20">
      <c r="A20" s="66" t="s">
        <v>45</v>
      </c>
      <c r="B20" s="138" t="s">
        <v>44</v>
      </c>
      <c r="C20" s="68"/>
      <c r="D20" s="69" t="s">
        <v>23</v>
      </c>
      <c r="E20" s="70">
        <v>1.0</v>
      </c>
      <c r="F20" s="66" t="s">
        <v>46</v>
      </c>
      <c r="G20" s="72">
        <v>0.0</v>
      </c>
      <c r="H20" s="73">
        <v>1425.9</v>
      </c>
      <c r="I20" s="73">
        <v>5703.56</v>
      </c>
      <c r="J20" s="33">
        <f t="shared" si="1"/>
        <v>7129.46</v>
      </c>
      <c r="K20" s="34"/>
      <c r="L20" s="34"/>
      <c r="M20" s="34"/>
      <c r="N20" s="34"/>
      <c r="O20" s="34"/>
      <c r="P20" s="34"/>
      <c r="Q20" s="34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</row>
    <row r="21">
      <c r="A21" s="66" t="s">
        <v>47</v>
      </c>
      <c r="B21" s="138" t="s">
        <v>44</v>
      </c>
      <c r="C21" s="68"/>
      <c r="D21" s="69" t="s">
        <v>23</v>
      </c>
      <c r="E21" s="70">
        <v>1.0</v>
      </c>
      <c r="F21" s="184" t="s">
        <v>294</v>
      </c>
      <c r="G21" s="72">
        <v>0.0</v>
      </c>
      <c r="H21" s="73">
        <v>1425.9</v>
      </c>
      <c r="I21" s="73">
        <v>5703.56</v>
      </c>
      <c r="J21" s="33">
        <f t="shared" si="1"/>
        <v>7129.46</v>
      </c>
      <c r="K21" s="34"/>
      <c r="L21" s="34"/>
      <c r="M21" s="34"/>
      <c r="N21" s="34"/>
      <c r="O21" s="34"/>
      <c r="P21" s="34"/>
      <c r="Q21" s="34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</row>
    <row r="22">
      <c r="A22" s="66" t="s">
        <v>48</v>
      </c>
      <c r="B22" s="138" t="s">
        <v>44</v>
      </c>
      <c r="C22" s="68"/>
      <c r="D22" s="69" t="s">
        <v>23</v>
      </c>
      <c r="E22" s="70">
        <v>1.0</v>
      </c>
      <c r="F22" s="184" t="s">
        <v>295</v>
      </c>
      <c r="G22" s="72">
        <v>0.0</v>
      </c>
      <c r="H22" s="73">
        <v>1425.9</v>
      </c>
      <c r="I22" s="73">
        <v>5703.56</v>
      </c>
      <c r="J22" s="33">
        <f t="shared" si="1"/>
        <v>7129.46</v>
      </c>
      <c r="K22" s="34"/>
      <c r="L22" s="34"/>
      <c r="M22" s="34"/>
      <c r="N22" s="34"/>
      <c r="O22" s="34"/>
      <c r="P22" s="34"/>
      <c r="Q22" s="34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</row>
    <row r="23">
      <c r="A23" s="66" t="s">
        <v>49</v>
      </c>
      <c r="B23" s="138" t="s">
        <v>44</v>
      </c>
      <c r="C23" s="68"/>
      <c r="D23" s="69" t="s">
        <v>23</v>
      </c>
      <c r="E23" s="70">
        <v>1.0</v>
      </c>
      <c r="F23" s="66" t="s">
        <v>50</v>
      </c>
      <c r="G23" s="72">
        <v>0.0</v>
      </c>
      <c r="H23" s="73">
        <v>1425.9</v>
      </c>
      <c r="I23" s="73">
        <v>5703.56</v>
      </c>
      <c r="J23" s="33">
        <f t="shared" si="1"/>
        <v>7129.46</v>
      </c>
      <c r="K23" s="34"/>
      <c r="L23" s="34"/>
      <c r="M23" s="34"/>
      <c r="N23" s="34"/>
      <c r="O23" s="34"/>
      <c r="P23" s="34"/>
      <c r="Q23" s="34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</row>
    <row r="24">
      <c r="A24" s="66" t="s">
        <v>51</v>
      </c>
      <c r="B24" s="138" t="s">
        <v>44</v>
      </c>
      <c r="C24" s="68"/>
      <c r="D24" s="69" t="s">
        <v>23</v>
      </c>
      <c r="E24" s="70">
        <v>1.0</v>
      </c>
      <c r="F24" s="189" t="s">
        <v>296</v>
      </c>
      <c r="G24" s="72">
        <v>0.0</v>
      </c>
      <c r="H24" s="73">
        <v>1425.9</v>
      </c>
      <c r="I24" s="73">
        <v>5703.56</v>
      </c>
      <c r="J24" s="33">
        <f t="shared" si="1"/>
        <v>7129.46</v>
      </c>
      <c r="K24" s="34"/>
      <c r="L24" s="34"/>
      <c r="M24" s="34"/>
      <c r="N24" s="34"/>
      <c r="O24" s="34"/>
      <c r="P24" s="34"/>
      <c r="Q24" s="34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</row>
    <row r="25">
      <c r="A25" s="43" t="s">
        <v>330</v>
      </c>
      <c r="B25" s="144" t="s">
        <v>44</v>
      </c>
      <c r="C25" s="241"/>
      <c r="D25" s="221" t="s">
        <v>23</v>
      </c>
      <c r="E25" s="70">
        <v>1.0</v>
      </c>
      <c r="F25" s="222" t="s">
        <v>322</v>
      </c>
      <c r="G25" s="199">
        <v>0.0</v>
      </c>
      <c r="H25" s="195">
        <v>0.0</v>
      </c>
      <c r="I25" s="195">
        <v>0.0</v>
      </c>
      <c r="J25" s="33">
        <f t="shared" si="1"/>
        <v>0</v>
      </c>
      <c r="K25" s="34"/>
      <c r="L25" s="34"/>
      <c r="M25" s="34"/>
      <c r="N25" s="34"/>
      <c r="O25" s="34"/>
      <c r="P25" s="34"/>
      <c r="Q25" s="34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</row>
    <row r="26">
      <c r="A26" s="36" t="s">
        <v>53</v>
      </c>
      <c r="B26" s="144" t="s">
        <v>44</v>
      </c>
      <c r="C26" s="220"/>
      <c r="D26" s="221" t="s">
        <v>23</v>
      </c>
      <c r="E26" s="70">
        <v>1.0</v>
      </c>
      <c r="F26" s="36" t="s">
        <v>320</v>
      </c>
      <c r="G26" s="72">
        <v>0.0</v>
      </c>
      <c r="H26" s="73">
        <v>1425.9</v>
      </c>
      <c r="I26" s="73">
        <v>5703.56</v>
      </c>
      <c r="J26" s="33">
        <f t="shared" si="1"/>
        <v>7129.46</v>
      </c>
      <c r="K26" s="34"/>
      <c r="L26" s="34"/>
      <c r="M26" s="34"/>
      <c r="N26" s="34"/>
      <c r="O26" s="34"/>
      <c r="P26" s="34"/>
      <c r="Q26" s="34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</row>
    <row r="27">
      <c r="A27" s="36" t="s">
        <v>54</v>
      </c>
      <c r="B27" s="144" t="s">
        <v>55</v>
      </c>
      <c r="C27" s="220"/>
      <c r="D27" s="221" t="s">
        <v>23</v>
      </c>
      <c r="E27" s="70">
        <v>1.0</v>
      </c>
      <c r="F27" s="36" t="s">
        <v>321</v>
      </c>
      <c r="G27" s="72">
        <v>0.0</v>
      </c>
      <c r="H27" s="73">
        <v>1310.28</v>
      </c>
      <c r="I27" s="73">
        <v>5241.11</v>
      </c>
      <c r="J27" s="33">
        <f t="shared" si="1"/>
        <v>6551.39</v>
      </c>
      <c r="K27" s="34"/>
      <c r="L27" s="34"/>
      <c r="M27" s="34"/>
      <c r="N27" s="34"/>
      <c r="O27" s="34"/>
      <c r="P27" s="34"/>
      <c r="Q27" s="34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</row>
    <row r="28">
      <c r="A28" s="36" t="s">
        <v>57</v>
      </c>
      <c r="B28" s="144" t="s">
        <v>58</v>
      </c>
      <c r="C28" s="220"/>
      <c r="D28" s="221" t="s">
        <v>23</v>
      </c>
      <c r="E28" s="70">
        <v>1.0</v>
      </c>
      <c r="F28" s="36" t="s">
        <v>59</v>
      </c>
      <c r="G28" s="72">
        <v>0.0</v>
      </c>
      <c r="H28" s="73">
        <v>1079.06</v>
      </c>
      <c r="I28" s="73">
        <v>4316.21</v>
      </c>
      <c r="J28" s="33">
        <f t="shared" si="1"/>
        <v>5395.27</v>
      </c>
      <c r="K28" s="34"/>
      <c r="L28" s="34"/>
      <c r="M28" s="34"/>
      <c r="N28" s="34"/>
      <c r="O28" s="34"/>
      <c r="P28" s="34"/>
      <c r="Q28" s="34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</row>
    <row r="29">
      <c r="A29" s="36" t="s">
        <v>60</v>
      </c>
      <c r="B29" s="144" t="s">
        <v>58</v>
      </c>
      <c r="C29" s="220"/>
      <c r="D29" s="221" t="s">
        <v>23</v>
      </c>
      <c r="E29" s="70">
        <v>1.0</v>
      </c>
      <c r="F29" s="36" t="s">
        <v>61</v>
      </c>
      <c r="G29" s="72">
        <v>0.0</v>
      </c>
      <c r="H29" s="73">
        <v>1079.06</v>
      </c>
      <c r="I29" s="73">
        <v>4316.21</v>
      </c>
      <c r="J29" s="33">
        <f t="shared" si="1"/>
        <v>5395.27</v>
      </c>
      <c r="K29" s="34"/>
      <c r="L29" s="34"/>
      <c r="M29" s="34"/>
      <c r="N29" s="34"/>
      <c r="O29" s="34"/>
      <c r="P29" s="34"/>
      <c r="Q29" s="34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</row>
    <row r="30">
      <c r="A30" s="36" t="s">
        <v>62</v>
      </c>
      <c r="B30" s="144" t="s">
        <v>58</v>
      </c>
      <c r="C30" s="220"/>
      <c r="D30" s="221" t="s">
        <v>23</v>
      </c>
      <c r="E30" s="70">
        <v>1.0</v>
      </c>
      <c r="F30" s="148" t="s">
        <v>297</v>
      </c>
      <c r="G30" s="72">
        <v>0.0</v>
      </c>
      <c r="H30" s="73">
        <v>1079.06</v>
      </c>
      <c r="I30" s="73">
        <v>4316.21</v>
      </c>
      <c r="J30" s="33">
        <f t="shared" si="1"/>
        <v>5395.27</v>
      </c>
      <c r="K30" s="34"/>
      <c r="L30" s="34"/>
      <c r="M30" s="34"/>
      <c r="N30" s="34"/>
      <c r="O30" s="34"/>
      <c r="P30" s="34"/>
      <c r="Q30" s="34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</row>
    <row r="31">
      <c r="A31" s="36" t="s">
        <v>79</v>
      </c>
      <c r="B31" s="144" t="s">
        <v>58</v>
      </c>
      <c r="C31" s="220"/>
      <c r="D31" s="221" t="s">
        <v>23</v>
      </c>
      <c r="E31" s="70">
        <v>1.0</v>
      </c>
      <c r="F31" s="222" t="s">
        <v>298</v>
      </c>
      <c r="G31" s="72">
        <v>0.0</v>
      </c>
      <c r="H31" s="73">
        <v>1079.06</v>
      </c>
      <c r="I31" s="73">
        <v>4316.21</v>
      </c>
      <c r="J31" s="33">
        <f t="shared" si="1"/>
        <v>5395.27</v>
      </c>
      <c r="K31" s="34"/>
      <c r="L31" s="34"/>
      <c r="M31" s="34"/>
      <c r="N31" s="34"/>
      <c r="O31" s="34"/>
      <c r="P31" s="34"/>
      <c r="Q31" s="34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</row>
    <row r="32">
      <c r="A32" s="36" t="s">
        <v>345</v>
      </c>
      <c r="B32" s="144" t="s">
        <v>58</v>
      </c>
      <c r="C32" s="220"/>
      <c r="D32" s="221" t="s">
        <v>145</v>
      </c>
      <c r="E32" s="70">
        <v>1.0</v>
      </c>
      <c r="F32" s="223" t="s">
        <v>346</v>
      </c>
      <c r="G32" s="149">
        <v>0.0</v>
      </c>
      <c r="H32" s="73">
        <v>1079.06</v>
      </c>
      <c r="I32" s="73">
        <v>4316.21</v>
      </c>
      <c r="J32" s="33">
        <f t="shared" si="1"/>
        <v>5395.27</v>
      </c>
      <c r="K32" s="34"/>
      <c r="L32" s="34"/>
      <c r="M32" s="34"/>
      <c r="N32" s="34"/>
      <c r="O32" s="34"/>
      <c r="P32" s="34"/>
      <c r="Q32" s="34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</row>
    <row r="33">
      <c r="A33" s="234" t="s">
        <v>332</v>
      </c>
      <c r="B33" s="235" t="s">
        <v>58</v>
      </c>
      <c r="C33" s="220"/>
      <c r="D33" s="221" t="s">
        <v>23</v>
      </c>
      <c r="E33" s="70">
        <v>1.0</v>
      </c>
      <c r="F33" s="148" t="s">
        <v>323</v>
      </c>
      <c r="G33" s="149">
        <v>0.0</v>
      </c>
      <c r="H33" s="73">
        <v>1079.06</v>
      </c>
      <c r="I33" s="73">
        <v>4316.21</v>
      </c>
      <c r="J33" s="33">
        <f t="shared" si="1"/>
        <v>5395.27</v>
      </c>
      <c r="K33" s="34"/>
      <c r="L33" s="34"/>
      <c r="M33" s="34"/>
      <c r="N33" s="34"/>
      <c r="O33" s="34"/>
      <c r="P33" s="34"/>
      <c r="Q33" s="34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</row>
    <row r="34">
      <c r="A34" s="25" t="s">
        <v>79</v>
      </c>
      <c r="B34" s="236" t="s">
        <v>58</v>
      </c>
      <c r="C34" s="220"/>
      <c r="D34" s="221" t="s">
        <v>23</v>
      </c>
      <c r="E34" s="70">
        <v>1.0</v>
      </c>
      <c r="F34" s="237" t="s">
        <v>333</v>
      </c>
      <c r="G34" s="149">
        <v>0.0</v>
      </c>
      <c r="H34" s="73">
        <v>1079.06</v>
      </c>
      <c r="I34" s="73">
        <v>4316.21</v>
      </c>
      <c r="J34" s="33">
        <f t="shared" si="1"/>
        <v>5395.27</v>
      </c>
      <c r="K34" s="34"/>
      <c r="L34" s="34"/>
      <c r="M34" s="34"/>
      <c r="N34" s="34"/>
      <c r="O34" s="34"/>
      <c r="P34" s="34"/>
      <c r="Q34" s="34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</row>
    <row r="35">
      <c r="A35" s="47" t="s">
        <v>347</v>
      </c>
      <c r="B35" s="144" t="s">
        <v>58</v>
      </c>
      <c r="C35" s="220"/>
      <c r="D35" s="259" t="s">
        <v>23</v>
      </c>
      <c r="E35" s="70">
        <v>1.0</v>
      </c>
      <c r="F35" s="140" t="s">
        <v>348</v>
      </c>
      <c r="G35" s="239">
        <v>0.0</v>
      </c>
      <c r="H35" s="233">
        <v>1079.06</v>
      </c>
      <c r="I35" s="233">
        <v>4316.21</v>
      </c>
      <c r="J35" s="33">
        <f t="shared" si="1"/>
        <v>5395.27</v>
      </c>
      <c r="K35" s="34"/>
      <c r="L35" s="34"/>
      <c r="M35" s="34"/>
      <c r="N35" s="34"/>
      <c r="O35" s="34"/>
      <c r="P35" s="34"/>
      <c r="Q35" s="34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</row>
    <row r="36">
      <c r="A36" s="43" t="s">
        <v>349</v>
      </c>
      <c r="B36" s="240" t="s">
        <v>58</v>
      </c>
      <c r="C36" s="241"/>
      <c r="D36" s="242" t="s">
        <v>292</v>
      </c>
      <c r="E36" s="70">
        <v>1.0</v>
      </c>
      <c r="F36" s="45" t="s">
        <v>30</v>
      </c>
      <c r="G36" s="243">
        <v>0.0</v>
      </c>
      <c r="H36" s="195">
        <v>0.0</v>
      </c>
      <c r="I36" s="195">
        <v>0.0</v>
      </c>
      <c r="J36" s="33">
        <f t="shared" si="1"/>
        <v>0</v>
      </c>
      <c r="K36" s="34"/>
      <c r="L36" s="34"/>
      <c r="M36" s="34"/>
      <c r="N36" s="34"/>
      <c r="O36" s="34"/>
      <c r="P36" s="34"/>
      <c r="Q36" s="34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</row>
    <row r="37">
      <c r="A37" s="43" t="s">
        <v>349</v>
      </c>
      <c r="B37" s="240" t="s">
        <v>58</v>
      </c>
      <c r="C37" s="241"/>
      <c r="D37" s="242" t="s">
        <v>292</v>
      </c>
      <c r="E37" s="70">
        <v>1.0</v>
      </c>
      <c r="F37" s="244" t="s">
        <v>30</v>
      </c>
      <c r="G37" s="243">
        <v>0.0</v>
      </c>
      <c r="H37" s="195">
        <v>0.0</v>
      </c>
      <c r="I37" s="195">
        <v>0.0</v>
      </c>
      <c r="J37" s="33">
        <f t="shared" si="1"/>
        <v>0</v>
      </c>
      <c r="K37" s="34"/>
      <c r="L37" s="34"/>
      <c r="M37" s="34"/>
      <c r="N37" s="34"/>
      <c r="O37" s="34"/>
      <c r="P37" s="34"/>
      <c r="Q37" s="34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</row>
    <row r="38">
      <c r="A38" s="66" t="s">
        <v>67</v>
      </c>
      <c r="B38" s="138" t="s">
        <v>68</v>
      </c>
      <c r="C38" s="68"/>
      <c r="D38" s="245" t="s">
        <v>23</v>
      </c>
      <c r="E38" s="70">
        <v>1.0</v>
      </c>
      <c r="F38" s="246" t="s">
        <v>324</v>
      </c>
      <c r="G38" s="149">
        <v>0.0</v>
      </c>
      <c r="H38" s="73">
        <v>936.46</v>
      </c>
      <c r="I38" s="73">
        <v>3745.85</v>
      </c>
      <c r="J38" s="33">
        <f t="shared" si="1"/>
        <v>4682.31</v>
      </c>
      <c r="K38" s="34"/>
      <c r="L38" s="34"/>
      <c r="M38" s="34"/>
      <c r="N38" s="34"/>
      <c r="O38" s="34"/>
      <c r="P38" s="34"/>
      <c r="Q38" s="34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</row>
    <row r="39">
      <c r="A39" s="36" t="s">
        <v>67</v>
      </c>
      <c r="B39" s="144" t="s">
        <v>68</v>
      </c>
      <c r="C39" s="220"/>
      <c r="D39" s="221" t="s">
        <v>23</v>
      </c>
      <c r="E39" s="70">
        <v>1.0</v>
      </c>
      <c r="F39" s="172" t="s">
        <v>334</v>
      </c>
      <c r="G39" s="149">
        <v>0.0</v>
      </c>
      <c r="H39" s="73">
        <v>936.46</v>
      </c>
      <c r="I39" s="73">
        <v>3745.85</v>
      </c>
      <c r="J39" s="33">
        <f t="shared" si="1"/>
        <v>4682.31</v>
      </c>
      <c r="K39" s="34"/>
      <c r="L39" s="34"/>
      <c r="M39" s="34"/>
      <c r="N39" s="34"/>
      <c r="O39" s="34"/>
      <c r="P39" s="34"/>
      <c r="Q39" s="34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</row>
    <row r="40">
      <c r="A40" s="36" t="s">
        <v>335</v>
      </c>
      <c r="B40" s="144" t="s">
        <v>68</v>
      </c>
      <c r="C40" s="220"/>
      <c r="D40" s="221" t="s">
        <v>23</v>
      </c>
      <c r="E40" s="70">
        <v>1.0</v>
      </c>
      <c r="F40" s="172" t="s">
        <v>336</v>
      </c>
      <c r="G40" s="149">
        <v>0.0</v>
      </c>
      <c r="H40" s="73">
        <v>936.46</v>
      </c>
      <c r="I40" s="73">
        <v>3745.85</v>
      </c>
      <c r="J40" s="33">
        <f t="shared" si="1"/>
        <v>4682.31</v>
      </c>
      <c r="K40" s="34"/>
      <c r="L40" s="34"/>
      <c r="M40" s="34"/>
      <c r="N40" s="34"/>
      <c r="O40" s="34"/>
      <c r="P40" s="34"/>
      <c r="Q40" s="34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</row>
    <row r="41">
      <c r="A41" s="36" t="s">
        <v>335</v>
      </c>
      <c r="B41" s="144" t="s">
        <v>68</v>
      </c>
      <c r="C41" s="220"/>
      <c r="D41" s="221" t="s">
        <v>23</v>
      </c>
      <c r="E41" s="70">
        <v>1.0</v>
      </c>
      <c r="F41" s="172" t="s">
        <v>337</v>
      </c>
      <c r="G41" s="149">
        <v>0.0</v>
      </c>
      <c r="H41" s="73">
        <v>936.46</v>
      </c>
      <c r="I41" s="73">
        <v>3745.85</v>
      </c>
      <c r="J41" s="33">
        <f t="shared" si="1"/>
        <v>4682.31</v>
      </c>
      <c r="K41" s="34"/>
      <c r="L41" s="34"/>
      <c r="M41" s="34"/>
      <c r="N41" s="34"/>
      <c r="O41" s="34"/>
      <c r="P41" s="34"/>
      <c r="Q41" s="34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</row>
    <row r="42">
      <c r="A42" s="66" t="s">
        <v>69</v>
      </c>
      <c r="B42" s="138" t="s">
        <v>68</v>
      </c>
      <c r="C42" s="68"/>
      <c r="D42" s="69" t="s">
        <v>23</v>
      </c>
      <c r="E42" s="70">
        <v>1.0</v>
      </c>
      <c r="F42" s="66" t="s">
        <v>70</v>
      </c>
      <c r="G42" s="149">
        <v>0.0</v>
      </c>
      <c r="H42" s="73">
        <v>936.46</v>
      </c>
      <c r="I42" s="73">
        <v>3745.85</v>
      </c>
      <c r="J42" s="33">
        <f t="shared" si="1"/>
        <v>4682.31</v>
      </c>
      <c r="K42" s="34"/>
      <c r="L42" s="34"/>
      <c r="M42" s="34"/>
      <c r="N42" s="34"/>
      <c r="O42" s="34"/>
      <c r="P42" s="34"/>
      <c r="Q42" s="34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</row>
    <row r="43">
      <c r="A43" s="66" t="s">
        <v>71</v>
      </c>
      <c r="B43" s="138" t="s">
        <v>68</v>
      </c>
      <c r="C43" s="68"/>
      <c r="D43" s="69" t="s">
        <v>23</v>
      </c>
      <c r="E43" s="70">
        <v>1.0</v>
      </c>
      <c r="F43" s="66" t="s">
        <v>72</v>
      </c>
      <c r="G43" s="149">
        <v>0.0</v>
      </c>
      <c r="H43" s="73">
        <v>936.46</v>
      </c>
      <c r="I43" s="73">
        <v>3745.85</v>
      </c>
      <c r="J43" s="33">
        <f t="shared" si="1"/>
        <v>4682.31</v>
      </c>
      <c r="K43" s="34"/>
      <c r="L43" s="34"/>
      <c r="M43" s="34"/>
      <c r="N43" s="34"/>
      <c r="O43" s="34"/>
      <c r="P43" s="34"/>
      <c r="Q43" s="34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</row>
    <row r="44">
      <c r="A44" s="66" t="s">
        <v>71</v>
      </c>
      <c r="B44" s="138" t="s">
        <v>68</v>
      </c>
      <c r="C44" s="68"/>
      <c r="D44" s="69" t="s">
        <v>23</v>
      </c>
      <c r="E44" s="70">
        <v>1.0</v>
      </c>
      <c r="F44" s="66" t="s">
        <v>73</v>
      </c>
      <c r="G44" s="149">
        <v>0.0</v>
      </c>
      <c r="H44" s="73">
        <v>936.46</v>
      </c>
      <c r="I44" s="73">
        <v>3745.85</v>
      </c>
      <c r="J44" s="33">
        <f t="shared" si="1"/>
        <v>4682.31</v>
      </c>
      <c r="K44" s="34"/>
      <c r="L44" s="34"/>
      <c r="M44" s="34"/>
      <c r="N44" s="34"/>
      <c r="O44" s="34"/>
      <c r="P44" s="34"/>
      <c r="Q44" s="34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</row>
    <row r="45">
      <c r="A45" s="66" t="s">
        <v>74</v>
      </c>
      <c r="B45" s="138" t="s">
        <v>68</v>
      </c>
      <c r="C45" s="68"/>
      <c r="D45" s="69" t="s">
        <v>23</v>
      </c>
      <c r="E45" s="70">
        <v>1.0</v>
      </c>
      <c r="F45" s="66" t="s">
        <v>75</v>
      </c>
      <c r="G45" s="149">
        <v>0.0</v>
      </c>
      <c r="H45" s="73">
        <v>936.46</v>
      </c>
      <c r="I45" s="73">
        <v>3745.85</v>
      </c>
      <c r="J45" s="33">
        <f t="shared" si="1"/>
        <v>4682.31</v>
      </c>
      <c r="K45" s="34"/>
      <c r="L45" s="34"/>
      <c r="M45" s="34"/>
      <c r="N45" s="34"/>
      <c r="O45" s="34"/>
      <c r="P45" s="34"/>
      <c r="Q45" s="34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</row>
    <row r="46">
      <c r="A46" s="66" t="s">
        <v>76</v>
      </c>
      <c r="B46" s="138" t="s">
        <v>77</v>
      </c>
      <c r="C46" s="68"/>
      <c r="D46" s="69" t="s">
        <v>23</v>
      </c>
      <c r="E46" s="70">
        <v>1.0</v>
      </c>
      <c r="F46" s="66" t="s">
        <v>78</v>
      </c>
      <c r="G46" s="149">
        <v>0.0</v>
      </c>
      <c r="H46" s="73">
        <v>770.75</v>
      </c>
      <c r="I46" s="73">
        <v>3083.01</v>
      </c>
      <c r="J46" s="33">
        <f t="shared" si="1"/>
        <v>3853.76</v>
      </c>
      <c r="K46" s="34"/>
      <c r="L46" s="34"/>
      <c r="M46" s="34"/>
      <c r="N46" s="34"/>
      <c r="O46" s="34"/>
      <c r="P46" s="34"/>
      <c r="Q46" s="34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</row>
    <row r="47">
      <c r="A47" s="43" t="s">
        <v>67</v>
      </c>
      <c r="B47" s="138" t="s">
        <v>77</v>
      </c>
      <c r="C47" s="68"/>
      <c r="D47" s="221" t="s">
        <v>23</v>
      </c>
      <c r="E47" s="70">
        <v>1.0</v>
      </c>
      <c r="F47" s="184" t="s">
        <v>355</v>
      </c>
      <c r="G47" s="149">
        <v>0.0</v>
      </c>
      <c r="H47" s="73">
        <v>770.75</v>
      </c>
      <c r="I47" s="73">
        <v>3083.01</v>
      </c>
      <c r="J47" s="33">
        <f t="shared" si="1"/>
        <v>3853.76</v>
      </c>
      <c r="K47" s="34"/>
      <c r="L47" s="34"/>
      <c r="M47" s="34"/>
      <c r="N47" s="34"/>
      <c r="O47" s="34"/>
      <c r="P47" s="34"/>
      <c r="Q47" s="34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</row>
    <row r="48">
      <c r="A48" s="36" t="s">
        <v>80</v>
      </c>
      <c r="B48" s="138" t="s">
        <v>77</v>
      </c>
      <c r="C48" s="68"/>
      <c r="D48" s="69" t="s">
        <v>23</v>
      </c>
      <c r="E48" s="70">
        <v>1.0</v>
      </c>
      <c r="F48" s="66" t="s">
        <v>300</v>
      </c>
      <c r="G48" s="149">
        <v>0.0</v>
      </c>
      <c r="H48" s="73">
        <v>770.75</v>
      </c>
      <c r="I48" s="73">
        <v>3083.01</v>
      </c>
      <c r="J48" s="33">
        <f t="shared" si="1"/>
        <v>3853.76</v>
      </c>
      <c r="K48" s="34"/>
      <c r="L48" s="34"/>
      <c r="M48" s="34"/>
      <c r="N48" s="34"/>
      <c r="O48" s="34"/>
      <c r="P48" s="34"/>
      <c r="Q48" s="34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</row>
    <row r="49">
      <c r="A49" s="36" t="s">
        <v>80</v>
      </c>
      <c r="B49" s="138" t="s">
        <v>77</v>
      </c>
      <c r="C49" s="68"/>
      <c r="D49" s="69" t="s">
        <v>23</v>
      </c>
      <c r="E49" s="70">
        <v>1.0</v>
      </c>
      <c r="F49" s="66" t="s">
        <v>301</v>
      </c>
      <c r="G49" s="149">
        <v>0.0</v>
      </c>
      <c r="H49" s="73">
        <v>770.75</v>
      </c>
      <c r="I49" s="73">
        <v>3083.01</v>
      </c>
      <c r="J49" s="33">
        <f t="shared" si="1"/>
        <v>3853.76</v>
      </c>
      <c r="K49" s="34"/>
      <c r="L49" s="34"/>
      <c r="M49" s="34"/>
      <c r="N49" s="34"/>
      <c r="O49" s="34"/>
      <c r="P49" s="34"/>
      <c r="Q49" s="34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</row>
    <row r="50">
      <c r="A50" s="43" t="s">
        <v>338</v>
      </c>
      <c r="B50" s="144" t="s">
        <v>77</v>
      </c>
      <c r="C50" s="220"/>
      <c r="D50" s="221" t="s">
        <v>23</v>
      </c>
      <c r="E50" s="70">
        <v>1.0</v>
      </c>
      <c r="F50" s="225" t="s">
        <v>341</v>
      </c>
      <c r="G50" s="243">
        <v>0.0</v>
      </c>
      <c r="H50" s="73">
        <v>770.75</v>
      </c>
      <c r="I50" s="73">
        <v>3083.01</v>
      </c>
      <c r="J50" s="33">
        <f t="shared" si="1"/>
        <v>3853.76</v>
      </c>
      <c r="K50" s="34"/>
      <c r="L50" s="34"/>
      <c r="M50" s="34"/>
      <c r="N50" s="34"/>
      <c r="O50" s="34"/>
      <c r="P50" s="34"/>
      <c r="Q50" s="34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</row>
    <row r="51">
      <c r="A51" s="66" t="s">
        <v>81</v>
      </c>
      <c r="B51" s="138" t="s">
        <v>77</v>
      </c>
      <c r="C51" s="68"/>
      <c r="D51" s="69" t="s">
        <v>23</v>
      </c>
      <c r="E51" s="70">
        <v>1.0</v>
      </c>
      <c r="F51" s="66" t="s">
        <v>82</v>
      </c>
      <c r="G51" s="149">
        <v>0.0</v>
      </c>
      <c r="H51" s="73">
        <v>770.75</v>
      </c>
      <c r="I51" s="73">
        <v>3083.01</v>
      </c>
      <c r="J51" s="33">
        <f t="shared" si="1"/>
        <v>3853.76</v>
      </c>
      <c r="K51" s="34"/>
      <c r="L51" s="34"/>
      <c r="M51" s="34"/>
      <c r="N51" s="34"/>
      <c r="O51" s="34"/>
      <c r="P51" s="34"/>
      <c r="Q51" s="34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</row>
    <row r="52">
      <c r="A52" s="66" t="s">
        <v>81</v>
      </c>
      <c r="B52" s="138" t="s">
        <v>77</v>
      </c>
      <c r="C52" s="68"/>
      <c r="D52" s="69" t="s">
        <v>23</v>
      </c>
      <c r="E52" s="70">
        <v>1.0</v>
      </c>
      <c r="F52" s="66" t="s">
        <v>83</v>
      </c>
      <c r="G52" s="149">
        <v>0.0</v>
      </c>
      <c r="H52" s="73">
        <v>770.75</v>
      </c>
      <c r="I52" s="73">
        <v>3083.01</v>
      </c>
      <c r="J52" s="33">
        <f t="shared" si="1"/>
        <v>3853.76</v>
      </c>
      <c r="K52" s="34"/>
      <c r="L52" s="34"/>
      <c r="M52" s="34"/>
      <c r="N52" s="34"/>
      <c r="O52" s="34"/>
      <c r="P52" s="34"/>
      <c r="Q52" s="34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</row>
    <row r="53">
      <c r="A53" s="66" t="s">
        <v>81</v>
      </c>
      <c r="B53" s="138" t="s">
        <v>77</v>
      </c>
      <c r="C53" s="68"/>
      <c r="D53" s="69" t="s">
        <v>23</v>
      </c>
      <c r="E53" s="70">
        <v>1.0</v>
      </c>
      <c r="F53" s="66" t="s">
        <v>84</v>
      </c>
      <c r="G53" s="149">
        <v>0.0</v>
      </c>
      <c r="H53" s="73">
        <v>770.75</v>
      </c>
      <c r="I53" s="73">
        <v>3083.01</v>
      </c>
      <c r="J53" s="33">
        <f t="shared" si="1"/>
        <v>3853.76</v>
      </c>
      <c r="K53" s="34"/>
      <c r="L53" s="34"/>
      <c r="M53" s="34"/>
      <c r="N53" s="34"/>
      <c r="O53" s="34"/>
      <c r="P53" s="34"/>
      <c r="Q53" s="34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</row>
    <row r="54">
      <c r="A54" s="66" t="s">
        <v>85</v>
      </c>
      <c r="B54" s="138" t="s">
        <v>77</v>
      </c>
      <c r="C54" s="68"/>
      <c r="D54" s="69" t="s">
        <v>23</v>
      </c>
      <c r="E54" s="70">
        <v>1.0</v>
      </c>
      <c r="F54" s="66" t="s">
        <v>302</v>
      </c>
      <c r="G54" s="149">
        <v>0.0</v>
      </c>
      <c r="H54" s="73">
        <v>770.75</v>
      </c>
      <c r="I54" s="73">
        <v>3083.01</v>
      </c>
      <c r="J54" s="33">
        <f t="shared" si="1"/>
        <v>3853.76</v>
      </c>
      <c r="K54" s="34"/>
      <c r="L54" s="34"/>
      <c r="M54" s="34"/>
      <c r="N54" s="34"/>
      <c r="O54" s="34"/>
      <c r="P54" s="34"/>
      <c r="Q54" s="34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</row>
    <row r="55">
      <c r="A55" s="66" t="s">
        <v>85</v>
      </c>
      <c r="B55" s="138" t="s">
        <v>77</v>
      </c>
      <c r="C55" s="68"/>
      <c r="D55" s="69" t="s">
        <v>23</v>
      </c>
      <c r="E55" s="70">
        <v>1.0</v>
      </c>
      <c r="F55" s="66" t="s">
        <v>86</v>
      </c>
      <c r="G55" s="149">
        <v>0.0</v>
      </c>
      <c r="H55" s="73">
        <v>770.75</v>
      </c>
      <c r="I55" s="73">
        <v>3083.01</v>
      </c>
      <c r="J55" s="33">
        <f t="shared" si="1"/>
        <v>3853.76</v>
      </c>
      <c r="K55" s="34"/>
      <c r="L55" s="34"/>
      <c r="M55" s="34"/>
      <c r="N55" s="34"/>
      <c r="O55" s="34"/>
      <c r="P55" s="34"/>
      <c r="Q55" s="34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</row>
    <row r="56">
      <c r="A56" s="66" t="s">
        <v>85</v>
      </c>
      <c r="B56" s="138" t="s">
        <v>77</v>
      </c>
      <c r="C56" s="68"/>
      <c r="D56" s="69" t="s">
        <v>23</v>
      </c>
      <c r="E56" s="70">
        <v>1.0</v>
      </c>
      <c r="F56" s="66" t="s">
        <v>87</v>
      </c>
      <c r="G56" s="149">
        <v>0.0</v>
      </c>
      <c r="H56" s="73">
        <v>770.75</v>
      </c>
      <c r="I56" s="73">
        <v>3083.01</v>
      </c>
      <c r="J56" s="33">
        <f t="shared" si="1"/>
        <v>3853.76</v>
      </c>
      <c r="K56" s="34"/>
      <c r="L56" s="34"/>
      <c r="M56" s="34"/>
      <c r="N56" s="34"/>
      <c r="O56" s="34"/>
      <c r="P56" s="34"/>
      <c r="Q56" s="34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</row>
    <row r="57">
      <c r="A57" s="66" t="s">
        <v>88</v>
      </c>
      <c r="B57" s="138" t="s">
        <v>77</v>
      </c>
      <c r="C57" s="68"/>
      <c r="D57" s="69" t="s">
        <v>23</v>
      </c>
      <c r="E57" s="70">
        <v>1.0</v>
      </c>
      <c r="F57" s="66" t="s">
        <v>89</v>
      </c>
      <c r="G57" s="149">
        <v>0.0</v>
      </c>
      <c r="H57" s="73">
        <v>770.75</v>
      </c>
      <c r="I57" s="73">
        <v>3083.01</v>
      </c>
      <c r="J57" s="33">
        <f t="shared" si="1"/>
        <v>3853.76</v>
      </c>
      <c r="K57" s="34"/>
      <c r="L57" s="34"/>
      <c r="M57" s="34"/>
      <c r="N57" s="34"/>
      <c r="O57" s="34"/>
      <c r="P57" s="34"/>
      <c r="Q57" s="34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</row>
    <row r="58">
      <c r="A58" s="66" t="s">
        <v>88</v>
      </c>
      <c r="B58" s="67" t="s">
        <v>77</v>
      </c>
      <c r="C58" s="68"/>
      <c r="D58" s="69" t="s">
        <v>23</v>
      </c>
      <c r="E58" s="70">
        <v>1.0</v>
      </c>
      <c r="F58" s="184" t="s">
        <v>303</v>
      </c>
      <c r="G58" s="149">
        <v>0.0</v>
      </c>
      <c r="H58" s="73">
        <v>770.75</v>
      </c>
      <c r="I58" s="73">
        <v>3083.01</v>
      </c>
      <c r="J58" s="33">
        <f t="shared" si="1"/>
        <v>3853.76</v>
      </c>
      <c r="K58" s="34"/>
      <c r="L58" s="34"/>
      <c r="M58" s="34"/>
      <c r="N58" s="34"/>
      <c r="O58" s="34"/>
      <c r="P58" s="34"/>
      <c r="Q58" s="34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</row>
    <row r="59">
      <c r="A59" s="66" t="s">
        <v>90</v>
      </c>
      <c r="B59" s="138" t="s">
        <v>77</v>
      </c>
      <c r="C59" s="68"/>
      <c r="D59" s="69" t="s">
        <v>23</v>
      </c>
      <c r="E59" s="70">
        <v>1.0</v>
      </c>
      <c r="F59" s="247" t="s">
        <v>91</v>
      </c>
      <c r="G59" s="149">
        <v>0.0</v>
      </c>
      <c r="H59" s="73">
        <v>770.75</v>
      </c>
      <c r="I59" s="73">
        <v>3083.01</v>
      </c>
      <c r="J59" s="33">
        <f t="shared" si="1"/>
        <v>3853.76</v>
      </c>
      <c r="K59" s="34"/>
      <c r="L59" s="34"/>
      <c r="M59" s="34"/>
      <c r="N59" s="34"/>
      <c r="O59" s="34"/>
      <c r="P59" s="34"/>
      <c r="Q59" s="34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</row>
    <row r="60">
      <c r="A60" s="66" t="s">
        <v>92</v>
      </c>
      <c r="B60" s="67" t="s">
        <v>77</v>
      </c>
      <c r="C60" s="68"/>
      <c r="D60" s="69" t="s">
        <v>145</v>
      </c>
      <c r="E60" s="70">
        <v>1.0</v>
      </c>
      <c r="F60" s="132" t="s">
        <v>304</v>
      </c>
      <c r="G60" s="248">
        <v>0.0</v>
      </c>
      <c r="H60" s="73">
        <v>0.0</v>
      </c>
      <c r="I60" s="73">
        <v>3083.01</v>
      </c>
      <c r="J60" s="33">
        <f t="shared" si="1"/>
        <v>3083.01</v>
      </c>
      <c r="K60" s="34"/>
      <c r="L60" s="34"/>
      <c r="M60" s="34"/>
      <c r="N60" s="34"/>
      <c r="O60" s="34"/>
      <c r="P60" s="34"/>
      <c r="Q60" s="34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</row>
    <row r="61">
      <c r="A61" s="36" t="s">
        <v>350</v>
      </c>
      <c r="B61" s="226" t="s">
        <v>77</v>
      </c>
      <c r="C61" s="68"/>
      <c r="D61" s="69" t="s">
        <v>145</v>
      </c>
      <c r="E61" s="70">
        <v>1.0</v>
      </c>
      <c r="F61" s="47" t="s">
        <v>351</v>
      </c>
      <c r="G61" s="248">
        <v>0.0</v>
      </c>
      <c r="H61" s="73">
        <v>0.0</v>
      </c>
      <c r="I61" s="73">
        <v>3083.01</v>
      </c>
      <c r="J61" s="33">
        <f t="shared" si="1"/>
        <v>3083.01</v>
      </c>
      <c r="K61" s="34"/>
      <c r="L61" s="34"/>
      <c r="M61" s="34"/>
      <c r="N61" s="34"/>
      <c r="O61" s="34"/>
      <c r="P61" s="34"/>
      <c r="Q61" s="34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</row>
    <row r="62">
      <c r="A62" s="66" t="s">
        <v>93</v>
      </c>
      <c r="B62" s="67" t="s">
        <v>94</v>
      </c>
      <c r="C62" s="68"/>
      <c r="D62" s="69" t="s">
        <v>23</v>
      </c>
      <c r="E62" s="70">
        <v>1.0</v>
      </c>
      <c r="F62" s="66" t="s">
        <v>106</v>
      </c>
      <c r="G62" s="248">
        <v>0.0</v>
      </c>
      <c r="H62" s="191">
        <v>500.99</v>
      </c>
      <c r="I62" s="191">
        <v>2003.96</v>
      </c>
      <c r="J62" s="33">
        <f t="shared" si="1"/>
        <v>2504.95</v>
      </c>
      <c r="K62" s="34"/>
      <c r="L62" s="34"/>
      <c r="M62" s="34"/>
      <c r="N62" s="34"/>
      <c r="O62" s="34"/>
      <c r="P62" s="34"/>
      <c r="Q62" s="34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</row>
    <row r="63">
      <c r="A63" s="224" t="s">
        <v>93</v>
      </c>
      <c r="B63" s="142" t="s">
        <v>94</v>
      </c>
      <c r="C63" s="68"/>
      <c r="D63" s="221" t="s">
        <v>23</v>
      </c>
      <c r="E63" s="70">
        <v>1.0</v>
      </c>
      <c r="F63" s="184" t="s">
        <v>356</v>
      </c>
      <c r="G63" s="149">
        <v>0.0</v>
      </c>
      <c r="H63" s="191">
        <v>500.99</v>
      </c>
      <c r="I63" s="191">
        <v>2003.96</v>
      </c>
      <c r="J63" s="33">
        <f t="shared" si="1"/>
        <v>2504.95</v>
      </c>
      <c r="K63" s="34"/>
      <c r="L63" s="34"/>
      <c r="M63" s="34"/>
      <c r="N63" s="34"/>
      <c r="O63" s="34"/>
      <c r="P63" s="34"/>
      <c r="Q63" s="34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</row>
    <row r="64">
      <c r="A64" s="25" t="s">
        <v>339</v>
      </c>
      <c r="B64" s="67" t="s">
        <v>94</v>
      </c>
      <c r="C64" s="68"/>
      <c r="D64" s="69" t="s">
        <v>23</v>
      </c>
      <c r="E64" s="70">
        <v>1.0</v>
      </c>
      <c r="F64" s="225" t="s">
        <v>340</v>
      </c>
      <c r="G64" s="149">
        <v>0.0</v>
      </c>
      <c r="H64" s="191">
        <v>500.99</v>
      </c>
      <c r="I64" s="191">
        <v>2003.96</v>
      </c>
      <c r="J64" s="33">
        <f t="shared" si="1"/>
        <v>2504.95</v>
      </c>
      <c r="K64" s="34"/>
      <c r="L64" s="34"/>
      <c r="M64" s="34"/>
      <c r="N64" s="34"/>
      <c r="O64" s="34"/>
      <c r="P64" s="34"/>
      <c r="Q64" s="34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</row>
    <row r="65">
      <c r="A65" s="66" t="s">
        <v>95</v>
      </c>
      <c r="B65" s="138" t="s">
        <v>94</v>
      </c>
      <c r="C65" s="68"/>
      <c r="D65" s="69" t="s">
        <v>23</v>
      </c>
      <c r="E65" s="70">
        <v>1.0</v>
      </c>
      <c r="F65" s="225" t="s">
        <v>96</v>
      </c>
      <c r="G65" s="149">
        <v>0.0</v>
      </c>
      <c r="H65" s="191">
        <v>500.99</v>
      </c>
      <c r="I65" s="191">
        <v>2003.96</v>
      </c>
      <c r="J65" s="33">
        <f t="shared" si="1"/>
        <v>2504.95</v>
      </c>
      <c r="K65" s="34"/>
      <c r="L65" s="34"/>
      <c r="M65" s="34"/>
      <c r="N65" s="34"/>
      <c r="O65" s="34"/>
      <c r="P65" s="34"/>
      <c r="Q65" s="34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</row>
    <row r="66">
      <c r="A66" s="66" t="s">
        <v>95</v>
      </c>
      <c r="B66" s="67" t="s">
        <v>94</v>
      </c>
      <c r="C66" s="68"/>
      <c r="D66" s="221" t="s">
        <v>23</v>
      </c>
      <c r="E66" s="70">
        <v>1.0</v>
      </c>
      <c r="F66" s="255" t="s">
        <v>342</v>
      </c>
      <c r="G66" s="149">
        <v>0.0</v>
      </c>
      <c r="H66" s="191">
        <v>500.99</v>
      </c>
      <c r="I66" s="191">
        <v>2003.96</v>
      </c>
      <c r="J66" s="33">
        <f t="shared" si="1"/>
        <v>2504.95</v>
      </c>
      <c r="K66" s="34"/>
      <c r="L66" s="34"/>
      <c r="M66" s="34"/>
      <c r="N66" s="34"/>
      <c r="O66" s="34"/>
      <c r="P66" s="34"/>
      <c r="Q66" s="34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</row>
    <row r="67">
      <c r="A67" s="36" t="s">
        <v>97</v>
      </c>
      <c r="B67" s="226" t="s">
        <v>98</v>
      </c>
      <c r="C67" s="220"/>
      <c r="D67" s="210" t="s">
        <v>292</v>
      </c>
      <c r="E67" s="70">
        <v>1.0</v>
      </c>
      <c r="F67" s="256" t="s">
        <v>30</v>
      </c>
      <c r="G67" s="149">
        <v>0.0</v>
      </c>
      <c r="H67" s="191">
        <v>0.0</v>
      </c>
      <c r="I67" s="191">
        <v>0.0</v>
      </c>
      <c r="J67" s="33">
        <f t="shared" si="1"/>
        <v>0</v>
      </c>
      <c r="K67" s="34"/>
      <c r="L67" s="34"/>
      <c r="M67" s="34"/>
      <c r="N67" s="34"/>
      <c r="O67" s="34"/>
      <c r="P67" s="34"/>
      <c r="Q67" s="34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</row>
    <row r="68">
      <c r="A68" s="66" t="s">
        <v>99</v>
      </c>
      <c r="B68" s="138" t="s">
        <v>100</v>
      </c>
      <c r="C68" s="68"/>
      <c r="D68" s="69" t="s">
        <v>145</v>
      </c>
      <c r="E68" s="70">
        <v>1.0</v>
      </c>
      <c r="F68" s="66" t="s">
        <v>101</v>
      </c>
      <c r="G68" s="149">
        <v>0.0</v>
      </c>
      <c r="H68" s="73">
        <v>0.0</v>
      </c>
      <c r="I68" s="73">
        <v>1079.06</v>
      </c>
      <c r="J68" s="33">
        <f t="shared" si="1"/>
        <v>1079.06</v>
      </c>
      <c r="K68" s="34"/>
      <c r="L68" s="34"/>
      <c r="M68" s="34"/>
      <c r="N68" s="34"/>
      <c r="O68" s="34"/>
      <c r="P68" s="34"/>
      <c r="Q68" s="34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</row>
    <row r="69">
      <c r="A69" s="66" t="s">
        <v>102</v>
      </c>
      <c r="B69" s="138" t="s">
        <v>100</v>
      </c>
      <c r="C69" s="68"/>
      <c r="D69" s="69" t="s">
        <v>23</v>
      </c>
      <c r="E69" s="70">
        <v>1.0</v>
      </c>
      <c r="F69" s="66" t="s">
        <v>103</v>
      </c>
      <c r="G69" s="149">
        <v>0.0</v>
      </c>
      <c r="H69" s="73">
        <v>269.76</v>
      </c>
      <c r="I69" s="73">
        <v>1079.06</v>
      </c>
      <c r="J69" s="33">
        <f t="shared" si="1"/>
        <v>1348.82</v>
      </c>
      <c r="K69" s="34"/>
      <c r="L69" s="34"/>
      <c r="M69" s="34"/>
      <c r="N69" s="34"/>
      <c r="O69" s="34"/>
      <c r="P69" s="34"/>
      <c r="Q69" s="34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</row>
    <row r="70">
      <c r="A70" s="66" t="s">
        <v>104</v>
      </c>
      <c r="B70" s="138" t="s">
        <v>100</v>
      </c>
      <c r="C70" s="68"/>
      <c r="D70" s="69" t="s">
        <v>23</v>
      </c>
      <c r="E70" s="70">
        <v>1.0</v>
      </c>
      <c r="F70" s="66" t="s">
        <v>105</v>
      </c>
      <c r="G70" s="149">
        <v>0.0</v>
      </c>
      <c r="H70" s="73">
        <v>269.76</v>
      </c>
      <c r="I70" s="73">
        <v>1079.06</v>
      </c>
      <c r="J70" s="33">
        <f t="shared" si="1"/>
        <v>1348.82</v>
      </c>
      <c r="K70" s="34"/>
      <c r="L70" s="34"/>
      <c r="M70" s="34"/>
      <c r="N70" s="34"/>
      <c r="O70" s="34"/>
      <c r="P70" s="34"/>
      <c r="Q70" s="34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</row>
    <row r="71">
      <c r="A71" s="141" t="s">
        <v>104</v>
      </c>
      <c r="B71" s="138" t="s">
        <v>100</v>
      </c>
      <c r="C71" s="68"/>
      <c r="D71" s="221" t="s">
        <v>145</v>
      </c>
      <c r="E71" s="70">
        <v>1.0</v>
      </c>
      <c r="F71" s="66" t="s">
        <v>352</v>
      </c>
      <c r="G71" s="149">
        <v>0.0</v>
      </c>
      <c r="H71" s="73">
        <v>269.76</v>
      </c>
      <c r="I71" s="73">
        <v>1079.06</v>
      </c>
      <c r="J71" s="33">
        <f t="shared" si="1"/>
        <v>1348.82</v>
      </c>
      <c r="K71" s="34"/>
      <c r="L71" s="34"/>
      <c r="M71" s="34"/>
      <c r="N71" s="34"/>
      <c r="O71" s="34"/>
      <c r="P71" s="34"/>
      <c r="Q71" s="34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</row>
    <row r="72">
      <c r="A72" s="66" t="s">
        <v>104</v>
      </c>
      <c r="B72" s="67" t="s">
        <v>100</v>
      </c>
      <c r="C72" s="68"/>
      <c r="D72" s="69" t="s">
        <v>23</v>
      </c>
      <c r="E72" s="70">
        <v>1.0</v>
      </c>
      <c r="F72" s="189" t="s">
        <v>305</v>
      </c>
      <c r="G72" s="72">
        <v>0.0</v>
      </c>
      <c r="H72" s="73">
        <v>269.76</v>
      </c>
      <c r="I72" s="73">
        <v>1079.06</v>
      </c>
      <c r="J72" s="33">
        <f t="shared" si="1"/>
        <v>1348.82</v>
      </c>
      <c r="K72" s="34"/>
      <c r="L72" s="34"/>
      <c r="M72" s="34"/>
      <c r="N72" s="34"/>
      <c r="O72" s="34"/>
      <c r="P72" s="34"/>
      <c r="Q72" s="34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</row>
    <row r="73">
      <c r="A73" s="66" t="s">
        <v>107</v>
      </c>
      <c r="B73" s="67"/>
      <c r="C73" s="68"/>
      <c r="D73" s="69" t="s">
        <v>108</v>
      </c>
      <c r="E73" s="70">
        <v>1.0</v>
      </c>
      <c r="F73" s="74" t="s">
        <v>109</v>
      </c>
      <c r="G73" s="72">
        <v>0.0</v>
      </c>
      <c r="H73" s="73">
        <v>0.0</v>
      </c>
      <c r="I73" s="73">
        <v>5004.52</v>
      </c>
      <c r="J73" s="33">
        <f t="shared" si="1"/>
        <v>5004.52</v>
      </c>
      <c r="K73" s="34"/>
      <c r="L73" s="34"/>
      <c r="M73" s="34"/>
      <c r="N73" s="34"/>
      <c r="O73" s="34"/>
      <c r="P73" s="34"/>
      <c r="Q73" s="34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</row>
    <row r="74">
      <c r="A74" s="66" t="s">
        <v>107</v>
      </c>
      <c r="B74" s="67"/>
      <c r="C74" s="68"/>
      <c r="D74" s="69" t="s">
        <v>108</v>
      </c>
      <c r="E74" s="70">
        <v>1.0</v>
      </c>
      <c r="F74" s="74" t="s">
        <v>110</v>
      </c>
      <c r="G74" s="72">
        <v>0.0</v>
      </c>
      <c r="H74" s="73">
        <v>0.0</v>
      </c>
      <c r="I74" s="73">
        <v>5004.52</v>
      </c>
      <c r="J74" s="33">
        <f t="shared" si="1"/>
        <v>5004.52</v>
      </c>
      <c r="K74" s="34"/>
      <c r="L74" s="34"/>
      <c r="M74" s="34"/>
      <c r="N74" s="34"/>
      <c r="O74" s="34"/>
      <c r="P74" s="34"/>
      <c r="Q74" s="34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</row>
    <row r="75">
      <c r="A75" s="66" t="s">
        <v>107</v>
      </c>
      <c r="B75" s="67"/>
      <c r="C75" s="68"/>
      <c r="D75" s="69" t="s">
        <v>108</v>
      </c>
      <c r="E75" s="70">
        <v>1.0</v>
      </c>
      <c r="F75" s="74" t="s">
        <v>111</v>
      </c>
      <c r="G75" s="72">
        <v>0.0</v>
      </c>
      <c r="H75" s="73">
        <v>0.0</v>
      </c>
      <c r="I75" s="73">
        <v>5004.52</v>
      </c>
      <c r="J75" s="33">
        <f t="shared" si="1"/>
        <v>5004.52</v>
      </c>
      <c r="K75" s="34"/>
      <c r="L75" s="34"/>
      <c r="M75" s="34"/>
      <c r="N75" s="34"/>
      <c r="O75" s="34"/>
      <c r="P75" s="34"/>
      <c r="Q75" s="34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</row>
    <row r="76">
      <c r="A76" s="66" t="s">
        <v>107</v>
      </c>
      <c r="B76" s="67"/>
      <c r="C76" s="68"/>
      <c r="D76" s="69" t="s">
        <v>108</v>
      </c>
      <c r="E76" s="70">
        <v>1.0</v>
      </c>
      <c r="F76" s="75" t="s">
        <v>112</v>
      </c>
      <c r="G76" s="72">
        <v>0.0</v>
      </c>
      <c r="H76" s="73">
        <v>0.0</v>
      </c>
      <c r="I76" s="73">
        <v>5004.52</v>
      </c>
      <c r="J76" s="33">
        <f t="shared" si="1"/>
        <v>5004.52</v>
      </c>
      <c r="K76" s="34"/>
      <c r="L76" s="34"/>
      <c r="M76" s="34"/>
      <c r="N76" s="34"/>
      <c r="O76" s="34"/>
      <c r="P76" s="34"/>
      <c r="Q76" s="34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</row>
    <row r="77">
      <c r="A77" s="76" t="s">
        <v>113</v>
      </c>
      <c r="B77" s="76" t="s">
        <v>114</v>
      </c>
      <c r="C77" s="77" t="s">
        <v>115</v>
      </c>
      <c r="D77" s="77" t="s">
        <v>116</v>
      </c>
      <c r="E77" s="77" t="s">
        <v>117</v>
      </c>
      <c r="F77" s="78"/>
      <c r="G77" s="77" t="s">
        <v>118</v>
      </c>
      <c r="H77" s="77" t="s">
        <v>119</v>
      </c>
      <c r="I77" s="77" t="s">
        <v>120</v>
      </c>
      <c r="J77" s="77" t="s">
        <v>327</v>
      </c>
      <c r="K77" s="34"/>
      <c r="L77" s="34"/>
      <c r="M77" s="34"/>
      <c r="N77" s="34"/>
      <c r="O77" s="34"/>
      <c r="P77" s="34"/>
      <c r="Q77" s="34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</row>
    <row r="78">
      <c r="A78" s="79" t="s">
        <v>121</v>
      </c>
      <c r="B78" s="80" t="s">
        <v>18</v>
      </c>
      <c r="C78" s="81">
        <f>SUMIFS($E$7:$E$72,$B$7:$B$72,"DAS",$D$7:$D$72,"&lt;&gt;VAGO")</f>
        <v>1</v>
      </c>
      <c r="D78" s="81">
        <f>SUMIFS($E$7:$E$72,$B$7:$B$72,"DAS",$D$7:$D$72,"VAGO")</f>
        <v>0</v>
      </c>
      <c r="E78" s="81">
        <f t="shared" ref="E78:E88" si="2">C78+D78</f>
        <v>1</v>
      </c>
      <c r="F78" s="82"/>
      <c r="G78" s="83">
        <f>SUMIF($B$7:$B$72,"DAS",$G$7:$G$72)</f>
        <v>18000</v>
      </c>
      <c r="H78" s="83">
        <f>SUMIF($B$7:$B$72,"DAS",$H$7:$H$72)</f>
        <v>0</v>
      </c>
      <c r="I78" s="83">
        <f>SUMIF($B$7:$B$72,"DAS",$I$7:$I$72)</f>
        <v>0</v>
      </c>
      <c r="J78" s="83">
        <f>SUMIF($B$7:$B$72,"DAS",$J$7:$J$72)</f>
        <v>18000</v>
      </c>
      <c r="K78" s="84"/>
      <c r="L78" s="84"/>
      <c r="M78" s="84"/>
      <c r="N78" s="84"/>
      <c r="O78" s="84"/>
      <c r="P78" s="84"/>
      <c r="Q78" s="84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</row>
    <row r="79">
      <c r="A79" s="79" t="s">
        <v>122</v>
      </c>
      <c r="B79" s="80" t="s">
        <v>22</v>
      </c>
      <c r="C79" s="81">
        <f>SUMIFS($E$7:$E$72,$B$7:$B$72,"DAS-1",$D$7:$D$72,"&lt;&gt;VAGO")</f>
        <v>4</v>
      </c>
      <c r="D79" s="81">
        <f>SUMIFS($E$7:$E$72,$B$7:$B$72,"DAS-1",$D$7:$D$72,"VAGO")</f>
        <v>0</v>
      </c>
      <c r="E79" s="81">
        <f t="shared" si="2"/>
        <v>4</v>
      </c>
      <c r="F79" s="85"/>
      <c r="G79" s="83">
        <f>SUMIF($B$7:$B$72,"DAS-1",$G$7:$G$72)</f>
        <v>0</v>
      </c>
      <c r="H79" s="83">
        <f>SUMIF($B$7:$B$72,"DAS-1",$H$7:$H$72)</f>
        <v>10400</v>
      </c>
      <c r="I79" s="83">
        <f>SUMIF($B$7:$B$72,"DAS-1",$I$7:$I$72)</f>
        <v>41600</v>
      </c>
      <c r="J79" s="83">
        <f>SUMIF($B$7:$B$72,"DAS-1",$J$7:$J$72)</f>
        <v>52000</v>
      </c>
      <c r="K79" s="84"/>
      <c r="L79" s="84"/>
      <c r="M79" s="84"/>
      <c r="N79" s="84"/>
      <c r="O79" s="84"/>
      <c r="P79" s="84"/>
      <c r="Q79" s="84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</row>
    <row r="80">
      <c r="A80" s="79" t="s">
        <v>123</v>
      </c>
      <c r="B80" s="80" t="s">
        <v>32</v>
      </c>
      <c r="C80" s="81">
        <f>SUMIFS($E$7:$E$72,$B$7:$B$72,"DAS-2",$D$7:$D$72,"&lt;&gt;VAGO")</f>
        <v>6</v>
      </c>
      <c r="D80" s="81">
        <f>SUMIFS($E$7:$E$72,$B$7:$B$72,"DAS-2",$D$7:$D$72,"VAGO")</f>
        <v>1</v>
      </c>
      <c r="E80" s="81">
        <f t="shared" si="2"/>
        <v>7</v>
      </c>
      <c r="F80" s="85"/>
      <c r="G80" s="83">
        <f>SUMIF($B$7:$B$72,"DAS-2",$G$7:$G$72)</f>
        <v>0</v>
      </c>
      <c r="H80" s="83">
        <f>SUMIF($B$7:$B$72,"DAS-2",$H$7:$H$72)</f>
        <v>10173.9</v>
      </c>
      <c r="I80" s="83">
        <f>SUMIF($B$7:$B$72,"DAS-2",$I$7:$I$72)</f>
        <v>40695.66</v>
      </c>
      <c r="J80" s="83">
        <f>SUMIF($B$7:$B$72,"DAS-2",$J$7:$J$72)</f>
        <v>50869.56</v>
      </c>
      <c r="K80" s="84"/>
      <c r="L80" s="84"/>
      <c r="M80" s="84"/>
      <c r="N80" s="84"/>
      <c r="O80" s="84"/>
      <c r="P80" s="84"/>
      <c r="Q80" s="84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</row>
    <row r="81" ht="15.75" customHeight="1">
      <c r="A81" s="79" t="s">
        <v>124</v>
      </c>
      <c r="B81" s="80" t="s">
        <v>44</v>
      </c>
      <c r="C81" s="81">
        <f>SUMIFS($E$7:$E$72,$B$7:$B$72,"DAS-3",$D$7:$D$72,"&lt;&gt;VAGO")</f>
        <v>8</v>
      </c>
      <c r="D81" s="81">
        <f>SUMIFS($E$7:$E$72,$B$7:$B$72,"DAS-3",$D$7:$D$72,"VAGO")</f>
        <v>0</v>
      </c>
      <c r="E81" s="81">
        <f t="shared" si="2"/>
        <v>8</v>
      </c>
      <c r="F81" s="85"/>
      <c r="G81" s="83">
        <f>SUMIF($B$7:$B$72,"DAS-3",$G$7:$G$72)</f>
        <v>0</v>
      </c>
      <c r="H81" s="83">
        <f>SUMIF($B$7:$B$72,"DAS-3",$H$7:$H$72)</f>
        <v>9981.3</v>
      </c>
      <c r="I81" s="83">
        <f>SUMIF($B$7:$B$72,"DAS-3",$I$7:$I$72)</f>
        <v>39924.92</v>
      </c>
      <c r="J81" s="83">
        <f>SUMIF($B$7:$B$72,"DAS-3",$J$7:$J$72)</f>
        <v>49906.22</v>
      </c>
      <c r="K81" s="84"/>
      <c r="L81" s="84"/>
      <c r="M81" s="84"/>
      <c r="N81" s="84"/>
      <c r="O81" s="84"/>
      <c r="P81" s="84"/>
      <c r="Q81" s="84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</row>
    <row r="82" ht="15.75" customHeight="1">
      <c r="A82" s="86" t="s">
        <v>125</v>
      </c>
      <c r="B82" s="80" t="s">
        <v>55</v>
      </c>
      <c r="C82" s="81">
        <f>SUMIFS($E$7:$E$72,$B$7:$B$72,"DAS-4",$D$7:$D$72,"&lt;&gt;VAGO")</f>
        <v>1</v>
      </c>
      <c r="D82" s="81">
        <f>SUMIFS($E$7:$E$72,$B$7:$B$72,"DAS-4",$D$7:$D$72,"VAGO")</f>
        <v>0</v>
      </c>
      <c r="E82" s="81">
        <f t="shared" si="2"/>
        <v>1</v>
      </c>
      <c r="F82" s="87"/>
      <c r="G82" s="83">
        <f>SUMIF($B$7:$B$72,"DAS-4",$G$7:$G$72)</f>
        <v>0</v>
      </c>
      <c r="H82" s="83">
        <f>SUMIF($B$7:$B$72,"DAS-4",$H$7:$H$72)</f>
        <v>1310.28</v>
      </c>
      <c r="I82" s="83">
        <f>SUMIF($B$7:$B$72,"DAS-4",$I$7:$I$72)</f>
        <v>5241.11</v>
      </c>
      <c r="J82" s="83">
        <f>SUMIF($B$7:$B$72,"DAS-4",$J$7:$J$72)</f>
        <v>6551.39</v>
      </c>
      <c r="K82" s="84"/>
      <c r="L82" s="84"/>
      <c r="M82" s="84"/>
      <c r="N82" s="84"/>
      <c r="O82" s="84"/>
      <c r="P82" s="84"/>
      <c r="Q82" s="84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</row>
    <row r="83" ht="15.75" customHeight="1">
      <c r="A83" s="86" t="s">
        <v>126</v>
      </c>
      <c r="B83" s="80" t="s">
        <v>58</v>
      </c>
      <c r="C83" s="81">
        <f>SUMIFS($E$7:$E$72,$B$7:$B$72,"DAS-5",$D$7:$D$72,"&lt;&gt;VAGO")</f>
        <v>8</v>
      </c>
      <c r="D83" s="81">
        <f>SUMIFS($E$7:$E$72,$B$7:$B$72,"DAS-5",$D$7:$D$72,"VAGO")</f>
        <v>2</v>
      </c>
      <c r="E83" s="81">
        <f t="shared" si="2"/>
        <v>10</v>
      </c>
      <c r="F83" s="87"/>
      <c r="G83" s="83">
        <f>SUMIF($B$7:$B$72,"DAS-5",$G$7:$G$72)</f>
        <v>0</v>
      </c>
      <c r="H83" s="83">
        <f>SUMIF($B$7:$B$72,"DAS-5",$H$7:$H$72)</f>
        <v>8632.48</v>
      </c>
      <c r="I83" s="83">
        <f>SUMIF($B$7:$B$72,"DAS-5",$I$7:$I$72)</f>
        <v>34529.68</v>
      </c>
      <c r="J83" s="83">
        <f>SUMIF($B$7:$B$72,"DAS-5",$J$7:$J$72)</f>
        <v>43162.16</v>
      </c>
      <c r="K83" s="84"/>
      <c r="L83" s="84"/>
      <c r="M83" s="84"/>
      <c r="N83" s="84"/>
      <c r="O83" s="84"/>
      <c r="P83" s="84"/>
      <c r="Q83" s="84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</row>
    <row r="84" ht="15.75" customHeight="1">
      <c r="A84" s="86" t="s">
        <v>127</v>
      </c>
      <c r="B84" s="80" t="s">
        <v>68</v>
      </c>
      <c r="C84" s="81">
        <f>SUMIFS($E$7:$E$72,$B$7:$B$72,"CAA-1",$D$7:$D$72,"&lt;&gt;VAGO")</f>
        <v>8</v>
      </c>
      <c r="D84" s="81">
        <f>SUMIFS($E$7:$E$72,$B$7:$B$72,"CAA-1",$D$7:$D$72,"VAGO")</f>
        <v>0</v>
      </c>
      <c r="E84" s="81">
        <f t="shared" si="2"/>
        <v>8</v>
      </c>
      <c r="F84" s="87"/>
      <c r="G84" s="83">
        <f>SUMIF($B$7:$B$72,"CAA-1",$G$7:$G$72)</f>
        <v>0</v>
      </c>
      <c r="H84" s="83">
        <f>SUMIF($B$7:$B$72,"CAA-1",$H$7:$H$72)</f>
        <v>7491.68</v>
      </c>
      <c r="I84" s="83">
        <f>SUMIF($B$7:$B$72,"CAA-1",$I$7:$I$72)</f>
        <v>29966.8</v>
      </c>
      <c r="J84" s="83">
        <f>SUMIF($B$7:$B$72,"CAA-1",$J$7:$J$72)</f>
        <v>37458.48</v>
      </c>
      <c r="K84" s="84"/>
      <c r="L84" s="84"/>
      <c r="M84" s="84"/>
      <c r="N84" s="84"/>
      <c r="O84" s="84"/>
      <c r="P84" s="84"/>
      <c r="Q84" s="84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</row>
    <row r="85" ht="15.75" customHeight="1">
      <c r="A85" s="86" t="s">
        <v>128</v>
      </c>
      <c r="B85" s="80" t="s">
        <v>77</v>
      </c>
      <c r="C85" s="81">
        <f>SUMIFS($E$7:$E$72,$B$7:$B$72,"CAA-2",$D$7:$D$72,"&lt;&gt;VAGO")</f>
        <v>16</v>
      </c>
      <c r="D85" s="81">
        <f>SUMIFS($E$7:$E$72,$B$7:$B$72,"CAA-2",$D$7:$D$72,"VAGO")</f>
        <v>0</v>
      </c>
      <c r="E85" s="81">
        <f t="shared" si="2"/>
        <v>16</v>
      </c>
      <c r="F85" s="87"/>
      <c r="G85" s="83">
        <f>SUMIF($B$7:$B$72,"CAA-2",$G$7:$G$72)</f>
        <v>0</v>
      </c>
      <c r="H85" s="83">
        <f>SUMIF($B$7:$B$72,"CAA-2",$H$7:$H$72)</f>
        <v>10790.5</v>
      </c>
      <c r="I85" s="83">
        <f>SUMIF($B$7:$B$72,"CAA-2",$I$7:$I$72)</f>
        <v>49328.16</v>
      </c>
      <c r="J85" s="83">
        <f>SUMIF($B$7:$B$72,"CAA-2",$J$7:$J$72)</f>
        <v>60118.66</v>
      </c>
      <c r="K85" s="84"/>
      <c r="L85" s="84"/>
      <c r="M85" s="84"/>
      <c r="N85" s="84"/>
      <c r="O85" s="84"/>
      <c r="P85" s="84"/>
      <c r="Q85" s="84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</row>
    <row r="86" ht="15.75" customHeight="1">
      <c r="A86" s="86" t="s">
        <v>129</v>
      </c>
      <c r="B86" s="80" t="s">
        <v>94</v>
      </c>
      <c r="C86" s="81">
        <f>SUMIFS($E$7:$E$72,$B$7:$B$72,"CAA-3",$D$7:$D$72,"&lt;&gt;VAGO")</f>
        <v>5</v>
      </c>
      <c r="D86" s="81">
        <f>SUMIFS($E$7:$E$72,$B$7:$B$72,"CAA-3",$D$7:$D$72,"VAGO")</f>
        <v>0</v>
      </c>
      <c r="E86" s="81">
        <f t="shared" si="2"/>
        <v>5</v>
      </c>
      <c r="F86" s="85"/>
      <c r="G86" s="83">
        <f>SUMIF($B$7:$B$72,"CAA-3",$G$7:$G$72)</f>
        <v>0</v>
      </c>
      <c r="H86" s="83">
        <f>SUMIF($B$7:$B$72,"CAA-3",$H$7:$H$72)</f>
        <v>2504.95</v>
      </c>
      <c r="I86" s="83">
        <f>SUMIF($B$7:$B$72,"CAA-3",$I$7:$I$72)</f>
        <v>10019.8</v>
      </c>
      <c r="J86" s="83">
        <f>SUMIF($B$7:$B$72,"CAA-3",$J$7:$J$72)</f>
        <v>12524.75</v>
      </c>
      <c r="K86" s="84"/>
      <c r="L86" s="84"/>
      <c r="M86" s="84"/>
      <c r="N86" s="84"/>
      <c r="O86" s="84"/>
      <c r="P86" s="84"/>
      <c r="Q86" s="84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</row>
    <row r="87" ht="15.75" customHeight="1">
      <c r="A87" s="86" t="s">
        <v>130</v>
      </c>
      <c r="B87" s="80" t="s">
        <v>98</v>
      </c>
      <c r="C87" s="81">
        <f>SUMIFS($E$7:$E$72,$B$7:$B$72,"CAA-4",$D$7:$D$72,"&lt;&gt;VAGO")</f>
        <v>0</v>
      </c>
      <c r="D87" s="81">
        <f>SUMIFS($E$7:$E$72,$B$7:$B$72,"CAA-4",$D$7:$D$72,"VAGO")</f>
        <v>1</v>
      </c>
      <c r="E87" s="81">
        <f t="shared" si="2"/>
        <v>1</v>
      </c>
      <c r="F87" s="85"/>
      <c r="G87" s="83">
        <f>SUMIF($B$7:$B$72,"CAA-4",$G$7:$G$72)</f>
        <v>0</v>
      </c>
      <c r="H87" s="83">
        <f>SUMIF($B$7:$B$72,"CAA-4",$H$7:$H$72)</f>
        <v>0</v>
      </c>
      <c r="I87" s="83">
        <f>SUMIF($B$7:$B$72,"CAA-4",$I$7:$I$72)</f>
        <v>0</v>
      </c>
      <c r="J87" s="83">
        <f>SUMIF($B$7:$B$72,"CAA-4",$J$7:$J$72)</f>
        <v>0</v>
      </c>
      <c r="K87" s="84"/>
      <c r="L87" s="84"/>
      <c r="M87" s="84"/>
      <c r="N87" s="84"/>
      <c r="O87" s="84"/>
      <c r="P87" s="84"/>
      <c r="Q87" s="84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</row>
    <row r="88" ht="15.75" customHeight="1">
      <c r="A88" s="86" t="s">
        <v>131</v>
      </c>
      <c r="B88" s="80" t="s">
        <v>100</v>
      </c>
      <c r="C88" s="81">
        <f>SUMIFS($E$7:$E$72,$B$7:$B$72,"CAA-5",$D$7:$D$72,"&lt;&gt;VAGO")</f>
        <v>5</v>
      </c>
      <c r="D88" s="81">
        <f>SUMIFS($E$7:$E$72,$B$7:$B$72,"CAA-5",$D$7:$D$72,"VAGO")</f>
        <v>0</v>
      </c>
      <c r="E88" s="81">
        <f t="shared" si="2"/>
        <v>5</v>
      </c>
      <c r="F88" s="85"/>
      <c r="G88" s="83">
        <f>SUMIF($B$7:$B$72,"CAA-5",$G$7:$G$72)</f>
        <v>0</v>
      </c>
      <c r="H88" s="83">
        <f>SUMIF($B$7:$B$72,"CAA-5",$H$7:$H$72)</f>
        <v>1079.04</v>
      </c>
      <c r="I88" s="83">
        <f>SUMIF($B$7:$B$72,"CAA-5",$I$7:$I$72)</f>
        <v>5395.3</v>
      </c>
      <c r="J88" s="83">
        <f>SUMIF($B$7:$B$72,"CAA-5",$J$7:$J$72)</f>
        <v>6474.34</v>
      </c>
      <c r="K88" s="84"/>
      <c r="L88" s="84"/>
      <c r="M88" s="84"/>
      <c r="N88" s="84"/>
      <c r="O88" s="84"/>
      <c r="P88" s="84"/>
      <c r="Q88" s="84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</row>
    <row r="89" ht="15.75" customHeight="1">
      <c r="A89" s="76" t="s">
        <v>132</v>
      </c>
      <c r="B89" s="78"/>
      <c r="C89" s="77">
        <f t="shared" ref="C89:E89" si="3">SUM(C78:C88)</f>
        <v>62</v>
      </c>
      <c r="D89" s="77">
        <f t="shared" si="3"/>
        <v>4</v>
      </c>
      <c r="E89" s="77">
        <f t="shared" si="3"/>
        <v>66</v>
      </c>
      <c r="F89" s="78"/>
      <c r="G89" s="88">
        <f t="shared" ref="G89:J89" si="4">SUM(G78:G88)</f>
        <v>18000</v>
      </c>
      <c r="H89" s="88">
        <f t="shared" si="4"/>
        <v>62364.13</v>
      </c>
      <c r="I89" s="88">
        <f t="shared" si="4"/>
        <v>256701.43</v>
      </c>
      <c r="J89" s="88">
        <f t="shared" si="4"/>
        <v>337065.56</v>
      </c>
      <c r="K89" s="84"/>
      <c r="L89" s="84"/>
      <c r="M89" s="84"/>
      <c r="N89" s="84"/>
      <c r="O89" s="84"/>
      <c r="P89" s="84"/>
      <c r="Q89" s="84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</row>
    <row r="90" ht="45.75" customHeight="1">
      <c r="A90" s="84"/>
      <c r="B90" s="84"/>
      <c r="C90" s="84"/>
      <c r="D90" s="84"/>
      <c r="E90" s="84"/>
      <c r="F90" s="84"/>
      <c r="G90" s="84"/>
      <c r="H90" s="34"/>
      <c r="I90" s="34"/>
      <c r="J90" s="89"/>
      <c r="K90" s="84"/>
      <c r="L90" s="84"/>
      <c r="M90" s="84"/>
      <c r="N90" s="84"/>
      <c r="O90" s="84"/>
      <c r="P90" s="84"/>
      <c r="Q90" s="84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</row>
    <row r="91" ht="15.75" customHeight="1">
      <c r="A91" s="17" t="s">
        <v>133</v>
      </c>
      <c r="B91" s="8"/>
      <c r="C91" s="8"/>
      <c r="D91" s="8"/>
      <c r="E91" s="8"/>
      <c r="F91" s="8"/>
      <c r="G91" s="8"/>
      <c r="H91" s="8"/>
      <c r="I91" s="15"/>
      <c r="J91" s="84"/>
      <c r="K91" s="18"/>
      <c r="L91" s="84"/>
      <c r="M91" s="84"/>
      <c r="N91" s="84"/>
      <c r="O91" s="84"/>
      <c r="P91" s="84"/>
      <c r="Q91" s="84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</row>
    <row r="92" ht="15.75" customHeight="1">
      <c r="A92" s="21" t="s">
        <v>134</v>
      </c>
      <c r="B92" s="21" t="s">
        <v>135</v>
      </c>
      <c r="C92" s="21" t="s">
        <v>136</v>
      </c>
      <c r="D92" s="21" t="s">
        <v>137</v>
      </c>
      <c r="E92" s="21" t="s">
        <v>138</v>
      </c>
      <c r="F92" s="21" t="s">
        <v>139</v>
      </c>
      <c r="G92" s="21" t="s">
        <v>140</v>
      </c>
      <c r="H92" s="21" t="s">
        <v>141</v>
      </c>
      <c r="I92" s="21" t="s">
        <v>142</v>
      </c>
      <c r="J92" s="90"/>
      <c r="K92" s="18"/>
      <c r="L92" s="90"/>
      <c r="M92" s="90"/>
      <c r="N92" s="90"/>
      <c r="O92" s="90"/>
      <c r="P92" s="90"/>
      <c r="Q92" s="90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</row>
    <row r="93" ht="15.75" customHeight="1">
      <c r="A93" s="132" t="s">
        <v>306</v>
      </c>
      <c r="B93" s="196" t="s">
        <v>144</v>
      </c>
      <c r="C93" s="49"/>
      <c r="D93" s="50" t="s">
        <v>145</v>
      </c>
      <c r="E93" s="80">
        <v>1.0</v>
      </c>
      <c r="F93" s="132" t="s">
        <v>143</v>
      </c>
      <c r="G93" s="39">
        <v>0.0</v>
      </c>
      <c r="H93" s="137">
        <v>6782.61</v>
      </c>
      <c r="I93" s="33">
        <f t="shared" ref="I93:I97" si="5">SUM(G93:H93)</f>
        <v>6782.61</v>
      </c>
      <c r="J93" s="84"/>
      <c r="K93" s="34"/>
      <c r="L93" s="34"/>
      <c r="M93" s="34"/>
      <c r="N93" s="34"/>
      <c r="O93" s="34"/>
      <c r="P93" s="34"/>
      <c r="Q93" s="34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</row>
    <row r="94" ht="15.75" customHeight="1">
      <c r="A94" s="66" t="s">
        <v>307</v>
      </c>
      <c r="B94" s="197" t="s">
        <v>159</v>
      </c>
      <c r="C94" s="49"/>
      <c r="D94" s="50" t="s">
        <v>145</v>
      </c>
      <c r="E94" s="80">
        <v>1.0</v>
      </c>
      <c r="F94" s="66" t="s">
        <v>146</v>
      </c>
      <c r="G94" s="39">
        <v>0.0</v>
      </c>
      <c r="H94" s="139">
        <v>5703.56</v>
      </c>
      <c r="I94" s="33">
        <f t="shared" si="5"/>
        <v>5703.56</v>
      </c>
      <c r="J94" s="84"/>
      <c r="K94" s="34"/>
      <c r="L94" s="34"/>
      <c r="M94" s="34"/>
      <c r="N94" s="34"/>
      <c r="O94" s="34"/>
      <c r="P94" s="34"/>
      <c r="Q94" s="34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</row>
    <row r="95" ht="15.75" customHeight="1">
      <c r="A95" s="66" t="s">
        <v>308</v>
      </c>
      <c r="B95" s="197" t="s">
        <v>147</v>
      </c>
      <c r="C95" s="49"/>
      <c r="D95" s="50" t="s">
        <v>145</v>
      </c>
      <c r="E95" s="80">
        <v>1.0</v>
      </c>
      <c r="F95" s="184" t="s">
        <v>309</v>
      </c>
      <c r="G95" s="39">
        <v>0.0</v>
      </c>
      <c r="H95" s="139">
        <v>5241.11</v>
      </c>
      <c r="I95" s="33">
        <f t="shared" si="5"/>
        <v>5241.11</v>
      </c>
      <c r="J95" s="84"/>
      <c r="K95" s="34"/>
      <c r="L95" s="34"/>
      <c r="M95" s="34"/>
      <c r="N95" s="34"/>
      <c r="O95" s="34"/>
      <c r="P95" s="34"/>
      <c r="Q95" s="34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</row>
    <row r="96" ht="15.75" customHeight="1">
      <c r="A96" s="160" t="s">
        <v>310</v>
      </c>
      <c r="B96" s="197" t="s">
        <v>148</v>
      </c>
      <c r="C96" s="49"/>
      <c r="D96" s="50" t="s">
        <v>292</v>
      </c>
      <c r="E96" s="80">
        <v>1.0</v>
      </c>
      <c r="F96" s="211" t="s">
        <v>30</v>
      </c>
      <c r="G96" s="39">
        <v>0.0</v>
      </c>
      <c r="H96" s="212">
        <v>0.0</v>
      </c>
      <c r="I96" s="33">
        <f t="shared" si="5"/>
        <v>0</v>
      </c>
      <c r="J96" s="84"/>
      <c r="K96" s="34"/>
      <c r="L96" s="34"/>
      <c r="M96" s="34"/>
      <c r="N96" s="34"/>
      <c r="O96" s="34"/>
      <c r="P96" s="34"/>
      <c r="Q96" s="34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</row>
    <row r="97" ht="15.75" customHeight="1">
      <c r="A97" s="66" t="s">
        <v>311</v>
      </c>
      <c r="B97" s="197" t="s">
        <v>148</v>
      </c>
      <c r="C97" s="49"/>
      <c r="D97" s="50" t="s">
        <v>145</v>
      </c>
      <c r="E97" s="80">
        <v>1.0</v>
      </c>
      <c r="F97" s="189" t="s">
        <v>312</v>
      </c>
      <c r="G97" s="39">
        <v>0.0</v>
      </c>
      <c r="H97" s="139">
        <v>4316.21</v>
      </c>
      <c r="I97" s="33">
        <f t="shared" si="5"/>
        <v>4316.21</v>
      </c>
      <c r="J97" s="84"/>
      <c r="K97" s="34"/>
      <c r="L97" s="34"/>
      <c r="M97" s="34"/>
      <c r="N97" s="34"/>
      <c r="O97" s="34"/>
      <c r="P97" s="34"/>
      <c r="Q97" s="34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</row>
    <row r="98" ht="15.75" customHeight="1">
      <c r="A98" s="76" t="s">
        <v>149</v>
      </c>
      <c r="B98" s="76" t="s">
        <v>150</v>
      </c>
      <c r="C98" s="77" t="s">
        <v>151</v>
      </c>
      <c r="D98" s="77" t="s">
        <v>152</v>
      </c>
      <c r="E98" s="77" t="s">
        <v>153</v>
      </c>
      <c r="F98" s="97"/>
      <c r="G98" s="77" t="s">
        <v>154</v>
      </c>
      <c r="H98" s="77" t="s">
        <v>155</v>
      </c>
      <c r="I98" s="77" t="s">
        <v>156</v>
      </c>
      <c r="J98" s="84"/>
      <c r="K98" s="18"/>
      <c r="L98" s="18"/>
      <c r="M98" s="18"/>
      <c r="N98" s="18"/>
      <c r="O98" s="18"/>
      <c r="P98" s="18"/>
      <c r="Q98" s="18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</row>
    <row r="99" ht="15.75" customHeight="1">
      <c r="A99" s="79" t="s">
        <v>157</v>
      </c>
      <c r="B99" s="98" t="s">
        <v>144</v>
      </c>
      <c r="C99" s="81">
        <f>SUMIFS($E$93:$E$97,$B$93:$B$97,"FDA",$D$93:$D$97,"&lt;&gt;VAGO")</f>
        <v>1</v>
      </c>
      <c r="D99" s="81">
        <f>SUMIFS($E$93:$E$97,$B$93:$B$97,"FDA",$D$93:$D$97,"VAGO")</f>
        <v>0</v>
      </c>
      <c r="E99" s="81">
        <f t="shared" ref="E99:E103" si="6">C99+D99</f>
        <v>1</v>
      </c>
      <c r="F99" s="82"/>
      <c r="G99" s="33">
        <f>SUMIF($B$93:$B$97,"FDA",$G$93:$G$97)</f>
        <v>0</v>
      </c>
      <c r="H99" s="33">
        <f>SUMIF($B$93:$B$97,"FDA",$H$93:$H$97)</f>
        <v>6782.61</v>
      </c>
      <c r="I99" s="33">
        <f>SUMIF($B$93:$B$97,"FDA",$I$93:$I$97)</f>
        <v>6782.61</v>
      </c>
      <c r="J99" s="34"/>
      <c r="K99" s="18"/>
      <c r="L99" s="34"/>
      <c r="M99" s="34"/>
      <c r="N99" s="34"/>
      <c r="O99" s="34"/>
      <c r="P99" s="34"/>
      <c r="Q99" s="34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</row>
    <row r="100" ht="15.75" customHeight="1">
      <c r="A100" s="79" t="s">
        <v>158</v>
      </c>
      <c r="B100" s="98" t="s">
        <v>159</v>
      </c>
      <c r="C100" s="81">
        <f>SUMIFS($E$93:$E$97,$B$93:$B$97,"FDA-1",$D$93:$D$97,"&lt;&gt;VAGO")</f>
        <v>1</v>
      </c>
      <c r="D100" s="81">
        <f>SUMIFS($E$93:$E$97,$B$93:$B$97,"FDA-1",$D$93:$D$97,"VAGO")</f>
        <v>0</v>
      </c>
      <c r="E100" s="81">
        <f t="shared" si="6"/>
        <v>1</v>
      </c>
      <c r="F100" s="82"/>
      <c r="G100" s="33">
        <f>SUMIF($B$93:$B$97,"FDA-1",$G$93:$G$97)</f>
        <v>0</v>
      </c>
      <c r="H100" s="33">
        <f>SUMIF($B$93:$B$97,"FDA-1",$H$93:$H$97)</f>
        <v>5703.56</v>
      </c>
      <c r="I100" s="33">
        <f>SUMIF($B$93:$B$97,"FDA-1",$I$93:$I$97)</f>
        <v>5703.56</v>
      </c>
      <c r="J100" s="34"/>
      <c r="K100" s="18"/>
      <c r="L100" s="34"/>
      <c r="M100" s="34"/>
      <c r="N100" s="34"/>
      <c r="O100" s="34"/>
      <c r="P100" s="34"/>
      <c r="Q100" s="34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</row>
    <row r="101" ht="15.75" customHeight="1">
      <c r="A101" s="79" t="s">
        <v>160</v>
      </c>
      <c r="B101" s="98" t="s">
        <v>147</v>
      </c>
      <c r="C101" s="81">
        <f>SUMIFS($E$93:$E$97,$B$93:$B$97,"FDA-2",$D$93:$D$97,"&lt;&gt;VAGO")</f>
        <v>1</v>
      </c>
      <c r="D101" s="81">
        <f>SUMIFS($E$93:$E$97,$B$93:$B$97,"FDA-2",$D$93:$D$97,"VAGO")</f>
        <v>0</v>
      </c>
      <c r="E101" s="81">
        <f t="shared" si="6"/>
        <v>1</v>
      </c>
      <c r="F101" s="85"/>
      <c r="G101" s="33">
        <f>SUMIF($B$93:$B$97,"FDA-2",$G$93:$G$97)</f>
        <v>0</v>
      </c>
      <c r="H101" s="33">
        <f>SUMIF($B$93:$B$97,"FDA-2",$H$93:$H$97)</f>
        <v>5241.11</v>
      </c>
      <c r="I101" s="33">
        <f>SUMIF($B$93:$B$97,"FDA-2",$I$93:$I$97)</f>
        <v>5241.11</v>
      </c>
      <c r="J101" s="34"/>
      <c r="K101" s="18"/>
      <c r="L101" s="34"/>
      <c r="M101" s="34"/>
      <c r="N101" s="34"/>
      <c r="O101" s="34"/>
      <c r="P101" s="34"/>
      <c r="Q101" s="34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</row>
    <row r="102" ht="15.75" customHeight="1">
      <c r="A102" s="79" t="s">
        <v>161</v>
      </c>
      <c r="B102" s="98" t="s">
        <v>148</v>
      </c>
      <c r="C102" s="81">
        <f>SUMIFS($E$93:$E$97,$B$93:$B$97,"FDA-3",$D$93:$D$97,"&lt;&gt;VAGO")</f>
        <v>1</v>
      </c>
      <c r="D102" s="81">
        <f>SUMIFS($E$93:$E$97,$B$93:$B$97,"FDA-3",$D$93:$D$97,"VAGO")</f>
        <v>1</v>
      </c>
      <c r="E102" s="81">
        <f t="shared" si="6"/>
        <v>2</v>
      </c>
      <c r="F102" s="87"/>
      <c r="G102" s="33">
        <f>SUMIF($B$93:$B$97,"FDA-3",$G$93:$G$97)</f>
        <v>0</v>
      </c>
      <c r="H102" s="33">
        <f>SUMIF($B$93:$B$97,"FDA-3",$H$93:$H$97)</f>
        <v>4316.21</v>
      </c>
      <c r="I102" s="33">
        <f>SUMIF($B$93:$B$97,"FDA-3",$I$93:$I$97)</f>
        <v>4316.21</v>
      </c>
      <c r="J102" s="34"/>
      <c r="K102" s="18"/>
      <c r="L102" s="34"/>
      <c r="M102" s="34"/>
      <c r="N102" s="34"/>
      <c r="O102" s="34"/>
      <c r="P102" s="34"/>
      <c r="Q102" s="34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</row>
    <row r="103" ht="15.75" customHeight="1">
      <c r="A103" s="79" t="s">
        <v>162</v>
      </c>
      <c r="B103" s="98" t="s">
        <v>163</v>
      </c>
      <c r="C103" s="81">
        <f>SUMIFS($E$93:$E$97,$B$93:$B$97,"FDA-4",$D$93:$D$97,"&lt;&gt;VAGO")</f>
        <v>0</v>
      </c>
      <c r="D103" s="81">
        <f>SUMIFS($E$93:$E$97,$B$93:$B$97,"FDA-4",$D$93:$D$97,"VAGO")</f>
        <v>0</v>
      </c>
      <c r="E103" s="81">
        <f t="shared" si="6"/>
        <v>0</v>
      </c>
      <c r="F103" s="85"/>
      <c r="G103" s="33">
        <f>SUMIF($B$93:$B$97,"FDA-4",$G$93:$G$97)</f>
        <v>0</v>
      </c>
      <c r="H103" s="33">
        <f>SUMIF($B$93:$B$97,"FDA-4",$H$93:$H$97)</f>
        <v>0</v>
      </c>
      <c r="I103" s="33">
        <f>SUMIF($B$93:$B$97,"FDA-4",$I$93:$I$97)</f>
        <v>0</v>
      </c>
      <c r="J103" s="34"/>
      <c r="K103" s="18"/>
      <c r="L103" s="34"/>
      <c r="M103" s="34"/>
      <c r="N103" s="34"/>
      <c r="O103" s="34"/>
      <c r="P103" s="34"/>
      <c r="Q103" s="34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</row>
    <row r="104" ht="15.75" customHeight="1">
      <c r="A104" s="76" t="s">
        <v>164</v>
      </c>
      <c r="B104" s="97"/>
      <c r="C104" s="77">
        <f t="shared" ref="C104:E104" si="7">SUM(C99:C103)</f>
        <v>4</v>
      </c>
      <c r="D104" s="77">
        <f t="shared" si="7"/>
        <v>1</v>
      </c>
      <c r="E104" s="77">
        <f t="shared" si="7"/>
        <v>5</v>
      </c>
      <c r="F104" s="97"/>
      <c r="G104" s="100">
        <f t="shared" ref="G104:I104" si="8">SUM(G99:G103)</f>
        <v>0</v>
      </c>
      <c r="H104" s="100">
        <f t="shared" si="8"/>
        <v>22043.49</v>
      </c>
      <c r="I104" s="100">
        <f t="shared" si="8"/>
        <v>22043.49</v>
      </c>
      <c r="J104" s="34"/>
      <c r="K104" s="18"/>
      <c r="L104" s="34"/>
      <c r="M104" s="34"/>
      <c r="N104" s="34"/>
      <c r="O104" s="34"/>
      <c r="P104" s="34"/>
      <c r="Q104" s="34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</row>
    <row r="105" ht="45.0" customHeight="1">
      <c r="A105" s="89"/>
      <c r="B105" s="89"/>
      <c r="C105" s="89"/>
      <c r="D105" s="89"/>
      <c r="E105" s="89"/>
      <c r="F105" s="89"/>
      <c r="G105" s="89"/>
      <c r="H105" s="89"/>
      <c r="I105" s="18"/>
      <c r="J105" s="34"/>
      <c r="K105" s="18"/>
      <c r="L105" s="34"/>
      <c r="M105" s="34"/>
      <c r="N105" s="34"/>
      <c r="O105" s="34"/>
      <c r="P105" s="34"/>
      <c r="Q105" s="34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</row>
    <row r="106" ht="15.75" customHeight="1">
      <c r="A106" s="17" t="s">
        <v>165</v>
      </c>
      <c r="B106" s="8"/>
      <c r="C106" s="8"/>
      <c r="D106" s="8"/>
      <c r="E106" s="8"/>
      <c r="F106" s="8"/>
      <c r="G106" s="8"/>
      <c r="H106" s="8"/>
      <c r="I106" s="15"/>
      <c r="J106" s="34"/>
      <c r="K106" s="18"/>
      <c r="L106" s="34"/>
      <c r="M106" s="34"/>
      <c r="N106" s="34"/>
      <c r="O106" s="34"/>
      <c r="P106" s="34"/>
      <c r="Q106" s="34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</row>
    <row r="107" ht="15.75" customHeight="1">
      <c r="A107" s="101" t="s">
        <v>166</v>
      </c>
      <c r="B107" s="21" t="s">
        <v>167</v>
      </c>
      <c r="C107" s="21" t="s">
        <v>168</v>
      </c>
      <c r="D107" s="21" t="s">
        <v>169</v>
      </c>
      <c r="E107" s="21" t="s">
        <v>170</v>
      </c>
      <c r="F107" s="21" t="s">
        <v>171</v>
      </c>
      <c r="G107" s="21" t="s">
        <v>172</v>
      </c>
      <c r="H107" s="21" t="s">
        <v>173</v>
      </c>
      <c r="I107" s="21" t="s">
        <v>174</v>
      </c>
      <c r="J107" s="18"/>
      <c r="K107" s="18"/>
      <c r="L107" s="18"/>
      <c r="M107" s="18"/>
      <c r="N107" s="18"/>
      <c r="O107" s="18"/>
      <c r="P107" s="18"/>
      <c r="Q107" s="18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</row>
    <row r="108" ht="15.75" customHeight="1">
      <c r="A108" s="162" t="s">
        <v>313</v>
      </c>
      <c r="B108" s="163" t="s">
        <v>176</v>
      </c>
      <c r="C108" s="249"/>
      <c r="D108" s="135" t="s">
        <v>145</v>
      </c>
      <c r="E108" s="215">
        <v>1.0</v>
      </c>
      <c r="F108" s="162" t="s">
        <v>175</v>
      </c>
      <c r="G108" s="136">
        <v>0.0</v>
      </c>
      <c r="H108" s="202">
        <v>1392.8</v>
      </c>
      <c r="I108" s="33">
        <f t="shared" ref="I108:I134" si="9">SUM(G108:H108)</f>
        <v>1392.8</v>
      </c>
      <c r="J108" s="34"/>
      <c r="K108" s="34"/>
      <c r="L108" s="34"/>
      <c r="M108" s="34"/>
      <c r="N108" s="34"/>
      <c r="O108" s="34"/>
      <c r="P108" s="34"/>
      <c r="Q108" s="34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</row>
    <row r="109" ht="15.75" customHeight="1">
      <c r="A109" s="173" t="s">
        <v>313</v>
      </c>
      <c r="B109" s="167" t="s">
        <v>176</v>
      </c>
      <c r="C109" s="68"/>
      <c r="D109" s="135" t="s">
        <v>145</v>
      </c>
      <c r="E109" s="217">
        <v>1.0</v>
      </c>
      <c r="F109" s="173" t="s">
        <v>177</v>
      </c>
      <c r="G109" s="72">
        <v>0.0</v>
      </c>
      <c r="H109" s="146">
        <v>1392.8</v>
      </c>
      <c r="I109" s="33">
        <f t="shared" si="9"/>
        <v>1392.8</v>
      </c>
      <c r="J109" s="34"/>
      <c r="K109" s="34"/>
      <c r="L109" s="34"/>
      <c r="M109" s="34"/>
      <c r="N109" s="34"/>
      <c r="O109" s="34"/>
      <c r="P109" s="34"/>
      <c r="Q109" s="34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</row>
    <row r="110" ht="15.75" customHeight="1">
      <c r="A110" s="173" t="s">
        <v>313</v>
      </c>
      <c r="B110" s="167" t="s">
        <v>176</v>
      </c>
      <c r="C110" s="68"/>
      <c r="D110" s="135" t="s">
        <v>145</v>
      </c>
      <c r="E110" s="217">
        <v>1.0</v>
      </c>
      <c r="F110" s="173" t="s">
        <v>178</v>
      </c>
      <c r="G110" s="72">
        <v>0.0</v>
      </c>
      <c r="H110" s="146">
        <v>1392.8</v>
      </c>
      <c r="I110" s="33">
        <f t="shared" si="9"/>
        <v>1392.8</v>
      </c>
      <c r="J110" s="34"/>
      <c r="K110" s="34"/>
      <c r="L110" s="34"/>
      <c r="M110" s="34"/>
      <c r="N110" s="34"/>
      <c r="O110" s="34"/>
      <c r="P110" s="34"/>
      <c r="Q110" s="34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</row>
    <row r="111" ht="15.75" customHeight="1">
      <c r="A111" s="166" t="s">
        <v>313</v>
      </c>
      <c r="B111" s="167" t="s">
        <v>176</v>
      </c>
      <c r="C111" s="68"/>
      <c r="D111" s="135" t="s">
        <v>145</v>
      </c>
      <c r="E111" s="217">
        <v>1.0</v>
      </c>
      <c r="F111" s="173" t="s">
        <v>179</v>
      </c>
      <c r="G111" s="72">
        <v>0.0</v>
      </c>
      <c r="H111" s="146">
        <v>1392.8</v>
      </c>
      <c r="I111" s="33">
        <f t="shared" si="9"/>
        <v>1392.8</v>
      </c>
      <c r="J111" s="34"/>
      <c r="K111" s="34"/>
      <c r="L111" s="34"/>
      <c r="M111" s="34"/>
      <c r="N111" s="34"/>
      <c r="O111" s="34"/>
      <c r="P111" s="34"/>
      <c r="Q111" s="34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</row>
    <row r="112" ht="15.75" customHeight="1">
      <c r="A112" s="166" t="s">
        <v>313</v>
      </c>
      <c r="B112" s="167" t="s">
        <v>176</v>
      </c>
      <c r="C112" s="250"/>
      <c r="D112" s="135" t="s">
        <v>145</v>
      </c>
      <c r="E112" s="217">
        <v>1.0</v>
      </c>
      <c r="F112" s="166" t="s">
        <v>359</v>
      </c>
      <c r="G112" s="72">
        <v>0.0</v>
      </c>
      <c r="H112" s="146">
        <v>1392.8</v>
      </c>
      <c r="I112" s="33">
        <f t="shared" si="9"/>
        <v>1392.8</v>
      </c>
      <c r="J112" s="34"/>
      <c r="K112" s="34"/>
      <c r="L112" s="34"/>
      <c r="M112" s="34"/>
      <c r="N112" s="34"/>
      <c r="O112" s="34"/>
      <c r="P112" s="34"/>
      <c r="Q112" s="34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</row>
    <row r="113" ht="15.75" customHeight="1">
      <c r="A113" s="166" t="s">
        <v>313</v>
      </c>
      <c r="B113" s="167" t="s">
        <v>176</v>
      </c>
      <c r="C113" s="250"/>
      <c r="D113" s="135" t="s">
        <v>145</v>
      </c>
      <c r="E113" s="217">
        <v>1.0</v>
      </c>
      <c r="F113" s="166" t="s">
        <v>360</v>
      </c>
      <c r="G113" s="72">
        <v>0.0</v>
      </c>
      <c r="H113" s="146">
        <v>1392.8</v>
      </c>
      <c r="I113" s="33">
        <f t="shared" si="9"/>
        <v>1392.8</v>
      </c>
      <c r="J113" s="34"/>
      <c r="K113" s="34"/>
      <c r="L113" s="34"/>
      <c r="M113" s="34"/>
      <c r="N113" s="34"/>
      <c r="O113" s="34"/>
      <c r="P113" s="34"/>
      <c r="Q113" s="34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</row>
    <row r="114" ht="15.75" customHeight="1">
      <c r="A114" s="166" t="s">
        <v>313</v>
      </c>
      <c r="B114" s="167" t="s">
        <v>176</v>
      </c>
      <c r="C114" s="250"/>
      <c r="D114" s="135" t="s">
        <v>145</v>
      </c>
      <c r="E114" s="217">
        <v>1.0</v>
      </c>
      <c r="F114" s="166" t="s">
        <v>361</v>
      </c>
      <c r="G114" s="72">
        <v>0.0</v>
      </c>
      <c r="H114" s="146">
        <v>1392.8</v>
      </c>
      <c r="I114" s="33">
        <f t="shared" si="9"/>
        <v>1392.8</v>
      </c>
      <c r="J114" s="34"/>
      <c r="K114" s="34"/>
      <c r="L114" s="34"/>
      <c r="M114" s="34"/>
      <c r="N114" s="34"/>
      <c r="O114" s="34"/>
      <c r="P114" s="34"/>
      <c r="Q114" s="34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</row>
    <row r="115" ht="15.75" customHeight="1">
      <c r="A115" s="166" t="s">
        <v>314</v>
      </c>
      <c r="B115" s="167" t="s">
        <v>181</v>
      </c>
      <c r="C115" s="250"/>
      <c r="D115" s="135" t="s">
        <v>145</v>
      </c>
      <c r="E115" s="217">
        <v>1.0</v>
      </c>
      <c r="F115" s="166" t="s">
        <v>180</v>
      </c>
      <c r="G115" s="72">
        <v>0.0</v>
      </c>
      <c r="H115" s="146">
        <v>849.76</v>
      </c>
      <c r="I115" s="33">
        <f t="shared" si="9"/>
        <v>849.76</v>
      </c>
      <c r="J115" s="34"/>
      <c r="K115" s="34"/>
      <c r="L115" s="34"/>
      <c r="M115" s="34"/>
      <c r="N115" s="34"/>
      <c r="O115" s="34"/>
      <c r="P115" s="34"/>
      <c r="Q115" s="34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</row>
    <row r="116" ht="15.75" customHeight="1">
      <c r="A116" s="228" t="s">
        <v>314</v>
      </c>
      <c r="B116" s="206" t="s">
        <v>181</v>
      </c>
      <c r="C116" s="251"/>
      <c r="D116" s="135" t="s">
        <v>292</v>
      </c>
      <c r="E116" s="217">
        <v>1.0</v>
      </c>
      <c r="F116" s="228" t="s">
        <v>30</v>
      </c>
      <c r="G116" s="199">
        <v>0.0</v>
      </c>
      <c r="H116" s="208">
        <v>0.0</v>
      </c>
      <c r="I116" s="33">
        <f t="shared" si="9"/>
        <v>0</v>
      </c>
      <c r="J116" s="34"/>
      <c r="K116" s="34"/>
      <c r="L116" s="34"/>
      <c r="M116" s="34"/>
      <c r="N116" s="34"/>
      <c r="O116" s="34"/>
      <c r="P116" s="34"/>
      <c r="Q116" s="34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</row>
    <row r="117" ht="15.75" customHeight="1">
      <c r="A117" s="166" t="s">
        <v>314</v>
      </c>
      <c r="B117" s="167" t="s">
        <v>181</v>
      </c>
      <c r="C117" s="250"/>
      <c r="D117" s="135" t="s">
        <v>145</v>
      </c>
      <c r="E117" s="217">
        <v>1.0</v>
      </c>
      <c r="F117" s="227" t="s">
        <v>183</v>
      </c>
      <c r="G117" s="72">
        <v>0.0</v>
      </c>
      <c r="H117" s="146">
        <v>849.76</v>
      </c>
      <c r="I117" s="33">
        <f t="shared" si="9"/>
        <v>849.76</v>
      </c>
      <c r="J117" s="34"/>
      <c r="K117" s="34"/>
      <c r="L117" s="34"/>
      <c r="M117" s="34"/>
      <c r="N117" s="34"/>
      <c r="O117" s="34"/>
      <c r="P117" s="34"/>
      <c r="Q117" s="34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</row>
    <row r="118" ht="15.75" customHeight="1">
      <c r="A118" s="228" t="s">
        <v>314</v>
      </c>
      <c r="B118" s="206" t="s">
        <v>181</v>
      </c>
      <c r="C118" s="251"/>
      <c r="D118" s="135" t="s">
        <v>292</v>
      </c>
      <c r="E118" s="217">
        <v>1.0</v>
      </c>
      <c r="F118" s="228" t="s">
        <v>30</v>
      </c>
      <c r="G118" s="199">
        <v>0.0</v>
      </c>
      <c r="H118" s="208">
        <v>0.0</v>
      </c>
      <c r="I118" s="33">
        <f t="shared" si="9"/>
        <v>0</v>
      </c>
      <c r="J118" s="34"/>
      <c r="K118" s="34"/>
      <c r="L118" s="34"/>
      <c r="M118" s="34"/>
      <c r="N118" s="34"/>
      <c r="O118" s="34"/>
      <c r="P118" s="34"/>
      <c r="Q118" s="34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</row>
    <row r="119" ht="12.75" customHeight="1">
      <c r="A119" s="166" t="s">
        <v>314</v>
      </c>
      <c r="B119" s="167" t="s">
        <v>181</v>
      </c>
      <c r="C119" s="250"/>
      <c r="D119" s="135" t="s">
        <v>145</v>
      </c>
      <c r="E119" s="217">
        <v>1.0</v>
      </c>
      <c r="F119" s="166" t="s">
        <v>185</v>
      </c>
      <c r="G119" s="72">
        <v>0.0</v>
      </c>
      <c r="H119" s="146">
        <v>849.76</v>
      </c>
      <c r="I119" s="33">
        <f t="shared" si="9"/>
        <v>849.76</v>
      </c>
      <c r="J119" s="34"/>
      <c r="K119" s="34"/>
      <c r="L119" s="34"/>
      <c r="M119" s="34"/>
      <c r="N119" s="34"/>
      <c r="O119" s="34"/>
      <c r="P119" s="34"/>
      <c r="Q119" s="34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</row>
    <row r="120" ht="15.75" customHeight="1">
      <c r="A120" s="166" t="s">
        <v>314</v>
      </c>
      <c r="B120" s="167" t="s">
        <v>181</v>
      </c>
      <c r="C120" s="250"/>
      <c r="D120" s="135" t="s">
        <v>145</v>
      </c>
      <c r="E120" s="217">
        <v>1.0</v>
      </c>
      <c r="F120" s="166" t="s">
        <v>362</v>
      </c>
      <c r="G120" s="72">
        <v>0.0</v>
      </c>
      <c r="H120" s="146">
        <v>849.76</v>
      </c>
      <c r="I120" s="33">
        <f t="shared" si="9"/>
        <v>849.76</v>
      </c>
      <c r="J120" s="34"/>
      <c r="K120" s="34"/>
      <c r="L120" s="34"/>
      <c r="M120" s="34"/>
      <c r="N120" s="34"/>
      <c r="O120" s="34"/>
      <c r="P120" s="34"/>
      <c r="Q120" s="34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</row>
    <row r="121" ht="15.75" customHeight="1">
      <c r="A121" s="166" t="s">
        <v>314</v>
      </c>
      <c r="B121" s="167" t="s">
        <v>181</v>
      </c>
      <c r="C121" s="250"/>
      <c r="D121" s="135" t="s">
        <v>145</v>
      </c>
      <c r="E121" s="217">
        <v>1.0</v>
      </c>
      <c r="F121" s="166" t="s">
        <v>363</v>
      </c>
      <c r="G121" s="72">
        <v>0.0</v>
      </c>
      <c r="H121" s="146">
        <v>849.76</v>
      </c>
      <c r="I121" s="33">
        <f t="shared" si="9"/>
        <v>849.76</v>
      </c>
      <c r="J121" s="34"/>
      <c r="K121" s="34"/>
      <c r="L121" s="34"/>
      <c r="M121" s="34"/>
      <c r="N121" s="34"/>
      <c r="O121" s="34"/>
      <c r="P121" s="34"/>
      <c r="Q121" s="34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</row>
    <row r="122" ht="15.75" customHeight="1">
      <c r="A122" s="166" t="s">
        <v>314</v>
      </c>
      <c r="B122" s="167" t="s">
        <v>181</v>
      </c>
      <c r="C122" s="250"/>
      <c r="D122" s="135" t="s">
        <v>145</v>
      </c>
      <c r="E122" s="217">
        <v>1.0</v>
      </c>
      <c r="F122" s="166" t="s">
        <v>364</v>
      </c>
      <c r="G122" s="72">
        <v>0.0</v>
      </c>
      <c r="H122" s="146">
        <v>849.76</v>
      </c>
      <c r="I122" s="33">
        <f t="shared" si="9"/>
        <v>849.76</v>
      </c>
      <c r="J122" s="34"/>
      <c r="K122" s="34"/>
      <c r="L122" s="34"/>
      <c r="M122" s="34"/>
      <c r="N122" s="34"/>
      <c r="O122" s="34"/>
      <c r="P122" s="34"/>
      <c r="Q122" s="34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</row>
    <row r="123" ht="15.75" customHeight="1">
      <c r="A123" s="166" t="s">
        <v>314</v>
      </c>
      <c r="B123" s="167" t="s">
        <v>181</v>
      </c>
      <c r="C123" s="250"/>
      <c r="D123" s="135" t="s">
        <v>145</v>
      </c>
      <c r="E123" s="217">
        <v>1.0</v>
      </c>
      <c r="F123" s="166" t="s">
        <v>365</v>
      </c>
      <c r="G123" s="72">
        <v>0.0</v>
      </c>
      <c r="H123" s="146">
        <v>849.76</v>
      </c>
      <c r="I123" s="33">
        <f t="shared" si="9"/>
        <v>849.76</v>
      </c>
      <c r="J123" s="34"/>
      <c r="K123" s="34"/>
      <c r="L123" s="34"/>
      <c r="M123" s="34"/>
      <c r="N123" s="34"/>
      <c r="O123" s="34"/>
      <c r="P123" s="34"/>
      <c r="Q123" s="34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</row>
    <row r="124" ht="15.75" customHeight="1">
      <c r="A124" s="166" t="s">
        <v>315</v>
      </c>
      <c r="B124" s="167" t="s">
        <v>187</v>
      </c>
      <c r="C124" s="250"/>
      <c r="D124" s="135" t="s">
        <v>145</v>
      </c>
      <c r="E124" s="217">
        <v>1.0</v>
      </c>
      <c r="F124" s="166" t="s">
        <v>186</v>
      </c>
      <c r="G124" s="72">
        <v>0.0</v>
      </c>
      <c r="H124" s="146">
        <v>505.81</v>
      </c>
      <c r="I124" s="33">
        <f t="shared" si="9"/>
        <v>505.81</v>
      </c>
      <c r="J124" s="34"/>
      <c r="K124" s="34"/>
      <c r="L124" s="34"/>
      <c r="M124" s="34"/>
      <c r="N124" s="34"/>
      <c r="O124" s="34"/>
      <c r="P124" s="34"/>
      <c r="Q124" s="34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</row>
    <row r="125" ht="15.75" customHeight="1">
      <c r="A125" s="166" t="s">
        <v>315</v>
      </c>
      <c r="B125" s="167" t="s">
        <v>187</v>
      </c>
      <c r="C125" s="250"/>
      <c r="D125" s="135" t="s">
        <v>145</v>
      </c>
      <c r="E125" s="217">
        <v>1.0</v>
      </c>
      <c r="F125" s="112" t="s">
        <v>195</v>
      </c>
      <c r="G125" s="72">
        <v>0.0</v>
      </c>
      <c r="H125" s="146">
        <v>505.81</v>
      </c>
      <c r="I125" s="33">
        <f t="shared" si="9"/>
        <v>505.81</v>
      </c>
      <c r="J125" s="34"/>
      <c r="K125" s="34"/>
      <c r="L125" s="34"/>
      <c r="M125" s="34"/>
      <c r="N125" s="34"/>
      <c r="O125" s="34"/>
      <c r="P125" s="34"/>
      <c r="Q125" s="34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</row>
    <row r="126" ht="15.75" customHeight="1">
      <c r="A126" s="166" t="s">
        <v>316</v>
      </c>
      <c r="B126" s="167" t="s">
        <v>187</v>
      </c>
      <c r="C126" s="250"/>
      <c r="D126" s="135" t="s">
        <v>145</v>
      </c>
      <c r="E126" s="217">
        <v>1.0</v>
      </c>
      <c r="F126" s="227" t="s">
        <v>189</v>
      </c>
      <c r="G126" s="72">
        <v>0.0</v>
      </c>
      <c r="H126" s="146">
        <v>505.81</v>
      </c>
      <c r="I126" s="33">
        <f t="shared" si="9"/>
        <v>505.81</v>
      </c>
      <c r="J126" s="34"/>
      <c r="K126" s="34"/>
      <c r="L126" s="34"/>
      <c r="M126" s="34"/>
      <c r="N126" s="34"/>
      <c r="O126" s="34"/>
      <c r="P126" s="34"/>
      <c r="Q126" s="34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</row>
    <row r="127" ht="15.75" customHeight="1">
      <c r="A127" s="166" t="s">
        <v>316</v>
      </c>
      <c r="B127" s="167" t="s">
        <v>191</v>
      </c>
      <c r="C127" s="250"/>
      <c r="D127" s="135" t="s">
        <v>145</v>
      </c>
      <c r="E127" s="217">
        <v>1.0</v>
      </c>
      <c r="F127" s="166" t="s">
        <v>190</v>
      </c>
      <c r="G127" s="72">
        <v>0.0</v>
      </c>
      <c r="H127" s="146">
        <v>465.35</v>
      </c>
      <c r="I127" s="33">
        <f t="shared" si="9"/>
        <v>465.35</v>
      </c>
      <c r="J127" s="34"/>
      <c r="K127" s="34"/>
      <c r="L127" s="34"/>
      <c r="M127" s="34"/>
      <c r="N127" s="34"/>
      <c r="O127" s="34"/>
      <c r="P127" s="34"/>
      <c r="Q127" s="34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</row>
    <row r="128" ht="15.75" customHeight="1">
      <c r="A128" s="228" t="s">
        <v>316</v>
      </c>
      <c r="B128" s="216" t="s">
        <v>191</v>
      </c>
      <c r="C128" s="250"/>
      <c r="D128" s="135" t="s">
        <v>145</v>
      </c>
      <c r="E128" s="217">
        <v>1.0</v>
      </c>
      <c r="F128" s="108" t="s">
        <v>357</v>
      </c>
      <c r="G128" s="258">
        <v>0.0</v>
      </c>
      <c r="H128" s="146">
        <v>465.35</v>
      </c>
      <c r="I128" s="33">
        <f t="shared" si="9"/>
        <v>465.35</v>
      </c>
      <c r="J128" s="34"/>
      <c r="K128" s="34"/>
      <c r="L128" s="34"/>
      <c r="M128" s="34"/>
      <c r="N128" s="34"/>
      <c r="O128" s="34"/>
      <c r="P128" s="34"/>
      <c r="Q128" s="34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</row>
    <row r="129" ht="15.75" customHeight="1">
      <c r="A129" s="166" t="s">
        <v>316</v>
      </c>
      <c r="B129" s="167" t="s">
        <v>191</v>
      </c>
      <c r="C129" s="250"/>
      <c r="D129" s="135" t="s">
        <v>145</v>
      </c>
      <c r="E129" s="217">
        <v>1.0</v>
      </c>
      <c r="F129" s="227" t="s">
        <v>193</v>
      </c>
      <c r="G129" s="72">
        <v>0.0</v>
      </c>
      <c r="H129" s="146">
        <v>465.35</v>
      </c>
      <c r="I129" s="33">
        <f t="shared" si="9"/>
        <v>465.35</v>
      </c>
      <c r="J129" s="34"/>
      <c r="K129" s="34"/>
      <c r="L129" s="34"/>
      <c r="M129" s="34"/>
      <c r="N129" s="34"/>
      <c r="O129" s="34"/>
      <c r="P129" s="34"/>
      <c r="Q129" s="34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</row>
    <row r="130" ht="15.75" customHeight="1">
      <c r="A130" s="166" t="s">
        <v>316</v>
      </c>
      <c r="B130" s="167" t="s">
        <v>191</v>
      </c>
      <c r="C130" s="250"/>
      <c r="D130" s="135" t="s">
        <v>145</v>
      </c>
      <c r="E130" s="217">
        <v>1.0</v>
      </c>
      <c r="F130" s="227" t="s">
        <v>194</v>
      </c>
      <c r="G130" s="72">
        <v>0.0</v>
      </c>
      <c r="H130" s="146">
        <v>465.35</v>
      </c>
      <c r="I130" s="33">
        <f t="shared" si="9"/>
        <v>465.35</v>
      </c>
      <c r="J130" s="34"/>
      <c r="K130" s="34"/>
      <c r="L130" s="34"/>
      <c r="M130" s="34"/>
      <c r="N130" s="34"/>
      <c r="O130" s="34"/>
      <c r="P130" s="34"/>
      <c r="Q130" s="34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</row>
    <row r="131" ht="15.75" customHeight="1">
      <c r="A131" s="228" t="s">
        <v>316</v>
      </c>
      <c r="B131" s="206" t="s">
        <v>191</v>
      </c>
      <c r="C131" s="250"/>
      <c r="D131" s="135" t="s">
        <v>292</v>
      </c>
      <c r="E131" s="217">
        <v>1.0</v>
      </c>
      <c r="F131" s="228" t="s">
        <v>30</v>
      </c>
      <c r="G131" s="199">
        <v>0.0</v>
      </c>
      <c r="H131" s="208">
        <v>0.0</v>
      </c>
      <c r="I131" s="33">
        <f t="shared" si="9"/>
        <v>0</v>
      </c>
      <c r="J131" s="34"/>
      <c r="K131" s="34"/>
      <c r="L131" s="34"/>
      <c r="M131" s="34"/>
      <c r="N131" s="34"/>
      <c r="O131" s="34"/>
      <c r="P131" s="34"/>
      <c r="Q131" s="34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</row>
    <row r="132" ht="15.75" customHeight="1">
      <c r="A132" s="166" t="s">
        <v>316</v>
      </c>
      <c r="B132" s="167" t="s">
        <v>191</v>
      </c>
      <c r="C132" s="250"/>
      <c r="D132" s="135" t="s">
        <v>145</v>
      </c>
      <c r="E132" s="217">
        <v>1.0</v>
      </c>
      <c r="F132" s="166" t="s">
        <v>196</v>
      </c>
      <c r="G132" s="72">
        <v>0.0</v>
      </c>
      <c r="H132" s="146">
        <v>465.35</v>
      </c>
      <c r="I132" s="33">
        <f t="shared" si="9"/>
        <v>465.35</v>
      </c>
      <c r="J132" s="34"/>
      <c r="K132" s="34"/>
      <c r="L132" s="34"/>
      <c r="M132" s="34"/>
      <c r="N132" s="34"/>
      <c r="O132" s="34"/>
      <c r="P132" s="34"/>
      <c r="Q132" s="34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</row>
    <row r="133" ht="15.75" customHeight="1">
      <c r="A133" s="166" t="s">
        <v>316</v>
      </c>
      <c r="B133" s="167" t="s">
        <v>191</v>
      </c>
      <c r="C133" s="250"/>
      <c r="D133" s="135" t="s">
        <v>145</v>
      </c>
      <c r="E133" s="217">
        <v>1.0</v>
      </c>
      <c r="F133" s="166" t="s">
        <v>197</v>
      </c>
      <c r="G133" s="72">
        <v>0.0</v>
      </c>
      <c r="H133" s="146">
        <v>465.35</v>
      </c>
      <c r="I133" s="33">
        <f t="shared" si="9"/>
        <v>465.35</v>
      </c>
      <c r="J133" s="34"/>
      <c r="K133" s="34"/>
      <c r="L133" s="34"/>
      <c r="M133" s="34"/>
      <c r="N133" s="34"/>
      <c r="O133" s="34"/>
      <c r="P133" s="34"/>
      <c r="Q133" s="34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</row>
    <row r="134" ht="15.75" customHeight="1">
      <c r="A134" s="174" t="s">
        <v>316</v>
      </c>
      <c r="B134" s="206" t="s">
        <v>191</v>
      </c>
      <c r="C134" s="250"/>
      <c r="D134" s="135" t="s">
        <v>292</v>
      </c>
      <c r="E134" s="217">
        <v>1.0</v>
      </c>
      <c r="F134" s="174" t="s">
        <v>30</v>
      </c>
      <c r="G134" s="199">
        <v>0.0</v>
      </c>
      <c r="H134" s="208">
        <v>0.0</v>
      </c>
      <c r="I134" s="33">
        <f t="shared" si="9"/>
        <v>0</v>
      </c>
      <c r="J134" s="34"/>
      <c r="K134" s="34"/>
      <c r="L134" s="34"/>
      <c r="M134" s="34"/>
      <c r="N134" s="34"/>
      <c r="O134" s="34"/>
      <c r="P134" s="34"/>
      <c r="Q134" s="34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</row>
    <row r="135" ht="15.75" customHeight="1">
      <c r="A135" s="76" t="s">
        <v>198</v>
      </c>
      <c r="B135" s="76" t="s">
        <v>199</v>
      </c>
      <c r="C135" s="77" t="s">
        <v>200</v>
      </c>
      <c r="D135" s="77" t="s">
        <v>201</v>
      </c>
      <c r="E135" s="77" t="s">
        <v>202</v>
      </c>
      <c r="F135" s="97"/>
      <c r="G135" s="77" t="s">
        <v>203</v>
      </c>
      <c r="H135" s="77" t="s">
        <v>204</v>
      </c>
      <c r="I135" s="77" t="s">
        <v>205</v>
      </c>
      <c r="J135" s="34"/>
      <c r="K135" s="34"/>
      <c r="L135" s="34"/>
      <c r="M135" s="34"/>
      <c r="N135" s="34"/>
      <c r="O135" s="34"/>
      <c r="P135" s="34"/>
      <c r="Q135" s="34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</row>
    <row r="136" ht="15.75" customHeight="1">
      <c r="A136" s="79" t="s">
        <v>206</v>
      </c>
      <c r="B136" s="98" t="s">
        <v>176</v>
      </c>
      <c r="C136" s="81">
        <f>SUMIFS($E$108:$E$134,$B$108:$B$134,"FGS-1",$D$108:$D$134,"&lt;&gt;VAGO")</f>
        <v>7</v>
      </c>
      <c r="D136" s="81">
        <f>SUMIFS($E$108:$E$134,$B$108:$B$134,"FGS-1",$D$108:$D$134,"VAGO")</f>
        <v>0</v>
      </c>
      <c r="E136" s="81">
        <f t="shared" ref="E136:E141" si="10">C136+D136</f>
        <v>7</v>
      </c>
      <c r="F136" s="82"/>
      <c r="G136" s="33">
        <f>SUMIF($B$108:$B$134,"FGS-1",$G$108:$G$134)</f>
        <v>0</v>
      </c>
      <c r="H136" s="33">
        <f>SUMIF($B$108:$B$134,"FGS-1",$H$108:$H$134)</f>
        <v>9749.6</v>
      </c>
      <c r="I136" s="33">
        <f>SUMIF($B$108:$B$134,"FGS-1",$G$108:$G$134)</f>
        <v>0</v>
      </c>
      <c r="J136" s="34"/>
      <c r="K136" s="34"/>
      <c r="L136" s="34"/>
      <c r="M136" s="34"/>
      <c r="N136" s="34"/>
      <c r="O136" s="34"/>
      <c r="P136" s="34"/>
      <c r="Q136" s="3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</row>
    <row r="137" ht="15.75" customHeight="1">
      <c r="A137" s="79" t="s">
        <v>207</v>
      </c>
      <c r="B137" s="98" t="s">
        <v>208</v>
      </c>
      <c r="C137" s="81">
        <f>SUMIFS($E$108:$E$134,$B$108:$B$134,"FGS-2",$D$108:$D$134,"&lt;&gt;VAGO")</f>
        <v>7</v>
      </c>
      <c r="D137" s="81">
        <f>SUMIFS($E$108:$E$134,$B$108:$B$134,"FGS-2",$D$108:$D$134,"VAGO")</f>
        <v>2</v>
      </c>
      <c r="E137" s="81">
        <f t="shared" si="10"/>
        <v>9</v>
      </c>
      <c r="F137" s="85"/>
      <c r="G137" s="33">
        <f>SUMIF($B$108:$B$134,"FGS-2",$G$108:$G$134)</f>
        <v>0</v>
      </c>
      <c r="H137" s="33">
        <f>SUMIF($B$108:$B$134,"FGS-2",$H$108:$H$134)</f>
        <v>5948.32</v>
      </c>
      <c r="I137" s="33">
        <f>SUMIF($B$108:$B$134,"FGS-2",$G$108:$G$134)</f>
        <v>0</v>
      </c>
      <c r="J137" s="34"/>
      <c r="K137" s="34"/>
      <c r="L137" s="34"/>
      <c r="M137" s="34"/>
      <c r="N137" s="34"/>
      <c r="O137" s="34"/>
      <c r="P137" s="34"/>
      <c r="Q137" s="3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</row>
    <row r="138" ht="15.75" customHeight="1">
      <c r="A138" s="79" t="s">
        <v>209</v>
      </c>
      <c r="B138" s="98" t="s">
        <v>210</v>
      </c>
      <c r="C138" s="81">
        <f>SUMIFS($E$108:$E$134,$B$108:$B$134,"FGS-3",$D$108:$D$134,"&lt;&gt;VAGO")</f>
        <v>0</v>
      </c>
      <c r="D138" s="81">
        <f>SUMIFS($E$108:$E$134,$B$108:$B$134,"FGS-3",$D$108:$D$134,"VAGO")</f>
        <v>0</v>
      </c>
      <c r="E138" s="81">
        <f t="shared" si="10"/>
        <v>0</v>
      </c>
      <c r="F138" s="85"/>
      <c r="G138" s="33">
        <f>SUMIF($B$108:$B$134,"FGS-3",$G$108:$G$134)</f>
        <v>0</v>
      </c>
      <c r="H138" s="33">
        <f>SUMIF($B$108:$B$134,"FGS-3",$H$108:$H$134)</f>
        <v>0</v>
      </c>
      <c r="I138" s="33">
        <f>SUMIF($B$108:$B$134,"FGS-3",$G$108:$G$134)</f>
        <v>0</v>
      </c>
      <c r="J138" s="34"/>
      <c r="K138" s="34"/>
      <c r="L138" s="34"/>
      <c r="M138" s="34"/>
      <c r="N138" s="34"/>
      <c r="O138" s="34"/>
      <c r="P138" s="34"/>
      <c r="Q138" s="3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</row>
    <row r="139" ht="15.75" customHeight="1">
      <c r="A139" s="86" t="s">
        <v>211</v>
      </c>
      <c r="B139" s="119" t="s">
        <v>212</v>
      </c>
      <c r="C139" s="81">
        <f>SUMIFS($E$108:$E$134,$B$108:$B$134,"FGA-1",$D$108:$D$134,"&lt;&gt;VAGO")</f>
        <v>3</v>
      </c>
      <c r="D139" s="81">
        <f>SUMIFS($E$108:$E$134,$B$108:$B$134,"FGA-1",$D$108:$D$134,"VAGO")</f>
        <v>0</v>
      </c>
      <c r="E139" s="81">
        <f t="shared" si="10"/>
        <v>3</v>
      </c>
      <c r="F139" s="87"/>
      <c r="G139" s="33">
        <f>SUMIF($B$108:$B$134,"FGA-1",$G$108:$G$134)</f>
        <v>0</v>
      </c>
      <c r="H139" s="33">
        <f>SUMIF($B$108:$B$134,"FGA-1",$H$108:$H$134)</f>
        <v>1517.43</v>
      </c>
      <c r="I139" s="33">
        <f>SUMIF($B$108:$B$134,"FGA-1",$G$108:$G$134)</f>
        <v>0</v>
      </c>
      <c r="J139" s="34"/>
      <c r="K139" s="34"/>
      <c r="L139" s="34"/>
      <c r="M139" s="34"/>
      <c r="N139" s="34"/>
      <c r="O139" s="34"/>
      <c r="P139" s="34"/>
      <c r="Q139" s="3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</row>
    <row r="140" ht="15.75" customHeight="1">
      <c r="A140" s="79" t="s">
        <v>213</v>
      </c>
      <c r="B140" s="98" t="s">
        <v>191</v>
      </c>
      <c r="C140" s="81">
        <f>SUMIFS($E$108:$E$134,$B$108:$B$134,"FGA-2",$D$108:$D$134,"&lt;&gt;VAGO")</f>
        <v>6</v>
      </c>
      <c r="D140" s="81">
        <f>SUMIFS($E$108:$E$134,$B$108:$B$134,"FGA-2",$D$108:$D$134,"VAGO")</f>
        <v>2</v>
      </c>
      <c r="E140" s="81">
        <f t="shared" si="10"/>
        <v>8</v>
      </c>
      <c r="F140" s="87"/>
      <c r="G140" s="33">
        <f>SUMIF($B$108:$B$134,"FGA-2",$G$108:$G$134)</f>
        <v>0</v>
      </c>
      <c r="H140" s="33">
        <f>SUMIF($B$108:$B$134,"FGA-2",$H$108:$H$134)</f>
        <v>2792.1</v>
      </c>
      <c r="I140" s="33">
        <f>SUMIF($B$108:$B$134,"FGA-2",$G$108:$G$134)</f>
        <v>0</v>
      </c>
      <c r="J140" s="34"/>
      <c r="K140" s="34"/>
      <c r="L140" s="34"/>
      <c r="M140" s="34"/>
      <c r="N140" s="34"/>
      <c r="O140" s="34"/>
      <c r="P140" s="34"/>
      <c r="Q140" s="3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</row>
    <row r="141" ht="15.75" customHeight="1">
      <c r="A141" s="79" t="s">
        <v>214</v>
      </c>
      <c r="B141" s="98" t="s">
        <v>215</v>
      </c>
      <c r="C141" s="81">
        <f>SUMIFS($E$108:$E$134,$B$108:$B$134,"FGA-3",$D$108:$D$134,"&lt;&gt;VAGO")</f>
        <v>0</v>
      </c>
      <c r="D141" s="81">
        <f>SUMIFS($E$108:$E$134,$B$108:$B$134,"FGA-3",$D$108:$D$134,"VAGO")</f>
        <v>0</v>
      </c>
      <c r="E141" s="81">
        <f t="shared" si="10"/>
        <v>0</v>
      </c>
      <c r="F141" s="85"/>
      <c r="G141" s="33">
        <f>SUMIF($B$108:$B$134,"FGA-3",$G$108:$G$134)</f>
        <v>0</v>
      </c>
      <c r="H141" s="33">
        <f>SUMIF($B$108:$B$134,"FGA-3",$H$108:$H$134)</f>
        <v>0</v>
      </c>
      <c r="I141" s="33">
        <f>SUMIF($B$108:$B$134,"FGA-3",$G$108:$G$134)</f>
        <v>0</v>
      </c>
      <c r="J141" s="34"/>
      <c r="K141" s="34"/>
      <c r="L141" s="34"/>
      <c r="M141" s="34"/>
      <c r="N141" s="34"/>
      <c r="O141" s="34"/>
      <c r="P141" s="34"/>
      <c r="Q141" s="34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</row>
    <row r="142" ht="15.75" customHeight="1">
      <c r="A142" s="76" t="s">
        <v>216</v>
      </c>
      <c r="B142" s="97"/>
      <c r="C142" s="77">
        <f t="shared" ref="C142:E142" si="11">SUM(C136:C141)</f>
        <v>23</v>
      </c>
      <c r="D142" s="77">
        <f t="shared" si="11"/>
        <v>4</v>
      </c>
      <c r="E142" s="77">
        <f t="shared" si="11"/>
        <v>27</v>
      </c>
      <c r="F142" s="97"/>
      <c r="G142" s="100">
        <f t="shared" ref="G142:I142" si="12">SUM(G136:G141)</f>
        <v>0</v>
      </c>
      <c r="H142" s="100">
        <f t="shared" si="12"/>
        <v>20007.45</v>
      </c>
      <c r="I142" s="100">
        <f t="shared" si="12"/>
        <v>0</v>
      </c>
      <c r="J142" s="34"/>
      <c r="K142" s="34"/>
      <c r="L142" s="34"/>
      <c r="M142" s="34"/>
      <c r="N142" s="34"/>
      <c r="O142" s="34"/>
      <c r="P142" s="34"/>
      <c r="Q142" s="34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</row>
    <row r="143" ht="33.0" customHeight="1">
      <c r="A143" s="84"/>
      <c r="B143" s="84"/>
      <c r="C143" s="84"/>
      <c r="D143" s="84"/>
      <c r="E143" s="84"/>
      <c r="F143" s="84"/>
      <c r="G143" s="84"/>
      <c r="H143" s="84"/>
      <c r="I143" s="90"/>
      <c r="J143" s="90"/>
      <c r="K143" s="18"/>
      <c r="L143" s="90"/>
      <c r="M143" s="90"/>
      <c r="N143" s="90"/>
      <c r="O143" s="90"/>
      <c r="P143" s="90"/>
      <c r="Q143" s="90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</row>
    <row r="144" ht="15.75" customHeight="1">
      <c r="A144" s="76"/>
      <c r="B144" s="76"/>
      <c r="C144" s="77" t="s">
        <v>217</v>
      </c>
      <c r="D144" s="77" t="s">
        <v>218</v>
      </c>
      <c r="E144" s="77" t="s">
        <v>219</v>
      </c>
      <c r="F144" s="78"/>
      <c r="G144" s="77" t="s">
        <v>220</v>
      </c>
      <c r="H144" s="77" t="s">
        <v>328</v>
      </c>
      <c r="I144" s="77" t="s">
        <v>329</v>
      </c>
      <c r="J144" s="90"/>
      <c r="K144" s="18"/>
      <c r="L144" s="90"/>
      <c r="M144" s="90"/>
      <c r="N144" s="90"/>
      <c r="O144" s="90"/>
      <c r="P144" s="90"/>
      <c r="Q144" s="90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</row>
    <row r="145" ht="15.75" customHeight="1">
      <c r="A145" s="76" t="s">
        <v>221</v>
      </c>
      <c r="B145" s="78"/>
      <c r="C145" s="77">
        <f t="shared" ref="C145:E145" si="13">SUM(C89+C104+C142)</f>
        <v>89</v>
      </c>
      <c r="D145" s="77">
        <f t="shared" si="13"/>
        <v>9</v>
      </c>
      <c r="E145" s="77">
        <f t="shared" si="13"/>
        <v>98</v>
      </c>
      <c r="F145" s="78"/>
      <c r="G145" s="100">
        <f t="shared" ref="G145:I145" si="14">SUM(H89+G104+G142)</f>
        <v>62364.13</v>
      </c>
      <c r="H145" s="100">
        <f t="shared" si="14"/>
        <v>298752.37</v>
      </c>
      <c r="I145" s="100">
        <f t="shared" si="14"/>
        <v>359109.05</v>
      </c>
      <c r="J145" s="90"/>
      <c r="K145" s="18"/>
      <c r="L145" s="90"/>
      <c r="M145" s="90"/>
      <c r="N145" s="90"/>
      <c r="O145" s="90"/>
      <c r="P145" s="90"/>
      <c r="Q145" s="90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</row>
    <row r="146" ht="30.0" customHeight="1">
      <c r="A146" s="84"/>
      <c r="B146" s="84"/>
      <c r="C146" s="84"/>
      <c r="D146" s="84"/>
      <c r="E146" s="84"/>
      <c r="F146" s="84"/>
      <c r="G146" s="84"/>
      <c r="H146" s="84"/>
      <c r="I146" s="90"/>
      <c r="J146" s="90"/>
      <c r="K146" s="18"/>
      <c r="L146" s="90"/>
      <c r="M146" s="90"/>
      <c r="N146" s="90"/>
      <c r="O146" s="90"/>
      <c r="P146" s="90"/>
      <c r="Q146" s="90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</row>
    <row r="147" ht="15.75" customHeight="1">
      <c r="A147" s="121" t="s">
        <v>222</v>
      </c>
      <c r="B147" s="8"/>
      <c r="C147" s="8"/>
      <c r="D147" s="8"/>
      <c r="E147" s="8"/>
      <c r="F147" s="15"/>
      <c r="G147" s="34"/>
      <c r="H147" s="84"/>
      <c r="I147" s="84"/>
      <c r="J147" s="84"/>
      <c r="K147" s="34"/>
      <c r="L147" s="84"/>
      <c r="M147" s="90"/>
      <c r="N147" s="90"/>
      <c r="O147" s="90"/>
      <c r="P147" s="90"/>
      <c r="Q147" s="90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</row>
    <row r="148" ht="15.75" customHeight="1">
      <c r="A148" s="175" t="s">
        <v>223</v>
      </c>
      <c r="B148" s="8"/>
      <c r="C148" s="8"/>
      <c r="D148" s="8"/>
      <c r="E148" s="8"/>
      <c r="F148" s="15"/>
      <c r="G148" s="34"/>
      <c r="H148" s="84"/>
      <c r="I148" s="84"/>
      <c r="J148" s="84"/>
      <c r="K148" s="84"/>
      <c r="L148" s="84"/>
      <c r="M148" s="90"/>
      <c r="N148" s="90"/>
      <c r="O148" s="90"/>
      <c r="P148" s="90"/>
      <c r="Q148" s="90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</row>
    <row r="149" ht="15.75" customHeight="1">
      <c r="A149" s="175" t="s">
        <v>224</v>
      </c>
      <c r="B149" s="8"/>
      <c r="C149" s="8"/>
      <c r="D149" s="8"/>
      <c r="E149" s="8"/>
      <c r="F149" s="15"/>
      <c r="G149" s="34"/>
      <c r="H149" s="84"/>
      <c r="I149" s="84"/>
      <c r="J149" s="84"/>
      <c r="K149" s="84"/>
      <c r="L149" s="84"/>
      <c r="M149" s="90"/>
      <c r="N149" s="90"/>
      <c r="O149" s="90"/>
      <c r="P149" s="90"/>
      <c r="Q149" s="90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</row>
    <row r="150" ht="15.75" customHeight="1">
      <c r="A150" s="176" t="s">
        <v>225</v>
      </c>
      <c r="B150" s="8"/>
      <c r="C150" s="8"/>
      <c r="D150" s="8"/>
      <c r="E150" s="8"/>
      <c r="F150" s="15"/>
      <c r="G150" s="34"/>
      <c r="H150" s="84"/>
      <c r="I150" s="84"/>
      <c r="J150" s="84"/>
      <c r="K150" s="84"/>
      <c r="L150" s="84"/>
      <c r="M150" s="90"/>
      <c r="N150" s="90"/>
      <c r="O150" s="90"/>
      <c r="P150" s="90"/>
      <c r="Q150" s="90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</row>
    <row r="151" ht="15.75" customHeight="1">
      <c r="A151" s="176" t="s">
        <v>226</v>
      </c>
      <c r="B151" s="8"/>
      <c r="C151" s="8"/>
      <c r="D151" s="8"/>
      <c r="E151" s="8"/>
      <c r="F151" s="15"/>
      <c r="G151" s="34"/>
      <c r="H151" s="84"/>
      <c r="I151" s="84"/>
      <c r="J151" s="84"/>
      <c r="K151" s="84"/>
      <c r="L151" s="84"/>
      <c r="M151" s="90"/>
      <c r="N151" s="90"/>
      <c r="O151" s="90"/>
      <c r="P151" s="90"/>
      <c r="Q151" s="90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</row>
    <row r="152" ht="15.75" customHeight="1">
      <c r="A152" s="176" t="s">
        <v>227</v>
      </c>
      <c r="B152" s="8"/>
      <c r="C152" s="8"/>
      <c r="D152" s="8"/>
      <c r="E152" s="8"/>
      <c r="F152" s="15"/>
      <c r="G152" s="34"/>
      <c r="H152" s="84"/>
      <c r="I152" s="84"/>
      <c r="J152" s="84"/>
      <c r="K152" s="84"/>
      <c r="L152" s="84"/>
      <c r="M152" s="90"/>
      <c r="N152" s="90"/>
      <c r="O152" s="90"/>
      <c r="P152" s="90"/>
      <c r="Q152" s="90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</row>
    <row r="153" ht="15.75" customHeight="1">
      <c r="A153" s="123"/>
      <c r="B153" s="8"/>
      <c r="C153" s="8"/>
      <c r="D153" s="8"/>
      <c r="E153" s="8"/>
      <c r="F153" s="15"/>
      <c r="G153" s="34"/>
      <c r="H153" s="84"/>
      <c r="I153" s="84"/>
      <c r="J153" s="84"/>
      <c r="K153" s="84"/>
      <c r="L153" s="84"/>
      <c r="M153" s="90"/>
      <c r="N153" s="90"/>
      <c r="O153" s="90"/>
      <c r="P153" s="90"/>
      <c r="Q153" s="90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</row>
    <row r="154" ht="15.75" customHeight="1">
      <c r="A154" s="123"/>
      <c r="B154" s="8"/>
      <c r="C154" s="8"/>
      <c r="D154" s="8"/>
      <c r="E154" s="8"/>
      <c r="F154" s="15"/>
      <c r="G154" s="34"/>
      <c r="H154" s="84"/>
      <c r="I154" s="84"/>
      <c r="J154" s="84"/>
      <c r="K154" s="84"/>
      <c r="L154" s="84"/>
      <c r="M154" s="90"/>
      <c r="N154" s="90"/>
      <c r="O154" s="90"/>
      <c r="P154" s="90"/>
      <c r="Q154" s="90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</row>
    <row r="155" ht="15.75" customHeight="1">
      <c r="A155" s="124"/>
      <c r="B155" s="8"/>
      <c r="C155" s="8"/>
      <c r="D155" s="8"/>
      <c r="E155" s="8"/>
      <c r="F155" s="15"/>
      <c r="G155" s="34"/>
      <c r="H155" s="84"/>
      <c r="I155" s="84"/>
      <c r="J155" s="84"/>
      <c r="K155" s="84"/>
      <c r="L155" s="84"/>
      <c r="M155" s="90"/>
      <c r="N155" s="90"/>
      <c r="O155" s="90"/>
      <c r="P155" s="90"/>
      <c r="Q155" s="90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</row>
    <row r="156" ht="15.75" customHeight="1">
      <c r="A156" s="124"/>
      <c r="B156" s="8"/>
      <c r="C156" s="8"/>
      <c r="D156" s="8"/>
      <c r="E156" s="8"/>
      <c r="F156" s="15"/>
      <c r="G156" s="34"/>
      <c r="H156" s="84"/>
      <c r="I156" s="84"/>
      <c r="J156" s="84"/>
      <c r="K156" s="84"/>
      <c r="L156" s="84"/>
      <c r="M156" s="90"/>
      <c r="N156" s="90"/>
      <c r="O156" s="90"/>
      <c r="P156" s="90"/>
      <c r="Q156" s="90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</row>
    <row r="157" ht="15.75" customHeight="1">
      <c r="A157" s="124"/>
      <c r="B157" s="8"/>
      <c r="C157" s="8"/>
      <c r="D157" s="8"/>
      <c r="E157" s="8"/>
      <c r="F157" s="15"/>
      <c r="G157" s="34"/>
      <c r="H157" s="84"/>
      <c r="I157" s="84"/>
      <c r="J157" s="84"/>
      <c r="K157" s="84"/>
      <c r="L157" s="84"/>
      <c r="M157" s="90"/>
      <c r="N157" s="90"/>
      <c r="O157" s="90"/>
      <c r="P157" s="90"/>
      <c r="Q157" s="90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</row>
    <row r="158" ht="15.75" customHeight="1">
      <c r="A158" s="124"/>
      <c r="B158" s="8"/>
      <c r="C158" s="8"/>
      <c r="D158" s="8"/>
      <c r="E158" s="8"/>
      <c r="F158" s="15"/>
      <c r="G158" s="34"/>
      <c r="H158" s="84"/>
      <c r="I158" s="84"/>
      <c r="J158" s="84"/>
      <c r="K158" s="84"/>
      <c r="L158" s="84"/>
      <c r="M158" s="90"/>
      <c r="N158" s="90"/>
      <c r="O158" s="90"/>
      <c r="P158" s="90"/>
      <c r="Q158" s="90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</row>
    <row r="159" ht="15.75" customHeight="1">
      <c r="A159" s="124"/>
      <c r="B159" s="8"/>
      <c r="C159" s="8"/>
      <c r="D159" s="8"/>
      <c r="E159" s="8"/>
      <c r="F159" s="15"/>
      <c r="G159" s="34"/>
      <c r="H159" s="84"/>
      <c r="I159" s="84"/>
      <c r="J159" s="84"/>
      <c r="K159" s="84"/>
      <c r="L159" s="84"/>
      <c r="M159" s="90"/>
      <c r="N159" s="90"/>
      <c r="O159" s="90"/>
      <c r="P159" s="90"/>
      <c r="Q159" s="90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</row>
    <row r="160" ht="32.25" customHeight="1">
      <c r="A160" s="125"/>
      <c r="G160" s="34"/>
      <c r="H160" s="84"/>
      <c r="I160" s="84"/>
      <c r="J160" s="84"/>
      <c r="K160" s="84"/>
      <c r="L160" s="84"/>
      <c r="M160" s="90"/>
      <c r="N160" s="90"/>
      <c r="O160" s="90"/>
      <c r="P160" s="90"/>
      <c r="Q160" s="90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</row>
    <row r="161" ht="15.75" customHeight="1">
      <c r="A161" s="121" t="s">
        <v>228</v>
      </c>
      <c r="B161" s="8"/>
      <c r="C161" s="8"/>
      <c r="D161" s="8"/>
      <c r="E161" s="8"/>
      <c r="F161" s="15"/>
      <c r="G161" s="34"/>
      <c r="H161" s="84"/>
      <c r="I161" s="84"/>
      <c r="J161" s="84"/>
      <c r="K161" s="84"/>
      <c r="L161" s="84"/>
      <c r="M161" s="90"/>
      <c r="N161" s="90"/>
      <c r="O161" s="90"/>
      <c r="P161" s="90"/>
      <c r="Q161" s="90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</row>
    <row r="162" ht="15.75" customHeight="1">
      <c r="A162" s="126" t="s">
        <v>229</v>
      </c>
      <c r="B162" s="8"/>
      <c r="C162" s="8"/>
      <c r="D162" s="8"/>
      <c r="E162" s="8"/>
      <c r="F162" s="15"/>
      <c r="G162" s="34"/>
      <c r="H162" s="84"/>
      <c r="I162" s="84"/>
      <c r="J162" s="84"/>
      <c r="K162" s="84"/>
      <c r="L162" s="84"/>
      <c r="M162" s="90"/>
      <c r="N162" s="90"/>
      <c r="O162" s="90"/>
      <c r="P162" s="90"/>
      <c r="Q162" s="90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</row>
    <row r="163" ht="15.75" customHeight="1">
      <c r="A163" s="127" t="s">
        <v>230</v>
      </c>
      <c r="B163" s="8"/>
      <c r="C163" s="8"/>
      <c r="D163" s="8"/>
      <c r="E163" s="8"/>
      <c r="F163" s="15"/>
      <c r="G163" s="34"/>
      <c r="H163" s="84"/>
      <c r="I163" s="84"/>
      <c r="J163" s="84"/>
      <c r="K163" s="84"/>
      <c r="L163" s="84"/>
      <c r="M163" s="90"/>
      <c r="N163" s="90"/>
      <c r="O163" s="90"/>
      <c r="P163" s="90"/>
      <c r="Q163" s="90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</row>
    <row r="164" ht="15.75" customHeight="1">
      <c r="A164" s="127" t="s">
        <v>231</v>
      </c>
      <c r="B164" s="8"/>
      <c r="C164" s="8"/>
      <c r="D164" s="8"/>
      <c r="E164" s="8"/>
      <c r="F164" s="15"/>
      <c r="G164" s="34"/>
      <c r="H164" s="84"/>
      <c r="I164" s="84"/>
      <c r="J164" s="84"/>
      <c r="K164" s="84"/>
      <c r="L164" s="84"/>
      <c r="M164" s="90"/>
      <c r="N164" s="90"/>
      <c r="O164" s="90"/>
      <c r="P164" s="90"/>
      <c r="Q164" s="90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</row>
    <row r="165" ht="15.75" customHeight="1">
      <c r="A165" s="127" t="s">
        <v>232</v>
      </c>
      <c r="B165" s="8"/>
      <c r="C165" s="8"/>
      <c r="D165" s="8"/>
      <c r="E165" s="8"/>
      <c r="F165" s="15"/>
      <c r="G165" s="34"/>
      <c r="H165" s="84"/>
      <c r="I165" s="84"/>
      <c r="J165" s="84"/>
      <c r="K165" s="84"/>
      <c r="L165" s="84"/>
      <c r="M165" s="90"/>
      <c r="N165" s="90"/>
      <c r="O165" s="90"/>
      <c r="P165" s="90"/>
      <c r="Q165" s="90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</row>
    <row r="166" ht="15.75" customHeight="1">
      <c r="A166" s="127" t="s">
        <v>233</v>
      </c>
      <c r="B166" s="8"/>
      <c r="C166" s="8"/>
      <c r="D166" s="8"/>
      <c r="E166" s="8"/>
      <c r="F166" s="15"/>
      <c r="G166" s="34"/>
      <c r="H166" s="84"/>
      <c r="I166" s="84"/>
      <c r="J166" s="84"/>
      <c r="K166" s="84"/>
      <c r="L166" s="84"/>
      <c r="M166" s="90"/>
      <c r="N166" s="90"/>
      <c r="O166" s="90"/>
      <c r="P166" s="90"/>
      <c r="Q166" s="90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</row>
    <row r="167" ht="15.75" customHeight="1">
      <c r="A167" s="127" t="s">
        <v>234</v>
      </c>
      <c r="B167" s="8"/>
      <c r="C167" s="8"/>
      <c r="D167" s="8"/>
      <c r="E167" s="8"/>
      <c r="F167" s="15"/>
      <c r="G167" s="34"/>
      <c r="H167" s="84"/>
      <c r="I167" s="84"/>
      <c r="J167" s="84"/>
      <c r="K167" s="84"/>
      <c r="L167" s="84"/>
      <c r="M167" s="90"/>
      <c r="N167" s="90"/>
      <c r="O167" s="90"/>
      <c r="P167" s="90"/>
      <c r="Q167" s="90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</row>
    <row r="168" ht="15.75" customHeight="1">
      <c r="A168" s="127" t="s">
        <v>235</v>
      </c>
      <c r="B168" s="8"/>
      <c r="C168" s="8"/>
      <c r="D168" s="8"/>
      <c r="E168" s="8"/>
      <c r="F168" s="15"/>
      <c r="G168" s="34"/>
      <c r="H168" s="84"/>
      <c r="I168" s="84"/>
      <c r="J168" s="84"/>
      <c r="K168" s="84"/>
      <c r="L168" s="84"/>
      <c r="M168" s="90"/>
      <c r="N168" s="90"/>
      <c r="O168" s="90"/>
      <c r="P168" s="90"/>
      <c r="Q168" s="90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</row>
    <row r="169" ht="15.75" customHeight="1">
      <c r="A169" s="127" t="s">
        <v>236</v>
      </c>
      <c r="B169" s="8"/>
      <c r="C169" s="8"/>
      <c r="D169" s="8"/>
      <c r="E169" s="8"/>
      <c r="F169" s="15"/>
      <c r="G169" s="34"/>
      <c r="H169" s="84"/>
      <c r="I169" s="84"/>
      <c r="J169" s="84"/>
      <c r="K169" s="84"/>
      <c r="L169" s="84"/>
      <c r="M169" s="90"/>
      <c r="N169" s="90"/>
      <c r="O169" s="90"/>
      <c r="P169" s="90"/>
      <c r="Q169" s="90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</row>
    <row r="170" ht="15.75" customHeight="1">
      <c r="A170" s="127" t="s">
        <v>237</v>
      </c>
      <c r="B170" s="8"/>
      <c r="C170" s="8"/>
      <c r="D170" s="8"/>
      <c r="E170" s="8"/>
      <c r="F170" s="15"/>
      <c r="G170" s="34"/>
      <c r="H170" s="84"/>
      <c r="I170" s="84"/>
      <c r="J170" s="84"/>
      <c r="K170" s="84"/>
      <c r="L170" s="84"/>
      <c r="M170" s="90"/>
      <c r="N170" s="90"/>
      <c r="O170" s="90"/>
      <c r="P170" s="90"/>
      <c r="Q170" s="90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</row>
    <row r="171" ht="15.75" customHeight="1">
      <c r="A171" s="127" t="s">
        <v>238</v>
      </c>
      <c r="B171" s="8"/>
      <c r="C171" s="8"/>
      <c r="D171" s="8"/>
      <c r="E171" s="8"/>
      <c r="F171" s="15"/>
      <c r="G171" s="34"/>
      <c r="H171" s="84"/>
      <c r="I171" s="84"/>
      <c r="J171" s="84"/>
      <c r="K171" s="84"/>
      <c r="L171" s="84"/>
      <c r="M171" s="90"/>
      <c r="N171" s="90"/>
      <c r="O171" s="90"/>
      <c r="P171" s="90"/>
      <c r="Q171" s="90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</row>
    <row r="172" ht="15.75" customHeight="1">
      <c r="A172" s="127" t="s">
        <v>239</v>
      </c>
      <c r="B172" s="8"/>
      <c r="C172" s="8"/>
      <c r="D172" s="8"/>
      <c r="E172" s="8"/>
      <c r="F172" s="15"/>
      <c r="G172" s="34"/>
      <c r="H172" s="84"/>
      <c r="I172" s="84"/>
      <c r="J172" s="84"/>
      <c r="K172" s="84"/>
      <c r="L172" s="84"/>
      <c r="M172" s="90"/>
      <c r="N172" s="90"/>
      <c r="O172" s="90"/>
      <c r="P172" s="90"/>
      <c r="Q172" s="90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</row>
    <row r="173" ht="15.75" customHeight="1">
      <c r="A173" s="127" t="s">
        <v>240</v>
      </c>
      <c r="B173" s="8"/>
      <c r="C173" s="8"/>
      <c r="D173" s="8"/>
      <c r="E173" s="8"/>
      <c r="F173" s="15"/>
      <c r="G173" s="34"/>
      <c r="H173" s="84"/>
      <c r="I173" s="84"/>
      <c r="J173" s="84"/>
      <c r="K173" s="84"/>
      <c r="L173" s="84"/>
      <c r="M173" s="90"/>
      <c r="N173" s="90"/>
      <c r="O173" s="90"/>
      <c r="P173" s="90"/>
      <c r="Q173" s="90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</row>
    <row r="174" ht="15.75" customHeight="1">
      <c r="A174" s="127" t="s">
        <v>241</v>
      </c>
      <c r="B174" s="8"/>
      <c r="C174" s="8"/>
      <c r="D174" s="8"/>
      <c r="E174" s="8"/>
      <c r="F174" s="15"/>
      <c r="G174" s="34"/>
      <c r="H174" s="84"/>
      <c r="I174" s="84"/>
      <c r="J174" s="84"/>
      <c r="K174" s="84"/>
      <c r="L174" s="84"/>
      <c r="M174" s="90"/>
      <c r="N174" s="90"/>
      <c r="O174" s="90"/>
      <c r="P174" s="90"/>
      <c r="Q174" s="90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</row>
    <row r="175" ht="15.75" customHeight="1">
      <c r="A175" s="127" t="s">
        <v>242</v>
      </c>
      <c r="B175" s="8"/>
      <c r="C175" s="8"/>
      <c r="D175" s="8"/>
      <c r="E175" s="8"/>
      <c r="F175" s="15"/>
      <c r="G175" s="34"/>
      <c r="H175" s="84"/>
      <c r="I175" s="84"/>
      <c r="J175" s="84"/>
      <c r="K175" s="84"/>
      <c r="L175" s="84"/>
      <c r="M175" s="90"/>
      <c r="N175" s="90"/>
      <c r="O175" s="90"/>
      <c r="P175" s="90"/>
      <c r="Q175" s="90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</row>
    <row r="176" ht="15.75" customHeight="1">
      <c r="A176" s="127" t="s">
        <v>243</v>
      </c>
      <c r="B176" s="8"/>
      <c r="C176" s="8"/>
      <c r="D176" s="8"/>
      <c r="E176" s="8"/>
      <c r="F176" s="15"/>
      <c r="G176" s="34"/>
      <c r="H176" s="84"/>
      <c r="I176" s="84"/>
      <c r="J176" s="84"/>
      <c r="K176" s="84"/>
      <c r="L176" s="84"/>
      <c r="M176" s="90"/>
      <c r="N176" s="90"/>
      <c r="O176" s="90"/>
      <c r="P176" s="90"/>
      <c r="Q176" s="90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</row>
    <row r="177" ht="15.75" customHeight="1">
      <c r="A177" s="127" t="s">
        <v>244</v>
      </c>
      <c r="B177" s="8"/>
      <c r="C177" s="8"/>
      <c r="D177" s="8"/>
      <c r="E177" s="8"/>
      <c r="F177" s="15"/>
      <c r="G177" s="34"/>
      <c r="H177" s="84"/>
      <c r="I177" s="84"/>
      <c r="J177" s="84"/>
      <c r="K177" s="84"/>
      <c r="L177" s="84"/>
      <c r="M177" s="90"/>
      <c r="N177" s="90"/>
      <c r="O177" s="90"/>
      <c r="P177" s="90"/>
      <c r="Q177" s="90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</row>
    <row r="178" ht="15.75" customHeight="1">
      <c r="A178" s="127" t="s">
        <v>245</v>
      </c>
      <c r="B178" s="8"/>
      <c r="C178" s="8"/>
      <c r="D178" s="8"/>
      <c r="E178" s="8"/>
      <c r="F178" s="15"/>
      <c r="G178" s="34"/>
      <c r="H178" s="84"/>
      <c r="I178" s="84"/>
      <c r="J178" s="84"/>
      <c r="K178" s="84"/>
      <c r="L178" s="84"/>
      <c r="M178" s="90"/>
      <c r="N178" s="90"/>
      <c r="O178" s="90"/>
      <c r="P178" s="90"/>
      <c r="Q178" s="90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</row>
    <row r="179" ht="15.75" customHeight="1">
      <c r="A179" s="127" t="s">
        <v>246</v>
      </c>
      <c r="B179" s="8"/>
      <c r="C179" s="8"/>
      <c r="D179" s="8"/>
      <c r="E179" s="8"/>
      <c r="F179" s="15"/>
      <c r="G179" s="34"/>
      <c r="H179" s="84"/>
      <c r="I179" s="84"/>
      <c r="J179" s="84"/>
      <c r="K179" s="84"/>
      <c r="L179" s="84"/>
      <c r="M179" s="90"/>
      <c r="N179" s="90"/>
      <c r="O179" s="90"/>
      <c r="P179" s="90"/>
      <c r="Q179" s="90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</row>
    <row r="180" ht="15.75" customHeight="1">
      <c r="A180" s="127" t="s">
        <v>247</v>
      </c>
      <c r="B180" s="8"/>
      <c r="C180" s="8"/>
      <c r="D180" s="8"/>
      <c r="E180" s="8"/>
      <c r="F180" s="15"/>
      <c r="G180" s="34"/>
      <c r="H180" s="84"/>
      <c r="I180" s="84"/>
      <c r="J180" s="84"/>
      <c r="K180" s="84"/>
      <c r="L180" s="84"/>
      <c r="M180" s="90"/>
      <c r="N180" s="90"/>
      <c r="O180" s="90"/>
      <c r="P180" s="90"/>
      <c r="Q180" s="90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</row>
    <row r="181" ht="15.75" customHeight="1">
      <c r="A181" s="127" t="s">
        <v>248</v>
      </c>
      <c r="B181" s="8"/>
      <c r="C181" s="8"/>
      <c r="D181" s="8"/>
      <c r="E181" s="8"/>
      <c r="F181" s="15"/>
      <c r="G181" s="34"/>
      <c r="H181" s="84"/>
      <c r="I181" s="84"/>
      <c r="J181" s="84"/>
      <c r="K181" s="84"/>
      <c r="L181" s="84"/>
      <c r="M181" s="90"/>
      <c r="N181" s="90"/>
      <c r="O181" s="90"/>
      <c r="P181" s="90"/>
      <c r="Q181" s="90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</row>
    <row r="182" ht="15.75" customHeight="1">
      <c r="A182" s="127" t="s">
        <v>249</v>
      </c>
      <c r="B182" s="8"/>
      <c r="C182" s="8"/>
      <c r="D182" s="8"/>
      <c r="E182" s="8"/>
      <c r="F182" s="15"/>
      <c r="G182" s="34"/>
      <c r="H182" s="84"/>
      <c r="I182" s="84"/>
      <c r="J182" s="84"/>
      <c r="K182" s="84"/>
      <c r="L182" s="84"/>
      <c r="M182" s="90"/>
      <c r="N182" s="90"/>
      <c r="O182" s="90"/>
      <c r="P182" s="90"/>
      <c r="Q182" s="90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</row>
    <row r="183" ht="15.75" customHeight="1">
      <c r="A183" s="127" t="s">
        <v>250</v>
      </c>
      <c r="B183" s="8"/>
      <c r="C183" s="8"/>
      <c r="D183" s="8"/>
      <c r="E183" s="8"/>
      <c r="F183" s="15"/>
      <c r="G183" s="34"/>
      <c r="H183" s="84"/>
      <c r="I183" s="84"/>
      <c r="J183" s="84"/>
      <c r="K183" s="84"/>
      <c r="L183" s="84"/>
      <c r="M183" s="90"/>
      <c r="N183" s="90"/>
      <c r="O183" s="90"/>
      <c r="P183" s="90"/>
      <c r="Q183" s="90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</row>
    <row r="184" ht="15.75" customHeight="1">
      <c r="A184" s="127" t="s">
        <v>251</v>
      </c>
      <c r="B184" s="8"/>
      <c r="C184" s="8"/>
      <c r="D184" s="8"/>
      <c r="E184" s="8"/>
      <c r="F184" s="15"/>
      <c r="G184" s="34"/>
      <c r="H184" s="84"/>
      <c r="I184" s="84"/>
      <c r="J184" s="84"/>
      <c r="K184" s="84"/>
      <c r="L184" s="84"/>
      <c r="M184" s="90"/>
      <c r="N184" s="90"/>
      <c r="O184" s="90"/>
      <c r="P184" s="90"/>
      <c r="Q184" s="90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</row>
    <row r="185" ht="15.75" customHeight="1">
      <c r="A185" s="127" t="s">
        <v>252</v>
      </c>
      <c r="B185" s="8"/>
      <c r="C185" s="8"/>
      <c r="D185" s="8"/>
      <c r="E185" s="8"/>
      <c r="F185" s="15"/>
      <c r="G185" s="34"/>
      <c r="H185" s="84"/>
      <c r="I185" s="84"/>
      <c r="J185" s="84"/>
      <c r="K185" s="84"/>
      <c r="L185" s="84"/>
      <c r="M185" s="90"/>
      <c r="N185" s="90"/>
      <c r="O185" s="90"/>
      <c r="P185" s="90"/>
      <c r="Q185" s="90"/>
      <c r="R185" s="128"/>
      <c r="S185" s="128"/>
      <c r="T185" s="128"/>
      <c r="U185" s="128"/>
      <c r="V185" s="128"/>
      <c r="W185" s="128"/>
      <c r="X185" s="128"/>
      <c r="Y185" s="128"/>
      <c r="Z185" s="128"/>
      <c r="AA185" s="128"/>
      <c r="AB185" s="128"/>
      <c r="AC185" s="128"/>
      <c r="AD185" s="128"/>
    </row>
    <row r="186" ht="15.75" customHeight="1">
      <c r="A186" s="127" t="s">
        <v>253</v>
      </c>
      <c r="B186" s="8"/>
      <c r="C186" s="8"/>
      <c r="D186" s="8"/>
      <c r="E186" s="8"/>
      <c r="F186" s="15"/>
      <c r="G186" s="34"/>
      <c r="H186" s="84"/>
      <c r="I186" s="84"/>
      <c r="J186" s="84"/>
      <c r="K186" s="84"/>
      <c r="L186" s="84"/>
      <c r="M186" s="90"/>
      <c r="N186" s="90"/>
      <c r="O186" s="90"/>
      <c r="P186" s="90"/>
      <c r="Q186" s="90"/>
      <c r="R186" s="128"/>
      <c r="S186" s="128"/>
      <c r="T186" s="128"/>
      <c r="U186" s="128"/>
      <c r="V186" s="128"/>
      <c r="W186" s="128"/>
      <c r="X186" s="128"/>
      <c r="Y186" s="128"/>
      <c r="Z186" s="128"/>
      <c r="AA186" s="128"/>
      <c r="AB186" s="128"/>
      <c r="AC186" s="128"/>
      <c r="AD186" s="128"/>
    </row>
    <row r="187" ht="15.75" customHeight="1">
      <c r="A187" s="127" t="s">
        <v>254</v>
      </c>
      <c r="B187" s="8"/>
      <c r="C187" s="8"/>
      <c r="D187" s="8"/>
      <c r="E187" s="8"/>
      <c r="F187" s="15"/>
      <c r="G187" s="34"/>
      <c r="H187" s="84"/>
      <c r="I187" s="84"/>
      <c r="J187" s="84"/>
      <c r="K187" s="84"/>
      <c r="L187" s="84"/>
      <c r="M187" s="90"/>
      <c r="N187" s="90"/>
      <c r="O187" s="90"/>
      <c r="P187" s="90"/>
      <c r="Q187" s="90"/>
      <c r="R187" s="128"/>
      <c r="S187" s="128"/>
      <c r="T187" s="128"/>
      <c r="U187" s="128"/>
      <c r="V187" s="128"/>
      <c r="W187" s="128"/>
      <c r="X187" s="128"/>
      <c r="Y187" s="128"/>
      <c r="Z187" s="128"/>
      <c r="AA187" s="128"/>
      <c r="AB187" s="128"/>
      <c r="AC187" s="128"/>
      <c r="AD187" s="128"/>
    </row>
    <row r="188" ht="15.75" customHeight="1">
      <c r="A188" s="127" t="s">
        <v>255</v>
      </c>
      <c r="B188" s="8"/>
      <c r="C188" s="8"/>
      <c r="D188" s="8"/>
      <c r="E188" s="8"/>
      <c r="F188" s="15"/>
      <c r="G188" s="34"/>
      <c r="H188" s="84"/>
      <c r="I188" s="84"/>
      <c r="J188" s="84"/>
      <c r="K188" s="84"/>
      <c r="L188" s="84"/>
      <c r="M188" s="90"/>
      <c r="N188" s="90"/>
      <c r="O188" s="90"/>
      <c r="P188" s="90"/>
      <c r="Q188" s="90"/>
      <c r="R188" s="128"/>
      <c r="S188" s="128"/>
      <c r="T188" s="128"/>
      <c r="U188" s="128"/>
      <c r="V188" s="128"/>
      <c r="W188" s="128"/>
      <c r="X188" s="128"/>
      <c r="Y188" s="128"/>
      <c r="Z188" s="128"/>
      <c r="AA188" s="128"/>
      <c r="AB188" s="128"/>
      <c r="AC188" s="128"/>
      <c r="AD188" s="128"/>
    </row>
    <row r="189" ht="15.75" customHeight="1">
      <c r="A189" s="127" t="s">
        <v>256</v>
      </c>
      <c r="B189" s="8"/>
      <c r="C189" s="8"/>
      <c r="D189" s="8"/>
      <c r="E189" s="8"/>
      <c r="F189" s="15"/>
      <c r="G189" s="34"/>
      <c r="H189" s="84"/>
      <c r="I189" s="84"/>
      <c r="J189" s="84"/>
      <c r="K189" s="84"/>
      <c r="L189" s="84"/>
      <c r="M189" s="90"/>
      <c r="N189" s="90"/>
      <c r="O189" s="90"/>
      <c r="P189" s="90"/>
      <c r="Q189" s="90"/>
      <c r="R189" s="128"/>
      <c r="S189" s="128"/>
      <c r="T189" s="128"/>
      <c r="U189" s="128"/>
      <c r="V189" s="128"/>
      <c r="W189" s="128"/>
      <c r="X189" s="128"/>
      <c r="Y189" s="128"/>
      <c r="Z189" s="128"/>
      <c r="AA189" s="128"/>
      <c r="AB189" s="128"/>
      <c r="AC189" s="128"/>
      <c r="AD189" s="128"/>
    </row>
    <row r="190" ht="15.75" customHeight="1">
      <c r="A190" s="127" t="s">
        <v>257</v>
      </c>
      <c r="B190" s="8"/>
      <c r="C190" s="8"/>
      <c r="D190" s="8"/>
      <c r="E190" s="8"/>
      <c r="F190" s="15"/>
      <c r="G190" s="34"/>
      <c r="H190" s="84"/>
      <c r="I190" s="84"/>
      <c r="J190" s="84"/>
      <c r="K190" s="84"/>
      <c r="L190" s="84"/>
      <c r="M190" s="90"/>
      <c r="N190" s="90"/>
      <c r="O190" s="90"/>
      <c r="P190" s="90"/>
      <c r="Q190" s="90"/>
      <c r="R190" s="128"/>
      <c r="S190" s="128"/>
      <c r="T190" s="128"/>
      <c r="U190" s="128"/>
      <c r="V190" s="128"/>
      <c r="W190" s="128"/>
      <c r="X190" s="128"/>
      <c r="Y190" s="128"/>
      <c r="Z190" s="128"/>
      <c r="AA190" s="128"/>
      <c r="AB190" s="128"/>
      <c r="AC190" s="128"/>
      <c r="AD190" s="128"/>
    </row>
    <row r="191" ht="15.75" customHeight="1">
      <c r="A191" s="127" t="s">
        <v>258</v>
      </c>
      <c r="B191" s="8"/>
      <c r="C191" s="8"/>
      <c r="D191" s="8"/>
      <c r="E191" s="8"/>
      <c r="F191" s="15"/>
      <c r="G191" s="34"/>
      <c r="H191" s="84"/>
      <c r="I191" s="84"/>
      <c r="J191" s="84"/>
      <c r="K191" s="84"/>
      <c r="L191" s="84"/>
      <c r="M191" s="90"/>
      <c r="N191" s="90"/>
      <c r="O191" s="90"/>
      <c r="P191" s="90"/>
      <c r="Q191" s="90"/>
      <c r="R191" s="128"/>
      <c r="S191" s="128"/>
      <c r="T191" s="128"/>
      <c r="U191" s="128"/>
      <c r="V191" s="128"/>
      <c r="W191" s="128"/>
      <c r="X191" s="128"/>
      <c r="Y191" s="128"/>
      <c r="Z191" s="128"/>
      <c r="AA191" s="128"/>
      <c r="AB191" s="128"/>
      <c r="AC191" s="128"/>
      <c r="AD191" s="128"/>
    </row>
    <row r="192" ht="15.75" customHeight="1">
      <c r="A192" s="127" t="s">
        <v>259</v>
      </c>
      <c r="B192" s="8"/>
      <c r="C192" s="8"/>
      <c r="D192" s="8"/>
      <c r="E192" s="8"/>
      <c r="F192" s="15"/>
      <c r="G192" s="34"/>
      <c r="H192" s="84"/>
      <c r="I192" s="84"/>
      <c r="J192" s="84"/>
      <c r="K192" s="84"/>
      <c r="L192" s="84"/>
      <c r="M192" s="90"/>
      <c r="N192" s="90"/>
      <c r="O192" s="90"/>
      <c r="P192" s="90"/>
      <c r="Q192" s="90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</row>
    <row r="193" ht="15.75" customHeight="1">
      <c r="A193" s="127" t="s">
        <v>260</v>
      </c>
      <c r="B193" s="8"/>
      <c r="C193" s="8"/>
      <c r="D193" s="8"/>
      <c r="E193" s="8"/>
      <c r="F193" s="15"/>
      <c r="G193" s="34"/>
      <c r="H193" s="84"/>
      <c r="I193" s="84"/>
      <c r="J193" s="84"/>
      <c r="K193" s="84"/>
      <c r="L193" s="84"/>
      <c r="M193" s="90"/>
      <c r="N193" s="90"/>
      <c r="O193" s="90"/>
      <c r="P193" s="90"/>
      <c r="Q193" s="90"/>
      <c r="R193" s="128"/>
      <c r="S193" s="128"/>
      <c r="T193" s="128"/>
      <c r="U193" s="128"/>
      <c r="V193" s="128"/>
      <c r="W193" s="128"/>
      <c r="X193" s="128"/>
      <c r="Y193" s="128"/>
      <c r="Z193" s="128"/>
      <c r="AA193" s="128"/>
      <c r="AB193" s="128"/>
      <c r="AC193" s="128"/>
      <c r="AD193" s="128"/>
    </row>
    <row r="194" ht="15.75" customHeight="1">
      <c r="A194" s="127" t="s">
        <v>261</v>
      </c>
      <c r="B194" s="8"/>
      <c r="C194" s="8"/>
      <c r="D194" s="8"/>
      <c r="E194" s="8"/>
      <c r="F194" s="15"/>
      <c r="G194" s="34"/>
      <c r="H194" s="84"/>
      <c r="I194" s="84"/>
      <c r="J194" s="84"/>
      <c r="K194" s="84"/>
      <c r="L194" s="84"/>
      <c r="M194" s="90"/>
      <c r="N194" s="90"/>
      <c r="O194" s="90"/>
      <c r="P194" s="90"/>
      <c r="Q194" s="90"/>
      <c r="R194" s="128"/>
      <c r="S194" s="128"/>
      <c r="T194" s="128"/>
      <c r="U194" s="128"/>
      <c r="V194" s="128"/>
      <c r="W194" s="128"/>
      <c r="X194" s="128"/>
      <c r="Y194" s="128"/>
      <c r="Z194" s="128"/>
      <c r="AA194" s="128"/>
      <c r="AB194" s="128"/>
      <c r="AC194" s="128"/>
      <c r="AD194" s="128"/>
    </row>
    <row r="195" ht="15.75" customHeight="1">
      <c r="A195" s="127" t="s">
        <v>262</v>
      </c>
      <c r="B195" s="8"/>
      <c r="C195" s="8"/>
      <c r="D195" s="8"/>
      <c r="E195" s="8"/>
      <c r="F195" s="15"/>
      <c r="G195" s="34"/>
      <c r="H195" s="84"/>
      <c r="I195" s="84"/>
      <c r="J195" s="84"/>
      <c r="K195" s="84"/>
      <c r="L195" s="84"/>
      <c r="M195" s="90"/>
      <c r="N195" s="90"/>
      <c r="O195" s="90"/>
      <c r="P195" s="90"/>
      <c r="Q195" s="90"/>
      <c r="R195" s="128"/>
      <c r="S195" s="128"/>
      <c r="T195" s="128"/>
      <c r="U195" s="128"/>
      <c r="V195" s="128"/>
      <c r="W195" s="128"/>
      <c r="X195" s="128"/>
      <c r="Y195" s="128"/>
      <c r="Z195" s="128"/>
      <c r="AA195" s="128"/>
      <c r="AB195" s="128"/>
      <c r="AC195" s="128"/>
      <c r="AD195" s="128"/>
    </row>
    <row r="196" ht="15.75" customHeight="1">
      <c r="A196" s="127" t="s">
        <v>263</v>
      </c>
      <c r="B196" s="8"/>
      <c r="C196" s="8"/>
      <c r="D196" s="8"/>
      <c r="E196" s="8"/>
      <c r="F196" s="15"/>
      <c r="G196" s="34"/>
      <c r="H196" s="84"/>
      <c r="I196" s="84"/>
      <c r="J196" s="84"/>
      <c r="K196" s="84"/>
      <c r="L196" s="84"/>
      <c r="M196" s="90"/>
      <c r="N196" s="90"/>
      <c r="O196" s="90"/>
      <c r="P196" s="90"/>
      <c r="Q196" s="90"/>
      <c r="R196" s="128"/>
      <c r="S196" s="128"/>
      <c r="T196" s="128"/>
      <c r="U196" s="128"/>
      <c r="V196" s="128"/>
      <c r="W196" s="128"/>
      <c r="X196" s="128"/>
      <c r="Y196" s="128"/>
      <c r="Z196" s="128"/>
      <c r="AA196" s="128"/>
      <c r="AB196" s="128"/>
      <c r="AC196" s="128"/>
      <c r="AD196" s="128"/>
    </row>
    <row r="197" ht="15.75" customHeight="1">
      <c r="A197" s="127" t="s">
        <v>264</v>
      </c>
      <c r="B197" s="8"/>
      <c r="C197" s="8"/>
      <c r="D197" s="8"/>
      <c r="E197" s="8"/>
      <c r="F197" s="15"/>
      <c r="G197" s="34"/>
      <c r="H197" s="84"/>
      <c r="I197" s="84"/>
      <c r="J197" s="84"/>
      <c r="K197" s="84"/>
      <c r="L197" s="84"/>
      <c r="M197" s="90"/>
      <c r="N197" s="90"/>
      <c r="O197" s="90"/>
      <c r="P197" s="90"/>
      <c r="Q197" s="90"/>
      <c r="R197" s="128"/>
      <c r="S197" s="128"/>
      <c r="T197" s="128"/>
      <c r="U197" s="128"/>
      <c r="V197" s="128"/>
      <c r="W197" s="128"/>
      <c r="X197" s="128"/>
      <c r="Y197" s="128"/>
      <c r="Z197" s="128"/>
      <c r="AA197" s="128"/>
      <c r="AB197" s="128"/>
      <c r="AC197" s="128"/>
      <c r="AD197" s="128"/>
    </row>
    <row r="198" ht="15.75" customHeight="1">
      <c r="A198" s="127" t="s">
        <v>265</v>
      </c>
      <c r="B198" s="8"/>
      <c r="C198" s="8"/>
      <c r="D198" s="8"/>
      <c r="E198" s="8"/>
      <c r="F198" s="15"/>
      <c r="G198" s="34"/>
      <c r="H198" s="84"/>
      <c r="I198" s="84"/>
      <c r="J198" s="84"/>
      <c r="K198" s="84"/>
      <c r="L198" s="84"/>
      <c r="M198" s="90"/>
      <c r="N198" s="90"/>
      <c r="O198" s="90"/>
      <c r="P198" s="90"/>
      <c r="Q198" s="90"/>
      <c r="R198" s="128"/>
      <c r="S198" s="128"/>
      <c r="T198" s="128"/>
      <c r="U198" s="128"/>
      <c r="V198" s="128"/>
      <c r="W198" s="128"/>
      <c r="X198" s="128"/>
      <c r="Y198" s="128"/>
      <c r="Z198" s="128"/>
      <c r="AA198" s="128"/>
      <c r="AB198" s="128"/>
      <c r="AC198" s="128"/>
      <c r="AD198" s="128"/>
    </row>
    <row r="199" ht="15.75" customHeight="1">
      <c r="A199" s="127" t="s">
        <v>266</v>
      </c>
      <c r="B199" s="8"/>
      <c r="C199" s="8"/>
      <c r="D199" s="8"/>
      <c r="E199" s="8"/>
      <c r="F199" s="15"/>
      <c r="G199" s="34"/>
      <c r="H199" s="84"/>
      <c r="I199" s="84"/>
      <c r="J199" s="84"/>
      <c r="K199" s="84"/>
      <c r="L199" s="84"/>
      <c r="M199" s="90"/>
      <c r="N199" s="90"/>
      <c r="O199" s="90"/>
      <c r="P199" s="90"/>
      <c r="Q199" s="90"/>
      <c r="R199" s="128"/>
      <c r="S199" s="128"/>
      <c r="T199" s="128"/>
      <c r="U199" s="128"/>
      <c r="V199" s="128"/>
      <c r="W199" s="128"/>
      <c r="X199" s="128"/>
      <c r="Y199" s="128"/>
      <c r="Z199" s="128"/>
      <c r="AA199" s="128"/>
      <c r="AB199" s="128"/>
      <c r="AC199" s="128"/>
      <c r="AD199" s="128"/>
    </row>
    <row r="200" ht="15.75" customHeight="1">
      <c r="A200" s="127" t="s">
        <v>267</v>
      </c>
      <c r="B200" s="8"/>
      <c r="C200" s="8"/>
      <c r="D200" s="8"/>
      <c r="E200" s="8"/>
      <c r="F200" s="15"/>
      <c r="G200" s="34"/>
      <c r="H200" s="84"/>
      <c r="I200" s="84"/>
      <c r="J200" s="84"/>
      <c r="K200" s="84"/>
      <c r="L200" s="84"/>
      <c r="M200" s="90"/>
      <c r="N200" s="90"/>
      <c r="O200" s="90"/>
      <c r="P200" s="90"/>
      <c r="Q200" s="90"/>
      <c r="R200" s="128"/>
      <c r="S200" s="128"/>
      <c r="T200" s="128"/>
      <c r="U200" s="128"/>
      <c r="V200" s="128"/>
      <c r="W200" s="128"/>
      <c r="X200" s="128"/>
      <c r="Y200" s="128"/>
      <c r="Z200" s="128"/>
      <c r="AA200" s="128"/>
      <c r="AB200" s="128"/>
      <c r="AC200" s="128"/>
      <c r="AD200" s="128"/>
    </row>
    <row r="201" ht="15.75" customHeight="1">
      <c r="A201" s="127" t="s">
        <v>268</v>
      </c>
      <c r="B201" s="8"/>
      <c r="C201" s="8"/>
      <c r="D201" s="8"/>
      <c r="E201" s="8"/>
      <c r="F201" s="15"/>
      <c r="G201" s="34"/>
      <c r="H201" s="84"/>
      <c r="I201" s="84"/>
      <c r="J201" s="84"/>
      <c r="K201" s="84"/>
      <c r="L201" s="84"/>
      <c r="M201" s="90"/>
      <c r="N201" s="90"/>
      <c r="O201" s="90"/>
      <c r="P201" s="90"/>
      <c r="Q201" s="90"/>
      <c r="R201" s="128"/>
      <c r="S201" s="128"/>
      <c r="T201" s="128"/>
      <c r="U201" s="128"/>
      <c r="V201" s="128"/>
      <c r="W201" s="128"/>
      <c r="X201" s="128"/>
      <c r="Y201" s="128"/>
      <c r="Z201" s="128"/>
      <c r="AA201" s="128"/>
      <c r="AB201" s="128"/>
      <c r="AC201" s="128"/>
      <c r="AD201" s="128"/>
    </row>
    <row r="202" ht="15.75" customHeight="1">
      <c r="A202" s="127" t="s">
        <v>269</v>
      </c>
      <c r="B202" s="8"/>
      <c r="C202" s="8"/>
      <c r="D202" s="8"/>
      <c r="E202" s="8"/>
      <c r="F202" s="15"/>
      <c r="G202" s="34"/>
      <c r="H202" s="84"/>
      <c r="I202" s="84"/>
      <c r="J202" s="84"/>
      <c r="K202" s="84"/>
      <c r="L202" s="84"/>
      <c r="M202" s="90"/>
      <c r="N202" s="90"/>
      <c r="O202" s="90"/>
      <c r="P202" s="90"/>
      <c r="Q202" s="90"/>
      <c r="R202" s="128"/>
      <c r="S202" s="128"/>
      <c r="T202" s="128"/>
      <c r="U202" s="128"/>
      <c r="V202" s="128"/>
      <c r="W202" s="128"/>
      <c r="X202" s="128"/>
      <c r="Y202" s="128"/>
      <c r="Z202" s="128"/>
      <c r="AA202" s="128"/>
      <c r="AB202" s="128"/>
      <c r="AC202" s="128"/>
      <c r="AD202" s="128"/>
    </row>
    <row r="203" ht="15.75" customHeight="1">
      <c r="A203" s="127" t="s">
        <v>270</v>
      </c>
      <c r="B203" s="8"/>
      <c r="C203" s="8"/>
      <c r="D203" s="8"/>
      <c r="E203" s="8"/>
      <c r="F203" s="15"/>
      <c r="G203" s="129"/>
      <c r="H203" s="129"/>
      <c r="I203" s="129"/>
      <c r="J203" s="129"/>
      <c r="K203" s="129"/>
      <c r="L203" s="129"/>
      <c r="M203" s="129"/>
      <c r="N203" s="129"/>
      <c r="O203" s="129"/>
      <c r="P203" s="129"/>
      <c r="Q203" s="129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</row>
    <row r="204" ht="15.75" customHeight="1">
      <c r="A204" s="127" t="s">
        <v>271</v>
      </c>
      <c r="B204" s="8"/>
      <c r="C204" s="8"/>
      <c r="D204" s="8"/>
      <c r="E204" s="8"/>
      <c r="F204" s="15"/>
      <c r="G204" s="129"/>
      <c r="H204" s="129"/>
      <c r="I204" s="129"/>
      <c r="J204" s="129"/>
      <c r="K204" s="129"/>
      <c r="L204" s="129"/>
      <c r="M204" s="129"/>
      <c r="N204" s="129"/>
      <c r="O204" s="129"/>
      <c r="P204" s="129"/>
      <c r="Q204" s="129"/>
      <c r="R204" s="128"/>
      <c r="S204" s="128"/>
      <c r="T204" s="128"/>
      <c r="U204" s="128"/>
      <c r="V204" s="128"/>
      <c r="W204" s="128"/>
      <c r="X204" s="128"/>
      <c r="Y204" s="128"/>
      <c r="Z204" s="128"/>
      <c r="AA204" s="128"/>
      <c r="AB204" s="128"/>
      <c r="AC204" s="128"/>
      <c r="AD204" s="128"/>
    </row>
    <row r="205" ht="15.75" customHeight="1">
      <c r="A205" s="127" t="s">
        <v>272</v>
      </c>
      <c r="B205" s="8"/>
      <c r="C205" s="8"/>
      <c r="D205" s="8"/>
      <c r="E205" s="8"/>
      <c r="F205" s="15"/>
      <c r="G205" s="129"/>
      <c r="H205" s="129"/>
      <c r="I205" s="129"/>
      <c r="J205" s="129"/>
      <c r="K205" s="129"/>
      <c r="L205" s="129"/>
      <c r="M205" s="129"/>
      <c r="N205" s="129"/>
      <c r="O205" s="129"/>
      <c r="P205" s="129"/>
      <c r="Q205" s="129"/>
      <c r="R205" s="128"/>
      <c r="S205" s="128"/>
      <c r="T205" s="128"/>
      <c r="U205" s="128"/>
      <c r="V205" s="128"/>
      <c r="W205" s="128"/>
      <c r="X205" s="128"/>
      <c r="Y205" s="128"/>
      <c r="Z205" s="128"/>
      <c r="AA205" s="128"/>
      <c r="AB205" s="128"/>
      <c r="AC205" s="128"/>
      <c r="AD205" s="128"/>
    </row>
    <row r="206" ht="15.75" customHeight="1">
      <c r="A206" s="127" t="s">
        <v>273</v>
      </c>
      <c r="B206" s="8"/>
      <c r="C206" s="8"/>
      <c r="D206" s="8"/>
      <c r="E206" s="8"/>
      <c r="F206" s="15"/>
      <c r="G206" s="129"/>
      <c r="H206" s="129"/>
      <c r="I206" s="129"/>
      <c r="J206" s="129"/>
      <c r="K206" s="129"/>
      <c r="L206" s="129"/>
      <c r="M206" s="129"/>
      <c r="N206" s="129"/>
      <c r="O206" s="129"/>
      <c r="P206" s="129"/>
      <c r="Q206" s="129"/>
      <c r="R206" s="128"/>
      <c r="S206" s="128"/>
      <c r="T206" s="128"/>
      <c r="U206" s="128"/>
      <c r="V206" s="128"/>
      <c r="W206" s="128"/>
      <c r="X206" s="128"/>
      <c r="Y206" s="128"/>
      <c r="Z206" s="128"/>
      <c r="AA206" s="128"/>
      <c r="AB206" s="128"/>
      <c r="AC206" s="128"/>
      <c r="AD206" s="128"/>
    </row>
    <row r="207" ht="15.75" customHeight="1">
      <c r="A207" s="127" t="s">
        <v>274</v>
      </c>
      <c r="B207" s="8"/>
      <c r="C207" s="8"/>
      <c r="D207" s="8"/>
      <c r="E207" s="8"/>
      <c r="F207" s="15"/>
      <c r="G207" s="129"/>
      <c r="H207" s="129"/>
      <c r="I207" s="129"/>
      <c r="J207" s="129"/>
      <c r="K207" s="129"/>
      <c r="L207" s="129"/>
      <c r="M207" s="129"/>
      <c r="N207" s="129"/>
      <c r="O207" s="129"/>
      <c r="P207" s="129"/>
      <c r="Q207" s="129"/>
      <c r="R207" s="128"/>
      <c r="S207" s="128"/>
      <c r="T207" s="128"/>
      <c r="U207" s="128"/>
      <c r="V207" s="128"/>
      <c r="W207" s="128"/>
      <c r="X207" s="128"/>
      <c r="Y207" s="128"/>
      <c r="Z207" s="128"/>
      <c r="AA207" s="128"/>
      <c r="AB207" s="128"/>
      <c r="AC207" s="128"/>
      <c r="AD207" s="128"/>
    </row>
    <row r="208" ht="15.75" customHeight="1">
      <c r="A208" s="127" t="s">
        <v>275</v>
      </c>
      <c r="B208" s="8"/>
      <c r="C208" s="8"/>
      <c r="D208" s="8"/>
      <c r="E208" s="8"/>
      <c r="F208" s="15"/>
      <c r="G208" s="129"/>
      <c r="H208" s="129"/>
      <c r="I208" s="129"/>
      <c r="J208" s="129"/>
      <c r="K208" s="129"/>
      <c r="L208" s="129"/>
      <c r="M208" s="129"/>
      <c r="N208" s="129"/>
      <c r="O208" s="129"/>
      <c r="P208" s="129"/>
      <c r="Q208" s="129"/>
      <c r="R208" s="128"/>
      <c r="S208" s="128"/>
      <c r="T208" s="128"/>
      <c r="U208" s="128"/>
      <c r="V208" s="128"/>
      <c r="W208" s="128"/>
      <c r="X208" s="128"/>
      <c r="Y208" s="128"/>
      <c r="Z208" s="128"/>
      <c r="AA208" s="128"/>
      <c r="AB208" s="128"/>
      <c r="AC208" s="128"/>
      <c r="AD208" s="128"/>
    </row>
    <row r="209" ht="15.75" customHeight="1">
      <c r="A209" s="127" t="s">
        <v>276</v>
      </c>
      <c r="B209" s="8"/>
      <c r="C209" s="8"/>
      <c r="D209" s="8"/>
      <c r="E209" s="8"/>
      <c r="F209" s="15"/>
      <c r="G209" s="129"/>
      <c r="H209" s="129"/>
      <c r="I209" s="129"/>
      <c r="J209" s="129"/>
      <c r="K209" s="129"/>
      <c r="L209" s="129"/>
      <c r="M209" s="129"/>
      <c r="N209" s="129"/>
      <c r="O209" s="129"/>
      <c r="P209" s="129"/>
      <c r="Q209" s="129"/>
      <c r="R209" s="128"/>
      <c r="S209" s="128"/>
      <c r="T209" s="128"/>
      <c r="U209" s="128"/>
      <c r="V209" s="128"/>
      <c r="W209" s="128"/>
      <c r="X209" s="128"/>
      <c r="Y209" s="128"/>
      <c r="Z209" s="128"/>
      <c r="AA209" s="128"/>
      <c r="AB209" s="128"/>
      <c r="AC209" s="128"/>
      <c r="AD209" s="128"/>
    </row>
    <row r="210" ht="15.75" customHeight="1">
      <c r="A210" s="127" t="s">
        <v>277</v>
      </c>
      <c r="B210" s="8"/>
      <c r="C210" s="8"/>
      <c r="D210" s="8"/>
      <c r="E210" s="8"/>
      <c r="F210" s="15"/>
      <c r="G210" s="129"/>
      <c r="H210" s="129"/>
      <c r="I210" s="129"/>
      <c r="J210" s="129"/>
      <c r="K210" s="129"/>
      <c r="L210" s="129"/>
      <c r="M210" s="129"/>
      <c r="N210" s="129"/>
      <c r="O210" s="129"/>
      <c r="P210" s="129"/>
      <c r="Q210" s="129"/>
      <c r="R210" s="128"/>
      <c r="S210" s="128"/>
      <c r="T210" s="128"/>
      <c r="U210" s="128"/>
      <c r="V210" s="128"/>
      <c r="W210" s="128"/>
      <c r="X210" s="128"/>
      <c r="Y210" s="128"/>
      <c r="Z210" s="128"/>
      <c r="AA210" s="128"/>
      <c r="AB210" s="128"/>
      <c r="AC210" s="128"/>
      <c r="AD210" s="128"/>
    </row>
    <row r="211" ht="15.75" customHeight="1">
      <c r="A211" s="127" t="s">
        <v>278</v>
      </c>
      <c r="B211" s="8"/>
      <c r="C211" s="8"/>
      <c r="D211" s="8"/>
      <c r="E211" s="8"/>
      <c r="F211" s="15"/>
      <c r="G211" s="129"/>
      <c r="H211" s="129"/>
      <c r="I211" s="129"/>
      <c r="J211" s="129"/>
      <c r="K211" s="129"/>
      <c r="L211" s="129"/>
      <c r="M211" s="129"/>
      <c r="N211" s="129"/>
      <c r="O211" s="129"/>
      <c r="P211" s="129"/>
      <c r="Q211" s="129"/>
      <c r="R211" s="128"/>
      <c r="S211" s="128"/>
      <c r="T211" s="128"/>
      <c r="U211" s="128"/>
      <c r="V211" s="128"/>
      <c r="W211" s="128"/>
      <c r="X211" s="128"/>
      <c r="Y211" s="128"/>
      <c r="Z211" s="128"/>
      <c r="AA211" s="128"/>
      <c r="AB211" s="128"/>
      <c r="AC211" s="128"/>
      <c r="AD211" s="128"/>
    </row>
    <row r="212" ht="15.75" customHeight="1">
      <c r="A212" s="127" t="s">
        <v>279</v>
      </c>
      <c r="B212" s="8"/>
      <c r="C212" s="8"/>
      <c r="D212" s="8"/>
      <c r="E212" s="8"/>
      <c r="F212" s="15"/>
      <c r="G212" s="129"/>
      <c r="H212" s="129"/>
      <c r="I212" s="129"/>
      <c r="J212" s="129"/>
      <c r="K212" s="129"/>
      <c r="L212" s="129"/>
      <c r="M212" s="129"/>
      <c r="N212" s="129"/>
      <c r="O212" s="129"/>
      <c r="P212" s="129"/>
      <c r="Q212" s="129"/>
      <c r="R212" s="128"/>
      <c r="S212" s="128"/>
      <c r="T212" s="128"/>
      <c r="U212" s="128"/>
      <c r="V212" s="128"/>
      <c r="W212" s="128"/>
      <c r="X212" s="128"/>
      <c r="Y212" s="128"/>
      <c r="Z212" s="128"/>
      <c r="AA212" s="128"/>
      <c r="AB212" s="128"/>
      <c r="AC212" s="128"/>
      <c r="AD212" s="128"/>
    </row>
    <row r="213" ht="15.75" customHeight="1">
      <c r="A213" s="127" t="s">
        <v>280</v>
      </c>
      <c r="B213" s="8"/>
      <c r="C213" s="8"/>
      <c r="D213" s="8"/>
      <c r="E213" s="8"/>
      <c r="F213" s="15"/>
      <c r="G213" s="129"/>
      <c r="H213" s="129"/>
      <c r="I213" s="129"/>
      <c r="J213" s="129"/>
      <c r="K213" s="129"/>
      <c r="L213" s="129"/>
      <c r="M213" s="129"/>
      <c r="N213" s="129"/>
      <c r="O213" s="129"/>
      <c r="P213" s="129"/>
      <c r="Q213" s="129"/>
      <c r="R213" s="128"/>
      <c r="S213" s="128"/>
      <c r="T213" s="128"/>
      <c r="U213" s="128"/>
      <c r="V213" s="128"/>
      <c r="W213" s="128"/>
      <c r="X213" s="128"/>
      <c r="Y213" s="128"/>
      <c r="Z213" s="128"/>
      <c r="AA213" s="128"/>
      <c r="AB213" s="128"/>
      <c r="AC213" s="128"/>
      <c r="AD213" s="128"/>
    </row>
    <row r="214" ht="15.75" customHeight="1">
      <c r="A214" s="127" t="s">
        <v>281</v>
      </c>
      <c r="B214" s="8"/>
      <c r="C214" s="8"/>
      <c r="D214" s="8"/>
      <c r="E214" s="8"/>
      <c r="F214" s="15"/>
      <c r="G214" s="129"/>
      <c r="H214" s="129"/>
      <c r="I214" s="129"/>
      <c r="J214" s="129"/>
      <c r="K214" s="129"/>
      <c r="L214" s="129"/>
      <c r="M214" s="129"/>
      <c r="N214" s="129"/>
      <c r="O214" s="129"/>
      <c r="P214" s="129"/>
      <c r="Q214" s="129"/>
      <c r="R214" s="128"/>
      <c r="S214" s="128"/>
      <c r="T214" s="128"/>
      <c r="U214" s="128"/>
      <c r="V214" s="128"/>
      <c r="W214" s="128"/>
      <c r="X214" s="128"/>
      <c r="Y214" s="128"/>
      <c r="Z214" s="128"/>
      <c r="AA214" s="128"/>
      <c r="AB214" s="128"/>
      <c r="AC214" s="128"/>
      <c r="AD214" s="128"/>
    </row>
    <row r="215" ht="15.75" customHeight="1">
      <c r="A215" s="127" t="s">
        <v>282</v>
      </c>
      <c r="B215" s="8"/>
      <c r="C215" s="8"/>
      <c r="D215" s="8"/>
      <c r="E215" s="8"/>
      <c r="F215" s="15"/>
      <c r="G215" s="129"/>
      <c r="H215" s="129"/>
      <c r="I215" s="129"/>
      <c r="J215" s="129"/>
      <c r="K215" s="129"/>
      <c r="L215" s="129"/>
      <c r="M215" s="129"/>
      <c r="N215" s="129"/>
      <c r="O215" s="129"/>
      <c r="P215" s="129"/>
      <c r="Q215" s="129"/>
      <c r="R215" s="128"/>
      <c r="S215" s="128"/>
      <c r="T215" s="128"/>
      <c r="U215" s="128"/>
      <c r="V215" s="128"/>
      <c r="W215" s="128"/>
      <c r="X215" s="128"/>
      <c r="Y215" s="128"/>
      <c r="Z215" s="128"/>
      <c r="AA215" s="128"/>
      <c r="AB215" s="128"/>
      <c r="AC215" s="128"/>
      <c r="AD215" s="128"/>
    </row>
    <row r="216" ht="15.75" customHeight="1">
      <c r="A216" s="127" t="s">
        <v>283</v>
      </c>
      <c r="B216" s="8"/>
      <c r="C216" s="8"/>
      <c r="D216" s="8"/>
      <c r="E216" s="8"/>
      <c r="F216" s="15"/>
      <c r="G216" s="129"/>
      <c r="H216" s="129"/>
      <c r="I216" s="129"/>
      <c r="J216" s="129"/>
      <c r="K216" s="129"/>
      <c r="L216" s="129"/>
      <c r="M216" s="129"/>
      <c r="N216" s="129"/>
      <c r="O216" s="129"/>
      <c r="P216" s="129"/>
      <c r="Q216" s="129"/>
      <c r="R216" s="128"/>
      <c r="S216" s="128"/>
      <c r="T216" s="128"/>
      <c r="U216" s="128"/>
      <c r="V216" s="128"/>
      <c r="W216" s="128"/>
      <c r="X216" s="128"/>
      <c r="Y216" s="128"/>
      <c r="Z216" s="128"/>
      <c r="AA216" s="128"/>
      <c r="AB216" s="128"/>
      <c r="AC216" s="128"/>
      <c r="AD216" s="128"/>
    </row>
    <row r="217" ht="15.75" customHeight="1">
      <c r="A217" s="127" t="s">
        <v>284</v>
      </c>
      <c r="B217" s="8"/>
      <c r="C217" s="8"/>
      <c r="D217" s="8"/>
      <c r="E217" s="8"/>
      <c r="F217" s="15"/>
      <c r="G217" s="129"/>
      <c r="H217" s="129"/>
      <c r="I217" s="129"/>
      <c r="J217" s="129"/>
      <c r="K217" s="129"/>
      <c r="L217" s="129"/>
      <c r="M217" s="129"/>
      <c r="N217" s="129"/>
      <c r="O217" s="129"/>
      <c r="P217" s="129"/>
      <c r="Q217" s="129"/>
      <c r="R217" s="128"/>
      <c r="S217" s="128"/>
      <c r="T217" s="128"/>
      <c r="U217" s="128"/>
      <c r="V217" s="128"/>
      <c r="W217" s="128"/>
      <c r="X217" s="128"/>
      <c r="Y217" s="128"/>
      <c r="Z217" s="128"/>
      <c r="AA217" s="128"/>
      <c r="AB217" s="128"/>
      <c r="AC217" s="128"/>
      <c r="AD217" s="128"/>
    </row>
    <row r="218" ht="15.75" customHeight="1">
      <c r="A218" s="127" t="s">
        <v>285</v>
      </c>
      <c r="B218" s="8"/>
      <c r="C218" s="8"/>
      <c r="D218" s="8"/>
      <c r="E218" s="8"/>
      <c r="F218" s="15"/>
      <c r="G218" s="129"/>
      <c r="H218" s="129"/>
      <c r="I218" s="129"/>
      <c r="J218" s="129"/>
      <c r="K218" s="129"/>
      <c r="L218" s="129"/>
      <c r="M218" s="129"/>
      <c r="N218" s="129"/>
      <c r="O218" s="129"/>
      <c r="P218" s="129"/>
      <c r="Q218" s="129"/>
      <c r="R218" s="128"/>
      <c r="S218" s="128"/>
      <c r="T218" s="128"/>
      <c r="U218" s="128"/>
      <c r="V218" s="128"/>
      <c r="W218" s="128"/>
      <c r="X218" s="128"/>
      <c r="Y218" s="128"/>
      <c r="Z218" s="128"/>
      <c r="AA218" s="128"/>
      <c r="AB218" s="128"/>
      <c r="AC218" s="128"/>
      <c r="AD218" s="128"/>
    </row>
    <row r="219" ht="15.75" customHeight="1">
      <c r="A219" s="127" t="s">
        <v>286</v>
      </c>
      <c r="B219" s="8"/>
      <c r="C219" s="8"/>
      <c r="D219" s="8"/>
      <c r="E219" s="8"/>
      <c r="F219" s="15"/>
      <c r="G219" s="129"/>
      <c r="H219" s="129"/>
      <c r="I219" s="129"/>
      <c r="J219" s="129"/>
      <c r="K219" s="129"/>
      <c r="L219" s="129"/>
      <c r="M219" s="129"/>
      <c r="N219" s="129"/>
      <c r="O219" s="129"/>
      <c r="P219" s="129"/>
      <c r="Q219" s="129"/>
      <c r="R219" s="128"/>
      <c r="S219" s="128"/>
      <c r="T219" s="128"/>
      <c r="U219" s="128"/>
      <c r="V219" s="128"/>
      <c r="W219" s="128"/>
      <c r="X219" s="128"/>
      <c r="Y219" s="128"/>
      <c r="Z219" s="128"/>
      <c r="AA219" s="128"/>
      <c r="AB219" s="128"/>
      <c r="AC219" s="128"/>
      <c r="AD219" s="128"/>
    </row>
    <row r="220" ht="15.75" customHeight="1">
      <c r="A220" s="127" t="s">
        <v>287</v>
      </c>
      <c r="B220" s="8"/>
      <c r="C220" s="8"/>
      <c r="D220" s="8"/>
      <c r="E220" s="8"/>
      <c r="F220" s="15"/>
      <c r="G220" s="129"/>
      <c r="H220" s="129"/>
      <c r="I220" s="129"/>
      <c r="J220" s="129"/>
      <c r="K220" s="129"/>
      <c r="L220" s="129"/>
      <c r="M220" s="129"/>
      <c r="N220" s="129"/>
      <c r="O220" s="129"/>
      <c r="P220" s="129"/>
      <c r="Q220" s="129"/>
      <c r="R220" s="128"/>
      <c r="S220" s="128"/>
      <c r="T220" s="128"/>
      <c r="U220" s="128"/>
      <c r="V220" s="128"/>
      <c r="W220" s="128"/>
      <c r="X220" s="128"/>
      <c r="Y220" s="128"/>
      <c r="Z220" s="128"/>
      <c r="AA220" s="128"/>
      <c r="AB220" s="128"/>
      <c r="AC220" s="128"/>
      <c r="AD220" s="128"/>
    </row>
    <row r="221" ht="15.75" customHeight="1">
      <c r="A221" s="127" t="s">
        <v>288</v>
      </c>
      <c r="B221" s="8"/>
      <c r="C221" s="8"/>
      <c r="D221" s="8"/>
      <c r="E221" s="8"/>
      <c r="F221" s="15"/>
      <c r="G221" s="129"/>
      <c r="H221" s="129"/>
      <c r="I221" s="129"/>
      <c r="J221" s="129"/>
      <c r="K221" s="129"/>
      <c r="L221" s="129"/>
      <c r="M221" s="129"/>
      <c r="N221" s="129"/>
      <c r="O221" s="129"/>
      <c r="P221" s="129"/>
      <c r="Q221" s="129"/>
      <c r="R221" s="128"/>
      <c r="S221" s="128"/>
      <c r="T221" s="128"/>
      <c r="U221" s="128"/>
      <c r="V221" s="128"/>
      <c r="W221" s="128"/>
      <c r="X221" s="128"/>
      <c r="Y221" s="128"/>
      <c r="Z221" s="128"/>
      <c r="AA221" s="128"/>
      <c r="AB221" s="128"/>
      <c r="AC221" s="128"/>
      <c r="AD221" s="128"/>
    </row>
    <row r="222" ht="15.75" customHeight="1">
      <c r="A222" s="127" t="s">
        <v>289</v>
      </c>
      <c r="B222" s="8"/>
      <c r="C222" s="8"/>
      <c r="D222" s="8"/>
      <c r="E222" s="8"/>
      <c r="F222" s="15"/>
      <c r="G222" s="129"/>
      <c r="H222" s="129"/>
      <c r="I222" s="129"/>
      <c r="J222" s="129"/>
      <c r="K222" s="129"/>
      <c r="L222" s="129"/>
      <c r="M222" s="129"/>
      <c r="N222" s="129"/>
      <c r="O222" s="129"/>
      <c r="P222" s="129"/>
      <c r="Q222" s="129"/>
      <c r="R222" s="128"/>
      <c r="S222" s="128"/>
      <c r="T222" s="128"/>
      <c r="U222" s="128"/>
      <c r="V222" s="128"/>
      <c r="W222" s="128"/>
      <c r="X222" s="128"/>
      <c r="Y222" s="128"/>
      <c r="Z222" s="128"/>
      <c r="AA222" s="128"/>
      <c r="AB222" s="128"/>
      <c r="AC222" s="128"/>
      <c r="AD222" s="128"/>
    </row>
    <row r="223" ht="15.75" customHeight="1">
      <c r="A223" s="130"/>
      <c r="B223" s="130"/>
      <c r="C223" s="130"/>
      <c r="D223" s="130"/>
      <c r="E223" s="130"/>
      <c r="F223" s="130"/>
      <c r="G223" s="130"/>
      <c r="H223" s="130"/>
      <c r="I223" s="130"/>
      <c r="J223" s="130"/>
      <c r="K223" s="130"/>
      <c r="L223" s="130"/>
      <c r="M223" s="130"/>
      <c r="N223" s="130"/>
      <c r="O223" s="130"/>
      <c r="P223" s="130"/>
      <c r="Q223" s="130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</row>
    <row r="224" ht="15.75" customHeight="1">
      <c r="A224" s="130"/>
      <c r="B224" s="130"/>
      <c r="C224" s="130"/>
      <c r="D224" s="130"/>
      <c r="E224" s="130"/>
      <c r="F224" s="130"/>
      <c r="G224" s="130"/>
      <c r="H224" s="130"/>
      <c r="I224" s="130"/>
      <c r="J224" s="130"/>
      <c r="K224" s="130"/>
      <c r="L224" s="130"/>
      <c r="M224" s="130"/>
      <c r="N224" s="130"/>
      <c r="O224" s="130"/>
      <c r="P224" s="130"/>
      <c r="Q224" s="130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</row>
    <row r="225" ht="15.75" customHeight="1">
      <c r="A225" s="130"/>
      <c r="B225" s="130"/>
      <c r="C225" s="130"/>
      <c r="D225" s="130"/>
      <c r="E225" s="130"/>
      <c r="F225" s="130"/>
      <c r="G225" s="130"/>
      <c r="H225" s="130"/>
      <c r="I225" s="130"/>
      <c r="J225" s="130"/>
      <c r="K225" s="130"/>
      <c r="L225" s="130"/>
      <c r="M225" s="130"/>
      <c r="N225" s="130"/>
      <c r="O225" s="130"/>
      <c r="P225" s="130"/>
      <c r="Q225" s="130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</row>
    <row r="226" ht="15.75" customHeight="1">
      <c r="A226" s="130"/>
      <c r="B226" s="130"/>
      <c r="C226" s="130"/>
      <c r="D226" s="130"/>
      <c r="E226" s="130"/>
      <c r="F226" s="130"/>
      <c r="G226" s="130"/>
      <c r="H226" s="130"/>
      <c r="I226" s="130"/>
      <c r="J226" s="130"/>
      <c r="K226" s="130"/>
      <c r="L226" s="130"/>
      <c r="M226" s="130"/>
      <c r="N226" s="130"/>
      <c r="O226" s="130"/>
      <c r="P226" s="130"/>
      <c r="Q226" s="130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</row>
    <row r="1001" ht="15.75" customHeight="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</row>
    <row r="1002" ht="15.75" customHeight="1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</row>
    <row r="1003" ht="15.75" customHeight="1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</row>
    <row r="1004" ht="15.75" customHeight="1">
      <c r="A1004" s="6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</row>
    <row r="1005" ht="15.75" customHeight="1">
      <c r="A1005" s="6"/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</row>
    <row r="1006" ht="15.75" customHeight="1">
      <c r="A1006" s="6"/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</row>
    <row r="1007" ht="15.75" customHeight="1">
      <c r="A1007" s="6"/>
      <c r="B1007" s="6"/>
      <c r="C1007" s="6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</row>
    <row r="1008" ht="15.75" customHeight="1">
      <c r="A1008" s="6"/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</row>
    <row r="1009" ht="15.75" customHeight="1">
      <c r="A1009" s="6"/>
      <c r="B1009" s="6"/>
      <c r="C1009" s="6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</row>
    <row r="1010" ht="15.75" customHeight="1">
      <c r="A1010" s="6"/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</row>
    <row r="1011" ht="15.75" customHeight="1">
      <c r="A1011" s="6"/>
      <c r="B1011" s="6"/>
      <c r="C1011" s="6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</row>
    <row r="1012" ht="15.75" customHeight="1">
      <c r="A1012" s="6"/>
      <c r="B1012" s="6"/>
      <c r="C1012" s="6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</row>
    <row r="1013" ht="15.75" customHeight="1">
      <c r="A1013" s="6"/>
      <c r="B1013" s="6"/>
      <c r="C1013" s="6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</row>
    <row r="1014" ht="15.75" customHeight="1">
      <c r="A1014" s="6"/>
      <c r="B1014" s="6"/>
      <c r="C1014" s="6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</row>
    <row r="1015" ht="15.75" customHeight="1">
      <c r="A1015" s="6"/>
      <c r="B1015" s="6"/>
      <c r="C1015" s="6"/>
      <c r="D1015" s="6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</row>
    <row r="1016" ht="15.75" customHeight="1">
      <c r="A1016" s="6"/>
      <c r="B1016" s="6"/>
      <c r="C1016" s="6"/>
      <c r="D1016" s="6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</row>
    <row r="1017" ht="15.75" customHeight="1">
      <c r="A1017" s="6"/>
      <c r="B1017" s="6"/>
      <c r="C1017" s="6"/>
      <c r="D1017" s="6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</row>
    <row r="1018" ht="15.75" customHeight="1">
      <c r="A1018" s="6"/>
      <c r="B1018" s="6"/>
      <c r="C1018" s="6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</row>
    <row r="1019" ht="15.75" customHeight="1">
      <c r="A1019" s="6"/>
      <c r="B1019" s="6"/>
      <c r="C1019" s="6"/>
      <c r="D1019" s="6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</row>
    <row r="1020" ht="15.75" customHeight="1">
      <c r="A1020" s="6"/>
      <c r="B1020" s="6"/>
      <c r="C1020" s="6"/>
      <c r="D1020" s="6"/>
      <c r="E1020" s="6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</row>
    <row r="1021" ht="15.75" customHeight="1">
      <c r="A1021" s="6"/>
      <c r="B1021" s="6"/>
      <c r="C1021" s="6"/>
      <c r="D1021" s="6"/>
      <c r="E1021" s="6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</row>
    <row r="1022" ht="15.75" customHeight="1">
      <c r="A1022" s="6"/>
      <c r="B1022" s="6"/>
      <c r="C1022" s="6"/>
      <c r="D1022" s="6"/>
      <c r="E1022" s="6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</row>
    <row r="1023" ht="15.75" customHeight="1">
      <c r="A1023" s="6"/>
      <c r="B1023" s="6"/>
      <c r="C1023" s="6"/>
      <c r="D1023" s="6"/>
      <c r="E1023" s="6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</row>
    <row r="1024" ht="15.75" customHeight="1">
      <c r="A1024" s="6"/>
      <c r="B1024" s="6"/>
      <c r="C1024" s="6"/>
      <c r="D1024" s="6"/>
      <c r="E1024" s="6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</row>
    <row r="1025" ht="15.75" customHeight="1">
      <c r="A1025" s="6"/>
      <c r="B1025" s="6"/>
      <c r="C1025" s="6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</row>
    <row r="1026" ht="15.75" customHeight="1">
      <c r="A1026" s="6"/>
      <c r="B1026" s="6"/>
      <c r="C1026" s="6"/>
      <c r="D1026" s="6"/>
      <c r="E1026" s="6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</row>
    <row r="1027" ht="15.75" customHeight="1">
      <c r="A1027" s="6"/>
      <c r="B1027" s="6"/>
      <c r="C1027" s="6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</row>
    <row r="1028" ht="15.75" customHeight="1">
      <c r="A1028" s="6"/>
      <c r="B1028" s="6"/>
      <c r="C1028" s="6"/>
      <c r="D1028" s="6"/>
      <c r="E1028" s="6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</row>
    <row r="1029" ht="15.75" customHeight="1">
      <c r="A1029" s="6"/>
      <c r="B1029" s="6"/>
      <c r="C1029" s="6"/>
      <c r="D1029" s="6"/>
      <c r="E1029" s="6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</row>
    <row r="1030" ht="15.75" customHeight="1">
      <c r="A1030" s="6"/>
      <c r="B1030" s="6"/>
      <c r="C1030" s="6"/>
      <c r="D1030" s="6"/>
      <c r="E1030" s="6"/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</row>
    <row r="1031" ht="15.75" customHeight="1">
      <c r="A1031" s="6"/>
      <c r="B1031" s="6"/>
      <c r="C1031" s="6"/>
      <c r="D1031" s="6"/>
      <c r="E1031" s="6"/>
      <c r="F1031" s="6"/>
      <c r="G1031" s="6"/>
      <c r="H1031" s="6"/>
      <c r="I1031" s="6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</row>
    <row r="1032" ht="15.75" customHeight="1">
      <c r="A1032" s="6"/>
      <c r="B1032" s="6"/>
      <c r="C1032" s="6"/>
      <c r="D1032" s="6"/>
      <c r="E1032" s="6"/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</row>
    <row r="1033" ht="15.75" customHeight="1">
      <c r="A1033" s="6"/>
      <c r="B1033" s="6"/>
      <c r="C1033" s="6"/>
      <c r="D1033" s="6"/>
      <c r="E1033" s="6"/>
      <c r="F1033" s="6"/>
      <c r="G1033" s="6"/>
      <c r="H1033" s="6"/>
      <c r="I1033" s="6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</row>
    <row r="1034" ht="15.75" customHeight="1">
      <c r="A1034" s="6"/>
      <c r="B1034" s="6"/>
      <c r="C1034" s="6"/>
      <c r="D1034" s="6"/>
      <c r="E1034" s="6"/>
      <c r="F1034" s="6"/>
      <c r="G1034" s="6"/>
      <c r="H1034" s="6"/>
      <c r="I1034" s="6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</row>
    <row r="1035" ht="15.75" customHeight="1">
      <c r="A1035" s="6"/>
      <c r="B1035" s="6"/>
      <c r="C1035" s="6"/>
      <c r="D1035" s="6"/>
      <c r="E1035" s="6"/>
      <c r="F1035" s="6"/>
      <c r="G1035" s="6"/>
      <c r="H1035" s="6"/>
      <c r="I1035" s="6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</row>
    <row r="1036" ht="15.75" customHeight="1">
      <c r="A1036" s="6"/>
      <c r="B1036" s="6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</row>
    <row r="1037" ht="15.75" customHeight="1">
      <c r="A1037" s="6"/>
      <c r="B1037" s="6"/>
      <c r="C1037" s="6"/>
      <c r="D1037" s="6"/>
      <c r="E1037" s="6"/>
      <c r="F1037" s="6"/>
      <c r="G1037" s="6"/>
      <c r="H1037" s="6"/>
      <c r="I1037" s="6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</row>
    <row r="1038" ht="15.75" customHeight="1">
      <c r="A1038" s="6"/>
      <c r="B1038" s="6"/>
      <c r="C1038" s="6"/>
      <c r="D1038" s="6"/>
      <c r="E1038" s="6"/>
      <c r="F1038" s="6"/>
      <c r="G1038" s="6"/>
      <c r="H1038" s="6"/>
      <c r="I1038" s="6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</row>
    <row r="1039" ht="15.75" customHeight="1">
      <c r="A1039" s="6"/>
      <c r="B1039" s="6"/>
      <c r="C1039" s="6"/>
      <c r="D1039" s="6"/>
      <c r="E1039" s="6"/>
      <c r="F1039" s="6"/>
      <c r="G1039" s="6"/>
      <c r="H1039" s="6"/>
      <c r="I1039" s="6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</row>
    <row r="1040" ht="15.75" customHeight="1">
      <c r="A1040" s="6"/>
      <c r="B1040" s="6"/>
      <c r="C1040" s="6"/>
      <c r="D1040" s="6"/>
      <c r="E1040" s="6"/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</row>
    <row r="1041" ht="15.75" customHeight="1">
      <c r="A1041" s="6"/>
      <c r="B1041" s="6"/>
      <c r="C1041" s="6"/>
      <c r="D1041" s="6"/>
      <c r="E1041" s="6"/>
      <c r="F1041" s="6"/>
      <c r="G1041" s="6"/>
      <c r="H1041" s="6"/>
      <c r="I1041" s="6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</row>
    <row r="1042" ht="15.75" customHeight="1">
      <c r="A1042" s="6"/>
      <c r="B1042" s="6"/>
      <c r="C1042" s="6"/>
      <c r="D1042" s="6"/>
      <c r="E1042" s="6"/>
      <c r="F1042" s="6"/>
      <c r="G1042" s="6"/>
      <c r="H1042" s="6"/>
      <c r="I1042" s="6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</row>
    <row r="1043" ht="15.75" customHeight="1">
      <c r="A1043" s="6"/>
      <c r="B1043" s="6"/>
      <c r="C1043" s="6"/>
      <c r="D1043" s="6"/>
      <c r="E1043" s="6"/>
      <c r="F1043" s="6"/>
      <c r="G1043" s="6"/>
      <c r="H1043" s="6"/>
      <c r="I1043" s="6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</row>
    <row r="1044" ht="15.75" customHeight="1">
      <c r="A1044" s="6"/>
      <c r="B1044" s="6"/>
      <c r="C1044" s="6"/>
      <c r="D1044" s="6"/>
      <c r="E1044" s="6"/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</row>
    <row r="1045" ht="15.75" customHeight="1">
      <c r="A1045" s="6"/>
      <c r="B1045" s="6"/>
      <c r="C1045" s="6"/>
      <c r="D1045" s="6"/>
      <c r="E1045" s="6"/>
      <c r="F1045" s="6"/>
      <c r="G1045" s="6"/>
      <c r="H1045" s="6"/>
      <c r="I1045" s="6"/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</row>
    <row r="1046" ht="15.75" customHeight="1">
      <c r="A1046" s="6"/>
      <c r="B1046" s="6"/>
      <c r="C1046" s="6"/>
      <c r="D1046" s="6"/>
      <c r="E1046" s="6"/>
      <c r="F1046" s="6"/>
      <c r="G1046" s="6"/>
      <c r="H1046" s="6"/>
      <c r="I1046" s="6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</row>
    <row r="1047" ht="15.75" customHeight="1">
      <c r="A1047" s="6"/>
      <c r="B1047" s="6"/>
      <c r="C1047" s="6"/>
      <c r="D1047" s="6"/>
      <c r="E1047" s="6"/>
      <c r="F1047" s="6"/>
      <c r="G1047" s="6"/>
      <c r="H1047" s="6"/>
      <c r="I1047" s="6"/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</row>
    <row r="1048" ht="15.75" customHeight="1">
      <c r="A1048" s="6"/>
      <c r="B1048" s="6"/>
      <c r="C1048" s="6"/>
      <c r="D1048" s="6"/>
      <c r="E1048" s="6"/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</row>
    <row r="1049" ht="15.75" customHeight="1">
      <c r="A1049" s="6"/>
      <c r="B1049" s="6"/>
      <c r="C1049" s="6"/>
      <c r="D1049" s="6"/>
      <c r="E1049" s="6"/>
      <c r="F1049" s="6"/>
      <c r="G1049" s="6"/>
      <c r="H1049" s="6"/>
      <c r="I1049" s="6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</row>
    <row r="1050" ht="15.75" customHeight="1">
      <c r="A1050" s="6"/>
      <c r="B1050" s="6"/>
      <c r="C1050" s="6"/>
      <c r="D1050" s="6"/>
      <c r="E1050" s="6"/>
      <c r="F1050" s="6"/>
      <c r="G1050" s="6"/>
      <c r="H1050" s="6"/>
      <c r="I1050" s="6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</row>
    <row r="1051" ht="15.75" customHeight="1">
      <c r="A1051" s="6"/>
      <c r="B1051" s="6"/>
      <c r="C1051" s="6"/>
      <c r="D1051" s="6"/>
      <c r="E1051" s="6"/>
      <c r="F1051" s="6"/>
      <c r="G1051" s="6"/>
      <c r="H1051" s="6"/>
      <c r="I1051" s="6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</row>
    <row r="1052" ht="15.75" customHeight="1">
      <c r="A1052" s="6"/>
      <c r="B1052" s="6"/>
      <c r="C1052" s="6"/>
      <c r="D1052" s="6"/>
      <c r="E1052" s="6"/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</row>
    <row r="1053" ht="15.75" customHeight="1">
      <c r="A1053" s="6"/>
      <c r="B1053" s="6"/>
      <c r="C1053" s="6"/>
      <c r="D1053" s="6"/>
      <c r="E1053" s="6"/>
      <c r="F1053" s="6"/>
      <c r="G1053" s="6"/>
      <c r="H1053" s="6"/>
      <c r="I1053" s="6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</row>
    <row r="1054" ht="15.75" customHeight="1">
      <c r="A1054" s="6"/>
      <c r="B1054" s="6"/>
      <c r="C1054" s="6"/>
      <c r="D1054" s="6"/>
      <c r="E1054" s="6"/>
      <c r="F1054" s="6"/>
      <c r="G1054" s="6"/>
      <c r="H1054" s="6"/>
      <c r="I1054" s="6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</row>
    <row r="1055" ht="15.75" customHeight="1">
      <c r="A1055" s="6"/>
      <c r="B1055" s="6"/>
      <c r="C1055" s="6"/>
      <c r="D1055" s="6"/>
      <c r="E1055" s="6"/>
      <c r="F1055" s="6"/>
      <c r="G1055" s="6"/>
      <c r="H1055" s="6"/>
      <c r="I1055" s="6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</row>
    <row r="1056" ht="15.75" customHeight="1">
      <c r="A1056" s="6"/>
      <c r="B1056" s="6"/>
      <c r="C1056" s="6"/>
      <c r="D1056" s="6"/>
      <c r="E1056" s="6"/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</row>
    <row r="1057" ht="15.75" customHeight="1">
      <c r="A1057" s="6"/>
      <c r="B1057" s="6"/>
      <c r="C1057" s="6"/>
      <c r="D1057" s="6"/>
      <c r="E1057" s="6"/>
      <c r="F1057" s="6"/>
      <c r="G1057" s="6"/>
      <c r="H1057" s="6"/>
      <c r="I1057" s="6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</row>
    <row r="1058" ht="15.75" customHeight="1">
      <c r="A1058" s="6"/>
      <c r="B1058" s="6"/>
      <c r="C1058" s="6"/>
      <c r="D1058" s="6"/>
      <c r="E1058" s="6"/>
      <c r="F1058" s="6"/>
      <c r="G1058" s="6"/>
      <c r="H1058" s="6"/>
      <c r="I1058" s="6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</row>
    <row r="1059" ht="15.75" customHeight="1">
      <c r="A1059" s="6"/>
      <c r="B1059" s="6"/>
      <c r="C1059" s="6"/>
      <c r="D1059" s="6"/>
      <c r="E1059" s="6"/>
      <c r="F1059" s="6"/>
      <c r="G1059" s="6"/>
      <c r="H1059" s="6"/>
      <c r="I1059" s="6"/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</row>
    <row r="1060" ht="15.75" customHeight="1">
      <c r="A1060" s="6"/>
      <c r="B1060" s="6"/>
      <c r="C1060" s="6"/>
      <c r="D1060" s="6"/>
      <c r="E1060" s="6"/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</row>
    <row r="1061" ht="15.75" customHeight="1">
      <c r="A1061" s="6"/>
      <c r="B1061" s="6"/>
      <c r="C1061" s="6"/>
      <c r="D1061" s="6"/>
      <c r="E1061" s="6"/>
      <c r="F1061" s="6"/>
      <c r="G1061" s="6"/>
      <c r="H1061" s="6"/>
      <c r="I1061" s="6"/>
      <c r="J1061" s="6"/>
      <c r="K1061" s="6"/>
      <c r="L1061" s="6"/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</row>
    <row r="1062" ht="15.75" customHeight="1">
      <c r="A1062" s="6"/>
      <c r="B1062" s="6"/>
      <c r="C1062" s="6"/>
      <c r="D1062" s="6"/>
      <c r="E1062" s="6"/>
      <c r="F1062" s="6"/>
      <c r="G1062" s="6"/>
      <c r="H1062" s="6"/>
      <c r="I1062" s="6"/>
      <c r="J1062" s="6"/>
      <c r="K1062" s="6"/>
      <c r="L1062" s="6"/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</row>
    <row r="1063" ht="15.75" customHeight="1">
      <c r="A1063" s="6"/>
      <c r="B1063" s="6"/>
      <c r="C1063" s="6"/>
      <c r="D1063" s="6"/>
      <c r="E1063" s="6"/>
      <c r="F1063" s="6"/>
      <c r="G1063" s="6"/>
      <c r="H1063" s="6"/>
      <c r="I1063" s="6"/>
      <c r="J1063" s="6"/>
      <c r="K1063" s="6"/>
      <c r="L1063" s="6"/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</row>
    <row r="1064" ht="15.75" customHeight="1">
      <c r="A1064" s="6"/>
      <c r="B1064" s="6"/>
      <c r="C1064" s="6"/>
      <c r="D1064" s="6"/>
      <c r="E1064" s="6"/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</row>
    <row r="1065" ht="15.75" customHeight="1">
      <c r="A1065" s="6"/>
      <c r="B1065" s="6"/>
      <c r="C1065" s="6"/>
      <c r="D1065" s="6"/>
      <c r="E1065" s="6"/>
      <c r="F1065" s="6"/>
      <c r="G1065" s="6"/>
      <c r="H1065" s="6"/>
      <c r="I1065" s="6"/>
      <c r="J1065" s="6"/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</row>
    <row r="1066" ht="15.75" customHeight="1">
      <c r="A1066" s="6"/>
      <c r="B1066" s="6"/>
      <c r="C1066" s="6"/>
      <c r="D1066" s="6"/>
      <c r="E1066" s="6"/>
      <c r="F1066" s="6"/>
      <c r="G1066" s="6"/>
      <c r="H1066" s="6"/>
      <c r="I1066" s="6"/>
      <c r="J1066" s="6"/>
      <c r="K1066" s="6"/>
      <c r="L1066" s="6"/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</row>
    <row r="1067" ht="15.75" customHeight="1">
      <c r="A1067" s="6"/>
      <c r="B1067" s="6"/>
      <c r="C1067" s="6"/>
      <c r="D1067" s="6"/>
      <c r="E1067" s="6"/>
      <c r="F1067" s="6"/>
      <c r="G1067" s="6"/>
      <c r="H1067" s="6"/>
      <c r="I1067" s="6"/>
      <c r="J1067" s="6"/>
      <c r="K1067" s="6"/>
      <c r="L1067" s="6"/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</row>
    <row r="1068" ht="15.75" customHeight="1">
      <c r="A1068" s="6"/>
      <c r="B1068" s="6"/>
      <c r="C1068" s="6"/>
      <c r="D1068" s="6"/>
      <c r="E1068" s="6"/>
      <c r="F1068" s="6"/>
      <c r="G1068" s="6"/>
      <c r="H1068" s="6"/>
      <c r="I1068" s="6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</row>
    <row r="1069" ht="15.75" customHeight="1">
      <c r="A1069" s="6"/>
      <c r="B1069" s="6"/>
      <c r="C1069" s="6"/>
      <c r="D1069" s="6"/>
      <c r="E1069" s="6"/>
      <c r="F1069" s="6"/>
      <c r="G1069" s="6"/>
      <c r="H1069" s="6"/>
      <c r="I1069" s="6"/>
      <c r="J1069" s="6"/>
      <c r="K1069" s="6"/>
      <c r="L1069" s="6"/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</row>
    <row r="1070" ht="15.75" customHeight="1">
      <c r="A1070" s="6"/>
      <c r="B1070" s="6"/>
      <c r="C1070" s="6"/>
      <c r="D1070" s="6"/>
      <c r="E1070" s="6"/>
      <c r="F1070" s="6"/>
      <c r="G1070" s="6"/>
      <c r="H1070" s="6"/>
      <c r="I1070" s="6"/>
      <c r="J1070" s="6"/>
      <c r="K1070" s="6"/>
      <c r="L1070" s="6"/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</row>
    <row r="1071" ht="15.75" customHeight="1">
      <c r="A1071" s="6"/>
      <c r="B1071" s="6"/>
      <c r="C1071" s="6"/>
      <c r="D1071" s="6"/>
      <c r="E1071" s="6"/>
      <c r="F1071" s="6"/>
      <c r="G1071" s="6"/>
      <c r="H1071" s="6"/>
      <c r="I1071" s="6"/>
      <c r="J1071" s="6"/>
      <c r="K1071" s="6"/>
      <c r="L1071" s="6"/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</row>
    <row r="1072" ht="15.75" customHeight="1">
      <c r="A1072" s="6"/>
      <c r="B1072" s="6"/>
      <c r="C1072" s="6"/>
      <c r="D1072" s="6"/>
      <c r="E1072" s="6"/>
      <c r="F1072" s="6"/>
      <c r="G1072" s="6"/>
      <c r="H1072" s="6"/>
      <c r="I1072" s="6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</row>
  </sheetData>
  <mergeCells count="83"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07:F207"/>
    <mergeCell ref="A208:F208"/>
    <mergeCell ref="A209:F209"/>
    <mergeCell ref="A217:F217"/>
    <mergeCell ref="A218:F218"/>
    <mergeCell ref="A219:F219"/>
    <mergeCell ref="A220:F220"/>
    <mergeCell ref="A221:F221"/>
    <mergeCell ref="A222:F222"/>
    <mergeCell ref="A210:F210"/>
    <mergeCell ref="A211:F211"/>
    <mergeCell ref="A212:F212"/>
    <mergeCell ref="A213:F213"/>
    <mergeCell ref="A214:F214"/>
    <mergeCell ref="A215:F215"/>
    <mergeCell ref="A216:F216"/>
    <mergeCell ref="A1:J1"/>
    <mergeCell ref="A2:J2"/>
    <mergeCell ref="A3:J3"/>
    <mergeCell ref="B4:J4"/>
    <mergeCell ref="A5:J5"/>
    <mergeCell ref="A91:I91"/>
    <mergeCell ref="A106:I106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  <mergeCell ref="A188:F188"/>
  </mergeCells>
  <dataValidations>
    <dataValidation type="list" allowBlank="1" sqref="D7:D76 D93:D97 D108:D134">
      <formula1>"AGP,CLH,CLT,COM,CTD,CTI,DES,DISP,ELE,ESG,EST,EXM,EXQ,EXR,FRQ,REV,VAGO"</formula1>
    </dataValidation>
    <dataValidation type="list" allowBlank="1" sqref="B108:B134">
      <formula1>"FGS-1,FGS-2,FGS-3,FGA-1,FGA-2,FGA-3"</formula1>
    </dataValidation>
    <dataValidation type="list" allowBlank="1" sqref="B7:B76">
      <formula1>"DAS,DAS-1,DAS-2,DAS-3,DAS-4,DAS-5,CAA-1,CAA-2,CAA-3,CAA-4,CAA-5"</formula1>
    </dataValidation>
    <dataValidation type="list" allowBlank="1" sqref="B93:B97">
      <formula1>"FDA,FDA-1,FDA-2,FDA-3,FDA-4"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1.0"/>
    <col customWidth="1" min="2" max="2" width="12.0"/>
    <col customWidth="1" min="3" max="3" width="17.38"/>
    <col customWidth="1" min="4" max="4" width="14.5"/>
    <col customWidth="1" min="5" max="5" width="9.88"/>
    <col customWidth="1" min="6" max="6" width="52.88"/>
    <col customWidth="1" min="7" max="7" width="19.88"/>
    <col customWidth="1" min="8" max="8" width="18.25"/>
    <col customWidth="1" min="9" max="9" width="17.88"/>
    <col customWidth="1" min="10" max="10" width="15.0"/>
    <col customWidth="1" min="11" max="16" width="8.0"/>
    <col customWidth="1" min="17" max="17" width="43.88"/>
    <col customWidth="1" min="18" max="30" width="8.0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6"/>
      <c r="AC1" s="6"/>
      <c r="AD1" s="6"/>
    </row>
    <row r="2">
      <c r="A2" s="10" t="s">
        <v>325</v>
      </c>
      <c r="B2" s="8"/>
      <c r="C2" s="8"/>
      <c r="D2" s="8"/>
      <c r="E2" s="8"/>
      <c r="F2" s="8"/>
      <c r="G2" s="8"/>
      <c r="H2" s="8"/>
      <c r="I2" s="8"/>
      <c r="J2" s="9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6"/>
      <c r="AC2" s="6"/>
      <c r="AD2" s="6"/>
    </row>
    <row r="3">
      <c r="A3" s="10" t="s">
        <v>3</v>
      </c>
      <c r="B3" s="8"/>
      <c r="C3" s="8"/>
      <c r="D3" s="8"/>
      <c r="E3" s="8"/>
      <c r="F3" s="8"/>
      <c r="G3" s="8"/>
      <c r="H3" s="8"/>
      <c r="I3" s="8"/>
      <c r="J3" s="9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2"/>
      <c r="AA3" s="12"/>
      <c r="AB3" s="6"/>
      <c r="AC3" s="6"/>
      <c r="AD3" s="6"/>
    </row>
    <row r="4">
      <c r="A4" s="131" t="s">
        <v>366</v>
      </c>
      <c r="B4" s="14" t="s">
        <v>5</v>
      </c>
      <c r="C4" s="8"/>
      <c r="D4" s="8"/>
      <c r="E4" s="8"/>
      <c r="F4" s="8"/>
      <c r="G4" s="8"/>
      <c r="H4" s="8"/>
      <c r="I4" s="8"/>
      <c r="J4" s="15"/>
      <c r="K4" s="1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</row>
    <row r="5">
      <c r="A5" s="17" t="s">
        <v>6</v>
      </c>
      <c r="B5" s="8"/>
      <c r="C5" s="8"/>
      <c r="D5" s="8"/>
      <c r="E5" s="8"/>
      <c r="F5" s="8"/>
      <c r="G5" s="8"/>
      <c r="H5" s="8"/>
      <c r="I5" s="8"/>
      <c r="J5" s="15"/>
      <c r="K5" s="18"/>
      <c r="L5" s="19"/>
      <c r="M5" s="20"/>
      <c r="N5" s="20"/>
      <c r="O5" s="20"/>
      <c r="P5" s="20"/>
      <c r="Q5" s="2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</row>
    <row r="6">
      <c r="A6" s="21" t="s">
        <v>7</v>
      </c>
      <c r="B6" s="21" t="s">
        <v>8</v>
      </c>
      <c r="C6" s="21" t="s">
        <v>9</v>
      </c>
      <c r="D6" s="21" t="s">
        <v>10</v>
      </c>
      <c r="E6" s="21" t="s">
        <v>11</v>
      </c>
      <c r="F6" s="21" t="s">
        <v>12</v>
      </c>
      <c r="G6" s="21" t="s">
        <v>13</v>
      </c>
      <c r="H6" s="21" t="s">
        <v>14</v>
      </c>
      <c r="I6" s="21" t="s">
        <v>15</v>
      </c>
      <c r="J6" s="21" t="s">
        <v>16</v>
      </c>
      <c r="K6" s="22"/>
      <c r="L6" s="23"/>
      <c r="M6" s="23"/>
      <c r="N6" s="23"/>
      <c r="O6" s="23"/>
      <c r="P6" s="23"/>
      <c r="Q6" s="23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</row>
    <row r="7">
      <c r="A7" s="132" t="s">
        <v>17</v>
      </c>
      <c r="B7" s="133" t="s">
        <v>18</v>
      </c>
      <c r="C7" s="134"/>
      <c r="D7" s="135" t="s">
        <v>19</v>
      </c>
      <c r="E7" s="209">
        <v>1.0</v>
      </c>
      <c r="F7" s="179" t="s">
        <v>20</v>
      </c>
      <c r="G7" s="136">
        <v>18000.0</v>
      </c>
      <c r="H7" s="180">
        <v>0.0</v>
      </c>
      <c r="I7" s="180">
        <v>0.0</v>
      </c>
      <c r="J7" s="33">
        <f t="shared" ref="J7:J76" si="1">SUM(G7:I7)</f>
        <v>18000</v>
      </c>
      <c r="K7" s="34"/>
      <c r="L7" s="34"/>
      <c r="M7" s="34"/>
      <c r="N7" s="34"/>
      <c r="O7" s="34"/>
      <c r="P7" s="34"/>
      <c r="Q7" s="34"/>
      <c r="R7" s="35"/>
      <c r="S7" s="35"/>
      <c r="T7" s="35"/>
      <c r="U7" s="35"/>
      <c r="V7" s="35"/>
      <c r="W7" s="35"/>
      <c r="X7" s="35"/>
      <c r="Y7" s="35"/>
      <c r="Z7" s="35"/>
      <c r="AA7" s="16"/>
      <c r="AB7" s="16"/>
      <c r="AC7" s="16"/>
      <c r="AD7" s="16"/>
    </row>
    <row r="8">
      <c r="A8" s="66" t="s">
        <v>21</v>
      </c>
      <c r="B8" s="138" t="s">
        <v>22</v>
      </c>
      <c r="C8" s="68"/>
      <c r="D8" s="69" t="s">
        <v>23</v>
      </c>
      <c r="E8" s="70">
        <v>1.0</v>
      </c>
      <c r="F8" s="66" t="s">
        <v>24</v>
      </c>
      <c r="G8" s="72">
        <v>0.0</v>
      </c>
      <c r="H8" s="73">
        <v>2600.0</v>
      </c>
      <c r="I8" s="73">
        <v>10400.0</v>
      </c>
      <c r="J8" s="33">
        <f t="shared" si="1"/>
        <v>13000</v>
      </c>
      <c r="K8" s="34"/>
      <c r="L8" s="34"/>
      <c r="M8" s="34"/>
      <c r="N8" s="34"/>
      <c r="O8" s="34"/>
      <c r="P8" s="34"/>
      <c r="Q8" s="34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</row>
    <row r="9">
      <c r="A9" s="66" t="s">
        <v>25</v>
      </c>
      <c r="B9" s="138" t="s">
        <v>22</v>
      </c>
      <c r="C9" s="68"/>
      <c r="D9" s="69" t="s">
        <v>23</v>
      </c>
      <c r="E9" s="70">
        <v>1.0</v>
      </c>
      <c r="F9" s="66" t="s">
        <v>26</v>
      </c>
      <c r="G9" s="72">
        <v>0.0</v>
      </c>
      <c r="H9" s="73">
        <v>2600.0</v>
      </c>
      <c r="I9" s="73">
        <v>10400.0</v>
      </c>
      <c r="J9" s="33">
        <f t="shared" si="1"/>
        <v>13000</v>
      </c>
      <c r="K9" s="34"/>
      <c r="L9" s="34"/>
      <c r="M9" s="34"/>
      <c r="N9" s="34"/>
      <c r="O9" s="34"/>
      <c r="P9" s="34"/>
      <c r="Q9" s="34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</row>
    <row r="10">
      <c r="A10" s="66" t="s">
        <v>27</v>
      </c>
      <c r="B10" s="138" t="s">
        <v>22</v>
      </c>
      <c r="C10" s="68"/>
      <c r="D10" s="69" t="s">
        <v>23</v>
      </c>
      <c r="E10" s="70">
        <v>1.0</v>
      </c>
      <c r="F10" s="183" t="s">
        <v>28</v>
      </c>
      <c r="G10" s="72">
        <v>0.0</v>
      </c>
      <c r="H10" s="73">
        <v>2600.0</v>
      </c>
      <c r="I10" s="73">
        <v>10400.0</v>
      </c>
      <c r="J10" s="33">
        <f t="shared" si="1"/>
        <v>13000</v>
      </c>
      <c r="K10" s="34"/>
      <c r="L10" s="34"/>
      <c r="M10" s="34"/>
      <c r="N10" s="34"/>
      <c r="O10" s="34"/>
      <c r="P10" s="34"/>
      <c r="Q10" s="34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</row>
    <row r="11">
      <c r="A11" s="66" t="s">
        <v>29</v>
      </c>
      <c r="B11" s="138" t="s">
        <v>22</v>
      </c>
      <c r="C11" s="68"/>
      <c r="D11" s="69" t="s">
        <v>23</v>
      </c>
      <c r="E11" s="70">
        <v>1.0</v>
      </c>
      <c r="F11" s="184" t="s">
        <v>291</v>
      </c>
      <c r="G11" s="72">
        <v>0.0</v>
      </c>
      <c r="H11" s="73">
        <v>2600.0</v>
      </c>
      <c r="I11" s="73">
        <v>10400.0</v>
      </c>
      <c r="J11" s="33">
        <f t="shared" si="1"/>
        <v>13000</v>
      </c>
      <c r="K11" s="34"/>
      <c r="L11" s="34"/>
      <c r="M11" s="34"/>
      <c r="N11" s="34"/>
      <c r="O11" s="34"/>
      <c r="P11" s="34"/>
      <c r="Q11" s="34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</row>
    <row r="12">
      <c r="A12" s="36" t="s">
        <v>31</v>
      </c>
      <c r="B12" s="144" t="s">
        <v>32</v>
      </c>
      <c r="C12" s="241"/>
      <c r="D12" s="221" t="s">
        <v>23</v>
      </c>
      <c r="E12" s="70">
        <v>1.0</v>
      </c>
      <c r="F12" s="260" t="s">
        <v>354</v>
      </c>
      <c r="G12" s="258">
        <v>0.0</v>
      </c>
      <c r="H12" s="73">
        <v>1695.65</v>
      </c>
      <c r="I12" s="73">
        <v>6782.61</v>
      </c>
      <c r="J12" s="33">
        <f t="shared" si="1"/>
        <v>8478.26</v>
      </c>
      <c r="K12" s="34"/>
      <c r="L12" s="34"/>
      <c r="M12" s="34"/>
      <c r="N12" s="34"/>
      <c r="O12" s="34"/>
      <c r="P12" s="34"/>
      <c r="Q12" s="34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</row>
    <row r="13">
      <c r="A13" s="66" t="s">
        <v>34</v>
      </c>
      <c r="B13" s="138" t="s">
        <v>32</v>
      </c>
      <c r="C13" s="68"/>
      <c r="D13" s="221" t="s">
        <v>23</v>
      </c>
      <c r="E13" s="70">
        <v>1.0</v>
      </c>
      <c r="F13" s="260" t="s">
        <v>367</v>
      </c>
      <c r="G13" s="258">
        <v>0.0</v>
      </c>
      <c r="H13" s="73">
        <v>1695.65</v>
      </c>
      <c r="I13" s="73">
        <v>6782.61</v>
      </c>
      <c r="J13" s="33">
        <f t="shared" si="1"/>
        <v>8478.26</v>
      </c>
      <c r="K13" s="34"/>
      <c r="L13" s="34"/>
      <c r="M13" s="34"/>
      <c r="N13" s="34"/>
      <c r="O13" s="34"/>
      <c r="P13" s="34"/>
      <c r="Q13" s="34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</row>
    <row r="14">
      <c r="A14" s="66" t="s">
        <v>35</v>
      </c>
      <c r="B14" s="138" t="s">
        <v>32</v>
      </c>
      <c r="C14" s="68"/>
      <c r="D14" s="69" t="s">
        <v>23</v>
      </c>
      <c r="E14" s="70">
        <v>1.0</v>
      </c>
      <c r="F14" s="66" t="s">
        <v>36</v>
      </c>
      <c r="G14" s="72">
        <v>0.0</v>
      </c>
      <c r="H14" s="73">
        <v>1695.65</v>
      </c>
      <c r="I14" s="73">
        <v>6782.61</v>
      </c>
      <c r="J14" s="33">
        <f t="shared" si="1"/>
        <v>8478.26</v>
      </c>
      <c r="K14" s="34"/>
      <c r="L14" s="34"/>
      <c r="M14" s="34"/>
      <c r="N14" s="34"/>
      <c r="O14" s="34"/>
      <c r="P14" s="34"/>
      <c r="Q14" s="34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</row>
    <row r="15">
      <c r="A15" s="66" t="s">
        <v>37</v>
      </c>
      <c r="B15" s="67" t="s">
        <v>32</v>
      </c>
      <c r="C15" s="68"/>
      <c r="D15" s="69" t="s">
        <v>23</v>
      </c>
      <c r="E15" s="70">
        <v>1.0</v>
      </c>
      <c r="F15" s="66" t="s">
        <v>38</v>
      </c>
      <c r="G15" s="72">
        <v>0.0</v>
      </c>
      <c r="H15" s="73">
        <v>1695.65</v>
      </c>
      <c r="I15" s="73">
        <v>6782.61</v>
      </c>
      <c r="J15" s="33">
        <f t="shared" si="1"/>
        <v>8478.26</v>
      </c>
      <c r="K15" s="34"/>
      <c r="L15" s="34"/>
      <c r="M15" s="34"/>
      <c r="N15" s="34"/>
      <c r="O15" s="34"/>
      <c r="P15" s="34"/>
      <c r="Q15" s="34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</row>
    <row r="16">
      <c r="A16" s="66" t="s">
        <v>39</v>
      </c>
      <c r="B16" s="138" t="s">
        <v>32</v>
      </c>
      <c r="C16" s="68"/>
      <c r="D16" s="69" t="s">
        <v>23</v>
      </c>
      <c r="E16" s="70">
        <v>1.0</v>
      </c>
      <c r="F16" s="66" t="s">
        <v>40</v>
      </c>
      <c r="G16" s="72">
        <v>0.0</v>
      </c>
      <c r="H16" s="73">
        <v>1695.65</v>
      </c>
      <c r="I16" s="73">
        <v>6782.61</v>
      </c>
      <c r="J16" s="33">
        <f t="shared" si="1"/>
        <v>8478.26</v>
      </c>
      <c r="K16" s="34"/>
      <c r="L16" s="34"/>
      <c r="M16" s="34"/>
      <c r="N16" s="34"/>
      <c r="O16" s="34"/>
      <c r="P16" s="34"/>
      <c r="Q16" s="34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</row>
    <row r="17">
      <c r="A17" s="66" t="s">
        <v>41</v>
      </c>
      <c r="B17" s="138" t="s">
        <v>32</v>
      </c>
      <c r="C17" s="68"/>
      <c r="D17" s="69" t="s">
        <v>23</v>
      </c>
      <c r="E17" s="70">
        <v>1.0</v>
      </c>
      <c r="F17" s="66" t="s">
        <v>42</v>
      </c>
      <c r="G17" s="72">
        <v>0.0</v>
      </c>
      <c r="H17" s="73">
        <v>1695.65</v>
      </c>
      <c r="I17" s="73">
        <v>6782.61</v>
      </c>
      <c r="J17" s="33">
        <f t="shared" si="1"/>
        <v>8478.26</v>
      </c>
      <c r="K17" s="34"/>
      <c r="L17" s="34"/>
      <c r="M17" s="34"/>
      <c r="N17" s="34"/>
      <c r="O17" s="34"/>
      <c r="P17" s="34"/>
      <c r="Q17" s="34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</row>
    <row r="18">
      <c r="A18" s="47" t="s">
        <v>343</v>
      </c>
      <c r="B18" s="144" t="s">
        <v>32</v>
      </c>
      <c r="C18" s="220"/>
      <c r="D18" s="221" t="s">
        <v>23</v>
      </c>
      <c r="E18" s="70">
        <v>1.0</v>
      </c>
      <c r="F18" s="47" t="s">
        <v>344</v>
      </c>
      <c r="G18" s="232">
        <v>0.0</v>
      </c>
      <c r="H18" s="233">
        <v>1695.65</v>
      </c>
      <c r="I18" s="233">
        <v>6782.61</v>
      </c>
      <c r="J18" s="33">
        <f t="shared" si="1"/>
        <v>8478.26</v>
      </c>
      <c r="K18" s="34"/>
      <c r="L18" s="34"/>
      <c r="M18" s="34"/>
      <c r="N18" s="34"/>
      <c r="O18" s="34"/>
      <c r="P18" s="34"/>
      <c r="Q18" s="34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</row>
    <row r="19">
      <c r="A19" s="66" t="s">
        <v>43</v>
      </c>
      <c r="B19" s="138" t="s">
        <v>44</v>
      </c>
      <c r="C19" s="68"/>
      <c r="D19" s="69" t="s">
        <v>23</v>
      </c>
      <c r="E19" s="70">
        <v>1.0</v>
      </c>
      <c r="F19" s="184" t="s">
        <v>293</v>
      </c>
      <c r="G19" s="72">
        <v>0.0</v>
      </c>
      <c r="H19" s="73">
        <v>1425.9</v>
      </c>
      <c r="I19" s="73">
        <v>5703.56</v>
      </c>
      <c r="J19" s="33">
        <f t="shared" si="1"/>
        <v>7129.46</v>
      </c>
      <c r="K19" s="34"/>
      <c r="L19" s="34"/>
      <c r="M19" s="34"/>
      <c r="N19" s="34"/>
      <c r="O19" s="34"/>
      <c r="P19" s="34"/>
      <c r="Q19" s="34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</row>
    <row r="20">
      <c r="A20" s="66" t="s">
        <v>45</v>
      </c>
      <c r="B20" s="138" t="s">
        <v>44</v>
      </c>
      <c r="C20" s="68"/>
      <c r="D20" s="69" t="s">
        <v>23</v>
      </c>
      <c r="E20" s="70">
        <v>1.0</v>
      </c>
      <c r="F20" s="66" t="s">
        <v>46</v>
      </c>
      <c r="G20" s="72">
        <v>0.0</v>
      </c>
      <c r="H20" s="73">
        <v>1425.9</v>
      </c>
      <c r="I20" s="73">
        <v>5703.56</v>
      </c>
      <c r="J20" s="33">
        <f t="shared" si="1"/>
        <v>7129.46</v>
      </c>
      <c r="K20" s="34"/>
      <c r="L20" s="34"/>
      <c r="M20" s="34"/>
      <c r="N20" s="34"/>
      <c r="O20" s="34"/>
      <c r="P20" s="34"/>
      <c r="Q20" s="34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</row>
    <row r="21">
      <c r="A21" s="66" t="s">
        <v>47</v>
      </c>
      <c r="B21" s="138" t="s">
        <v>44</v>
      </c>
      <c r="C21" s="68"/>
      <c r="D21" s="69" t="s">
        <v>23</v>
      </c>
      <c r="E21" s="70">
        <v>1.0</v>
      </c>
      <c r="F21" s="184" t="s">
        <v>294</v>
      </c>
      <c r="G21" s="72">
        <v>0.0</v>
      </c>
      <c r="H21" s="73">
        <v>1425.9</v>
      </c>
      <c r="I21" s="73">
        <v>5703.56</v>
      </c>
      <c r="J21" s="33">
        <f t="shared" si="1"/>
        <v>7129.46</v>
      </c>
      <c r="K21" s="34"/>
      <c r="L21" s="34"/>
      <c r="M21" s="34"/>
      <c r="N21" s="34"/>
      <c r="O21" s="34"/>
      <c r="P21" s="34"/>
      <c r="Q21" s="34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</row>
    <row r="22">
      <c r="A22" s="66" t="s">
        <v>48</v>
      </c>
      <c r="B22" s="138" t="s">
        <v>44</v>
      </c>
      <c r="C22" s="68"/>
      <c r="D22" s="69" t="s">
        <v>23</v>
      </c>
      <c r="E22" s="70">
        <v>1.0</v>
      </c>
      <c r="F22" s="184" t="s">
        <v>295</v>
      </c>
      <c r="G22" s="72">
        <v>0.0</v>
      </c>
      <c r="H22" s="73">
        <v>1425.9</v>
      </c>
      <c r="I22" s="73">
        <v>5703.56</v>
      </c>
      <c r="J22" s="33">
        <f t="shared" si="1"/>
        <v>7129.46</v>
      </c>
      <c r="K22" s="34"/>
      <c r="L22" s="34"/>
      <c r="M22" s="34"/>
      <c r="N22" s="34"/>
      <c r="O22" s="34"/>
      <c r="P22" s="34"/>
      <c r="Q22" s="34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</row>
    <row r="23">
      <c r="A23" s="66" t="s">
        <v>49</v>
      </c>
      <c r="B23" s="138" t="s">
        <v>44</v>
      </c>
      <c r="C23" s="68"/>
      <c r="D23" s="69" t="s">
        <v>23</v>
      </c>
      <c r="E23" s="70">
        <v>1.0</v>
      </c>
      <c r="F23" s="66" t="s">
        <v>50</v>
      </c>
      <c r="G23" s="72">
        <v>0.0</v>
      </c>
      <c r="H23" s="73">
        <v>1425.9</v>
      </c>
      <c r="I23" s="73">
        <v>5703.56</v>
      </c>
      <c r="J23" s="33">
        <f t="shared" si="1"/>
        <v>7129.46</v>
      </c>
      <c r="K23" s="34"/>
      <c r="L23" s="34"/>
      <c r="M23" s="34"/>
      <c r="N23" s="34"/>
      <c r="O23" s="34"/>
      <c r="P23" s="34"/>
      <c r="Q23" s="34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</row>
    <row r="24">
      <c r="A24" s="66" t="s">
        <v>51</v>
      </c>
      <c r="B24" s="138" t="s">
        <v>44</v>
      </c>
      <c r="C24" s="68"/>
      <c r="D24" s="69" t="s">
        <v>23</v>
      </c>
      <c r="E24" s="70">
        <v>1.0</v>
      </c>
      <c r="F24" s="189" t="s">
        <v>296</v>
      </c>
      <c r="G24" s="72">
        <v>0.0</v>
      </c>
      <c r="H24" s="73">
        <v>1425.9</v>
      </c>
      <c r="I24" s="73">
        <v>5703.56</v>
      </c>
      <c r="J24" s="33">
        <f t="shared" si="1"/>
        <v>7129.46</v>
      </c>
      <c r="K24" s="34"/>
      <c r="L24" s="34"/>
      <c r="M24" s="34"/>
      <c r="N24" s="34"/>
      <c r="O24" s="34"/>
      <c r="P24" s="34"/>
      <c r="Q24" s="34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</row>
    <row r="25">
      <c r="A25" s="43" t="s">
        <v>330</v>
      </c>
      <c r="B25" s="144" t="s">
        <v>44</v>
      </c>
      <c r="C25" s="241"/>
      <c r="D25" s="221" t="s">
        <v>23</v>
      </c>
      <c r="E25" s="70">
        <v>1.0</v>
      </c>
      <c r="F25" s="261" t="s">
        <v>322</v>
      </c>
      <c r="G25" s="199">
        <v>0.0</v>
      </c>
      <c r="H25" s="195">
        <v>0.0</v>
      </c>
      <c r="I25" s="195">
        <v>0.0</v>
      </c>
      <c r="J25" s="33">
        <f t="shared" si="1"/>
        <v>0</v>
      </c>
      <c r="K25" s="34"/>
      <c r="L25" s="34"/>
      <c r="M25" s="34"/>
      <c r="N25" s="34"/>
      <c r="O25" s="34"/>
      <c r="P25" s="34"/>
      <c r="Q25" s="34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</row>
    <row r="26">
      <c r="A26" s="36" t="s">
        <v>53</v>
      </c>
      <c r="B26" s="144" t="s">
        <v>44</v>
      </c>
      <c r="C26" s="220"/>
      <c r="D26" s="221" t="s">
        <v>23</v>
      </c>
      <c r="E26" s="70">
        <v>1.0</v>
      </c>
      <c r="F26" s="36" t="s">
        <v>320</v>
      </c>
      <c r="G26" s="72">
        <v>0.0</v>
      </c>
      <c r="H26" s="73">
        <v>1425.9</v>
      </c>
      <c r="I26" s="73">
        <v>5703.56</v>
      </c>
      <c r="J26" s="33">
        <f t="shared" si="1"/>
        <v>7129.46</v>
      </c>
      <c r="K26" s="34"/>
      <c r="L26" s="34"/>
      <c r="M26" s="34"/>
      <c r="N26" s="34"/>
      <c r="O26" s="34"/>
      <c r="P26" s="34"/>
      <c r="Q26" s="34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</row>
    <row r="27">
      <c r="A27" s="36" t="s">
        <v>54</v>
      </c>
      <c r="B27" s="144" t="s">
        <v>55</v>
      </c>
      <c r="C27" s="220"/>
      <c r="D27" s="221" t="s">
        <v>23</v>
      </c>
      <c r="E27" s="70">
        <v>1.0</v>
      </c>
      <c r="F27" s="36" t="s">
        <v>321</v>
      </c>
      <c r="G27" s="72">
        <v>0.0</v>
      </c>
      <c r="H27" s="73">
        <v>1310.28</v>
      </c>
      <c r="I27" s="73">
        <v>5241.11</v>
      </c>
      <c r="J27" s="33">
        <f t="shared" si="1"/>
        <v>6551.39</v>
      </c>
      <c r="K27" s="34"/>
      <c r="L27" s="34"/>
      <c r="M27" s="34"/>
      <c r="N27" s="34"/>
      <c r="O27" s="34"/>
      <c r="P27" s="34"/>
      <c r="Q27" s="34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</row>
    <row r="28">
      <c r="A28" s="36" t="s">
        <v>57</v>
      </c>
      <c r="B28" s="144" t="s">
        <v>58</v>
      </c>
      <c r="C28" s="220"/>
      <c r="D28" s="221" t="s">
        <v>23</v>
      </c>
      <c r="E28" s="70">
        <v>1.0</v>
      </c>
      <c r="F28" s="36" t="s">
        <v>59</v>
      </c>
      <c r="G28" s="72">
        <v>0.0</v>
      </c>
      <c r="H28" s="73">
        <v>1079.06</v>
      </c>
      <c r="I28" s="73">
        <v>4316.21</v>
      </c>
      <c r="J28" s="33">
        <f t="shared" si="1"/>
        <v>5395.27</v>
      </c>
      <c r="K28" s="34"/>
      <c r="L28" s="34"/>
      <c r="M28" s="34"/>
      <c r="N28" s="34"/>
      <c r="O28" s="34"/>
      <c r="P28" s="34"/>
      <c r="Q28" s="34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</row>
    <row r="29">
      <c r="A29" s="36" t="s">
        <v>60</v>
      </c>
      <c r="B29" s="144" t="s">
        <v>58</v>
      </c>
      <c r="C29" s="220"/>
      <c r="D29" s="221" t="s">
        <v>23</v>
      </c>
      <c r="E29" s="70">
        <v>1.0</v>
      </c>
      <c r="F29" s="36" t="s">
        <v>61</v>
      </c>
      <c r="G29" s="72">
        <v>0.0</v>
      </c>
      <c r="H29" s="73">
        <v>1079.06</v>
      </c>
      <c r="I29" s="73">
        <v>4316.21</v>
      </c>
      <c r="J29" s="33">
        <f t="shared" si="1"/>
        <v>5395.27</v>
      </c>
      <c r="K29" s="34"/>
      <c r="L29" s="34"/>
      <c r="M29" s="34"/>
      <c r="N29" s="34"/>
      <c r="O29" s="34"/>
      <c r="P29" s="34"/>
      <c r="Q29" s="34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</row>
    <row r="30">
      <c r="A30" s="36" t="s">
        <v>62</v>
      </c>
      <c r="B30" s="144" t="s">
        <v>58</v>
      </c>
      <c r="C30" s="220"/>
      <c r="D30" s="221" t="s">
        <v>23</v>
      </c>
      <c r="E30" s="70">
        <v>1.0</v>
      </c>
      <c r="F30" s="148" t="s">
        <v>297</v>
      </c>
      <c r="G30" s="72">
        <v>0.0</v>
      </c>
      <c r="H30" s="73">
        <v>1079.06</v>
      </c>
      <c r="I30" s="73">
        <v>4316.21</v>
      </c>
      <c r="J30" s="33">
        <f t="shared" si="1"/>
        <v>5395.27</v>
      </c>
      <c r="K30" s="34"/>
      <c r="L30" s="34"/>
      <c r="M30" s="34"/>
      <c r="N30" s="34"/>
      <c r="O30" s="34"/>
      <c r="P30" s="34"/>
      <c r="Q30" s="34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</row>
    <row r="31">
      <c r="A31" s="36" t="s">
        <v>79</v>
      </c>
      <c r="B31" s="144" t="s">
        <v>58</v>
      </c>
      <c r="C31" s="220"/>
      <c r="D31" s="221" t="s">
        <v>23</v>
      </c>
      <c r="E31" s="70">
        <v>1.0</v>
      </c>
      <c r="F31" s="222" t="s">
        <v>298</v>
      </c>
      <c r="G31" s="72">
        <v>0.0</v>
      </c>
      <c r="H31" s="73">
        <v>1079.06</v>
      </c>
      <c r="I31" s="73">
        <v>4316.21</v>
      </c>
      <c r="J31" s="33">
        <f t="shared" si="1"/>
        <v>5395.27</v>
      </c>
      <c r="K31" s="34"/>
      <c r="L31" s="34"/>
      <c r="M31" s="34"/>
      <c r="N31" s="34"/>
      <c r="O31" s="34"/>
      <c r="P31" s="34"/>
      <c r="Q31" s="34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</row>
    <row r="32">
      <c r="A32" s="36" t="s">
        <v>345</v>
      </c>
      <c r="B32" s="144" t="s">
        <v>58</v>
      </c>
      <c r="C32" s="220"/>
      <c r="D32" s="221" t="s">
        <v>145</v>
      </c>
      <c r="E32" s="70">
        <v>1.0</v>
      </c>
      <c r="F32" s="262" t="s">
        <v>346</v>
      </c>
      <c r="G32" s="149">
        <v>0.0</v>
      </c>
      <c r="H32" s="73">
        <v>1079.06</v>
      </c>
      <c r="I32" s="73">
        <v>4316.21</v>
      </c>
      <c r="J32" s="33">
        <f t="shared" si="1"/>
        <v>5395.27</v>
      </c>
      <c r="K32" s="34"/>
      <c r="L32" s="34"/>
      <c r="M32" s="34"/>
      <c r="N32" s="34"/>
      <c r="O32" s="34"/>
      <c r="P32" s="34"/>
      <c r="Q32" s="34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</row>
    <row r="33">
      <c r="A33" s="234" t="s">
        <v>332</v>
      </c>
      <c r="B33" s="235" t="s">
        <v>58</v>
      </c>
      <c r="C33" s="220"/>
      <c r="D33" s="221" t="s">
        <v>23</v>
      </c>
      <c r="E33" s="70">
        <v>1.0</v>
      </c>
      <c r="F33" s="148" t="s">
        <v>323</v>
      </c>
      <c r="G33" s="149">
        <v>0.0</v>
      </c>
      <c r="H33" s="73">
        <v>1079.06</v>
      </c>
      <c r="I33" s="73">
        <v>4316.21</v>
      </c>
      <c r="J33" s="33">
        <f t="shared" si="1"/>
        <v>5395.27</v>
      </c>
      <c r="K33" s="34"/>
      <c r="L33" s="34"/>
      <c r="M33" s="34"/>
      <c r="N33" s="34"/>
      <c r="O33" s="34"/>
      <c r="P33" s="34"/>
      <c r="Q33" s="34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</row>
    <row r="34">
      <c r="A34" s="25" t="s">
        <v>79</v>
      </c>
      <c r="B34" s="236" t="s">
        <v>58</v>
      </c>
      <c r="C34" s="220"/>
      <c r="D34" s="221" t="s">
        <v>23</v>
      </c>
      <c r="E34" s="70">
        <v>1.0</v>
      </c>
      <c r="F34" s="237" t="s">
        <v>333</v>
      </c>
      <c r="G34" s="149">
        <v>0.0</v>
      </c>
      <c r="H34" s="73">
        <v>1079.06</v>
      </c>
      <c r="I34" s="73">
        <v>4316.21</v>
      </c>
      <c r="J34" s="33">
        <f t="shared" si="1"/>
        <v>5395.27</v>
      </c>
      <c r="K34" s="34"/>
      <c r="L34" s="34"/>
      <c r="M34" s="34"/>
      <c r="N34" s="34"/>
      <c r="O34" s="34"/>
      <c r="P34" s="34"/>
      <c r="Q34" s="34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</row>
    <row r="35">
      <c r="A35" s="47" t="s">
        <v>347</v>
      </c>
      <c r="B35" s="144" t="s">
        <v>58</v>
      </c>
      <c r="C35" s="220"/>
      <c r="D35" s="259" t="s">
        <v>23</v>
      </c>
      <c r="E35" s="70">
        <v>1.0</v>
      </c>
      <c r="F35" s="140" t="s">
        <v>348</v>
      </c>
      <c r="G35" s="239">
        <v>0.0</v>
      </c>
      <c r="H35" s="233">
        <v>1079.06</v>
      </c>
      <c r="I35" s="233">
        <v>4316.21</v>
      </c>
      <c r="J35" s="33">
        <f t="shared" si="1"/>
        <v>5395.27</v>
      </c>
      <c r="K35" s="34"/>
      <c r="L35" s="34"/>
      <c r="M35" s="34"/>
      <c r="N35" s="34"/>
      <c r="O35" s="34"/>
      <c r="P35" s="34"/>
      <c r="Q35" s="34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</row>
    <row r="36">
      <c r="A36" s="43" t="s">
        <v>349</v>
      </c>
      <c r="B36" s="240" t="s">
        <v>58</v>
      </c>
      <c r="C36" s="241"/>
      <c r="D36" s="242" t="s">
        <v>292</v>
      </c>
      <c r="E36" s="70">
        <v>1.0</v>
      </c>
      <c r="F36" s="45" t="s">
        <v>30</v>
      </c>
      <c r="G36" s="243">
        <v>0.0</v>
      </c>
      <c r="H36" s="195">
        <v>0.0</v>
      </c>
      <c r="I36" s="195">
        <v>0.0</v>
      </c>
      <c r="J36" s="33">
        <f t="shared" si="1"/>
        <v>0</v>
      </c>
      <c r="K36" s="34"/>
      <c r="L36" s="34"/>
      <c r="M36" s="34"/>
      <c r="N36" s="34"/>
      <c r="O36" s="34"/>
      <c r="P36" s="34"/>
      <c r="Q36" s="34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</row>
    <row r="37">
      <c r="A37" s="43" t="s">
        <v>349</v>
      </c>
      <c r="B37" s="240" t="s">
        <v>58</v>
      </c>
      <c r="C37" s="241"/>
      <c r="D37" s="242" t="s">
        <v>292</v>
      </c>
      <c r="E37" s="70">
        <v>1.0</v>
      </c>
      <c r="F37" s="244" t="s">
        <v>30</v>
      </c>
      <c r="G37" s="243">
        <v>0.0</v>
      </c>
      <c r="H37" s="195">
        <v>0.0</v>
      </c>
      <c r="I37" s="195">
        <v>0.0</v>
      </c>
      <c r="J37" s="33">
        <f t="shared" si="1"/>
        <v>0</v>
      </c>
      <c r="K37" s="34"/>
      <c r="L37" s="34"/>
      <c r="M37" s="34"/>
      <c r="N37" s="34"/>
      <c r="O37" s="34"/>
      <c r="P37" s="34"/>
      <c r="Q37" s="34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</row>
    <row r="38">
      <c r="A38" s="66" t="s">
        <v>67</v>
      </c>
      <c r="B38" s="138" t="s">
        <v>68</v>
      </c>
      <c r="C38" s="68"/>
      <c r="D38" s="245" t="s">
        <v>23</v>
      </c>
      <c r="E38" s="70">
        <v>1.0</v>
      </c>
      <c r="F38" s="246" t="s">
        <v>324</v>
      </c>
      <c r="G38" s="149">
        <v>0.0</v>
      </c>
      <c r="H38" s="73">
        <v>936.46</v>
      </c>
      <c r="I38" s="73">
        <v>3745.85</v>
      </c>
      <c r="J38" s="33">
        <f t="shared" si="1"/>
        <v>4682.31</v>
      </c>
      <c r="K38" s="34"/>
      <c r="L38" s="34"/>
      <c r="M38" s="34"/>
      <c r="N38" s="34"/>
      <c r="O38" s="34"/>
      <c r="P38" s="34"/>
      <c r="Q38" s="34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</row>
    <row r="39">
      <c r="A39" s="36" t="s">
        <v>67</v>
      </c>
      <c r="B39" s="144" t="s">
        <v>68</v>
      </c>
      <c r="C39" s="220"/>
      <c r="D39" s="221" t="s">
        <v>23</v>
      </c>
      <c r="E39" s="70">
        <v>1.0</v>
      </c>
      <c r="F39" s="172" t="s">
        <v>334</v>
      </c>
      <c r="G39" s="149">
        <v>0.0</v>
      </c>
      <c r="H39" s="73">
        <v>936.46</v>
      </c>
      <c r="I39" s="73">
        <v>3745.85</v>
      </c>
      <c r="J39" s="33">
        <f t="shared" si="1"/>
        <v>4682.31</v>
      </c>
      <c r="K39" s="34"/>
      <c r="L39" s="34"/>
      <c r="M39" s="34"/>
      <c r="N39" s="34"/>
      <c r="O39" s="34"/>
      <c r="P39" s="34"/>
      <c r="Q39" s="34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</row>
    <row r="40">
      <c r="A40" s="36" t="s">
        <v>335</v>
      </c>
      <c r="B40" s="144" t="s">
        <v>68</v>
      </c>
      <c r="C40" s="220"/>
      <c r="D40" s="221" t="s">
        <v>23</v>
      </c>
      <c r="E40" s="70">
        <v>1.0</v>
      </c>
      <c r="F40" s="172" t="s">
        <v>336</v>
      </c>
      <c r="G40" s="149">
        <v>0.0</v>
      </c>
      <c r="H40" s="73">
        <v>936.46</v>
      </c>
      <c r="I40" s="73">
        <v>3745.85</v>
      </c>
      <c r="J40" s="33">
        <f t="shared" si="1"/>
        <v>4682.31</v>
      </c>
      <c r="K40" s="34"/>
      <c r="L40" s="34"/>
      <c r="M40" s="34"/>
      <c r="N40" s="34"/>
      <c r="O40" s="34"/>
      <c r="P40" s="34"/>
      <c r="Q40" s="34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</row>
    <row r="41">
      <c r="A41" s="36" t="s">
        <v>335</v>
      </c>
      <c r="B41" s="144" t="s">
        <v>68</v>
      </c>
      <c r="C41" s="220"/>
      <c r="D41" s="221" t="s">
        <v>23</v>
      </c>
      <c r="E41" s="70">
        <v>1.0</v>
      </c>
      <c r="F41" s="172" t="s">
        <v>337</v>
      </c>
      <c r="G41" s="149">
        <v>0.0</v>
      </c>
      <c r="H41" s="73">
        <v>936.46</v>
      </c>
      <c r="I41" s="73">
        <v>3745.85</v>
      </c>
      <c r="J41" s="33">
        <f t="shared" si="1"/>
        <v>4682.31</v>
      </c>
      <c r="K41" s="34"/>
      <c r="L41" s="34"/>
      <c r="M41" s="34"/>
      <c r="N41" s="34"/>
      <c r="O41" s="34"/>
      <c r="P41" s="34"/>
      <c r="Q41" s="34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</row>
    <row r="42">
      <c r="A42" s="66" t="s">
        <v>69</v>
      </c>
      <c r="B42" s="138" t="s">
        <v>68</v>
      </c>
      <c r="C42" s="68"/>
      <c r="D42" s="69" t="s">
        <v>23</v>
      </c>
      <c r="E42" s="70">
        <v>1.0</v>
      </c>
      <c r="F42" s="66" t="s">
        <v>70</v>
      </c>
      <c r="G42" s="149">
        <v>0.0</v>
      </c>
      <c r="H42" s="73">
        <v>936.46</v>
      </c>
      <c r="I42" s="73">
        <v>3745.85</v>
      </c>
      <c r="J42" s="33">
        <f t="shared" si="1"/>
        <v>4682.31</v>
      </c>
      <c r="K42" s="34"/>
      <c r="L42" s="34"/>
      <c r="M42" s="34"/>
      <c r="N42" s="34"/>
      <c r="O42" s="34"/>
      <c r="P42" s="34"/>
      <c r="Q42" s="34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</row>
    <row r="43">
      <c r="A43" s="66" t="s">
        <v>71</v>
      </c>
      <c r="B43" s="138" t="s">
        <v>68</v>
      </c>
      <c r="C43" s="68"/>
      <c r="D43" s="69" t="s">
        <v>23</v>
      </c>
      <c r="E43" s="70">
        <v>1.0</v>
      </c>
      <c r="F43" s="66" t="s">
        <v>72</v>
      </c>
      <c r="G43" s="149">
        <v>0.0</v>
      </c>
      <c r="H43" s="73">
        <v>936.46</v>
      </c>
      <c r="I43" s="73">
        <v>3745.85</v>
      </c>
      <c r="J43" s="33">
        <f t="shared" si="1"/>
        <v>4682.31</v>
      </c>
      <c r="K43" s="34"/>
      <c r="L43" s="34"/>
      <c r="M43" s="34"/>
      <c r="N43" s="34"/>
      <c r="O43" s="34"/>
      <c r="P43" s="34"/>
      <c r="Q43" s="34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</row>
    <row r="44">
      <c r="A44" s="66" t="s">
        <v>71</v>
      </c>
      <c r="B44" s="138" t="s">
        <v>68</v>
      </c>
      <c r="C44" s="68"/>
      <c r="D44" s="69" t="s">
        <v>23</v>
      </c>
      <c r="E44" s="70">
        <v>1.0</v>
      </c>
      <c r="F44" s="66" t="s">
        <v>73</v>
      </c>
      <c r="G44" s="149">
        <v>0.0</v>
      </c>
      <c r="H44" s="73">
        <v>936.46</v>
      </c>
      <c r="I44" s="73">
        <v>3745.85</v>
      </c>
      <c r="J44" s="33">
        <f t="shared" si="1"/>
        <v>4682.31</v>
      </c>
      <c r="K44" s="34"/>
      <c r="L44" s="34"/>
      <c r="M44" s="34"/>
      <c r="N44" s="34"/>
      <c r="O44" s="34"/>
      <c r="P44" s="34"/>
      <c r="Q44" s="34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</row>
    <row r="45">
      <c r="A45" s="66" t="s">
        <v>74</v>
      </c>
      <c r="B45" s="138" t="s">
        <v>68</v>
      </c>
      <c r="C45" s="68"/>
      <c r="D45" s="69" t="s">
        <v>23</v>
      </c>
      <c r="E45" s="70">
        <v>1.0</v>
      </c>
      <c r="F45" s="66" t="s">
        <v>75</v>
      </c>
      <c r="G45" s="149">
        <v>0.0</v>
      </c>
      <c r="H45" s="73">
        <v>936.46</v>
      </c>
      <c r="I45" s="73">
        <v>3745.85</v>
      </c>
      <c r="J45" s="33">
        <f t="shared" si="1"/>
        <v>4682.31</v>
      </c>
      <c r="K45" s="34"/>
      <c r="L45" s="34"/>
      <c r="M45" s="34"/>
      <c r="N45" s="34"/>
      <c r="O45" s="34"/>
      <c r="P45" s="34"/>
      <c r="Q45" s="34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</row>
    <row r="46">
      <c r="A46" s="66" t="s">
        <v>76</v>
      </c>
      <c r="B46" s="138" t="s">
        <v>77</v>
      </c>
      <c r="C46" s="68"/>
      <c r="D46" s="69" t="s">
        <v>23</v>
      </c>
      <c r="E46" s="70">
        <v>1.0</v>
      </c>
      <c r="F46" s="66" t="s">
        <v>78</v>
      </c>
      <c r="G46" s="149">
        <v>0.0</v>
      </c>
      <c r="H46" s="73">
        <v>770.75</v>
      </c>
      <c r="I46" s="73">
        <v>3083.01</v>
      </c>
      <c r="J46" s="33">
        <f t="shared" si="1"/>
        <v>3853.76</v>
      </c>
      <c r="K46" s="34"/>
      <c r="L46" s="34"/>
      <c r="M46" s="34"/>
      <c r="N46" s="34"/>
      <c r="O46" s="34"/>
      <c r="P46" s="34"/>
      <c r="Q46" s="34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</row>
    <row r="47">
      <c r="A47" s="43" t="s">
        <v>67</v>
      </c>
      <c r="B47" s="138" t="s">
        <v>77</v>
      </c>
      <c r="C47" s="68"/>
      <c r="D47" s="221" t="s">
        <v>23</v>
      </c>
      <c r="E47" s="70">
        <v>1.0</v>
      </c>
      <c r="F47" s="260" t="s">
        <v>355</v>
      </c>
      <c r="G47" s="149">
        <v>0.0</v>
      </c>
      <c r="H47" s="73">
        <v>770.75</v>
      </c>
      <c r="I47" s="73">
        <v>3083.01</v>
      </c>
      <c r="J47" s="33">
        <f t="shared" si="1"/>
        <v>3853.76</v>
      </c>
      <c r="K47" s="34"/>
      <c r="L47" s="34"/>
      <c r="M47" s="34"/>
      <c r="N47" s="34"/>
      <c r="O47" s="34"/>
      <c r="P47" s="34"/>
      <c r="Q47" s="34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</row>
    <row r="48">
      <c r="A48" s="36" t="s">
        <v>80</v>
      </c>
      <c r="B48" s="138" t="s">
        <v>77</v>
      </c>
      <c r="C48" s="68"/>
      <c r="D48" s="69" t="s">
        <v>23</v>
      </c>
      <c r="E48" s="70">
        <v>1.0</v>
      </c>
      <c r="F48" s="66" t="s">
        <v>300</v>
      </c>
      <c r="G48" s="149">
        <v>0.0</v>
      </c>
      <c r="H48" s="73">
        <v>770.75</v>
      </c>
      <c r="I48" s="73">
        <v>3083.01</v>
      </c>
      <c r="J48" s="33">
        <f t="shared" si="1"/>
        <v>3853.76</v>
      </c>
      <c r="K48" s="34"/>
      <c r="L48" s="34"/>
      <c r="M48" s="34"/>
      <c r="N48" s="34"/>
      <c r="O48" s="34"/>
      <c r="P48" s="34"/>
      <c r="Q48" s="34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</row>
    <row r="49">
      <c r="A49" s="36" t="s">
        <v>80</v>
      </c>
      <c r="B49" s="138" t="s">
        <v>77</v>
      </c>
      <c r="C49" s="68"/>
      <c r="D49" s="69" t="s">
        <v>23</v>
      </c>
      <c r="E49" s="70">
        <v>1.0</v>
      </c>
      <c r="F49" s="66" t="s">
        <v>301</v>
      </c>
      <c r="G49" s="149">
        <v>0.0</v>
      </c>
      <c r="H49" s="73">
        <v>770.75</v>
      </c>
      <c r="I49" s="73">
        <v>3083.01</v>
      </c>
      <c r="J49" s="33">
        <f t="shared" si="1"/>
        <v>3853.76</v>
      </c>
      <c r="K49" s="34"/>
      <c r="L49" s="34"/>
      <c r="M49" s="34"/>
      <c r="N49" s="34"/>
      <c r="O49" s="34"/>
      <c r="P49" s="34"/>
      <c r="Q49" s="34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</row>
    <row r="50">
      <c r="A50" s="43" t="s">
        <v>338</v>
      </c>
      <c r="B50" s="144" t="s">
        <v>77</v>
      </c>
      <c r="C50" s="220"/>
      <c r="D50" s="221" t="s">
        <v>23</v>
      </c>
      <c r="E50" s="70">
        <v>1.0</v>
      </c>
      <c r="F50" s="263" t="s">
        <v>341</v>
      </c>
      <c r="G50" s="243">
        <v>0.0</v>
      </c>
      <c r="H50" s="73">
        <v>770.75</v>
      </c>
      <c r="I50" s="73">
        <v>3083.01</v>
      </c>
      <c r="J50" s="33">
        <f t="shared" si="1"/>
        <v>3853.76</v>
      </c>
      <c r="K50" s="34"/>
      <c r="L50" s="34"/>
      <c r="M50" s="34"/>
      <c r="N50" s="34"/>
      <c r="O50" s="34"/>
      <c r="P50" s="34"/>
      <c r="Q50" s="34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</row>
    <row r="51">
      <c r="A51" s="66" t="s">
        <v>81</v>
      </c>
      <c r="B51" s="138" t="s">
        <v>77</v>
      </c>
      <c r="C51" s="68"/>
      <c r="D51" s="69" t="s">
        <v>23</v>
      </c>
      <c r="E51" s="70">
        <v>1.0</v>
      </c>
      <c r="F51" s="66" t="s">
        <v>82</v>
      </c>
      <c r="G51" s="149">
        <v>0.0</v>
      </c>
      <c r="H51" s="73">
        <v>770.75</v>
      </c>
      <c r="I51" s="73">
        <v>3083.01</v>
      </c>
      <c r="J51" s="33">
        <f t="shared" si="1"/>
        <v>3853.76</v>
      </c>
      <c r="K51" s="34"/>
      <c r="L51" s="34"/>
      <c r="M51" s="34"/>
      <c r="N51" s="34"/>
      <c r="O51" s="34"/>
      <c r="P51" s="34"/>
      <c r="Q51" s="34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</row>
    <row r="52">
      <c r="A52" s="66" t="s">
        <v>81</v>
      </c>
      <c r="B52" s="138" t="s">
        <v>77</v>
      </c>
      <c r="C52" s="68"/>
      <c r="D52" s="69" t="s">
        <v>23</v>
      </c>
      <c r="E52" s="70">
        <v>1.0</v>
      </c>
      <c r="F52" s="66" t="s">
        <v>83</v>
      </c>
      <c r="G52" s="149">
        <v>0.0</v>
      </c>
      <c r="H52" s="73">
        <v>770.75</v>
      </c>
      <c r="I52" s="73">
        <v>3083.01</v>
      </c>
      <c r="J52" s="33">
        <f t="shared" si="1"/>
        <v>3853.76</v>
      </c>
      <c r="K52" s="34"/>
      <c r="L52" s="34"/>
      <c r="M52" s="34"/>
      <c r="N52" s="34"/>
      <c r="O52" s="34"/>
      <c r="P52" s="34"/>
      <c r="Q52" s="34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</row>
    <row r="53">
      <c r="A53" s="66" t="s">
        <v>81</v>
      </c>
      <c r="B53" s="138" t="s">
        <v>77</v>
      </c>
      <c r="C53" s="68"/>
      <c r="D53" s="69" t="s">
        <v>23</v>
      </c>
      <c r="E53" s="70">
        <v>1.0</v>
      </c>
      <c r="F53" s="66" t="s">
        <v>84</v>
      </c>
      <c r="G53" s="149">
        <v>0.0</v>
      </c>
      <c r="H53" s="73">
        <v>770.75</v>
      </c>
      <c r="I53" s="73">
        <v>3083.01</v>
      </c>
      <c r="J53" s="33">
        <f t="shared" si="1"/>
        <v>3853.76</v>
      </c>
      <c r="K53" s="34"/>
      <c r="L53" s="34"/>
      <c r="M53" s="34"/>
      <c r="N53" s="34"/>
      <c r="O53" s="34"/>
      <c r="P53" s="34"/>
      <c r="Q53" s="34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</row>
    <row r="54">
      <c r="A54" s="66" t="s">
        <v>85</v>
      </c>
      <c r="B54" s="138" t="s">
        <v>77</v>
      </c>
      <c r="C54" s="68"/>
      <c r="D54" s="69" t="s">
        <v>23</v>
      </c>
      <c r="E54" s="70">
        <v>1.0</v>
      </c>
      <c r="F54" s="66" t="s">
        <v>302</v>
      </c>
      <c r="G54" s="149">
        <v>0.0</v>
      </c>
      <c r="H54" s="73">
        <v>770.75</v>
      </c>
      <c r="I54" s="73">
        <v>3083.01</v>
      </c>
      <c r="J54" s="33">
        <f t="shared" si="1"/>
        <v>3853.76</v>
      </c>
      <c r="K54" s="34"/>
      <c r="L54" s="34"/>
      <c r="M54" s="34"/>
      <c r="N54" s="34"/>
      <c r="O54" s="34"/>
      <c r="P54" s="34"/>
      <c r="Q54" s="34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</row>
    <row r="55">
      <c r="A55" s="66" t="s">
        <v>85</v>
      </c>
      <c r="B55" s="138" t="s">
        <v>77</v>
      </c>
      <c r="C55" s="68"/>
      <c r="D55" s="69" t="s">
        <v>23</v>
      </c>
      <c r="E55" s="70">
        <v>1.0</v>
      </c>
      <c r="F55" s="66" t="s">
        <v>86</v>
      </c>
      <c r="G55" s="149">
        <v>0.0</v>
      </c>
      <c r="H55" s="73">
        <v>770.75</v>
      </c>
      <c r="I55" s="73">
        <v>3083.01</v>
      </c>
      <c r="J55" s="33">
        <f t="shared" si="1"/>
        <v>3853.76</v>
      </c>
      <c r="K55" s="34"/>
      <c r="L55" s="34"/>
      <c r="M55" s="34"/>
      <c r="N55" s="34"/>
      <c r="O55" s="34"/>
      <c r="P55" s="34"/>
      <c r="Q55" s="34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</row>
    <row r="56">
      <c r="A56" s="66" t="s">
        <v>85</v>
      </c>
      <c r="B56" s="138" t="s">
        <v>77</v>
      </c>
      <c r="C56" s="68"/>
      <c r="D56" s="69" t="s">
        <v>23</v>
      </c>
      <c r="E56" s="70">
        <v>1.0</v>
      </c>
      <c r="F56" s="66" t="s">
        <v>87</v>
      </c>
      <c r="G56" s="149">
        <v>0.0</v>
      </c>
      <c r="H56" s="73">
        <v>770.75</v>
      </c>
      <c r="I56" s="73">
        <v>3083.01</v>
      </c>
      <c r="J56" s="33">
        <f t="shared" si="1"/>
        <v>3853.76</v>
      </c>
      <c r="K56" s="34"/>
      <c r="L56" s="34"/>
      <c r="M56" s="34"/>
      <c r="N56" s="34"/>
      <c r="O56" s="34"/>
      <c r="P56" s="34"/>
      <c r="Q56" s="34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</row>
    <row r="57">
      <c r="A57" s="66" t="s">
        <v>88</v>
      </c>
      <c r="B57" s="138" t="s">
        <v>77</v>
      </c>
      <c r="C57" s="68"/>
      <c r="D57" s="69" t="s">
        <v>23</v>
      </c>
      <c r="E57" s="70">
        <v>1.0</v>
      </c>
      <c r="F57" s="66" t="s">
        <v>89</v>
      </c>
      <c r="G57" s="149">
        <v>0.0</v>
      </c>
      <c r="H57" s="73">
        <v>770.75</v>
      </c>
      <c r="I57" s="73">
        <v>3083.01</v>
      </c>
      <c r="J57" s="33">
        <f t="shared" si="1"/>
        <v>3853.76</v>
      </c>
      <c r="K57" s="34"/>
      <c r="L57" s="34"/>
      <c r="M57" s="34"/>
      <c r="N57" s="34"/>
      <c r="O57" s="34"/>
      <c r="P57" s="34"/>
      <c r="Q57" s="34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</row>
    <row r="58">
      <c r="A58" s="66" t="s">
        <v>88</v>
      </c>
      <c r="B58" s="67" t="s">
        <v>77</v>
      </c>
      <c r="C58" s="68"/>
      <c r="D58" s="69" t="s">
        <v>23</v>
      </c>
      <c r="E58" s="70">
        <v>1.0</v>
      </c>
      <c r="F58" s="184" t="s">
        <v>303</v>
      </c>
      <c r="G58" s="149">
        <v>0.0</v>
      </c>
      <c r="H58" s="73">
        <v>770.75</v>
      </c>
      <c r="I58" s="73">
        <v>3083.01</v>
      </c>
      <c r="J58" s="33">
        <f t="shared" si="1"/>
        <v>3853.76</v>
      </c>
      <c r="K58" s="34"/>
      <c r="L58" s="34"/>
      <c r="M58" s="34"/>
      <c r="N58" s="34"/>
      <c r="O58" s="34"/>
      <c r="P58" s="34"/>
      <c r="Q58" s="34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</row>
    <row r="59">
      <c r="A59" s="66" t="s">
        <v>90</v>
      </c>
      <c r="B59" s="138" t="s">
        <v>77</v>
      </c>
      <c r="C59" s="68"/>
      <c r="D59" s="69" t="s">
        <v>23</v>
      </c>
      <c r="E59" s="70">
        <v>1.0</v>
      </c>
      <c r="F59" s="247" t="s">
        <v>91</v>
      </c>
      <c r="G59" s="149">
        <v>0.0</v>
      </c>
      <c r="H59" s="73">
        <v>770.75</v>
      </c>
      <c r="I59" s="73">
        <v>3083.01</v>
      </c>
      <c r="J59" s="33">
        <f t="shared" si="1"/>
        <v>3853.76</v>
      </c>
      <c r="K59" s="34"/>
      <c r="L59" s="34"/>
      <c r="M59" s="34"/>
      <c r="N59" s="34"/>
      <c r="O59" s="34"/>
      <c r="P59" s="34"/>
      <c r="Q59" s="34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</row>
    <row r="60">
      <c r="A60" s="66" t="s">
        <v>92</v>
      </c>
      <c r="B60" s="67" t="s">
        <v>77</v>
      </c>
      <c r="C60" s="68"/>
      <c r="D60" s="69" t="s">
        <v>145</v>
      </c>
      <c r="E60" s="70">
        <v>1.0</v>
      </c>
      <c r="F60" s="132" t="s">
        <v>304</v>
      </c>
      <c r="G60" s="248">
        <v>0.0</v>
      </c>
      <c r="H60" s="73">
        <v>0.0</v>
      </c>
      <c r="I60" s="73">
        <v>3083.01</v>
      </c>
      <c r="J60" s="33">
        <f t="shared" si="1"/>
        <v>3083.01</v>
      </c>
      <c r="K60" s="34"/>
      <c r="L60" s="34"/>
      <c r="M60" s="34"/>
      <c r="N60" s="34"/>
      <c r="O60" s="34"/>
      <c r="P60" s="34"/>
      <c r="Q60" s="34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</row>
    <row r="61">
      <c r="A61" s="36" t="s">
        <v>350</v>
      </c>
      <c r="B61" s="226" t="s">
        <v>77</v>
      </c>
      <c r="C61" s="68"/>
      <c r="D61" s="69" t="s">
        <v>145</v>
      </c>
      <c r="E61" s="70">
        <v>1.0</v>
      </c>
      <c r="F61" s="47" t="s">
        <v>351</v>
      </c>
      <c r="G61" s="248">
        <v>0.0</v>
      </c>
      <c r="H61" s="73">
        <v>0.0</v>
      </c>
      <c r="I61" s="73">
        <v>3083.01</v>
      </c>
      <c r="J61" s="33">
        <f t="shared" si="1"/>
        <v>3083.01</v>
      </c>
      <c r="K61" s="34"/>
      <c r="L61" s="34"/>
      <c r="M61" s="34"/>
      <c r="N61" s="34"/>
      <c r="O61" s="34"/>
      <c r="P61" s="34"/>
      <c r="Q61" s="34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</row>
    <row r="62">
      <c r="A62" s="66" t="s">
        <v>93</v>
      </c>
      <c r="B62" s="67" t="s">
        <v>94</v>
      </c>
      <c r="C62" s="68"/>
      <c r="D62" s="69" t="s">
        <v>23</v>
      </c>
      <c r="E62" s="70">
        <v>1.0</v>
      </c>
      <c r="F62" s="66" t="s">
        <v>106</v>
      </c>
      <c r="G62" s="248">
        <v>0.0</v>
      </c>
      <c r="H62" s="191">
        <v>500.99</v>
      </c>
      <c r="I62" s="191">
        <v>2003.96</v>
      </c>
      <c r="J62" s="33">
        <f t="shared" si="1"/>
        <v>2504.95</v>
      </c>
      <c r="K62" s="34"/>
      <c r="L62" s="34"/>
      <c r="M62" s="34"/>
      <c r="N62" s="34"/>
      <c r="O62" s="34"/>
      <c r="P62" s="34"/>
      <c r="Q62" s="34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</row>
    <row r="63">
      <c r="A63" s="224" t="s">
        <v>93</v>
      </c>
      <c r="B63" s="142" t="s">
        <v>94</v>
      </c>
      <c r="C63" s="68"/>
      <c r="D63" s="221" t="s">
        <v>23</v>
      </c>
      <c r="E63" s="70">
        <v>1.0</v>
      </c>
      <c r="F63" s="260" t="s">
        <v>356</v>
      </c>
      <c r="G63" s="149">
        <v>0.0</v>
      </c>
      <c r="H63" s="191">
        <v>500.99</v>
      </c>
      <c r="I63" s="191">
        <v>2003.96</v>
      </c>
      <c r="J63" s="33">
        <f t="shared" si="1"/>
        <v>2504.95</v>
      </c>
      <c r="K63" s="34"/>
      <c r="L63" s="34"/>
      <c r="M63" s="34"/>
      <c r="N63" s="34"/>
      <c r="O63" s="34"/>
      <c r="P63" s="34"/>
      <c r="Q63" s="34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</row>
    <row r="64">
      <c r="A64" s="25" t="s">
        <v>339</v>
      </c>
      <c r="B64" s="67" t="s">
        <v>94</v>
      </c>
      <c r="C64" s="68"/>
      <c r="D64" s="69" t="s">
        <v>23</v>
      </c>
      <c r="E64" s="70">
        <v>1.0</v>
      </c>
      <c r="F64" s="263" t="s">
        <v>340</v>
      </c>
      <c r="G64" s="149">
        <v>0.0</v>
      </c>
      <c r="H64" s="191">
        <v>500.99</v>
      </c>
      <c r="I64" s="191">
        <v>2003.96</v>
      </c>
      <c r="J64" s="33">
        <f t="shared" si="1"/>
        <v>2504.95</v>
      </c>
      <c r="K64" s="34"/>
      <c r="L64" s="34"/>
      <c r="M64" s="34"/>
      <c r="N64" s="34"/>
      <c r="O64" s="34"/>
      <c r="P64" s="34"/>
      <c r="Q64" s="34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</row>
    <row r="65">
      <c r="A65" s="66" t="s">
        <v>95</v>
      </c>
      <c r="B65" s="138" t="s">
        <v>94</v>
      </c>
      <c r="C65" s="68"/>
      <c r="D65" s="69" t="s">
        <v>23</v>
      </c>
      <c r="E65" s="70">
        <v>1.0</v>
      </c>
      <c r="F65" s="225" t="s">
        <v>96</v>
      </c>
      <c r="G65" s="149">
        <v>0.0</v>
      </c>
      <c r="H65" s="191">
        <v>500.99</v>
      </c>
      <c r="I65" s="191">
        <v>2003.96</v>
      </c>
      <c r="J65" s="33">
        <f t="shared" si="1"/>
        <v>2504.95</v>
      </c>
      <c r="K65" s="34"/>
      <c r="L65" s="34"/>
      <c r="M65" s="34"/>
      <c r="N65" s="34"/>
      <c r="O65" s="34"/>
      <c r="P65" s="34"/>
      <c r="Q65" s="34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</row>
    <row r="66">
      <c r="A66" s="66" t="s">
        <v>95</v>
      </c>
      <c r="B66" s="67" t="s">
        <v>94</v>
      </c>
      <c r="C66" s="68"/>
      <c r="D66" s="221" t="s">
        <v>23</v>
      </c>
      <c r="E66" s="70">
        <v>1.0</v>
      </c>
      <c r="F66" s="264" t="s">
        <v>342</v>
      </c>
      <c r="G66" s="149">
        <v>0.0</v>
      </c>
      <c r="H66" s="191">
        <v>500.99</v>
      </c>
      <c r="I66" s="191">
        <v>2003.96</v>
      </c>
      <c r="J66" s="33">
        <f t="shared" si="1"/>
        <v>2504.95</v>
      </c>
      <c r="K66" s="34"/>
      <c r="L66" s="34"/>
      <c r="M66" s="34"/>
      <c r="N66" s="34"/>
      <c r="O66" s="34"/>
      <c r="P66" s="34"/>
      <c r="Q66" s="34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</row>
    <row r="67">
      <c r="A67" s="36" t="s">
        <v>97</v>
      </c>
      <c r="B67" s="226" t="s">
        <v>98</v>
      </c>
      <c r="C67" s="220"/>
      <c r="D67" s="210" t="s">
        <v>292</v>
      </c>
      <c r="E67" s="70">
        <v>1.0</v>
      </c>
      <c r="F67" s="256" t="s">
        <v>30</v>
      </c>
      <c r="G67" s="149">
        <v>0.0</v>
      </c>
      <c r="H67" s="191">
        <v>0.0</v>
      </c>
      <c r="I67" s="191">
        <v>0.0</v>
      </c>
      <c r="J67" s="33">
        <f t="shared" si="1"/>
        <v>0</v>
      </c>
      <c r="K67" s="34"/>
      <c r="L67" s="34"/>
      <c r="M67" s="34"/>
      <c r="N67" s="34"/>
      <c r="O67" s="34"/>
      <c r="P67" s="34"/>
      <c r="Q67" s="34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</row>
    <row r="68">
      <c r="A68" s="66" t="s">
        <v>99</v>
      </c>
      <c r="B68" s="138" t="s">
        <v>100</v>
      </c>
      <c r="C68" s="68"/>
      <c r="D68" s="69" t="s">
        <v>145</v>
      </c>
      <c r="E68" s="70">
        <v>1.0</v>
      </c>
      <c r="F68" s="66" t="s">
        <v>101</v>
      </c>
      <c r="G68" s="149">
        <v>0.0</v>
      </c>
      <c r="H68" s="73">
        <v>0.0</v>
      </c>
      <c r="I68" s="73">
        <v>1079.06</v>
      </c>
      <c r="J68" s="33">
        <f t="shared" si="1"/>
        <v>1079.06</v>
      </c>
      <c r="K68" s="34"/>
      <c r="L68" s="34"/>
      <c r="M68" s="34"/>
      <c r="N68" s="34"/>
      <c r="O68" s="34"/>
      <c r="P68" s="34"/>
      <c r="Q68" s="34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</row>
    <row r="69">
      <c r="A69" s="66" t="s">
        <v>102</v>
      </c>
      <c r="B69" s="138" t="s">
        <v>100</v>
      </c>
      <c r="C69" s="68"/>
      <c r="D69" s="69" t="s">
        <v>23</v>
      </c>
      <c r="E69" s="70">
        <v>1.0</v>
      </c>
      <c r="F69" s="66" t="s">
        <v>103</v>
      </c>
      <c r="G69" s="149">
        <v>0.0</v>
      </c>
      <c r="H69" s="73">
        <v>269.76</v>
      </c>
      <c r="I69" s="73">
        <v>1079.06</v>
      </c>
      <c r="J69" s="33">
        <f t="shared" si="1"/>
        <v>1348.82</v>
      </c>
      <c r="K69" s="34"/>
      <c r="L69" s="34"/>
      <c r="M69" s="34"/>
      <c r="N69" s="34"/>
      <c r="O69" s="34"/>
      <c r="P69" s="34"/>
      <c r="Q69" s="34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</row>
    <row r="70">
      <c r="A70" s="66" t="s">
        <v>104</v>
      </c>
      <c r="B70" s="138" t="s">
        <v>100</v>
      </c>
      <c r="C70" s="68"/>
      <c r="D70" s="69" t="s">
        <v>23</v>
      </c>
      <c r="E70" s="70">
        <v>1.0</v>
      </c>
      <c r="F70" s="66" t="s">
        <v>105</v>
      </c>
      <c r="G70" s="149">
        <v>0.0</v>
      </c>
      <c r="H70" s="73">
        <v>269.76</v>
      </c>
      <c r="I70" s="73">
        <v>1079.06</v>
      </c>
      <c r="J70" s="33">
        <f t="shared" si="1"/>
        <v>1348.82</v>
      </c>
      <c r="K70" s="34"/>
      <c r="L70" s="34"/>
      <c r="M70" s="34"/>
      <c r="N70" s="34"/>
      <c r="O70" s="34"/>
      <c r="P70" s="34"/>
      <c r="Q70" s="34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</row>
    <row r="71">
      <c r="A71" s="141" t="s">
        <v>104</v>
      </c>
      <c r="B71" s="138" t="s">
        <v>100</v>
      </c>
      <c r="C71" s="68"/>
      <c r="D71" s="221" t="s">
        <v>145</v>
      </c>
      <c r="E71" s="70">
        <v>1.0</v>
      </c>
      <c r="F71" s="71" t="s">
        <v>352</v>
      </c>
      <c r="G71" s="149">
        <v>0.0</v>
      </c>
      <c r="H71" s="73">
        <v>269.76</v>
      </c>
      <c r="I71" s="73">
        <v>1079.06</v>
      </c>
      <c r="J71" s="33">
        <f t="shared" si="1"/>
        <v>1348.82</v>
      </c>
      <c r="K71" s="34"/>
      <c r="L71" s="34"/>
      <c r="M71" s="34"/>
      <c r="N71" s="34"/>
      <c r="O71" s="34"/>
      <c r="P71" s="34"/>
      <c r="Q71" s="34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</row>
    <row r="72">
      <c r="A72" s="66" t="s">
        <v>104</v>
      </c>
      <c r="B72" s="67" t="s">
        <v>100</v>
      </c>
      <c r="C72" s="68"/>
      <c r="D72" s="69" t="s">
        <v>23</v>
      </c>
      <c r="E72" s="70">
        <v>1.0</v>
      </c>
      <c r="F72" s="189" t="s">
        <v>305</v>
      </c>
      <c r="G72" s="72">
        <v>0.0</v>
      </c>
      <c r="H72" s="73">
        <v>269.76</v>
      </c>
      <c r="I72" s="73">
        <v>1079.06</v>
      </c>
      <c r="J72" s="33">
        <f t="shared" si="1"/>
        <v>1348.82</v>
      </c>
      <c r="K72" s="34"/>
      <c r="L72" s="34"/>
      <c r="M72" s="34"/>
      <c r="N72" s="34"/>
      <c r="O72" s="34"/>
      <c r="P72" s="34"/>
      <c r="Q72" s="34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</row>
    <row r="73">
      <c r="A73" s="66" t="s">
        <v>107</v>
      </c>
      <c r="B73" s="67"/>
      <c r="C73" s="68"/>
      <c r="D73" s="69" t="s">
        <v>108</v>
      </c>
      <c r="E73" s="70">
        <v>1.0</v>
      </c>
      <c r="F73" s="74" t="s">
        <v>109</v>
      </c>
      <c r="G73" s="72">
        <v>0.0</v>
      </c>
      <c r="H73" s="73">
        <v>0.0</v>
      </c>
      <c r="I73" s="73">
        <v>5004.52</v>
      </c>
      <c r="J73" s="33">
        <f t="shared" si="1"/>
        <v>5004.52</v>
      </c>
      <c r="K73" s="34"/>
      <c r="L73" s="34"/>
      <c r="M73" s="34"/>
      <c r="N73" s="34"/>
      <c r="O73" s="34"/>
      <c r="P73" s="34"/>
      <c r="Q73" s="34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</row>
    <row r="74">
      <c r="A74" s="66" t="s">
        <v>107</v>
      </c>
      <c r="B74" s="67"/>
      <c r="C74" s="68"/>
      <c r="D74" s="69" t="s">
        <v>108</v>
      </c>
      <c r="E74" s="70">
        <v>1.0</v>
      </c>
      <c r="F74" s="74" t="s">
        <v>110</v>
      </c>
      <c r="G74" s="72">
        <v>0.0</v>
      </c>
      <c r="H74" s="73">
        <v>0.0</v>
      </c>
      <c r="I74" s="73">
        <v>5004.52</v>
      </c>
      <c r="J74" s="33">
        <f t="shared" si="1"/>
        <v>5004.52</v>
      </c>
      <c r="K74" s="34"/>
      <c r="L74" s="34"/>
      <c r="M74" s="34"/>
      <c r="N74" s="34"/>
      <c r="O74" s="34"/>
      <c r="P74" s="34"/>
      <c r="Q74" s="34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</row>
    <row r="75">
      <c r="A75" s="66" t="s">
        <v>107</v>
      </c>
      <c r="B75" s="67"/>
      <c r="C75" s="68"/>
      <c r="D75" s="69" t="s">
        <v>108</v>
      </c>
      <c r="E75" s="70">
        <v>1.0</v>
      </c>
      <c r="F75" s="74" t="s">
        <v>111</v>
      </c>
      <c r="G75" s="72">
        <v>0.0</v>
      </c>
      <c r="H75" s="73">
        <v>0.0</v>
      </c>
      <c r="I75" s="73">
        <v>5004.52</v>
      </c>
      <c r="J75" s="33">
        <f t="shared" si="1"/>
        <v>5004.52</v>
      </c>
      <c r="K75" s="34"/>
      <c r="L75" s="34"/>
      <c r="M75" s="34"/>
      <c r="N75" s="34"/>
      <c r="O75" s="34"/>
      <c r="P75" s="34"/>
      <c r="Q75" s="34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</row>
    <row r="76">
      <c r="A76" s="66" t="s">
        <v>107</v>
      </c>
      <c r="B76" s="67"/>
      <c r="C76" s="68"/>
      <c r="D76" s="69" t="s">
        <v>108</v>
      </c>
      <c r="E76" s="70">
        <v>1.0</v>
      </c>
      <c r="F76" s="75" t="s">
        <v>112</v>
      </c>
      <c r="G76" s="72">
        <v>0.0</v>
      </c>
      <c r="H76" s="73">
        <v>0.0</v>
      </c>
      <c r="I76" s="73">
        <v>5004.52</v>
      </c>
      <c r="J76" s="33">
        <f t="shared" si="1"/>
        <v>5004.52</v>
      </c>
      <c r="K76" s="34"/>
      <c r="L76" s="34"/>
      <c r="M76" s="34"/>
      <c r="N76" s="34"/>
      <c r="O76" s="34"/>
      <c r="P76" s="34"/>
      <c r="Q76" s="34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</row>
    <row r="77">
      <c r="A77" s="76" t="s">
        <v>113</v>
      </c>
      <c r="B77" s="76" t="s">
        <v>114</v>
      </c>
      <c r="C77" s="77" t="s">
        <v>115</v>
      </c>
      <c r="D77" s="77" t="s">
        <v>116</v>
      </c>
      <c r="E77" s="77" t="s">
        <v>117</v>
      </c>
      <c r="F77" s="78"/>
      <c r="G77" s="77" t="s">
        <v>118</v>
      </c>
      <c r="H77" s="77" t="s">
        <v>119</v>
      </c>
      <c r="I77" s="77" t="s">
        <v>120</v>
      </c>
      <c r="J77" s="77" t="s">
        <v>327</v>
      </c>
      <c r="K77" s="34"/>
      <c r="L77" s="34"/>
      <c r="M77" s="34"/>
      <c r="N77" s="34"/>
      <c r="O77" s="34"/>
      <c r="P77" s="34"/>
      <c r="Q77" s="34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</row>
    <row r="78">
      <c r="A78" s="79" t="s">
        <v>121</v>
      </c>
      <c r="B78" s="80" t="s">
        <v>18</v>
      </c>
      <c r="C78" s="81">
        <f>SUMIFS($E$7:$E$72,$B$7:$B$72,"DAS",$D$7:$D$72,"&lt;&gt;VAGO")</f>
        <v>1</v>
      </c>
      <c r="D78" s="81">
        <f>SUMIFS($E$7:$E$72,$B$7:$B$72,"DAS",$D$7:$D$72,"VAGO")</f>
        <v>0</v>
      </c>
      <c r="E78" s="81">
        <f t="shared" ref="E78:E88" si="2">C78+D78</f>
        <v>1</v>
      </c>
      <c r="F78" s="82"/>
      <c r="G78" s="83">
        <f>SUMIF($B$7:$B$72,"DAS",$G$7:$G$72)</f>
        <v>18000</v>
      </c>
      <c r="H78" s="83">
        <f>SUMIF($B$7:$B$72,"DAS",$H$7:$H$72)</f>
        <v>0</v>
      </c>
      <c r="I78" s="83">
        <f>SUMIF($B$7:$B$72,"DAS",$I$7:$I$72)</f>
        <v>0</v>
      </c>
      <c r="J78" s="83">
        <f>SUMIF($B$7:$B$72,"DAS",$J$7:$J$72)</f>
        <v>18000</v>
      </c>
      <c r="K78" s="84"/>
      <c r="L78" s="84"/>
      <c r="M78" s="84"/>
      <c r="N78" s="84"/>
      <c r="O78" s="84"/>
      <c r="P78" s="84"/>
      <c r="Q78" s="84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</row>
    <row r="79">
      <c r="A79" s="79" t="s">
        <v>122</v>
      </c>
      <c r="B79" s="80" t="s">
        <v>22</v>
      </c>
      <c r="C79" s="81">
        <f>SUMIFS($E$7:$E$72,$B$7:$B$72,"DAS-1",$D$7:$D$72,"&lt;&gt;VAGO")</f>
        <v>4</v>
      </c>
      <c r="D79" s="81">
        <f>SUMIFS($E$7:$E$72,$B$7:$B$72,"DAS-1",$D$7:$D$72,"VAGO")</f>
        <v>0</v>
      </c>
      <c r="E79" s="81">
        <f t="shared" si="2"/>
        <v>4</v>
      </c>
      <c r="F79" s="85"/>
      <c r="G79" s="83">
        <f>SUMIF($B$7:$B$72,"DAS-1",$G$7:$G$72)</f>
        <v>0</v>
      </c>
      <c r="H79" s="83">
        <f>SUMIF($B$7:$B$72,"DAS-1",$H$7:$H$72)</f>
        <v>10400</v>
      </c>
      <c r="I79" s="83">
        <f>SUMIF($B$7:$B$72,"DAS-1",$I$7:$I$72)</f>
        <v>41600</v>
      </c>
      <c r="J79" s="83">
        <f>SUMIF($B$7:$B$72,"DAS-1",$J$7:$J$72)</f>
        <v>52000</v>
      </c>
      <c r="K79" s="84"/>
      <c r="L79" s="84"/>
      <c r="M79" s="84"/>
      <c r="N79" s="84"/>
      <c r="O79" s="84"/>
      <c r="P79" s="84"/>
      <c r="Q79" s="84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</row>
    <row r="80">
      <c r="A80" s="79" t="s">
        <v>123</v>
      </c>
      <c r="B80" s="80" t="s">
        <v>32</v>
      </c>
      <c r="C80" s="81">
        <f>SUMIFS($E$7:$E$72,$B$7:$B$72,"DAS-2",$D$7:$D$72,"&lt;&gt;VAGO")</f>
        <v>7</v>
      </c>
      <c r="D80" s="81">
        <f>SUMIFS($E$7:$E$72,$B$7:$B$72,"DAS-2",$D$7:$D$72,"VAGO")</f>
        <v>0</v>
      </c>
      <c r="E80" s="81">
        <f t="shared" si="2"/>
        <v>7</v>
      </c>
      <c r="F80" s="85"/>
      <c r="G80" s="83">
        <f>SUMIF($B$7:$B$72,"DAS-2",$G$7:$G$72)</f>
        <v>0</v>
      </c>
      <c r="H80" s="83">
        <f>SUMIF($B$7:$B$72,"DAS-2",$H$7:$H$72)</f>
        <v>11869.55</v>
      </c>
      <c r="I80" s="83">
        <f>SUMIF($B$7:$B$72,"DAS-2",$I$7:$I$72)</f>
        <v>47478.27</v>
      </c>
      <c r="J80" s="83">
        <f>SUMIF($B$7:$B$72,"DAS-2",$J$7:$J$72)</f>
        <v>59347.82</v>
      </c>
      <c r="K80" s="84"/>
      <c r="L80" s="84"/>
      <c r="M80" s="84"/>
      <c r="N80" s="84"/>
      <c r="O80" s="84"/>
      <c r="P80" s="84"/>
      <c r="Q80" s="84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</row>
    <row r="81" ht="15.75" customHeight="1">
      <c r="A81" s="79" t="s">
        <v>124</v>
      </c>
      <c r="B81" s="80" t="s">
        <v>44</v>
      </c>
      <c r="C81" s="81">
        <f>SUMIFS($E$7:$E$72,$B$7:$B$72,"DAS-3",$D$7:$D$72,"&lt;&gt;VAGO")</f>
        <v>8</v>
      </c>
      <c r="D81" s="81">
        <f>SUMIFS($E$7:$E$72,$B$7:$B$72,"DAS-3",$D$7:$D$72,"VAGO")</f>
        <v>0</v>
      </c>
      <c r="E81" s="81">
        <f t="shared" si="2"/>
        <v>8</v>
      </c>
      <c r="F81" s="85"/>
      <c r="G81" s="83">
        <f>SUMIF($B$7:$B$72,"DAS-3",$G$7:$G$72)</f>
        <v>0</v>
      </c>
      <c r="H81" s="83">
        <f>SUMIF($B$7:$B$72,"DAS-3",$H$7:$H$72)</f>
        <v>9981.3</v>
      </c>
      <c r="I81" s="83">
        <f>SUMIF($B$7:$B$72,"DAS-3",$I$7:$I$72)</f>
        <v>39924.92</v>
      </c>
      <c r="J81" s="83">
        <f>SUMIF($B$7:$B$72,"DAS-3",$J$7:$J$72)</f>
        <v>49906.22</v>
      </c>
      <c r="K81" s="84"/>
      <c r="L81" s="84"/>
      <c r="M81" s="84"/>
      <c r="N81" s="84"/>
      <c r="O81" s="84"/>
      <c r="P81" s="84"/>
      <c r="Q81" s="84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</row>
    <row r="82" ht="15.75" customHeight="1">
      <c r="A82" s="86" t="s">
        <v>125</v>
      </c>
      <c r="B82" s="80" t="s">
        <v>55</v>
      </c>
      <c r="C82" s="81">
        <f>SUMIFS($E$7:$E$72,$B$7:$B$72,"DAS-4",$D$7:$D$72,"&lt;&gt;VAGO")</f>
        <v>1</v>
      </c>
      <c r="D82" s="81">
        <f>SUMIFS($E$7:$E$72,$B$7:$B$72,"DAS-4",$D$7:$D$72,"VAGO")</f>
        <v>0</v>
      </c>
      <c r="E82" s="81">
        <f t="shared" si="2"/>
        <v>1</v>
      </c>
      <c r="F82" s="87"/>
      <c r="G82" s="83">
        <f>SUMIF($B$7:$B$72,"DAS-4",$G$7:$G$72)</f>
        <v>0</v>
      </c>
      <c r="H82" s="83">
        <f>SUMIF($B$7:$B$72,"DAS-4",$H$7:$H$72)</f>
        <v>1310.28</v>
      </c>
      <c r="I82" s="83">
        <f>SUMIF($B$7:$B$72,"DAS-4",$I$7:$I$72)</f>
        <v>5241.11</v>
      </c>
      <c r="J82" s="83">
        <f>SUMIF($B$7:$B$72,"DAS-4",$J$7:$J$72)</f>
        <v>6551.39</v>
      </c>
      <c r="K82" s="84"/>
      <c r="L82" s="84"/>
      <c r="M82" s="84"/>
      <c r="N82" s="84"/>
      <c r="O82" s="84"/>
      <c r="P82" s="84"/>
      <c r="Q82" s="84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</row>
    <row r="83" ht="15.75" customHeight="1">
      <c r="A83" s="86" t="s">
        <v>126</v>
      </c>
      <c r="B83" s="80" t="s">
        <v>58</v>
      </c>
      <c r="C83" s="81">
        <f>SUMIFS($E$7:$E$72,$B$7:$B$72,"DAS-5",$D$7:$D$72,"&lt;&gt;VAGO")</f>
        <v>8</v>
      </c>
      <c r="D83" s="81">
        <f>SUMIFS($E$7:$E$72,$B$7:$B$72,"DAS-5",$D$7:$D$72,"VAGO")</f>
        <v>2</v>
      </c>
      <c r="E83" s="81">
        <f t="shared" si="2"/>
        <v>10</v>
      </c>
      <c r="F83" s="87"/>
      <c r="G83" s="83">
        <f>SUMIF($B$7:$B$72,"DAS-5",$G$7:$G$72)</f>
        <v>0</v>
      </c>
      <c r="H83" s="83">
        <f>SUMIF($B$7:$B$72,"DAS-5",$H$7:$H$72)</f>
        <v>8632.48</v>
      </c>
      <c r="I83" s="83">
        <f>SUMIF($B$7:$B$72,"DAS-5",$I$7:$I$72)</f>
        <v>34529.68</v>
      </c>
      <c r="J83" s="83">
        <f>SUMIF($B$7:$B$72,"DAS-5",$J$7:$J$72)</f>
        <v>43162.16</v>
      </c>
      <c r="K83" s="84"/>
      <c r="L83" s="84"/>
      <c r="M83" s="84"/>
      <c r="N83" s="84"/>
      <c r="O83" s="84"/>
      <c r="P83" s="84"/>
      <c r="Q83" s="84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</row>
    <row r="84" ht="15.75" customHeight="1">
      <c r="A84" s="86" t="s">
        <v>127</v>
      </c>
      <c r="B84" s="80" t="s">
        <v>68</v>
      </c>
      <c r="C84" s="81">
        <f>SUMIFS($E$7:$E$72,$B$7:$B$72,"CAA-1",$D$7:$D$72,"&lt;&gt;VAGO")</f>
        <v>8</v>
      </c>
      <c r="D84" s="81">
        <f>SUMIFS($E$7:$E$72,$B$7:$B$72,"CAA-1",$D$7:$D$72,"VAGO")</f>
        <v>0</v>
      </c>
      <c r="E84" s="81">
        <f t="shared" si="2"/>
        <v>8</v>
      </c>
      <c r="F84" s="87"/>
      <c r="G84" s="83">
        <f>SUMIF($B$7:$B$72,"CAA-1",$G$7:$G$72)</f>
        <v>0</v>
      </c>
      <c r="H84" s="83">
        <f>SUMIF($B$7:$B$72,"CAA-1",$H$7:$H$72)</f>
        <v>7491.68</v>
      </c>
      <c r="I84" s="83">
        <f>SUMIF($B$7:$B$72,"CAA-1",$I$7:$I$72)</f>
        <v>29966.8</v>
      </c>
      <c r="J84" s="83">
        <f>SUMIF($B$7:$B$72,"CAA-1",$J$7:$J$72)</f>
        <v>37458.48</v>
      </c>
      <c r="K84" s="84"/>
      <c r="L84" s="84"/>
      <c r="M84" s="84"/>
      <c r="N84" s="84"/>
      <c r="O84" s="84"/>
      <c r="P84" s="84"/>
      <c r="Q84" s="84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</row>
    <row r="85" ht="15.75" customHeight="1">
      <c r="A85" s="86" t="s">
        <v>128</v>
      </c>
      <c r="B85" s="80" t="s">
        <v>77</v>
      </c>
      <c r="C85" s="81">
        <f>SUMIFS($E$7:$E$72,$B$7:$B$72,"CAA-2",$D$7:$D$72,"&lt;&gt;VAGO")</f>
        <v>16</v>
      </c>
      <c r="D85" s="81">
        <f>SUMIFS($E$7:$E$72,$B$7:$B$72,"CAA-2",$D$7:$D$72,"VAGO")</f>
        <v>0</v>
      </c>
      <c r="E85" s="81">
        <f t="shared" si="2"/>
        <v>16</v>
      </c>
      <c r="F85" s="87"/>
      <c r="G85" s="83">
        <f>SUMIF($B$7:$B$72,"CAA-2",$G$7:$G$72)</f>
        <v>0</v>
      </c>
      <c r="H85" s="83">
        <f>SUMIF($B$7:$B$72,"CAA-2",$H$7:$H$72)</f>
        <v>10790.5</v>
      </c>
      <c r="I85" s="83">
        <f>SUMIF($B$7:$B$72,"CAA-2",$I$7:$I$72)</f>
        <v>49328.16</v>
      </c>
      <c r="J85" s="83">
        <f>SUMIF($B$7:$B$72,"CAA-2",$J$7:$J$72)</f>
        <v>60118.66</v>
      </c>
      <c r="K85" s="84"/>
      <c r="L85" s="84"/>
      <c r="M85" s="84"/>
      <c r="N85" s="84"/>
      <c r="O85" s="84"/>
      <c r="P85" s="84"/>
      <c r="Q85" s="84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</row>
    <row r="86" ht="15.75" customHeight="1">
      <c r="A86" s="86" t="s">
        <v>129</v>
      </c>
      <c r="B86" s="80" t="s">
        <v>94</v>
      </c>
      <c r="C86" s="81">
        <f>SUMIFS($E$7:$E$72,$B$7:$B$72,"CAA-3",$D$7:$D$72,"&lt;&gt;VAGO")</f>
        <v>5</v>
      </c>
      <c r="D86" s="81">
        <f>SUMIFS($E$7:$E$72,$B$7:$B$72,"CAA-3",$D$7:$D$72,"VAGO")</f>
        <v>0</v>
      </c>
      <c r="E86" s="81">
        <f t="shared" si="2"/>
        <v>5</v>
      </c>
      <c r="F86" s="85"/>
      <c r="G86" s="83">
        <f>SUMIF($B$7:$B$72,"CAA-3",$G$7:$G$72)</f>
        <v>0</v>
      </c>
      <c r="H86" s="83">
        <f>SUMIF($B$7:$B$72,"CAA-3",$H$7:$H$72)</f>
        <v>2504.95</v>
      </c>
      <c r="I86" s="83">
        <f>SUMIF($B$7:$B$72,"CAA-3",$I$7:$I$72)</f>
        <v>10019.8</v>
      </c>
      <c r="J86" s="83">
        <f>SUMIF($B$7:$B$72,"CAA-3",$J$7:$J$72)</f>
        <v>12524.75</v>
      </c>
      <c r="K86" s="84"/>
      <c r="L86" s="84"/>
      <c r="M86" s="84"/>
      <c r="N86" s="84"/>
      <c r="O86" s="84"/>
      <c r="P86" s="84"/>
      <c r="Q86" s="84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</row>
    <row r="87" ht="15.75" customHeight="1">
      <c r="A87" s="86" t="s">
        <v>130</v>
      </c>
      <c r="B87" s="80" t="s">
        <v>98</v>
      </c>
      <c r="C87" s="81">
        <f>SUMIFS($E$7:$E$72,$B$7:$B$72,"CAA-4",$D$7:$D$72,"&lt;&gt;VAGO")</f>
        <v>0</v>
      </c>
      <c r="D87" s="81">
        <f>SUMIFS($E$7:$E$72,$B$7:$B$72,"CAA-4",$D$7:$D$72,"VAGO")</f>
        <v>1</v>
      </c>
      <c r="E87" s="81">
        <f t="shared" si="2"/>
        <v>1</v>
      </c>
      <c r="F87" s="85"/>
      <c r="G87" s="83">
        <f>SUMIF($B$7:$B$72,"CAA-4",$G$7:$G$72)</f>
        <v>0</v>
      </c>
      <c r="H87" s="83">
        <f>SUMIF($B$7:$B$72,"CAA-4",$H$7:$H$72)</f>
        <v>0</v>
      </c>
      <c r="I87" s="83">
        <f>SUMIF($B$7:$B$72,"CAA-4",$I$7:$I$72)</f>
        <v>0</v>
      </c>
      <c r="J87" s="83">
        <f>SUMIF($B$7:$B$72,"CAA-4",$J$7:$J$72)</f>
        <v>0</v>
      </c>
      <c r="K87" s="84"/>
      <c r="L87" s="84"/>
      <c r="M87" s="84"/>
      <c r="N87" s="84"/>
      <c r="O87" s="84"/>
      <c r="P87" s="84"/>
      <c r="Q87" s="84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</row>
    <row r="88" ht="15.75" customHeight="1">
      <c r="A88" s="86" t="s">
        <v>131</v>
      </c>
      <c r="B88" s="80" t="s">
        <v>100</v>
      </c>
      <c r="C88" s="81">
        <f>SUMIFS($E$7:$E$72,$B$7:$B$72,"CAA-5",$D$7:$D$72,"&lt;&gt;VAGO")</f>
        <v>5</v>
      </c>
      <c r="D88" s="81">
        <f>SUMIFS($E$7:$E$72,$B$7:$B$72,"CAA-5",$D$7:$D$72,"VAGO")</f>
        <v>0</v>
      </c>
      <c r="E88" s="81">
        <f t="shared" si="2"/>
        <v>5</v>
      </c>
      <c r="F88" s="85"/>
      <c r="G88" s="83">
        <f>SUMIF($B$7:$B$72,"CAA-5",$G$7:$G$72)</f>
        <v>0</v>
      </c>
      <c r="H88" s="83">
        <f>SUMIF($B$7:$B$72,"CAA-5",$H$7:$H$72)</f>
        <v>1079.04</v>
      </c>
      <c r="I88" s="83">
        <f>SUMIF($B$7:$B$72,"CAA-5",$I$7:$I$72)</f>
        <v>5395.3</v>
      </c>
      <c r="J88" s="83">
        <f>SUMIF($B$7:$B$72,"CAA-5",$J$7:$J$72)</f>
        <v>6474.34</v>
      </c>
      <c r="K88" s="84"/>
      <c r="L88" s="84"/>
      <c r="M88" s="84"/>
      <c r="N88" s="84"/>
      <c r="O88" s="84"/>
      <c r="P88" s="84"/>
      <c r="Q88" s="84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</row>
    <row r="89" ht="15.75" customHeight="1">
      <c r="A89" s="76" t="s">
        <v>132</v>
      </c>
      <c r="B89" s="78"/>
      <c r="C89" s="77">
        <f t="shared" ref="C89:E89" si="3">SUM(C78:C88)</f>
        <v>63</v>
      </c>
      <c r="D89" s="77">
        <f t="shared" si="3"/>
        <v>3</v>
      </c>
      <c r="E89" s="77">
        <f t="shared" si="3"/>
        <v>66</v>
      </c>
      <c r="F89" s="78"/>
      <c r="G89" s="88">
        <f t="shared" ref="G89:J89" si="4">SUM(G78:G88)</f>
        <v>18000</v>
      </c>
      <c r="H89" s="88">
        <f t="shared" si="4"/>
        <v>64059.78</v>
      </c>
      <c r="I89" s="88">
        <f t="shared" si="4"/>
        <v>263484.04</v>
      </c>
      <c r="J89" s="88">
        <f t="shared" si="4"/>
        <v>345543.82</v>
      </c>
      <c r="K89" s="84"/>
      <c r="L89" s="84"/>
      <c r="M89" s="84"/>
      <c r="N89" s="84"/>
      <c r="O89" s="84"/>
      <c r="P89" s="84"/>
      <c r="Q89" s="84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</row>
    <row r="90" ht="45.75" customHeight="1">
      <c r="A90" s="84"/>
      <c r="B90" s="84"/>
      <c r="C90" s="84"/>
      <c r="D90" s="84"/>
      <c r="E90" s="84"/>
      <c r="F90" s="84"/>
      <c r="G90" s="84"/>
      <c r="H90" s="34"/>
      <c r="I90" s="34"/>
      <c r="J90" s="89"/>
      <c r="K90" s="84"/>
      <c r="L90" s="84"/>
      <c r="M90" s="84"/>
      <c r="N90" s="84"/>
      <c r="O90" s="84"/>
      <c r="P90" s="84"/>
      <c r="Q90" s="84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</row>
    <row r="91" ht="15.75" customHeight="1">
      <c r="A91" s="17" t="s">
        <v>133</v>
      </c>
      <c r="B91" s="8"/>
      <c r="C91" s="8"/>
      <c r="D91" s="8"/>
      <c r="E91" s="8"/>
      <c r="F91" s="8"/>
      <c r="G91" s="8"/>
      <c r="H91" s="8"/>
      <c r="I91" s="15"/>
      <c r="J91" s="84"/>
      <c r="K91" s="18"/>
      <c r="L91" s="84"/>
      <c r="M91" s="84"/>
      <c r="N91" s="84"/>
      <c r="O91" s="84"/>
      <c r="P91" s="84"/>
      <c r="Q91" s="84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</row>
    <row r="92" ht="15.75" customHeight="1">
      <c r="A92" s="21" t="s">
        <v>134</v>
      </c>
      <c r="B92" s="21" t="s">
        <v>135</v>
      </c>
      <c r="C92" s="21" t="s">
        <v>136</v>
      </c>
      <c r="D92" s="21" t="s">
        <v>137</v>
      </c>
      <c r="E92" s="21" t="s">
        <v>138</v>
      </c>
      <c r="F92" s="21" t="s">
        <v>139</v>
      </c>
      <c r="G92" s="21" t="s">
        <v>140</v>
      </c>
      <c r="H92" s="21" t="s">
        <v>141</v>
      </c>
      <c r="I92" s="21" t="s">
        <v>142</v>
      </c>
      <c r="J92" s="90"/>
      <c r="K92" s="18"/>
      <c r="L92" s="90"/>
      <c r="M92" s="90"/>
      <c r="N92" s="90"/>
      <c r="O92" s="90"/>
      <c r="P92" s="90"/>
      <c r="Q92" s="90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</row>
    <row r="93" ht="15.75" customHeight="1">
      <c r="A93" s="132" t="s">
        <v>306</v>
      </c>
      <c r="B93" s="196" t="s">
        <v>144</v>
      </c>
      <c r="C93" s="49"/>
      <c r="D93" s="50" t="s">
        <v>145</v>
      </c>
      <c r="E93" s="80">
        <v>1.0</v>
      </c>
      <c r="F93" s="132" t="s">
        <v>143</v>
      </c>
      <c r="G93" s="39">
        <v>0.0</v>
      </c>
      <c r="H93" s="137">
        <v>6782.61</v>
      </c>
      <c r="I93" s="33">
        <f t="shared" ref="I93:I97" si="5">SUM(G93:H93)</f>
        <v>6782.61</v>
      </c>
      <c r="J93" s="84"/>
      <c r="K93" s="34"/>
      <c r="L93" s="34"/>
      <c r="M93" s="34"/>
      <c r="N93" s="34"/>
      <c r="O93" s="34"/>
      <c r="P93" s="34"/>
      <c r="Q93" s="34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</row>
    <row r="94" ht="15.75" customHeight="1">
      <c r="A94" s="66" t="s">
        <v>307</v>
      </c>
      <c r="B94" s="197" t="s">
        <v>159</v>
      </c>
      <c r="C94" s="49"/>
      <c r="D94" s="50" t="s">
        <v>145</v>
      </c>
      <c r="E94" s="80">
        <v>1.0</v>
      </c>
      <c r="F94" s="66" t="s">
        <v>146</v>
      </c>
      <c r="G94" s="39">
        <v>0.0</v>
      </c>
      <c r="H94" s="139">
        <v>5703.56</v>
      </c>
      <c r="I94" s="33">
        <f t="shared" si="5"/>
        <v>5703.56</v>
      </c>
      <c r="J94" s="84"/>
      <c r="K94" s="34"/>
      <c r="L94" s="34"/>
      <c r="M94" s="34"/>
      <c r="N94" s="34"/>
      <c r="O94" s="34"/>
      <c r="P94" s="34"/>
      <c r="Q94" s="34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</row>
    <row r="95" ht="15.75" customHeight="1">
      <c r="A95" s="66" t="s">
        <v>308</v>
      </c>
      <c r="B95" s="197" t="s">
        <v>147</v>
      </c>
      <c r="C95" s="49"/>
      <c r="D95" s="50" t="s">
        <v>145</v>
      </c>
      <c r="E95" s="80">
        <v>1.0</v>
      </c>
      <c r="F95" s="184" t="s">
        <v>309</v>
      </c>
      <c r="G95" s="39">
        <v>0.0</v>
      </c>
      <c r="H95" s="139">
        <v>5241.11</v>
      </c>
      <c r="I95" s="33">
        <f t="shared" si="5"/>
        <v>5241.11</v>
      </c>
      <c r="J95" s="84"/>
      <c r="K95" s="34"/>
      <c r="L95" s="34"/>
      <c r="M95" s="34"/>
      <c r="N95" s="34"/>
      <c r="O95" s="34"/>
      <c r="P95" s="34"/>
      <c r="Q95" s="34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</row>
    <row r="96" ht="15.75" customHeight="1">
      <c r="A96" s="160" t="s">
        <v>310</v>
      </c>
      <c r="B96" s="197" t="s">
        <v>148</v>
      </c>
      <c r="C96" s="49"/>
      <c r="D96" s="50" t="s">
        <v>292</v>
      </c>
      <c r="E96" s="80">
        <v>1.0</v>
      </c>
      <c r="F96" s="211" t="s">
        <v>30</v>
      </c>
      <c r="G96" s="39">
        <v>0.0</v>
      </c>
      <c r="H96" s="212">
        <v>0.0</v>
      </c>
      <c r="I96" s="33">
        <f t="shared" si="5"/>
        <v>0</v>
      </c>
      <c r="J96" s="84"/>
      <c r="K96" s="34"/>
      <c r="L96" s="34"/>
      <c r="M96" s="34"/>
      <c r="N96" s="34"/>
      <c r="O96" s="34"/>
      <c r="P96" s="34"/>
      <c r="Q96" s="34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</row>
    <row r="97" ht="15.75" customHeight="1">
      <c r="A97" s="66" t="s">
        <v>311</v>
      </c>
      <c r="B97" s="197" t="s">
        <v>148</v>
      </c>
      <c r="C97" s="49"/>
      <c r="D97" s="50" t="s">
        <v>145</v>
      </c>
      <c r="E97" s="80">
        <v>1.0</v>
      </c>
      <c r="F97" s="189" t="s">
        <v>312</v>
      </c>
      <c r="G97" s="39">
        <v>0.0</v>
      </c>
      <c r="H97" s="139">
        <v>4316.21</v>
      </c>
      <c r="I97" s="33">
        <f t="shared" si="5"/>
        <v>4316.21</v>
      </c>
      <c r="J97" s="84"/>
      <c r="K97" s="34"/>
      <c r="L97" s="34"/>
      <c r="M97" s="34"/>
      <c r="N97" s="34"/>
      <c r="O97" s="34"/>
      <c r="P97" s="34"/>
      <c r="Q97" s="34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</row>
    <row r="98" ht="15.75" customHeight="1">
      <c r="A98" s="76" t="s">
        <v>149</v>
      </c>
      <c r="B98" s="76" t="s">
        <v>150</v>
      </c>
      <c r="C98" s="77" t="s">
        <v>151</v>
      </c>
      <c r="D98" s="77" t="s">
        <v>152</v>
      </c>
      <c r="E98" s="77" t="s">
        <v>153</v>
      </c>
      <c r="F98" s="97"/>
      <c r="G98" s="77" t="s">
        <v>154</v>
      </c>
      <c r="H98" s="77" t="s">
        <v>155</v>
      </c>
      <c r="I98" s="77" t="s">
        <v>156</v>
      </c>
      <c r="J98" s="84"/>
      <c r="K98" s="18"/>
      <c r="L98" s="18"/>
      <c r="M98" s="18"/>
      <c r="N98" s="18"/>
      <c r="O98" s="18"/>
      <c r="P98" s="18"/>
      <c r="Q98" s="18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</row>
    <row r="99" ht="15.75" customHeight="1">
      <c r="A99" s="79" t="s">
        <v>157</v>
      </c>
      <c r="B99" s="98" t="s">
        <v>144</v>
      </c>
      <c r="C99" s="81">
        <f>SUMIFS($E$93:$E$97,$B$93:$B$97,"FDA",$D$93:$D$97,"&lt;&gt;VAGO")</f>
        <v>1</v>
      </c>
      <c r="D99" s="81">
        <f>SUMIFS($E$93:$E$97,$B$93:$B$97,"FDA",$D$93:$D$97,"VAGO")</f>
        <v>0</v>
      </c>
      <c r="E99" s="81">
        <f t="shared" ref="E99:E103" si="6">C99+D99</f>
        <v>1</v>
      </c>
      <c r="F99" s="82"/>
      <c r="G99" s="33">
        <f>SUMIF($B$93:$B$97,"FDA",$G$93:$G$97)</f>
        <v>0</v>
      </c>
      <c r="H99" s="33">
        <f>SUMIF($B$93:$B$97,"FDA",$H$93:$H$97)</f>
        <v>6782.61</v>
      </c>
      <c r="I99" s="33">
        <f>SUMIF($B$93:$B$97,"FDA",$I$93:$I$97)</f>
        <v>6782.61</v>
      </c>
      <c r="J99" s="34"/>
      <c r="K99" s="18"/>
      <c r="L99" s="34"/>
      <c r="M99" s="34"/>
      <c r="N99" s="34"/>
      <c r="O99" s="34"/>
      <c r="P99" s="34"/>
      <c r="Q99" s="34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</row>
    <row r="100" ht="15.75" customHeight="1">
      <c r="A100" s="79" t="s">
        <v>158</v>
      </c>
      <c r="B100" s="98" t="s">
        <v>159</v>
      </c>
      <c r="C100" s="81">
        <f>SUMIFS($E$93:$E$97,$B$93:$B$97,"FDA-1",$D$93:$D$97,"&lt;&gt;VAGO")</f>
        <v>1</v>
      </c>
      <c r="D100" s="81">
        <f>SUMIFS($E$93:$E$97,$B$93:$B$97,"FDA-1",$D$93:$D$97,"VAGO")</f>
        <v>0</v>
      </c>
      <c r="E100" s="81">
        <f t="shared" si="6"/>
        <v>1</v>
      </c>
      <c r="F100" s="82"/>
      <c r="G100" s="33">
        <f>SUMIF($B$93:$B$97,"FDA-1",$G$93:$G$97)</f>
        <v>0</v>
      </c>
      <c r="H100" s="33">
        <f>SUMIF($B$93:$B$97,"FDA-1",$H$93:$H$97)</f>
        <v>5703.56</v>
      </c>
      <c r="I100" s="33">
        <f>SUMIF($B$93:$B$97,"FDA-1",$I$93:$I$97)</f>
        <v>5703.56</v>
      </c>
      <c r="J100" s="34"/>
      <c r="K100" s="18"/>
      <c r="L100" s="34"/>
      <c r="M100" s="34"/>
      <c r="N100" s="34"/>
      <c r="O100" s="34"/>
      <c r="P100" s="34"/>
      <c r="Q100" s="34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</row>
    <row r="101" ht="15.75" customHeight="1">
      <c r="A101" s="79" t="s">
        <v>160</v>
      </c>
      <c r="B101" s="98" t="s">
        <v>147</v>
      </c>
      <c r="C101" s="81">
        <f>SUMIFS($E$93:$E$97,$B$93:$B$97,"FDA-2",$D$93:$D$97,"&lt;&gt;VAGO")</f>
        <v>1</v>
      </c>
      <c r="D101" s="81">
        <f>SUMIFS($E$93:$E$97,$B$93:$B$97,"FDA-2",$D$93:$D$97,"VAGO")</f>
        <v>0</v>
      </c>
      <c r="E101" s="81">
        <f t="shared" si="6"/>
        <v>1</v>
      </c>
      <c r="F101" s="85"/>
      <c r="G101" s="33">
        <f>SUMIF($B$93:$B$97,"FDA-2",$G$93:$G$97)</f>
        <v>0</v>
      </c>
      <c r="H101" s="33">
        <f>SUMIF($B$93:$B$97,"FDA-2",$H$93:$H$97)</f>
        <v>5241.11</v>
      </c>
      <c r="I101" s="33">
        <f>SUMIF($B$93:$B$97,"FDA-2",$I$93:$I$97)</f>
        <v>5241.11</v>
      </c>
      <c r="J101" s="34"/>
      <c r="K101" s="18"/>
      <c r="L101" s="34"/>
      <c r="M101" s="34"/>
      <c r="N101" s="34"/>
      <c r="O101" s="34"/>
      <c r="P101" s="34"/>
      <c r="Q101" s="34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</row>
    <row r="102" ht="15.75" customHeight="1">
      <c r="A102" s="79" t="s">
        <v>161</v>
      </c>
      <c r="B102" s="98" t="s">
        <v>148</v>
      </c>
      <c r="C102" s="81">
        <f>SUMIFS($E$93:$E$97,$B$93:$B$97,"FDA-3",$D$93:$D$97,"&lt;&gt;VAGO")</f>
        <v>1</v>
      </c>
      <c r="D102" s="81">
        <f>SUMIFS($E$93:$E$97,$B$93:$B$97,"FDA-3",$D$93:$D$97,"VAGO")</f>
        <v>1</v>
      </c>
      <c r="E102" s="81">
        <f t="shared" si="6"/>
        <v>2</v>
      </c>
      <c r="F102" s="87"/>
      <c r="G102" s="33">
        <f>SUMIF($B$93:$B$97,"FDA-3",$G$93:$G$97)</f>
        <v>0</v>
      </c>
      <c r="H102" s="33">
        <f>SUMIF($B$93:$B$97,"FDA-3",$H$93:$H$97)</f>
        <v>4316.21</v>
      </c>
      <c r="I102" s="33">
        <f>SUMIF($B$93:$B$97,"FDA-3",$I$93:$I$97)</f>
        <v>4316.21</v>
      </c>
      <c r="J102" s="34"/>
      <c r="K102" s="18"/>
      <c r="L102" s="34"/>
      <c r="M102" s="34"/>
      <c r="N102" s="34"/>
      <c r="O102" s="34"/>
      <c r="P102" s="34"/>
      <c r="Q102" s="34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</row>
    <row r="103" ht="15.75" customHeight="1">
      <c r="A103" s="79" t="s">
        <v>162</v>
      </c>
      <c r="B103" s="98" t="s">
        <v>163</v>
      </c>
      <c r="C103" s="81">
        <f>SUMIFS($E$93:$E$97,$B$93:$B$97,"FDA-4",$D$93:$D$97,"&lt;&gt;VAGO")</f>
        <v>0</v>
      </c>
      <c r="D103" s="81">
        <f>SUMIFS($E$93:$E$97,$B$93:$B$97,"FDA-4",$D$93:$D$97,"VAGO")</f>
        <v>0</v>
      </c>
      <c r="E103" s="81">
        <f t="shared" si="6"/>
        <v>0</v>
      </c>
      <c r="F103" s="85"/>
      <c r="G103" s="33">
        <f>SUMIF($B$93:$B$97,"FDA-4",$G$93:$G$97)</f>
        <v>0</v>
      </c>
      <c r="H103" s="33">
        <f>SUMIF($B$93:$B$97,"FDA-4",$H$93:$H$97)</f>
        <v>0</v>
      </c>
      <c r="I103" s="33">
        <f>SUMIF($B$93:$B$97,"FDA-4",$I$93:$I$97)</f>
        <v>0</v>
      </c>
      <c r="J103" s="34"/>
      <c r="K103" s="18"/>
      <c r="L103" s="34"/>
      <c r="M103" s="34"/>
      <c r="N103" s="34"/>
      <c r="O103" s="34"/>
      <c r="P103" s="34"/>
      <c r="Q103" s="34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</row>
    <row r="104" ht="15.75" customHeight="1">
      <c r="A104" s="76" t="s">
        <v>164</v>
      </c>
      <c r="B104" s="97"/>
      <c r="C104" s="77">
        <f t="shared" ref="C104:E104" si="7">SUM(C99:C103)</f>
        <v>4</v>
      </c>
      <c r="D104" s="77">
        <f t="shared" si="7"/>
        <v>1</v>
      </c>
      <c r="E104" s="77">
        <f t="shared" si="7"/>
        <v>5</v>
      </c>
      <c r="F104" s="97"/>
      <c r="G104" s="100">
        <f t="shared" ref="G104:I104" si="8">SUM(G99:G103)</f>
        <v>0</v>
      </c>
      <c r="H104" s="100">
        <f t="shared" si="8"/>
        <v>22043.49</v>
      </c>
      <c r="I104" s="100">
        <f t="shared" si="8"/>
        <v>22043.49</v>
      </c>
      <c r="J104" s="34"/>
      <c r="K104" s="18"/>
      <c r="L104" s="34"/>
      <c r="M104" s="34"/>
      <c r="N104" s="34"/>
      <c r="O104" s="34"/>
      <c r="P104" s="34"/>
      <c r="Q104" s="34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</row>
    <row r="105" ht="45.0" customHeight="1">
      <c r="A105" s="89"/>
      <c r="B105" s="89"/>
      <c r="C105" s="89"/>
      <c r="D105" s="89"/>
      <c r="E105" s="89"/>
      <c r="F105" s="89"/>
      <c r="G105" s="89"/>
      <c r="H105" s="89"/>
      <c r="I105" s="18"/>
      <c r="J105" s="34"/>
      <c r="K105" s="18"/>
      <c r="L105" s="34"/>
      <c r="M105" s="34"/>
      <c r="N105" s="34"/>
      <c r="O105" s="34"/>
      <c r="P105" s="34"/>
      <c r="Q105" s="34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</row>
    <row r="106" ht="15.75" customHeight="1">
      <c r="A106" s="17" t="s">
        <v>165</v>
      </c>
      <c r="B106" s="8"/>
      <c r="C106" s="8"/>
      <c r="D106" s="8"/>
      <c r="E106" s="8"/>
      <c r="F106" s="8"/>
      <c r="G106" s="8"/>
      <c r="H106" s="8"/>
      <c r="I106" s="15"/>
      <c r="J106" s="34"/>
      <c r="K106" s="18"/>
      <c r="L106" s="34"/>
      <c r="M106" s="34"/>
      <c r="N106" s="34"/>
      <c r="O106" s="34"/>
      <c r="P106" s="34"/>
      <c r="Q106" s="34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</row>
    <row r="107" ht="15.75" customHeight="1">
      <c r="A107" s="101" t="s">
        <v>166</v>
      </c>
      <c r="B107" s="21" t="s">
        <v>167</v>
      </c>
      <c r="C107" s="21" t="s">
        <v>168</v>
      </c>
      <c r="D107" s="21" t="s">
        <v>169</v>
      </c>
      <c r="E107" s="21" t="s">
        <v>170</v>
      </c>
      <c r="F107" s="21" t="s">
        <v>171</v>
      </c>
      <c r="G107" s="21" t="s">
        <v>172</v>
      </c>
      <c r="H107" s="21" t="s">
        <v>173</v>
      </c>
      <c r="I107" s="21" t="s">
        <v>174</v>
      </c>
      <c r="J107" s="18"/>
      <c r="K107" s="18"/>
      <c r="L107" s="18"/>
      <c r="M107" s="18"/>
      <c r="N107" s="18"/>
      <c r="O107" s="18"/>
      <c r="P107" s="18"/>
      <c r="Q107" s="18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</row>
    <row r="108" ht="15.75" customHeight="1">
      <c r="A108" s="162" t="s">
        <v>313</v>
      </c>
      <c r="B108" s="163" t="s">
        <v>176</v>
      </c>
      <c r="C108" s="249"/>
      <c r="D108" s="135" t="s">
        <v>145</v>
      </c>
      <c r="E108" s="215">
        <v>1.0</v>
      </c>
      <c r="F108" s="162" t="s">
        <v>175</v>
      </c>
      <c r="G108" s="136">
        <v>0.0</v>
      </c>
      <c r="H108" s="202">
        <v>1392.8</v>
      </c>
      <c r="I108" s="33">
        <f t="shared" ref="I108:I133" si="9">SUM(G108:H108)</f>
        <v>1392.8</v>
      </c>
      <c r="J108" s="34"/>
      <c r="K108" s="34"/>
      <c r="L108" s="34"/>
      <c r="M108" s="34"/>
      <c r="N108" s="34"/>
      <c r="O108" s="34"/>
      <c r="P108" s="34"/>
      <c r="Q108" s="34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</row>
    <row r="109" ht="15.75" customHeight="1">
      <c r="A109" s="173" t="s">
        <v>313</v>
      </c>
      <c r="B109" s="167" t="s">
        <v>176</v>
      </c>
      <c r="C109" s="68"/>
      <c r="D109" s="135" t="s">
        <v>145</v>
      </c>
      <c r="E109" s="217">
        <v>1.0</v>
      </c>
      <c r="F109" s="173" t="s">
        <v>177</v>
      </c>
      <c r="G109" s="72">
        <v>0.0</v>
      </c>
      <c r="H109" s="146">
        <v>1392.8</v>
      </c>
      <c r="I109" s="33">
        <f t="shared" si="9"/>
        <v>1392.8</v>
      </c>
      <c r="J109" s="34"/>
      <c r="K109" s="34"/>
      <c r="L109" s="34"/>
      <c r="M109" s="34"/>
      <c r="N109" s="34"/>
      <c r="O109" s="34"/>
      <c r="P109" s="34"/>
      <c r="Q109" s="34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</row>
    <row r="110" ht="15.75" customHeight="1">
      <c r="A110" s="173" t="s">
        <v>313</v>
      </c>
      <c r="B110" s="167" t="s">
        <v>176</v>
      </c>
      <c r="C110" s="68"/>
      <c r="D110" s="135" t="s">
        <v>145</v>
      </c>
      <c r="E110" s="217">
        <v>1.0</v>
      </c>
      <c r="F110" s="173" t="s">
        <v>178</v>
      </c>
      <c r="G110" s="72">
        <v>0.0</v>
      </c>
      <c r="H110" s="146">
        <v>1392.8</v>
      </c>
      <c r="I110" s="33">
        <f t="shared" si="9"/>
        <v>1392.8</v>
      </c>
      <c r="J110" s="34"/>
      <c r="K110" s="34"/>
      <c r="L110" s="34"/>
      <c r="M110" s="34"/>
      <c r="N110" s="34"/>
      <c r="O110" s="34"/>
      <c r="P110" s="34"/>
      <c r="Q110" s="34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</row>
    <row r="111" ht="15.75" customHeight="1">
      <c r="A111" s="166" t="s">
        <v>313</v>
      </c>
      <c r="B111" s="167" t="s">
        <v>176</v>
      </c>
      <c r="C111" s="68"/>
      <c r="D111" s="135" t="s">
        <v>145</v>
      </c>
      <c r="E111" s="217">
        <v>1.0</v>
      </c>
      <c r="F111" s="173" t="s">
        <v>179</v>
      </c>
      <c r="G111" s="72">
        <v>0.0</v>
      </c>
      <c r="H111" s="146">
        <v>1392.8</v>
      </c>
      <c r="I111" s="33">
        <f t="shared" si="9"/>
        <v>1392.8</v>
      </c>
      <c r="J111" s="34"/>
      <c r="K111" s="34"/>
      <c r="L111" s="34"/>
      <c r="M111" s="34"/>
      <c r="N111" s="34"/>
      <c r="O111" s="34"/>
      <c r="P111" s="34"/>
      <c r="Q111" s="34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</row>
    <row r="112" ht="15.75" customHeight="1">
      <c r="A112" s="265" t="s">
        <v>313</v>
      </c>
      <c r="B112" s="266" t="s">
        <v>176</v>
      </c>
      <c r="C112" s="250"/>
      <c r="D112" s="135" t="s">
        <v>145</v>
      </c>
      <c r="E112" s="217">
        <v>1.0</v>
      </c>
      <c r="F112" s="265" t="s">
        <v>359</v>
      </c>
      <c r="G112" s="72">
        <v>0.0</v>
      </c>
      <c r="H112" s="146">
        <v>1392.8</v>
      </c>
      <c r="I112" s="33">
        <f t="shared" si="9"/>
        <v>1392.8</v>
      </c>
      <c r="J112" s="34"/>
      <c r="K112" s="34"/>
      <c r="L112" s="34"/>
      <c r="M112" s="34"/>
      <c r="N112" s="34"/>
      <c r="O112" s="34"/>
      <c r="P112" s="34"/>
      <c r="Q112" s="34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</row>
    <row r="113" ht="15.75" customHeight="1">
      <c r="A113" s="265" t="s">
        <v>313</v>
      </c>
      <c r="B113" s="266" t="s">
        <v>176</v>
      </c>
      <c r="C113" s="250"/>
      <c r="D113" s="135" t="s">
        <v>145</v>
      </c>
      <c r="E113" s="217">
        <v>1.0</v>
      </c>
      <c r="F113" s="265" t="s">
        <v>360</v>
      </c>
      <c r="G113" s="72">
        <v>0.0</v>
      </c>
      <c r="H113" s="146">
        <v>1392.8</v>
      </c>
      <c r="I113" s="33">
        <f t="shared" si="9"/>
        <v>1392.8</v>
      </c>
      <c r="J113" s="34"/>
      <c r="K113" s="34"/>
      <c r="L113" s="34"/>
      <c r="M113" s="34"/>
      <c r="N113" s="34"/>
      <c r="O113" s="34"/>
      <c r="P113" s="34"/>
      <c r="Q113" s="34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</row>
    <row r="114" ht="15.75" customHeight="1">
      <c r="A114" s="265" t="s">
        <v>313</v>
      </c>
      <c r="B114" s="266" t="s">
        <v>176</v>
      </c>
      <c r="C114" s="250"/>
      <c r="D114" s="135" t="s">
        <v>145</v>
      </c>
      <c r="E114" s="217">
        <v>1.0</v>
      </c>
      <c r="F114" s="265" t="s">
        <v>361</v>
      </c>
      <c r="G114" s="72">
        <v>0.0</v>
      </c>
      <c r="H114" s="146">
        <v>1392.8</v>
      </c>
      <c r="I114" s="33">
        <f t="shared" si="9"/>
        <v>1392.8</v>
      </c>
      <c r="J114" s="34"/>
      <c r="K114" s="34"/>
      <c r="L114" s="34"/>
      <c r="M114" s="34"/>
      <c r="N114" s="34"/>
      <c r="O114" s="34"/>
      <c r="P114" s="34"/>
      <c r="Q114" s="34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</row>
    <row r="115" ht="15.75" customHeight="1">
      <c r="A115" s="166" t="s">
        <v>314</v>
      </c>
      <c r="B115" s="167" t="s">
        <v>181</v>
      </c>
      <c r="C115" s="250"/>
      <c r="D115" s="135" t="s">
        <v>145</v>
      </c>
      <c r="E115" s="217">
        <v>1.0</v>
      </c>
      <c r="F115" s="166" t="s">
        <v>180</v>
      </c>
      <c r="G115" s="72">
        <v>0.0</v>
      </c>
      <c r="H115" s="146">
        <v>849.76</v>
      </c>
      <c r="I115" s="33">
        <f t="shared" si="9"/>
        <v>849.76</v>
      </c>
      <c r="J115" s="34"/>
      <c r="K115" s="34"/>
      <c r="L115" s="34"/>
      <c r="M115" s="34"/>
      <c r="N115" s="34"/>
      <c r="O115" s="34"/>
      <c r="P115" s="34"/>
      <c r="Q115" s="34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</row>
    <row r="116" ht="15.75" customHeight="1">
      <c r="A116" s="166" t="s">
        <v>314</v>
      </c>
      <c r="B116" s="167" t="s">
        <v>181</v>
      </c>
      <c r="C116" s="250"/>
      <c r="D116" s="135" t="s">
        <v>145</v>
      </c>
      <c r="E116" s="217">
        <v>1.0</v>
      </c>
      <c r="F116" s="227" t="s">
        <v>183</v>
      </c>
      <c r="G116" s="72">
        <v>0.0</v>
      </c>
      <c r="H116" s="146">
        <v>849.76</v>
      </c>
      <c r="I116" s="33">
        <f t="shared" si="9"/>
        <v>849.76</v>
      </c>
      <c r="J116" s="34"/>
      <c r="K116" s="34"/>
      <c r="L116" s="34"/>
      <c r="M116" s="34"/>
      <c r="N116" s="34"/>
      <c r="O116" s="34"/>
      <c r="P116" s="34"/>
      <c r="Q116" s="34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</row>
    <row r="117" ht="12.75" customHeight="1">
      <c r="A117" s="166" t="s">
        <v>314</v>
      </c>
      <c r="B117" s="167" t="s">
        <v>181</v>
      </c>
      <c r="C117" s="250"/>
      <c r="D117" s="135" t="s">
        <v>145</v>
      </c>
      <c r="E117" s="217">
        <v>1.0</v>
      </c>
      <c r="F117" s="166" t="s">
        <v>185</v>
      </c>
      <c r="G117" s="72">
        <v>0.0</v>
      </c>
      <c r="H117" s="146">
        <v>849.76</v>
      </c>
      <c r="I117" s="33">
        <f t="shared" si="9"/>
        <v>849.76</v>
      </c>
      <c r="J117" s="34"/>
      <c r="K117" s="34"/>
      <c r="L117" s="34"/>
      <c r="M117" s="34"/>
      <c r="N117" s="34"/>
      <c r="O117" s="34"/>
      <c r="P117" s="34"/>
      <c r="Q117" s="34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</row>
    <row r="118" ht="15.75" customHeight="1">
      <c r="A118" s="166" t="s">
        <v>314</v>
      </c>
      <c r="B118" s="167" t="s">
        <v>181</v>
      </c>
      <c r="C118" s="250"/>
      <c r="D118" s="135" t="s">
        <v>145</v>
      </c>
      <c r="E118" s="217">
        <v>1.0</v>
      </c>
      <c r="F118" s="265" t="s">
        <v>362</v>
      </c>
      <c r="G118" s="72">
        <v>0.0</v>
      </c>
      <c r="H118" s="146">
        <v>849.76</v>
      </c>
      <c r="I118" s="33">
        <f t="shared" si="9"/>
        <v>849.76</v>
      </c>
      <c r="J118" s="34"/>
      <c r="K118" s="34"/>
      <c r="L118" s="34"/>
      <c r="M118" s="34"/>
      <c r="N118" s="34"/>
      <c r="O118" s="34"/>
      <c r="P118" s="34"/>
      <c r="Q118" s="34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</row>
    <row r="119" ht="15.75" customHeight="1">
      <c r="A119" s="166" t="s">
        <v>314</v>
      </c>
      <c r="B119" s="167" t="s">
        <v>181</v>
      </c>
      <c r="C119" s="250"/>
      <c r="D119" s="135" t="s">
        <v>145</v>
      </c>
      <c r="E119" s="217">
        <v>1.0</v>
      </c>
      <c r="F119" s="265" t="s">
        <v>363</v>
      </c>
      <c r="G119" s="72">
        <v>0.0</v>
      </c>
      <c r="H119" s="146">
        <v>849.76</v>
      </c>
      <c r="I119" s="33">
        <f t="shared" si="9"/>
        <v>849.76</v>
      </c>
      <c r="J119" s="34"/>
      <c r="K119" s="34"/>
      <c r="L119" s="34"/>
      <c r="M119" s="34"/>
      <c r="N119" s="34"/>
      <c r="O119" s="34"/>
      <c r="P119" s="34"/>
      <c r="Q119" s="34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</row>
    <row r="120" ht="15.75" customHeight="1">
      <c r="A120" s="166" t="s">
        <v>314</v>
      </c>
      <c r="B120" s="167" t="s">
        <v>181</v>
      </c>
      <c r="C120" s="250"/>
      <c r="D120" s="135" t="s">
        <v>145</v>
      </c>
      <c r="E120" s="217">
        <v>1.0</v>
      </c>
      <c r="F120" s="265" t="s">
        <v>364</v>
      </c>
      <c r="G120" s="72">
        <v>0.0</v>
      </c>
      <c r="H120" s="146">
        <v>849.76</v>
      </c>
      <c r="I120" s="33">
        <f t="shared" si="9"/>
        <v>849.76</v>
      </c>
      <c r="J120" s="34"/>
      <c r="K120" s="34"/>
      <c r="L120" s="34"/>
      <c r="M120" s="34"/>
      <c r="N120" s="34"/>
      <c r="O120" s="34"/>
      <c r="P120" s="34"/>
      <c r="Q120" s="34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</row>
    <row r="121" ht="15.75" customHeight="1">
      <c r="A121" s="166" t="s">
        <v>314</v>
      </c>
      <c r="B121" s="167" t="s">
        <v>181</v>
      </c>
      <c r="C121" s="250"/>
      <c r="D121" s="135" t="s">
        <v>145</v>
      </c>
      <c r="E121" s="217">
        <v>1.0</v>
      </c>
      <c r="F121" s="265" t="s">
        <v>365</v>
      </c>
      <c r="G121" s="72">
        <v>0.0</v>
      </c>
      <c r="H121" s="146">
        <v>849.76</v>
      </c>
      <c r="I121" s="33">
        <f t="shared" si="9"/>
        <v>849.76</v>
      </c>
      <c r="J121" s="34"/>
      <c r="K121" s="34"/>
      <c r="L121" s="34"/>
      <c r="M121" s="34"/>
      <c r="N121" s="34"/>
      <c r="O121" s="34"/>
      <c r="P121" s="34"/>
      <c r="Q121" s="34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</row>
    <row r="122" ht="15.75" customHeight="1">
      <c r="A122" s="166" t="s">
        <v>315</v>
      </c>
      <c r="B122" s="167" t="s">
        <v>187</v>
      </c>
      <c r="C122" s="250"/>
      <c r="D122" s="135" t="s">
        <v>145</v>
      </c>
      <c r="E122" s="217">
        <v>1.0</v>
      </c>
      <c r="F122" s="166" t="s">
        <v>186</v>
      </c>
      <c r="G122" s="72">
        <v>0.0</v>
      </c>
      <c r="H122" s="146">
        <v>505.81</v>
      </c>
      <c r="I122" s="33">
        <f t="shared" si="9"/>
        <v>505.81</v>
      </c>
      <c r="J122" s="34"/>
      <c r="K122" s="34"/>
      <c r="L122" s="34"/>
      <c r="M122" s="34"/>
      <c r="N122" s="34"/>
      <c r="O122" s="34"/>
      <c r="P122" s="34"/>
      <c r="Q122" s="34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</row>
    <row r="123" ht="15.75" customHeight="1">
      <c r="A123" s="166" t="s">
        <v>315</v>
      </c>
      <c r="B123" s="167" t="s">
        <v>187</v>
      </c>
      <c r="C123" s="250"/>
      <c r="D123" s="135" t="s">
        <v>145</v>
      </c>
      <c r="E123" s="217">
        <v>1.0</v>
      </c>
      <c r="F123" s="112" t="s">
        <v>195</v>
      </c>
      <c r="G123" s="72">
        <v>0.0</v>
      </c>
      <c r="H123" s="146">
        <v>505.81</v>
      </c>
      <c r="I123" s="33">
        <f t="shared" si="9"/>
        <v>505.81</v>
      </c>
      <c r="J123" s="34"/>
      <c r="K123" s="34"/>
      <c r="L123" s="34"/>
      <c r="M123" s="34"/>
      <c r="N123" s="34"/>
      <c r="O123" s="34"/>
      <c r="P123" s="34"/>
      <c r="Q123" s="34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</row>
    <row r="124" ht="15.75" customHeight="1">
      <c r="A124" s="166" t="s">
        <v>315</v>
      </c>
      <c r="B124" s="167" t="s">
        <v>187</v>
      </c>
      <c r="C124" s="250"/>
      <c r="D124" s="135" t="s">
        <v>145</v>
      </c>
      <c r="E124" s="217">
        <v>1.0</v>
      </c>
      <c r="F124" s="227" t="s">
        <v>189</v>
      </c>
      <c r="G124" s="72">
        <v>0.0</v>
      </c>
      <c r="H124" s="146">
        <v>505.81</v>
      </c>
      <c r="I124" s="33">
        <f t="shared" si="9"/>
        <v>505.81</v>
      </c>
      <c r="J124" s="34"/>
      <c r="K124" s="34"/>
      <c r="L124" s="34"/>
      <c r="M124" s="34"/>
      <c r="N124" s="34"/>
      <c r="O124" s="34"/>
      <c r="P124" s="34"/>
      <c r="Q124" s="34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</row>
    <row r="125" ht="15.75" customHeight="1">
      <c r="A125" s="265" t="s">
        <v>315</v>
      </c>
      <c r="B125" s="167" t="s">
        <v>187</v>
      </c>
      <c r="C125" s="267"/>
      <c r="D125" s="135" t="s">
        <v>145</v>
      </c>
      <c r="E125" s="217">
        <v>1.0</v>
      </c>
      <c r="F125" s="265" t="s">
        <v>190</v>
      </c>
      <c r="G125" s="72">
        <v>0.0</v>
      </c>
      <c r="H125" s="146">
        <v>505.81</v>
      </c>
      <c r="I125" s="33">
        <f t="shared" si="9"/>
        <v>505.81</v>
      </c>
      <c r="J125" s="34"/>
      <c r="K125" s="34"/>
      <c r="L125" s="34"/>
      <c r="M125" s="34"/>
      <c r="N125" s="34"/>
      <c r="O125" s="34"/>
      <c r="P125" s="34"/>
      <c r="Q125" s="34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</row>
    <row r="126" ht="15.75" customHeight="1">
      <c r="A126" s="257" t="s">
        <v>315</v>
      </c>
      <c r="B126" s="216" t="s">
        <v>187</v>
      </c>
      <c r="C126" s="250"/>
      <c r="D126" s="135" t="s">
        <v>145</v>
      </c>
      <c r="E126" s="217">
        <v>1.0</v>
      </c>
      <c r="F126" s="257" t="s">
        <v>357</v>
      </c>
      <c r="G126" s="258">
        <v>0.0</v>
      </c>
      <c r="H126" s="146">
        <v>505.81</v>
      </c>
      <c r="I126" s="33">
        <f t="shared" si="9"/>
        <v>505.81</v>
      </c>
      <c r="J126" s="34"/>
      <c r="K126" s="34"/>
      <c r="L126" s="34"/>
      <c r="M126" s="34"/>
      <c r="N126" s="34"/>
      <c r="O126" s="34"/>
      <c r="P126" s="34"/>
      <c r="Q126" s="34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</row>
    <row r="127" ht="15.75" customHeight="1">
      <c r="A127" s="166" t="s">
        <v>315</v>
      </c>
      <c r="B127" s="167" t="s">
        <v>187</v>
      </c>
      <c r="C127" s="250"/>
      <c r="D127" s="135" t="s">
        <v>145</v>
      </c>
      <c r="E127" s="217">
        <v>1.0</v>
      </c>
      <c r="F127" s="265" t="s">
        <v>196</v>
      </c>
      <c r="G127" s="72">
        <v>0.0</v>
      </c>
      <c r="H127" s="146">
        <v>505.81</v>
      </c>
      <c r="I127" s="33">
        <f t="shared" si="9"/>
        <v>505.81</v>
      </c>
      <c r="J127" s="34"/>
      <c r="K127" s="34"/>
      <c r="L127" s="34"/>
      <c r="M127" s="34"/>
      <c r="N127" s="34"/>
      <c r="O127" s="34"/>
      <c r="P127" s="34"/>
      <c r="Q127" s="34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</row>
    <row r="128" ht="15.75" customHeight="1">
      <c r="A128" s="166" t="s">
        <v>315</v>
      </c>
      <c r="B128" s="167" t="s">
        <v>187</v>
      </c>
      <c r="C128" s="250"/>
      <c r="D128" s="135" t="s">
        <v>145</v>
      </c>
      <c r="E128" s="217">
        <v>1.0</v>
      </c>
      <c r="F128" s="265" t="s">
        <v>197</v>
      </c>
      <c r="G128" s="72">
        <v>0.0</v>
      </c>
      <c r="H128" s="146">
        <v>505.81</v>
      </c>
      <c r="I128" s="33">
        <f t="shared" si="9"/>
        <v>505.81</v>
      </c>
      <c r="J128" s="34"/>
      <c r="K128" s="34"/>
      <c r="L128" s="34"/>
      <c r="M128" s="34"/>
      <c r="N128" s="34"/>
      <c r="O128" s="34"/>
      <c r="P128" s="34"/>
      <c r="Q128" s="34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</row>
    <row r="129" ht="15.75" customHeight="1">
      <c r="A129" s="108" t="s">
        <v>315</v>
      </c>
      <c r="B129" s="216" t="s">
        <v>187</v>
      </c>
      <c r="C129" s="250"/>
      <c r="D129" s="135" t="s">
        <v>145</v>
      </c>
      <c r="E129" s="217">
        <v>1.0</v>
      </c>
      <c r="F129" s="108" t="s">
        <v>368</v>
      </c>
      <c r="G129" s="258">
        <v>0.0</v>
      </c>
      <c r="H129" s="268">
        <v>505.81</v>
      </c>
      <c r="I129" s="33">
        <f t="shared" si="9"/>
        <v>505.81</v>
      </c>
      <c r="J129" s="34"/>
      <c r="K129" s="34"/>
      <c r="L129" s="34"/>
      <c r="M129" s="34"/>
      <c r="N129" s="34"/>
      <c r="O129" s="34"/>
      <c r="P129" s="34"/>
      <c r="Q129" s="34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</row>
    <row r="130" ht="15.75" customHeight="1">
      <c r="A130" s="166" t="s">
        <v>316</v>
      </c>
      <c r="B130" s="167" t="s">
        <v>191</v>
      </c>
      <c r="C130" s="250"/>
      <c r="D130" s="135" t="s">
        <v>145</v>
      </c>
      <c r="E130" s="217">
        <v>1.0</v>
      </c>
      <c r="F130" s="227" t="s">
        <v>193</v>
      </c>
      <c r="G130" s="72">
        <v>0.0</v>
      </c>
      <c r="H130" s="146">
        <v>465.35</v>
      </c>
      <c r="I130" s="33">
        <f t="shared" si="9"/>
        <v>465.35</v>
      </c>
      <c r="J130" s="34"/>
      <c r="K130" s="34"/>
      <c r="L130" s="34"/>
      <c r="M130" s="34"/>
      <c r="N130" s="34"/>
      <c r="O130" s="34"/>
      <c r="P130" s="34"/>
      <c r="Q130" s="34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</row>
    <row r="131" ht="15.75" customHeight="1">
      <c r="A131" s="166" t="s">
        <v>316</v>
      </c>
      <c r="B131" s="167" t="s">
        <v>191</v>
      </c>
      <c r="C131" s="250"/>
      <c r="D131" s="135" t="s">
        <v>145</v>
      </c>
      <c r="E131" s="217">
        <v>1.0</v>
      </c>
      <c r="F131" s="227" t="s">
        <v>194</v>
      </c>
      <c r="G131" s="72">
        <v>0.0</v>
      </c>
      <c r="H131" s="146">
        <v>465.35</v>
      </c>
      <c r="I131" s="33">
        <f t="shared" si="9"/>
        <v>465.35</v>
      </c>
      <c r="J131" s="34"/>
      <c r="K131" s="34"/>
      <c r="L131" s="34"/>
      <c r="M131" s="34"/>
      <c r="N131" s="34"/>
      <c r="O131" s="34"/>
      <c r="P131" s="34"/>
      <c r="Q131" s="34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</row>
    <row r="132" ht="15.75" customHeight="1">
      <c r="A132" s="228" t="s">
        <v>315</v>
      </c>
      <c r="B132" s="206" t="s">
        <v>187</v>
      </c>
      <c r="C132" s="250"/>
      <c r="D132" s="135" t="s">
        <v>292</v>
      </c>
      <c r="E132" s="217">
        <v>1.0</v>
      </c>
      <c r="F132" s="228" t="s">
        <v>30</v>
      </c>
      <c r="G132" s="199">
        <v>0.0</v>
      </c>
      <c r="H132" s="208">
        <v>0.0</v>
      </c>
      <c r="I132" s="33">
        <f t="shared" si="9"/>
        <v>0</v>
      </c>
      <c r="J132" s="34"/>
      <c r="K132" s="34"/>
      <c r="L132" s="34"/>
      <c r="M132" s="34"/>
      <c r="N132" s="34"/>
      <c r="O132" s="34"/>
      <c r="P132" s="34"/>
      <c r="Q132" s="34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</row>
    <row r="133" ht="15.75" customHeight="1">
      <c r="A133" s="228" t="s">
        <v>315</v>
      </c>
      <c r="B133" s="206" t="s">
        <v>187</v>
      </c>
      <c r="C133" s="250"/>
      <c r="D133" s="135" t="s">
        <v>292</v>
      </c>
      <c r="E133" s="217">
        <v>1.0</v>
      </c>
      <c r="F133" s="228" t="s">
        <v>30</v>
      </c>
      <c r="G133" s="199">
        <v>0.0</v>
      </c>
      <c r="H133" s="208">
        <v>0.0</v>
      </c>
      <c r="I133" s="33">
        <f t="shared" si="9"/>
        <v>0</v>
      </c>
      <c r="J133" s="34"/>
      <c r="K133" s="34"/>
      <c r="L133" s="34"/>
      <c r="M133" s="34"/>
      <c r="N133" s="34"/>
      <c r="O133" s="34"/>
      <c r="P133" s="34"/>
      <c r="Q133" s="34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</row>
    <row r="134" ht="15.75" customHeight="1">
      <c r="A134" s="76" t="s">
        <v>198</v>
      </c>
      <c r="B134" s="76" t="s">
        <v>199</v>
      </c>
      <c r="C134" s="77" t="s">
        <v>200</v>
      </c>
      <c r="D134" s="77" t="s">
        <v>201</v>
      </c>
      <c r="E134" s="77" t="s">
        <v>202</v>
      </c>
      <c r="F134" s="97"/>
      <c r="G134" s="77" t="s">
        <v>203</v>
      </c>
      <c r="H134" s="77" t="s">
        <v>204</v>
      </c>
      <c r="I134" s="77" t="s">
        <v>205</v>
      </c>
      <c r="J134" s="34"/>
      <c r="K134" s="34"/>
      <c r="L134" s="34"/>
      <c r="M134" s="34"/>
      <c r="N134" s="34"/>
      <c r="O134" s="34"/>
      <c r="P134" s="34"/>
      <c r="Q134" s="34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</row>
    <row r="135" ht="15.75" customHeight="1">
      <c r="A135" s="79" t="s">
        <v>206</v>
      </c>
      <c r="B135" s="98" t="s">
        <v>176</v>
      </c>
      <c r="C135" s="81">
        <f>SUMIFS($E$108:$E$133,$B$108:$B$133,"FGS-1",$D$108:$D$133,"&lt;&gt;VAGO")</f>
        <v>7</v>
      </c>
      <c r="D135" s="81">
        <f>SUMIFS($E$108:$E$133,$B$108:$B$133,"FGS-1",$D$108:$D$133,"VAGO")</f>
        <v>0</v>
      </c>
      <c r="E135" s="81">
        <f t="shared" ref="E135:E140" si="10">C135+D135</f>
        <v>7</v>
      </c>
      <c r="F135" s="82"/>
      <c r="G135" s="33">
        <f>SUMIF($B$108:$B$133,"FGS-1",$G$108:$G$133)</f>
        <v>0</v>
      </c>
      <c r="H135" s="33">
        <f>SUMIF($B$108:$B$133,"FGS-1",$H$108:$H$133)</f>
        <v>9749.6</v>
      </c>
      <c r="I135" s="33">
        <f>SUMIF($B$108:$B$133,"FGS-1",$G$108:$G$133)</f>
        <v>0</v>
      </c>
      <c r="J135" s="34"/>
      <c r="K135" s="34"/>
      <c r="L135" s="34"/>
      <c r="M135" s="34"/>
      <c r="N135" s="34"/>
      <c r="O135" s="34"/>
      <c r="P135" s="34"/>
      <c r="Q135" s="3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</row>
    <row r="136" ht="15.75" customHeight="1">
      <c r="A136" s="79" t="s">
        <v>207</v>
      </c>
      <c r="B136" s="98" t="s">
        <v>208</v>
      </c>
      <c r="C136" s="81">
        <f>SUMIFS($E$108:$E$133,$B$108:$B$133,"FGS-2",$D$108:$D$133,"&lt;&gt;VAGO")</f>
        <v>7</v>
      </c>
      <c r="D136" s="81">
        <f>SUMIFS($E$108:$E$133,$B$108:$B$133,"FGS-2",$D$108:$D$133,"VAGO")</f>
        <v>0</v>
      </c>
      <c r="E136" s="81">
        <f t="shared" si="10"/>
        <v>7</v>
      </c>
      <c r="F136" s="85"/>
      <c r="G136" s="33">
        <f>SUMIF($B$108:$B$133,"FGS-2",$G$108:$G$133)</f>
        <v>0</v>
      </c>
      <c r="H136" s="33">
        <f>SUMIF($B$108:$B$133,"FGS-2",$H$108:$H$133)</f>
        <v>5948.32</v>
      </c>
      <c r="I136" s="33">
        <f>SUMIF($B$108:$B$133,"FGS-2",$G$108:$G$133)</f>
        <v>0</v>
      </c>
      <c r="J136" s="34"/>
      <c r="K136" s="34"/>
      <c r="L136" s="34"/>
      <c r="M136" s="34"/>
      <c r="N136" s="34"/>
      <c r="O136" s="34"/>
      <c r="P136" s="34"/>
      <c r="Q136" s="3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</row>
    <row r="137" ht="15.75" customHeight="1">
      <c r="A137" s="79" t="s">
        <v>209</v>
      </c>
      <c r="B137" s="98" t="s">
        <v>210</v>
      </c>
      <c r="C137" s="81">
        <f>SUMIFS($E$108:$E$133,$B$108:$B$133,"FGS-3",$D$108:$D$133,"&lt;&gt;VAGO")</f>
        <v>0</v>
      </c>
      <c r="D137" s="81">
        <f>SUMIFS($E$108:$E$133,$B$108:$B$133,"FGS-3",$D$108:$D$133,"VAGO")</f>
        <v>0</v>
      </c>
      <c r="E137" s="81">
        <f t="shared" si="10"/>
        <v>0</v>
      </c>
      <c r="F137" s="85"/>
      <c r="G137" s="33">
        <f>SUMIF($B$108:$B$133,"FGS-3",$G$108:$G$133)</f>
        <v>0</v>
      </c>
      <c r="H137" s="33">
        <f>SUMIF($B$108:$B$133,"FGS-3",$H$108:$H$133)</f>
        <v>0</v>
      </c>
      <c r="I137" s="33">
        <f>SUMIF($B$108:$B$133,"FGS-3",$G$108:$G$133)</f>
        <v>0</v>
      </c>
      <c r="J137" s="34"/>
      <c r="K137" s="34"/>
      <c r="L137" s="34"/>
      <c r="M137" s="34"/>
      <c r="N137" s="34"/>
      <c r="O137" s="34"/>
      <c r="P137" s="34"/>
      <c r="Q137" s="3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</row>
    <row r="138" ht="15.75" customHeight="1">
      <c r="A138" s="86" t="s">
        <v>211</v>
      </c>
      <c r="B138" s="119" t="s">
        <v>212</v>
      </c>
      <c r="C138" s="81">
        <f>SUMIFS($E$108:$E$133,$B$108:$B$133,"FGA-1",$D$108:$D$133,"&lt;&gt;VAGO")</f>
        <v>8</v>
      </c>
      <c r="D138" s="81">
        <f>SUMIFS($E$108:$E$133,$B$108:$B$133,"FGA-1",$D$108:$D$133,"VAGO")</f>
        <v>2</v>
      </c>
      <c r="E138" s="81">
        <f t="shared" si="10"/>
        <v>10</v>
      </c>
      <c r="F138" s="87"/>
      <c r="G138" s="33">
        <f>SUMIF($B$108:$B$133,"FGA-1",$G$108:$G$133)</f>
        <v>0</v>
      </c>
      <c r="H138" s="33">
        <f>SUMIF($B$108:$B$133,"FGA-1",$H$108:$H$133)</f>
        <v>4046.48</v>
      </c>
      <c r="I138" s="33">
        <f>SUMIF($B$108:$B$133,"FGA-1",$G$108:$G$133)</f>
        <v>0</v>
      </c>
      <c r="J138" s="34"/>
      <c r="K138" s="34"/>
      <c r="L138" s="34"/>
      <c r="M138" s="34"/>
      <c r="N138" s="34"/>
      <c r="O138" s="34"/>
      <c r="P138" s="34"/>
      <c r="Q138" s="3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</row>
    <row r="139" ht="15.75" customHeight="1">
      <c r="A139" s="79" t="s">
        <v>213</v>
      </c>
      <c r="B139" s="98" t="s">
        <v>191</v>
      </c>
      <c r="C139" s="81">
        <f>SUMIFS($E$108:$E$133,$B$108:$B$133,"FGA-2",$D$108:$D$133,"&lt;&gt;VAGO")</f>
        <v>2</v>
      </c>
      <c r="D139" s="81">
        <f>SUMIFS($E$108:$E$133,$B$108:$B$133,"FGA-2",$D$108:$D$133,"VAGO")</f>
        <v>0</v>
      </c>
      <c r="E139" s="81">
        <f t="shared" si="10"/>
        <v>2</v>
      </c>
      <c r="F139" s="87"/>
      <c r="G139" s="33">
        <f>SUMIF($B$108:$B$133,"FGA-2",$G$108:$G$133)</f>
        <v>0</v>
      </c>
      <c r="H139" s="33">
        <f>SUMIF($B$108:$B$133,"FGA-2",$H$108:$H$133)</f>
        <v>930.7</v>
      </c>
      <c r="I139" s="33">
        <f>SUMIF($B$108:$B$133,"FGA-2",$G$108:$G$133)</f>
        <v>0</v>
      </c>
      <c r="J139" s="34"/>
      <c r="K139" s="34"/>
      <c r="L139" s="34"/>
      <c r="M139" s="34"/>
      <c r="N139" s="34"/>
      <c r="O139" s="34"/>
      <c r="P139" s="34"/>
      <c r="Q139" s="3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</row>
    <row r="140" ht="15.75" customHeight="1">
      <c r="A140" s="79" t="s">
        <v>214</v>
      </c>
      <c r="B140" s="98" t="s">
        <v>215</v>
      </c>
      <c r="C140" s="81">
        <f>SUMIFS($E$108:$E$133,$B$108:$B$133,"FGA-3",$D$108:$D$133,"&lt;&gt;VAGO")</f>
        <v>0</v>
      </c>
      <c r="D140" s="81">
        <f>SUMIFS($E$108:$E$133,$B$108:$B$133,"FGA-3",$D$108:$D$133,"VAGO")</f>
        <v>0</v>
      </c>
      <c r="E140" s="81">
        <f t="shared" si="10"/>
        <v>0</v>
      </c>
      <c r="F140" s="85"/>
      <c r="G140" s="33">
        <f>SUMIF($B$108:$B$133,"FGA-3",$G$108:$G$133)</f>
        <v>0</v>
      </c>
      <c r="H140" s="33">
        <f>SUMIF($B$108:$B$133,"FGA-3",$H$108:$H$133)</f>
        <v>0</v>
      </c>
      <c r="I140" s="33">
        <f>SUMIF($B$108:$B$133,"FGA-3",$G$108:$G$133)</f>
        <v>0</v>
      </c>
      <c r="J140" s="34"/>
      <c r="K140" s="34"/>
      <c r="L140" s="34"/>
      <c r="M140" s="34"/>
      <c r="N140" s="34"/>
      <c r="O140" s="34"/>
      <c r="P140" s="34"/>
      <c r="Q140" s="34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</row>
    <row r="141" ht="15.75" customHeight="1">
      <c r="A141" s="76" t="s">
        <v>216</v>
      </c>
      <c r="B141" s="97"/>
      <c r="C141" s="77">
        <f t="shared" ref="C141:E141" si="11">SUM(C135:C140)</f>
        <v>24</v>
      </c>
      <c r="D141" s="77">
        <f t="shared" si="11"/>
        <v>2</v>
      </c>
      <c r="E141" s="77">
        <f t="shared" si="11"/>
        <v>26</v>
      </c>
      <c r="F141" s="97"/>
      <c r="G141" s="100">
        <f t="shared" ref="G141:I141" si="12">SUM(G135:G140)</f>
        <v>0</v>
      </c>
      <c r="H141" s="100">
        <f t="shared" si="12"/>
        <v>20675.1</v>
      </c>
      <c r="I141" s="100">
        <f t="shared" si="12"/>
        <v>0</v>
      </c>
      <c r="J141" s="34"/>
      <c r="K141" s="34"/>
      <c r="L141" s="34"/>
      <c r="M141" s="34"/>
      <c r="N141" s="34"/>
      <c r="O141" s="34"/>
      <c r="P141" s="34"/>
      <c r="Q141" s="34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</row>
    <row r="142" ht="33.0" customHeight="1">
      <c r="A142" s="84"/>
      <c r="B142" s="84"/>
      <c r="C142" s="84"/>
      <c r="D142" s="84"/>
      <c r="E142" s="84"/>
      <c r="F142" s="84"/>
      <c r="G142" s="84"/>
      <c r="H142" s="84"/>
      <c r="I142" s="90"/>
      <c r="J142" s="90"/>
      <c r="K142" s="18"/>
      <c r="L142" s="90"/>
      <c r="M142" s="90"/>
      <c r="N142" s="90"/>
      <c r="O142" s="90"/>
      <c r="P142" s="90"/>
      <c r="Q142" s="90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</row>
    <row r="143" ht="15.75" customHeight="1">
      <c r="A143" s="76"/>
      <c r="B143" s="76"/>
      <c r="C143" s="77" t="s">
        <v>217</v>
      </c>
      <c r="D143" s="77" t="s">
        <v>218</v>
      </c>
      <c r="E143" s="77" t="s">
        <v>219</v>
      </c>
      <c r="F143" s="78"/>
      <c r="G143" s="77" t="s">
        <v>220</v>
      </c>
      <c r="H143" s="77" t="s">
        <v>328</v>
      </c>
      <c r="I143" s="77" t="s">
        <v>329</v>
      </c>
      <c r="J143" s="90"/>
      <c r="K143" s="18"/>
      <c r="L143" s="90"/>
      <c r="M143" s="90"/>
      <c r="N143" s="90"/>
      <c r="O143" s="90"/>
      <c r="P143" s="90"/>
      <c r="Q143" s="90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</row>
    <row r="144" ht="15.75" customHeight="1">
      <c r="A144" s="76" t="s">
        <v>221</v>
      </c>
      <c r="B144" s="78"/>
      <c r="C144" s="77">
        <f t="shared" ref="C144:E144" si="13">SUM(C89+C104+C141)</f>
        <v>91</v>
      </c>
      <c r="D144" s="77">
        <f t="shared" si="13"/>
        <v>6</v>
      </c>
      <c r="E144" s="77">
        <f t="shared" si="13"/>
        <v>97</v>
      </c>
      <c r="F144" s="78"/>
      <c r="G144" s="100">
        <f t="shared" ref="G144:I144" si="14">SUM(H89+G104+G141)</f>
        <v>64059.78</v>
      </c>
      <c r="H144" s="100">
        <f t="shared" si="14"/>
        <v>306202.63</v>
      </c>
      <c r="I144" s="100">
        <f t="shared" si="14"/>
        <v>367587.31</v>
      </c>
      <c r="J144" s="90"/>
      <c r="K144" s="18"/>
      <c r="L144" s="90"/>
      <c r="M144" s="90"/>
      <c r="N144" s="90"/>
      <c r="O144" s="90"/>
      <c r="P144" s="90"/>
      <c r="Q144" s="90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</row>
    <row r="145" ht="30.0" customHeight="1">
      <c r="A145" s="84"/>
      <c r="B145" s="84"/>
      <c r="C145" s="84"/>
      <c r="D145" s="84"/>
      <c r="E145" s="84"/>
      <c r="F145" s="84"/>
      <c r="G145" s="84"/>
      <c r="H145" s="84"/>
      <c r="I145" s="90"/>
      <c r="J145" s="90"/>
      <c r="K145" s="18"/>
      <c r="L145" s="90"/>
      <c r="M145" s="90"/>
      <c r="N145" s="90"/>
      <c r="O145" s="90"/>
      <c r="P145" s="90"/>
      <c r="Q145" s="90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</row>
    <row r="146" ht="15.75" customHeight="1">
      <c r="A146" s="121" t="s">
        <v>222</v>
      </c>
      <c r="B146" s="8"/>
      <c r="C146" s="8"/>
      <c r="D146" s="8"/>
      <c r="E146" s="8"/>
      <c r="F146" s="15"/>
      <c r="G146" s="34"/>
      <c r="H146" s="84"/>
      <c r="I146" s="84"/>
      <c r="J146" s="84"/>
      <c r="K146" s="34"/>
      <c r="L146" s="84"/>
      <c r="M146" s="90"/>
      <c r="N146" s="90"/>
      <c r="O146" s="90"/>
      <c r="P146" s="90"/>
      <c r="Q146" s="90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</row>
    <row r="147" ht="15.75" customHeight="1">
      <c r="A147" s="175" t="s">
        <v>223</v>
      </c>
      <c r="B147" s="8"/>
      <c r="C147" s="8"/>
      <c r="D147" s="8"/>
      <c r="E147" s="8"/>
      <c r="F147" s="15"/>
      <c r="G147" s="34"/>
      <c r="H147" s="84"/>
      <c r="I147" s="84"/>
      <c r="J147" s="84"/>
      <c r="K147" s="84"/>
      <c r="L147" s="84"/>
      <c r="M147" s="90"/>
      <c r="N147" s="90"/>
      <c r="O147" s="90"/>
      <c r="P147" s="90"/>
      <c r="Q147" s="90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</row>
    <row r="148" ht="15.75" customHeight="1">
      <c r="A148" s="175" t="s">
        <v>224</v>
      </c>
      <c r="B148" s="8"/>
      <c r="C148" s="8"/>
      <c r="D148" s="8"/>
      <c r="E148" s="8"/>
      <c r="F148" s="15"/>
      <c r="G148" s="34"/>
      <c r="H148" s="84"/>
      <c r="I148" s="84"/>
      <c r="J148" s="84"/>
      <c r="K148" s="84"/>
      <c r="L148" s="84"/>
      <c r="M148" s="90"/>
      <c r="N148" s="90"/>
      <c r="O148" s="90"/>
      <c r="P148" s="90"/>
      <c r="Q148" s="90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</row>
    <row r="149" ht="15.75" customHeight="1">
      <c r="A149" s="176" t="s">
        <v>225</v>
      </c>
      <c r="B149" s="8"/>
      <c r="C149" s="8"/>
      <c r="D149" s="8"/>
      <c r="E149" s="8"/>
      <c r="F149" s="15"/>
      <c r="G149" s="34"/>
      <c r="H149" s="84"/>
      <c r="I149" s="84"/>
      <c r="J149" s="84"/>
      <c r="K149" s="84"/>
      <c r="L149" s="84"/>
      <c r="M149" s="90"/>
      <c r="N149" s="90"/>
      <c r="O149" s="90"/>
      <c r="P149" s="90"/>
      <c r="Q149" s="90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</row>
    <row r="150" ht="15.75" customHeight="1">
      <c r="A150" s="176" t="s">
        <v>226</v>
      </c>
      <c r="B150" s="8"/>
      <c r="C150" s="8"/>
      <c r="D150" s="8"/>
      <c r="E150" s="8"/>
      <c r="F150" s="15"/>
      <c r="G150" s="34"/>
      <c r="H150" s="84"/>
      <c r="I150" s="84"/>
      <c r="J150" s="84"/>
      <c r="K150" s="84"/>
      <c r="L150" s="84"/>
      <c r="M150" s="90"/>
      <c r="N150" s="90"/>
      <c r="O150" s="90"/>
      <c r="P150" s="90"/>
      <c r="Q150" s="90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</row>
    <row r="151" ht="15.75" customHeight="1">
      <c r="A151" s="176" t="s">
        <v>227</v>
      </c>
      <c r="B151" s="8"/>
      <c r="C151" s="8"/>
      <c r="D151" s="8"/>
      <c r="E151" s="8"/>
      <c r="F151" s="15"/>
      <c r="G151" s="34"/>
      <c r="H151" s="84"/>
      <c r="I151" s="84"/>
      <c r="J151" s="84"/>
      <c r="K151" s="84"/>
      <c r="L151" s="84"/>
      <c r="M151" s="90"/>
      <c r="N151" s="90"/>
      <c r="O151" s="90"/>
      <c r="P151" s="90"/>
      <c r="Q151" s="90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</row>
    <row r="152" ht="15.75" customHeight="1">
      <c r="A152" s="123"/>
      <c r="B152" s="8"/>
      <c r="C152" s="8"/>
      <c r="D152" s="8"/>
      <c r="E152" s="8"/>
      <c r="F152" s="15"/>
      <c r="G152" s="34"/>
      <c r="H152" s="84"/>
      <c r="I152" s="84"/>
      <c r="J152" s="84"/>
      <c r="K152" s="84"/>
      <c r="L152" s="84"/>
      <c r="M152" s="90"/>
      <c r="N152" s="90"/>
      <c r="O152" s="90"/>
      <c r="P152" s="90"/>
      <c r="Q152" s="90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</row>
    <row r="153" ht="15.75" customHeight="1">
      <c r="A153" s="123"/>
      <c r="B153" s="8"/>
      <c r="C153" s="8"/>
      <c r="D153" s="8"/>
      <c r="E153" s="8"/>
      <c r="F153" s="15"/>
      <c r="G153" s="34"/>
      <c r="H153" s="84"/>
      <c r="I153" s="84"/>
      <c r="J153" s="84"/>
      <c r="K153" s="84"/>
      <c r="L153" s="84"/>
      <c r="M153" s="90"/>
      <c r="N153" s="90"/>
      <c r="O153" s="90"/>
      <c r="P153" s="90"/>
      <c r="Q153" s="90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</row>
    <row r="154" ht="15.75" customHeight="1">
      <c r="A154" s="124"/>
      <c r="B154" s="8"/>
      <c r="C154" s="8"/>
      <c r="D154" s="8"/>
      <c r="E154" s="8"/>
      <c r="F154" s="15"/>
      <c r="G154" s="34"/>
      <c r="H154" s="84"/>
      <c r="I154" s="84"/>
      <c r="J154" s="84"/>
      <c r="K154" s="84"/>
      <c r="L154" s="84"/>
      <c r="M154" s="90"/>
      <c r="N154" s="90"/>
      <c r="O154" s="90"/>
      <c r="P154" s="90"/>
      <c r="Q154" s="90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</row>
    <row r="155" ht="15.75" customHeight="1">
      <c r="A155" s="124"/>
      <c r="B155" s="8"/>
      <c r="C155" s="8"/>
      <c r="D155" s="8"/>
      <c r="E155" s="8"/>
      <c r="F155" s="15"/>
      <c r="G155" s="34"/>
      <c r="H155" s="84"/>
      <c r="I155" s="84"/>
      <c r="J155" s="84"/>
      <c r="K155" s="84"/>
      <c r="L155" s="84"/>
      <c r="M155" s="90"/>
      <c r="N155" s="90"/>
      <c r="O155" s="90"/>
      <c r="P155" s="90"/>
      <c r="Q155" s="90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</row>
    <row r="156" ht="15.75" customHeight="1">
      <c r="A156" s="124"/>
      <c r="B156" s="8"/>
      <c r="C156" s="8"/>
      <c r="D156" s="8"/>
      <c r="E156" s="8"/>
      <c r="F156" s="15"/>
      <c r="G156" s="34"/>
      <c r="H156" s="84"/>
      <c r="I156" s="84"/>
      <c r="J156" s="84"/>
      <c r="K156" s="84"/>
      <c r="L156" s="84"/>
      <c r="M156" s="90"/>
      <c r="N156" s="90"/>
      <c r="O156" s="90"/>
      <c r="P156" s="90"/>
      <c r="Q156" s="90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</row>
    <row r="157" ht="15.75" customHeight="1">
      <c r="A157" s="124"/>
      <c r="B157" s="8"/>
      <c r="C157" s="8"/>
      <c r="D157" s="8"/>
      <c r="E157" s="8"/>
      <c r="F157" s="15"/>
      <c r="G157" s="34"/>
      <c r="H157" s="84"/>
      <c r="I157" s="84"/>
      <c r="J157" s="84"/>
      <c r="K157" s="84"/>
      <c r="L157" s="84"/>
      <c r="M157" s="90"/>
      <c r="N157" s="90"/>
      <c r="O157" s="90"/>
      <c r="P157" s="90"/>
      <c r="Q157" s="90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</row>
    <row r="158" ht="15.75" customHeight="1">
      <c r="A158" s="124"/>
      <c r="B158" s="8"/>
      <c r="C158" s="8"/>
      <c r="D158" s="8"/>
      <c r="E158" s="8"/>
      <c r="F158" s="15"/>
      <c r="G158" s="34"/>
      <c r="H158" s="84"/>
      <c r="I158" s="84"/>
      <c r="J158" s="84"/>
      <c r="K158" s="84"/>
      <c r="L158" s="84"/>
      <c r="M158" s="90"/>
      <c r="N158" s="90"/>
      <c r="O158" s="90"/>
      <c r="P158" s="90"/>
      <c r="Q158" s="90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</row>
    <row r="159" ht="32.25" customHeight="1">
      <c r="A159" s="125"/>
      <c r="G159" s="34"/>
      <c r="H159" s="84"/>
      <c r="I159" s="84"/>
      <c r="J159" s="84"/>
      <c r="K159" s="84"/>
      <c r="L159" s="84"/>
      <c r="M159" s="90"/>
      <c r="N159" s="90"/>
      <c r="O159" s="90"/>
      <c r="P159" s="90"/>
      <c r="Q159" s="90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</row>
    <row r="160" ht="15.75" customHeight="1">
      <c r="A160" s="121" t="s">
        <v>228</v>
      </c>
      <c r="B160" s="8"/>
      <c r="C160" s="8"/>
      <c r="D160" s="8"/>
      <c r="E160" s="8"/>
      <c r="F160" s="15"/>
      <c r="G160" s="34"/>
      <c r="H160" s="84"/>
      <c r="I160" s="84"/>
      <c r="J160" s="84"/>
      <c r="K160" s="84"/>
      <c r="L160" s="84"/>
      <c r="M160" s="90"/>
      <c r="N160" s="90"/>
      <c r="O160" s="90"/>
      <c r="P160" s="90"/>
      <c r="Q160" s="90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</row>
    <row r="161" ht="15.75" customHeight="1">
      <c r="A161" s="126" t="s">
        <v>229</v>
      </c>
      <c r="B161" s="8"/>
      <c r="C161" s="8"/>
      <c r="D161" s="8"/>
      <c r="E161" s="8"/>
      <c r="F161" s="15"/>
      <c r="G161" s="34"/>
      <c r="H161" s="84"/>
      <c r="I161" s="84"/>
      <c r="J161" s="84"/>
      <c r="K161" s="84"/>
      <c r="L161" s="84"/>
      <c r="M161" s="90"/>
      <c r="N161" s="90"/>
      <c r="O161" s="90"/>
      <c r="P161" s="90"/>
      <c r="Q161" s="90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</row>
    <row r="162" ht="15.75" customHeight="1">
      <c r="A162" s="127" t="s">
        <v>230</v>
      </c>
      <c r="B162" s="8"/>
      <c r="C162" s="8"/>
      <c r="D162" s="8"/>
      <c r="E162" s="8"/>
      <c r="F162" s="15"/>
      <c r="G162" s="34"/>
      <c r="H162" s="84"/>
      <c r="I162" s="84"/>
      <c r="J162" s="84"/>
      <c r="K162" s="84"/>
      <c r="L162" s="84"/>
      <c r="M162" s="90"/>
      <c r="N162" s="90"/>
      <c r="O162" s="90"/>
      <c r="P162" s="90"/>
      <c r="Q162" s="90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</row>
    <row r="163" ht="15.75" customHeight="1">
      <c r="A163" s="127" t="s">
        <v>231</v>
      </c>
      <c r="B163" s="8"/>
      <c r="C163" s="8"/>
      <c r="D163" s="8"/>
      <c r="E163" s="8"/>
      <c r="F163" s="15"/>
      <c r="G163" s="34"/>
      <c r="H163" s="84"/>
      <c r="I163" s="84"/>
      <c r="J163" s="84"/>
      <c r="K163" s="84"/>
      <c r="L163" s="84"/>
      <c r="M163" s="90"/>
      <c r="N163" s="90"/>
      <c r="O163" s="90"/>
      <c r="P163" s="90"/>
      <c r="Q163" s="90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</row>
    <row r="164" ht="15.75" customHeight="1">
      <c r="A164" s="127" t="s">
        <v>232</v>
      </c>
      <c r="B164" s="8"/>
      <c r="C164" s="8"/>
      <c r="D164" s="8"/>
      <c r="E164" s="8"/>
      <c r="F164" s="15"/>
      <c r="G164" s="34"/>
      <c r="H164" s="84"/>
      <c r="I164" s="84"/>
      <c r="J164" s="84"/>
      <c r="K164" s="84"/>
      <c r="L164" s="84"/>
      <c r="M164" s="90"/>
      <c r="N164" s="90"/>
      <c r="O164" s="90"/>
      <c r="P164" s="90"/>
      <c r="Q164" s="90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</row>
    <row r="165" ht="15.75" customHeight="1">
      <c r="A165" s="127" t="s">
        <v>233</v>
      </c>
      <c r="B165" s="8"/>
      <c r="C165" s="8"/>
      <c r="D165" s="8"/>
      <c r="E165" s="8"/>
      <c r="F165" s="15"/>
      <c r="G165" s="34"/>
      <c r="H165" s="84"/>
      <c r="I165" s="84"/>
      <c r="J165" s="84"/>
      <c r="K165" s="84"/>
      <c r="L165" s="84"/>
      <c r="M165" s="90"/>
      <c r="N165" s="90"/>
      <c r="O165" s="90"/>
      <c r="P165" s="90"/>
      <c r="Q165" s="90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</row>
    <row r="166" ht="15.75" customHeight="1">
      <c r="A166" s="127" t="s">
        <v>234</v>
      </c>
      <c r="B166" s="8"/>
      <c r="C166" s="8"/>
      <c r="D166" s="8"/>
      <c r="E166" s="8"/>
      <c r="F166" s="15"/>
      <c r="G166" s="34"/>
      <c r="H166" s="84"/>
      <c r="I166" s="84"/>
      <c r="J166" s="84"/>
      <c r="K166" s="84"/>
      <c r="L166" s="84"/>
      <c r="M166" s="90"/>
      <c r="N166" s="90"/>
      <c r="O166" s="90"/>
      <c r="P166" s="90"/>
      <c r="Q166" s="90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</row>
    <row r="167" ht="15.75" customHeight="1">
      <c r="A167" s="127" t="s">
        <v>235</v>
      </c>
      <c r="B167" s="8"/>
      <c r="C167" s="8"/>
      <c r="D167" s="8"/>
      <c r="E167" s="8"/>
      <c r="F167" s="15"/>
      <c r="G167" s="34"/>
      <c r="H167" s="84"/>
      <c r="I167" s="84"/>
      <c r="J167" s="84"/>
      <c r="K167" s="84"/>
      <c r="L167" s="84"/>
      <c r="M167" s="90"/>
      <c r="N167" s="90"/>
      <c r="O167" s="90"/>
      <c r="P167" s="90"/>
      <c r="Q167" s="90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</row>
    <row r="168" ht="15.75" customHeight="1">
      <c r="A168" s="127" t="s">
        <v>236</v>
      </c>
      <c r="B168" s="8"/>
      <c r="C168" s="8"/>
      <c r="D168" s="8"/>
      <c r="E168" s="8"/>
      <c r="F168" s="15"/>
      <c r="G168" s="34"/>
      <c r="H168" s="84"/>
      <c r="I168" s="84"/>
      <c r="J168" s="84"/>
      <c r="K168" s="84"/>
      <c r="L168" s="84"/>
      <c r="M168" s="90"/>
      <c r="N168" s="90"/>
      <c r="O168" s="90"/>
      <c r="P168" s="90"/>
      <c r="Q168" s="90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</row>
    <row r="169" ht="15.75" customHeight="1">
      <c r="A169" s="127" t="s">
        <v>237</v>
      </c>
      <c r="B169" s="8"/>
      <c r="C169" s="8"/>
      <c r="D169" s="8"/>
      <c r="E169" s="8"/>
      <c r="F169" s="15"/>
      <c r="G169" s="34"/>
      <c r="H169" s="84"/>
      <c r="I169" s="84"/>
      <c r="J169" s="84"/>
      <c r="K169" s="84"/>
      <c r="L169" s="84"/>
      <c r="M169" s="90"/>
      <c r="N169" s="90"/>
      <c r="O169" s="90"/>
      <c r="P169" s="90"/>
      <c r="Q169" s="90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</row>
    <row r="170" ht="15.75" customHeight="1">
      <c r="A170" s="127" t="s">
        <v>238</v>
      </c>
      <c r="B170" s="8"/>
      <c r="C170" s="8"/>
      <c r="D170" s="8"/>
      <c r="E170" s="8"/>
      <c r="F170" s="15"/>
      <c r="G170" s="34"/>
      <c r="H170" s="84"/>
      <c r="I170" s="84"/>
      <c r="J170" s="84"/>
      <c r="K170" s="84"/>
      <c r="L170" s="84"/>
      <c r="M170" s="90"/>
      <c r="N170" s="90"/>
      <c r="O170" s="90"/>
      <c r="P170" s="90"/>
      <c r="Q170" s="90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</row>
    <row r="171" ht="15.75" customHeight="1">
      <c r="A171" s="127" t="s">
        <v>239</v>
      </c>
      <c r="B171" s="8"/>
      <c r="C171" s="8"/>
      <c r="D171" s="8"/>
      <c r="E171" s="8"/>
      <c r="F171" s="15"/>
      <c r="G171" s="34"/>
      <c r="H171" s="84"/>
      <c r="I171" s="84"/>
      <c r="J171" s="84"/>
      <c r="K171" s="84"/>
      <c r="L171" s="84"/>
      <c r="M171" s="90"/>
      <c r="N171" s="90"/>
      <c r="O171" s="90"/>
      <c r="P171" s="90"/>
      <c r="Q171" s="90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</row>
    <row r="172" ht="15.75" customHeight="1">
      <c r="A172" s="127" t="s">
        <v>240</v>
      </c>
      <c r="B172" s="8"/>
      <c r="C172" s="8"/>
      <c r="D172" s="8"/>
      <c r="E172" s="8"/>
      <c r="F172" s="15"/>
      <c r="G172" s="34"/>
      <c r="H172" s="84"/>
      <c r="I172" s="84"/>
      <c r="J172" s="84"/>
      <c r="K172" s="84"/>
      <c r="L172" s="84"/>
      <c r="M172" s="90"/>
      <c r="N172" s="90"/>
      <c r="O172" s="90"/>
      <c r="P172" s="90"/>
      <c r="Q172" s="90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</row>
    <row r="173" ht="15.75" customHeight="1">
      <c r="A173" s="127" t="s">
        <v>241</v>
      </c>
      <c r="B173" s="8"/>
      <c r="C173" s="8"/>
      <c r="D173" s="8"/>
      <c r="E173" s="8"/>
      <c r="F173" s="15"/>
      <c r="G173" s="34"/>
      <c r="H173" s="84"/>
      <c r="I173" s="84"/>
      <c r="J173" s="84"/>
      <c r="K173" s="84"/>
      <c r="L173" s="84"/>
      <c r="M173" s="90"/>
      <c r="N173" s="90"/>
      <c r="O173" s="90"/>
      <c r="P173" s="90"/>
      <c r="Q173" s="90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</row>
    <row r="174" ht="15.75" customHeight="1">
      <c r="A174" s="127" t="s">
        <v>242</v>
      </c>
      <c r="B174" s="8"/>
      <c r="C174" s="8"/>
      <c r="D174" s="8"/>
      <c r="E174" s="8"/>
      <c r="F174" s="15"/>
      <c r="G174" s="34"/>
      <c r="H174" s="84"/>
      <c r="I174" s="84"/>
      <c r="J174" s="84"/>
      <c r="K174" s="84"/>
      <c r="L174" s="84"/>
      <c r="M174" s="90"/>
      <c r="N174" s="90"/>
      <c r="O174" s="90"/>
      <c r="P174" s="90"/>
      <c r="Q174" s="90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</row>
    <row r="175" ht="15.75" customHeight="1">
      <c r="A175" s="127" t="s">
        <v>243</v>
      </c>
      <c r="B175" s="8"/>
      <c r="C175" s="8"/>
      <c r="D175" s="8"/>
      <c r="E175" s="8"/>
      <c r="F175" s="15"/>
      <c r="G175" s="34"/>
      <c r="H175" s="84"/>
      <c r="I175" s="84"/>
      <c r="J175" s="84"/>
      <c r="K175" s="84"/>
      <c r="L175" s="84"/>
      <c r="M175" s="90"/>
      <c r="N175" s="90"/>
      <c r="O175" s="90"/>
      <c r="P175" s="90"/>
      <c r="Q175" s="90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</row>
    <row r="176" ht="15.75" customHeight="1">
      <c r="A176" s="127" t="s">
        <v>244</v>
      </c>
      <c r="B176" s="8"/>
      <c r="C176" s="8"/>
      <c r="D176" s="8"/>
      <c r="E176" s="8"/>
      <c r="F176" s="15"/>
      <c r="G176" s="34"/>
      <c r="H176" s="84"/>
      <c r="I176" s="84"/>
      <c r="J176" s="84"/>
      <c r="K176" s="84"/>
      <c r="L176" s="84"/>
      <c r="M176" s="90"/>
      <c r="N176" s="90"/>
      <c r="O176" s="90"/>
      <c r="P176" s="90"/>
      <c r="Q176" s="90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</row>
    <row r="177" ht="15.75" customHeight="1">
      <c r="A177" s="127" t="s">
        <v>245</v>
      </c>
      <c r="B177" s="8"/>
      <c r="C177" s="8"/>
      <c r="D177" s="8"/>
      <c r="E177" s="8"/>
      <c r="F177" s="15"/>
      <c r="G177" s="34"/>
      <c r="H177" s="84"/>
      <c r="I177" s="84"/>
      <c r="J177" s="84"/>
      <c r="K177" s="84"/>
      <c r="L177" s="84"/>
      <c r="M177" s="90"/>
      <c r="N177" s="90"/>
      <c r="O177" s="90"/>
      <c r="P177" s="90"/>
      <c r="Q177" s="90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</row>
    <row r="178" ht="15.75" customHeight="1">
      <c r="A178" s="127" t="s">
        <v>246</v>
      </c>
      <c r="B178" s="8"/>
      <c r="C178" s="8"/>
      <c r="D178" s="8"/>
      <c r="E178" s="8"/>
      <c r="F178" s="15"/>
      <c r="G178" s="34"/>
      <c r="H178" s="84"/>
      <c r="I178" s="84"/>
      <c r="J178" s="84"/>
      <c r="K178" s="84"/>
      <c r="L178" s="84"/>
      <c r="M178" s="90"/>
      <c r="N178" s="90"/>
      <c r="O178" s="90"/>
      <c r="P178" s="90"/>
      <c r="Q178" s="90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</row>
    <row r="179" ht="15.75" customHeight="1">
      <c r="A179" s="127" t="s">
        <v>247</v>
      </c>
      <c r="B179" s="8"/>
      <c r="C179" s="8"/>
      <c r="D179" s="8"/>
      <c r="E179" s="8"/>
      <c r="F179" s="15"/>
      <c r="G179" s="34"/>
      <c r="H179" s="84"/>
      <c r="I179" s="84"/>
      <c r="J179" s="84"/>
      <c r="K179" s="84"/>
      <c r="L179" s="84"/>
      <c r="M179" s="90"/>
      <c r="N179" s="90"/>
      <c r="O179" s="90"/>
      <c r="P179" s="90"/>
      <c r="Q179" s="90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</row>
    <row r="180" ht="15.75" customHeight="1">
      <c r="A180" s="127" t="s">
        <v>248</v>
      </c>
      <c r="B180" s="8"/>
      <c r="C180" s="8"/>
      <c r="D180" s="8"/>
      <c r="E180" s="8"/>
      <c r="F180" s="15"/>
      <c r="G180" s="34"/>
      <c r="H180" s="84"/>
      <c r="I180" s="84"/>
      <c r="J180" s="84"/>
      <c r="K180" s="84"/>
      <c r="L180" s="84"/>
      <c r="M180" s="90"/>
      <c r="N180" s="90"/>
      <c r="O180" s="90"/>
      <c r="P180" s="90"/>
      <c r="Q180" s="90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</row>
    <row r="181" ht="15.75" customHeight="1">
      <c r="A181" s="127" t="s">
        <v>249</v>
      </c>
      <c r="B181" s="8"/>
      <c r="C181" s="8"/>
      <c r="D181" s="8"/>
      <c r="E181" s="8"/>
      <c r="F181" s="15"/>
      <c r="G181" s="34"/>
      <c r="H181" s="84"/>
      <c r="I181" s="84"/>
      <c r="J181" s="84"/>
      <c r="K181" s="84"/>
      <c r="L181" s="84"/>
      <c r="M181" s="90"/>
      <c r="N181" s="90"/>
      <c r="O181" s="90"/>
      <c r="P181" s="90"/>
      <c r="Q181" s="90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</row>
    <row r="182" ht="15.75" customHeight="1">
      <c r="A182" s="127" t="s">
        <v>250</v>
      </c>
      <c r="B182" s="8"/>
      <c r="C182" s="8"/>
      <c r="D182" s="8"/>
      <c r="E182" s="8"/>
      <c r="F182" s="15"/>
      <c r="G182" s="34"/>
      <c r="H182" s="84"/>
      <c r="I182" s="84"/>
      <c r="J182" s="84"/>
      <c r="K182" s="84"/>
      <c r="L182" s="84"/>
      <c r="M182" s="90"/>
      <c r="N182" s="90"/>
      <c r="O182" s="90"/>
      <c r="P182" s="90"/>
      <c r="Q182" s="90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</row>
    <row r="183" ht="15.75" customHeight="1">
      <c r="A183" s="127" t="s">
        <v>251</v>
      </c>
      <c r="B183" s="8"/>
      <c r="C183" s="8"/>
      <c r="D183" s="8"/>
      <c r="E183" s="8"/>
      <c r="F183" s="15"/>
      <c r="G183" s="34"/>
      <c r="H183" s="84"/>
      <c r="I183" s="84"/>
      <c r="J183" s="84"/>
      <c r="K183" s="84"/>
      <c r="L183" s="84"/>
      <c r="M183" s="90"/>
      <c r="N183" s="90"/>
      <c r="O183" s="90"/>
      <c r="P183" s="90"/>
      <c r="Q183" s="90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</row>
    <row r="184" ht="15.75" customHeight="1">
      <c r="A184" s="127" t="s">
        <v>252</v>
      </c>
      <c r="B184" s="8"/>
      <c r="C184" s="8"/>
      <c r="D184" s="8"/>
      <c r="E184" s="8"/>
      <c r="F184" s="15"/>
      <c r="G184" s="34"/>
      <c r="H184" s="84"/>
      <c r="I184" s="84"/>
      <c r="J184" s="84"/>
      <c r="K184" s="84"/>
      <c r="L184" s="84"/>
      <c r="M184" s="90"/>
      <c r="N184" s="90"/>
      <c r="O184" s="90"/>
      <c r="P184" s="90"/>
      <c r="Q184" s="90"/>
      <c r="R184" s="128"/>
      <c r="S184" s="128"/>
      <c r="T184" s="128"/>
      <c r="U184" s="128"/>
      <c r="V184" s="128"/>
      <c r="W184" s="128"/>
      <c r="X184" s="128"/>
      <c r="Y184" s="128"/>
      <c r="Z184" s="128"/>
      <c r="AA184" s="128"/>
      <c r="AB184" s="128"/>
      <c r="AC184" s="128"/>
      <c r="AD184" s="128"/>
    </row>
    <row r="185" ht="15.75" customHeight="1">
      <c r="A185" s="127" t="s">
        <v>253</v>
      </c>
      <c r="B185" s="8"/>
      <c r="C185" s="8"/>
      <c r="D185" s="8"/>
      <c r="E185" s="8"/>
      <c r="F185" s="15"/>
      <c r="G185" s="34"/>
      <c r="H185" s="84"/>
      <c r="I185" s="84"/>
      <c r="J185" s="84"/>
      <c r="K185" s="84"/>
      <c r="L185" s="84"/>
      <c r="M185" s="90"/>
      <c r="N185" s="90"/>
      <c r="O185" s="90"/>
      <c r="P185" s="90"/>
      <c r="Q185" s="90"/>
      <c r="R185" s="128"/>
      <c r="S185" s="128"/>
      <c r="T185" s="128"/>
      <c r="U185" s="128"/>
      <c r="V185" s="128"/>
      <c r="W185" s="128"/>
      <c r="X185" s="128"/>
      <c r="Y185" s="128"/>
      <c r="Z185" s="128"/>
      <c r="AA185" s="128"/>
      <c r="AB185" s="128"/>
      <c r="AC185" s="128"/>
      <c r="AD185" s="128"/>
    </row>
    <row r="186" ht="15.75" customHeight="1">
      <c r="A186" s="127" t="s">
        <v>254</v>
      </c>
      <c r="B186" s="8"/>
      <c r="C186" s="8"/>
      <c r="D186" s="8"/>
      <c r="E186" s="8"/>
      <c r="F186" s="15"/>
      <c r="G186" s="34"/>
      <c r="H186" s="84"/>
      <c r="I186" s="84"/>
      <c r="J186" s="84"/>
      <c r="K186" s="84"/>
      <c r="L186" s="84"/>
      <c r="M186" s="90"/>
      <c r="N186" s="90"/>
      <c r="O186" s="90"/>
      <c r="P186" s="90"/>
      <c r="Q186" s="90"/>
      <c r="R186" s="128"/>
      <c r="S186" s="128"/>
      <c r="T186" s="128"/>
      <c r="U186" s="128"/>
      <c r="V186" s="128"/>
      <c r="W186" s="128"/>
      <c r="X186" s="128"/>
      <c r="Y186" s="128"/>
      <c r="Z186" s="128"/>
      <c r="AA186" s="128"/>
      <c r="AB186" s="128"/>
      <c r="AC186" s="128"/>
      <c r="AD186" s="128"/>
    </row>
    <row r="187" ht="15.75" customHeight="1">
      <c r="A187" s="127" t="s">
        <v>255</v>
      </c>
      <c r="B187" s="8"/>
      <c r="C187" s="8"/>
      <c r="D187" s="8"/>
      <c r="E187" s="8"/>
      <c r="F187" s="15"/>
      <c r="G187" s="34"/>
      <c r="H187" s="84"/>
      <c r="I187" s="84"/>
      <c r="J187" s="84"/>
      <c r="K187" s="84"/>
      <c r="L187" s="84"/>
      <c r="M187" s="90"/>
      <c r="N187" s="90"/>
      <c r="O187" s="90"/>
      <c r="P187" s="90"/>
      <c r="Q187" s="90"/>
      <c r="R187" s="128"/>
      <c r="S187" s="128"/>
      <c r="T187" s="128"/>
      <c r="U187" s="128"/>
      <c r="V187" s="128"/>
      <c r="W187" s="128"/>
      <c r="X187" s="128"/>
      <c r="Y187" s="128"/>
      <c r="Z187" s="128"/>
      <c r="AA187" s="128"/>
      <c r="AB187" s="128"/>
      <c r="AC187" s="128"/>
      <c r="AD187" s="128"/>
    </row>
    <row r="188" ht="15.75" customHeight="1">
      <c r="A188" s="127" t="s">
        <v>256</v>
      </c>
      <c r="B188" s="8"/>
      <c r="C188" s="8"/>
      <c r="D188" s="8"/>
      <c r="E188" s="8"/>
      <c r="F188" s="15"/>
      <c r="G188" s="34"/>
      <c r="H188" s="84"/>
      <c r="I188" s="84"/>
      <c r="J188" s="84"/>
      <c r="K188" s="84"/>
      <c r="L188" s="84"/>
      <c r="M188" s="90"/>
      <c r="N188" s="90"/>
      <c r="O188" s="90"/>
      <c r="P188" s="90"/>
      <c r="Q188" s="90"/>
      <c r="R188" s="128"/>
      <c r="S188" s="128"/>
      <c r="T188" s="128"/>
      <c r="U188" s="128"/>
      <c r="V188" s="128"/>
      <c r="W188" s="128"/>
      <c r="X188" s="128"/>
      <c r="Y188" s="128"/>
      <c r="Z188" s="128"/>
      <c r="AA188" s="128"/>
      <c r="AB188" s="128"/>
      <c r="AC188" s="128"/>
      <c r="AD188" s="128"/>
    </row>
    <row r="189" ht="15.75" customHeight="1">
      <c r="A189" s="127" t="s">
        <v>257</v>
      </c>
      <c r="B189" s="8"/>
      <c r="C189" s="8"/>
      <c r="D189" s="8"/>
      <c r="E189" s="8"/>
      <c r="F189" s="15"/>
      <c r="G189" s="34"/>
      <c r="H189" s="84"/>
      <c r="I189" s="84"/>
      <c r="J189" s="84"/>
      <c r="K189" s="84"/>
      <c r="L189" s="84"/>
      <c r="M189" s="90"/>
      <c r="N189" s="90"/>
      <c r="O189" s="90"/>
      <c r="P189" s="90"/>
      <c r="Q189" s="90"/>
      <c r="R189" s="128"/>
      <c r="S189" s="128"/>
      <c r="T189" s="128"/>
      <c r="U189" s="128"/>
      <c r="V189" s="128"/>
      <c r="W189" s="128"/>
      <c r="X189" s="128"/>
      <c r="Y189" s="128"/>
      <c r="Z189" s="128"/>
      <c r="AA189" s="128"/>
      <c r="AB189" s="128"/>
      <c r="AC189" s="128"/>
      <c r="AD189" s="128"/>
    </row>
    <row r="190" ht="15.75" customHeight="1">
      <c r="A190" s="127" t="s">
        <v>258</v>
      </c>
      <c r="B190" s="8"/>
      <c r="C190" s="8"/>
      <c r="D190" s="8"/>
      <c r="E190" s="8"/>
      <c r="F190" s="15"/>
      <c r="G190" s="34"/>
      <c r="H190" s="84"/>
      <c r="I190" s="84"/>
      <c r="J190" s="84"/>
      <c r="K190" s="84"/>
      <c r="L190" s="84"/>
      <c r="M190" s="90"/>
      <c r="N190" s="90"/>
      <c r="O190" s="90"/>
      <c r="P190" s="90"/>
      <c r="Q190" s="90"/>
      <c r="R190" s="128"/>
      <c r="S190" s="128"/>
      <c r="T190" s="128"/>
      <c r="U190" s="128"/>
      <c r="V190" s="128"/>
      <c r="W190" s="128"/>
      <c r="X190" s="128"/>
      <c r="Y190" s="128"/>
      <c r="Z190" s="128"/>
      <c r="AA190" s="128"/>
      <c r="AB190" s="128"/>
      <c r="AC190" s="128"/>
      <c r="AD190" s="128"/>
    </row>
    <row r="191" ht="15.75" customHeight="1">
      <c r="A191" s="127" t="s">
        <v>259</v>
      </c>
      <c r="B191" s="8"/>
      <c r="C191" s="8"/>
      <c r="D191" s="8"/>
      <c r="E191" s="8"/>
      <c r="F191" s="15"/>
      <c r="G191" s="34"/>
      <c r="H191" s="84"/>
      <c r="I191" s="84"/>
      <c r="J191" s="84"/>
      <c r="K191" s="84"/>
      <c r="L191" s="84"/>
      <c r="M191" s="90"/>
      <c r="N191" s="90"/>
      <c r="O191" s="90"/>
      <c r="P191" s="90"/>
      <c r="Q191" s="90"/>
      <c r="R191" s="128"/>
      <c r="S191" s="128"/>
      <c r="T191" s="128"/>
      <c r="U191" s="128"/>
      <c r="V191" s="128"/>
      <c r="W191" s="128"/>
      <c r="X191" s="128"/>
      <c r="Y191" s="128"/>
      <c r="Z191" s="128"/>
      <c r="AA191" s="128"/>
      <c r="AB191" s="128"/>
      <c r="AC191" s="128"/>
      <c r="AD191" s="128"/>
    </row>
    <row r="192" ht="15.75" customHeight="1">
      <c r="A192" s="127" t="s">
        <v>260</v>
      </c>
      <c r="B192" s="8"/>
      <c r="C192" s="8"/>
      <c r="D192" s="8"/>
      <c r="E192" s="8"/>
      <c r="F192" s="15"/>
      <c r="G192" s="34"/>
      <c r="H192" s="84"/>
      <c r="I192" s="84"/>
      <c r="J192" s="84"/>
      <c r="K192" s="84"/>
      <c r="L192" s="84"/>
      <c r="M192" s="90"/>
      <c r="N192" s="90"/>
      <c r="O192" s="90"/>
      <c r="P192" s="90"/>
      <c r="Q192" s="90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</row>
    <row r="193" ht="15.75" customHeight="1">
      <c r="A193" s="127" t="s">
        <v>261</v>
      </c>
      <c r="B193" s="8"/>
      <c r="C193" s="8"/>
      <c r="D193" s="8"/>
      <c r="E193" s="8"/>
      <c r="F193" s="15"/>
      <c r="G193" s="34"/>
      <c r="H193" s="84"/>
      <c r="I193" s="84"/>
      <c r="J193" s="84"/>
      <c r="K193" s="84"/>
      <c r="L193" s="84"/>
      <c r="M193" s="90"/>
      <c r="N193" s="90"/>
      <c r="O193" s="90"/>
      <c r="P193" s="90"/>
      <c r="Q193" s="90"/>
      <c r="R193" s="128"/>
      <c r="S193" s="128"/>
      <c r="T193" s="128"/>
      <c r="U193" s="128"/>
      <c r="V193" s="128"/>
      <c r="W193" s="128"/>
      <c r="X193" s="128"/>
      <c r="Y193" s="128"/>
      <c r="Z193" s="128"/>
      <c r="AA193" s="128"/>
      <c r="AB193" s="128"/>
      <c r="AC193" s="128"/>
      <c r="AD193" s="128"/>
    </row>
    <row r="194" ht="15.75" customHeight="1">
      <c r="A194" s="127" t="s">
        <v>262</v>
      </c>
      <c r="B194" s="8"/>
      <c r="C194" s="8"/>
      <c r="D194" s="8"/>
      <c r="E194" s="8"/>
      <c r="F194" s="15"/>
      <c r="G194" s="34"/>
      <c r="H194" s="84"/>
      <c r="I194" s="84"/>
      <c r="J194" s="84"/>
      <c r="K194" s="84"/>
      <c r="L194" s="84"/>
      <c r="M194" s="90"/>
      <c r="N194" s="90"/>
      <c r="O194" s="90"/>
      <c r="P194" s="90"/>
      <c r="Q194" s="90"/>
      <c r="R194" s="128"/>
      <c r="S194" s="128"/>
      <c r="T194" s="128"/>
      <c r="U194" s="128"/>
      <c r="V194" s="128"/>
      <c r="W194" s="128"/>
      <c r="X194" s="128"/>
      <c r="Y194" s="128"/>
      <c r="Z194" s="128"/>
      <c r="AA194" s="128"/>
      <c r="AB194" s="128"/>
      <c r="AC194" s="128"/>
      <c r="AD194" s="128"/>
    </row>
    <row r="195" ht="15.75" customHeight="1">
      <c r="A195" s="127" t="s">
        <v>263</v>
      </c>
      <c r="B195" s="8"/>
      <c r="C195" s="8"/>
      <c r="D195" s="8"/>
      <c r="E195" s="8"/>
      <c r="F195" s="15"/>
      <c r="G195" s="34"/>
      <c r="H195" s="84"/>
      <c r="I195" s="84"/>
      <c r="J195" s="84"/>
      <c r="K195" s="84"/>
      <c r="L195" s="84"/>
      <c r="M195" s="90"/>
      <c r="N195" s="90"/>
      <c r="O195" s="90"/>
      <c r="P195" s="90"/>
      <c r="Q195" s="90"/>
      <c r="R195" s="128"/>
      <c r="S195" s="128"/>
      <c r="T195" s="128"/>
      <c r="U195" s="128"/>
      <c r="V195" s="128"/>
      <c r="W195" s="128"/>
      <c r="X195" s="128"/>
      <c r="Y195" s="128"/>
      <c r="Z195" s="128"/>
      <c r="AA195" s="128"/>
      <c r="AB195" s="128"/>
      <c r="AC195" s="128"/>
      <c r="AD195" s="128"/>
    </row>
    <row r="196" ht="15.75" customHeight="1">
      <c r="A196" s="127" t="s">
        <v>264</v>
      </c>
      <c r="B196" s="8"/>
      <c r="C196" s="8"/>
      <c r="D196" s="8"/>
      <c r="E196" s="8"/>
      <c r="F196" s="15"/>
      <c r="G196" s="34"/>
      <c r="H196" s="84"/>
      <c r="I196" s="84"/>
      <c r="J196" s="84"/>
      <c r="K196" s="84"/>
      <c r="L196" s="84"/>
      <c r="M196" s="90"/>
      <c r="N196" s="90"/>
      <c r="O196" s="90"/>
      <c r="P196" s="90"/>
      <c r="Q196" s="90"/>
      <c r="R196" s="128"/>
      <c r="S196" s="128"/>
      <c r="T196" s="128"/>
      <c r="U196" s="128"/>
      <c r="V196" s="128"/>
      <c r="W196" s="128"/>
      <c r="X196" s="128"/>
      <c r="Y196" s="128"/>
      <c r="Z196" s="128"/>
      <c r="AA196" s="128"/>
      <c r="AB196" s="128"/>
      <c r="AC196" s="128"/>
      <c r="AD196" s="128"/>
    </row>
    <row r="197" ht="15.75" customHeight="1">
      <c r="A197" s="127" t="s">
        <v>265</v>
      </c>
      <c r="B197" s="8"/>
      <c r="C197" s="8"/>
      <c r="D197" s="8"/>
      <c r="E197" s="8"/>
      <c r="F197" s="15"/>
      <c r="G197" s="34"/>
      <c r="H197" s="84"/>
      <c r="I197" s="84"/>
      <c r="J197" s="84"/>
      <c r="K197" s="84"/>
      <c r="L197" s="84"/>
      <c r="M197" s="90"/>
      <c r="N197" s="90"/>
      <c r="O197" s="90"/>
      <c r="P197" s="90"/>
      <c r="Q197" s="90"/>
      <c r="R197" s="128"/>
      <c r="S197" s="128"/>
      <c r="T197" s="128"/>
      <c r="U197" s="128"/>
      <c r="V197" s="128"/>
      <c r="W197" s="128"/>
      <c r="X197" s="128"/>
      <c r="Y197" s="128"/>
      <c r="Z197" s="128"/>
      <c r="AA197" s="128"/>
      <c r="AB197" s="128"/>
      <c r="AC197" s="128"/>
      <c r="AD197" s="128"/>
    </row>
    <row r="198" ht="15.75" customHeight="1">
      <c r="A198" s="127" t="s">
        <v>266</v>
      </c>
      <c r="B198" s="8"/>
      <c r="C198" s="8"/>
      <c r="D198" s="8"/>
      <c r="E198" s="8"/>
      <c r="F198" s="15"/>
      <c r="G198" s="34"/>
      <c r="H198" s="84"/>
      <c r="I198" s="84"/>
      <c r="J198" s="84"/>
      <c r="K198" s="84"/>
      <c r="L198" s="84"/>
      <c r="M198" s="90"/>
      <c r="N198" s="90"/>
      <c r="O198" s="90"/>
      <c r="P198" s="90"/>
      <c r="Q198" s="90"/>
      <c r="R198" s="128"/>
      <c r="S198" s="128"/>
      <c r="T198" s="128"/>
      <c r="U198" s="128"/>
      <c r="V198" s="128"/>
      <c r="W198" s="128"/>
      <c r="X198" s="128"/>
      <c r="Y198" s="128"/>
      <c r="Z198" s="128"/>
      <c r="AA198" s="128"/>
      <c r="AB198" s="128"/>
      <c r="AC198" s="128"/>
      <c r="AD198" s="128"/>
    </row>
    <row r="199" ht="15.75" customHeight="1">
      <c r="A199" s="127" t="s">
        <v>267</v>
      </c>
      <c r="B199" s="8"/>
      <c r="C199" s="8"/>
      <c r="D199" s="8"/>
      <c r="E199" s="8"/>
      <c r="F199" s="15"/>
      <c r="G199" s="34"/>
      <c r="H199" s="84"/>
      <c r="I199" s="84"/>
      <c r="J199" s="84"/>
      <c r="K199" s="84"/>
      <c r="L199" s="84"/>
      <c r="M199" s="90"/>
      <c r="N199" s="90"/>
      <c r="O199" s="90"/>
      <c r="P199" s="90"/>
      <c r="Q199" s="90"/>
      <c r="R199" s="128"/>
      <c r="S199" s="128"/>
      <c r="T199" s="128"/>
      <c r="U199" s="128"/>
      <c r="V199" s="128"/>
      <c r="W199" s="128"/>
      <c r="X199" s="128"/>
      <c r="Y199" s="128"/>
      <c r="Z199" s="128"/>
      <c r="AA199" s="128"/>
      <c r="AB199" s="128"/>
      <c r="AC199" s="128"/>
      <c r="AD199" s="128"/>
    </row>
    <row r="200" ht="15.75" customHeight="1">
      <c r="A200" s="127" t="s">
        <v>268</v>
      </c>
      <c r="B200" s="8"/>
      <c r="C200" s="8"/>
      <c r="D200" s="8"/>
      <c r="E200" s="8"/>
      <c r="F200" s="15"/>
      <c r="G200" s="34"/>
      <c r="H200" s="84"/>
      <c r="I200" s="84"/>
      <c r="J200" s="84"/>
      <c r="K200" s="84"/>
      <c r="L200" s="84"/>
      <c r="M200" s="90"/>
      <c r="N200" s="90"/>
      <c r="O200" s="90"/>
      <c r="P200" s="90"/>
      <c r="Q200" s="90"/>
      <c r="R200" s="128"/>
      <c r="S200" s="128"/>
      <c r="T200" s="128"/>
      <c r="U200" s="128"/>
      <c r="V200" s="128"/>
      <c r="W200" s="128"/>
      <c r="X200" s="128"/>
      <c r="Y200" s="128"/>
      <c r="Z200" s="128"/>
      <c r="AA200" s="128"/>
      <c r="AB200" s="128"/>
      <c r="AC200" s="128"/>
      <c r="AD200" s="128"/>
    </row>
    <row r="201" ht="15.75" customHeight="1">
      <c r="A201" s="127" t="s">
        <v>269</v>
      </c>
      <c r="B201" s="8"/>
      <c r="C201" s="8"/>
      <c r="D201" s="8"/>
      <c r="E201" s="8"/>
      <c r="F201" s="15"/>
      <c r="G201" s="34"/>
      <c r="H201" s="84"/>
      <c r="I201" s="84"/>
      <c r="J201" s="84"/>
      <c r="K201" s="84"/>
      <c r="L201" s="84"/>
      <c r="M201" s="90"/>
      <c r="N201" s="90"/>
      <c r="O201" s="90"/>
      <c r="P201" s="90"/>
      <c r="Q201" s="90"/>
      <c r="R201" s="128"/>
      <c r="S201" s="128"/>
      <c r="T201" s="128"/>
      <c r="U201" s="128"/>
      <c r="V201" s="128"/>
      <c r="W201" s="128"/>
      <c r="X201" s="128"/>
      <c r="Y201" s="128"/>
      <c r="Z201" s="128"/>
      <c r="AA201" s="128"/>
      <c r="AB201" s="128"/>
      <c r="AC201" s="128"/>
      <c r="AD201" s="128"/>
    </row>
    <row r="202" ht="15.75" customHeight="1">
      <c r="A202" s="127" t="s">
        <v>270</v>
      </c>
      <c r="B202" s="8"/>
      <c r="C202" s="8"/>
      <c r="D202" s="8"/>
      <c r="E202" s="8"/>
      <c r="F202" s="15"/>
      <c r="G202" s="129"/>
      <c r="H202" s="129"/>
      <c r="I202" s="129"/>
      <c r="J202" s="129"/>
      <c r="K202" s="129"/>
      <c r="L202" s="129"/>
      <c r="M202" s="129"/>
      <c r="N202" s="129"/>
      <c r="O202" s="129"/>
      <c r="P202" s="129"/>
      <c r="Q202" s="129"/>
      <c r="R202" s="128"/>
      <c r="S202" s="128"/>
      <c r="T202" s="128"/>
      <c r="U202" s="128"/>
      <c r="V202" s="128"/>
      <c r="W202" s="128"/>
      <c r="X202" s="128"/>
      <c r="Y202" s="128"/>
      <c r="Z202" s="128"/>
      <c r="AA202" s="128"/>
      <c r="AB202" s="128"/>
      <c r="AC202" s="128"/>
      <c r="AD202" s="128"/>
    </row>
    <row r="203" ht="15.75" customHeight="1">
      <c r="A203" s="127" t="s">
        <v>271</v>
      </c>
      <c r="B203" s="8"/>
      <c r="C203" s="8"/>
      <c r="D203" s="8"/>
      <c r="E203" s="8"/>
      <c r="F203" s="15"/>
      <c r="G203" s="129"/>
      <c r="H203" s="129"/>
      <c r="I203" s="129"/>
      <c r="J203" s="129"/>
      <c r="K203" s="129"/>
      <c r="L203" s="129"/>
      <c r="M203" s="129"/>
      <c r="N203" s="129"/>
      <c r="O203" s="129"/>
      <c r="P203" s="129"/>
      <c r="Q203" s="129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</row>
    <row r="204" ht="15.75" customHeight="1">
      <c r="A204" s="127" t="s">
        <v>272</v>
      </c>
      <c r="B204" s="8"/>
      <c r="C204" s="8"/>
      <c r="D204" s="8"/>
      <c r="E204" s="8"/>
      <c r="F204" s="15"/>
      <c r="G204" s="129"/>
      <c r="H204" s="129"/>
      <c r="I204" s="129"/>
      <c r="J204" s="129"/>
      <c r="K204" s="129"/>
      <c r="L204" s="129"/>
      <c r="M204" s="129"/>
      <c r="N204" s="129"/>
      <c r="O204" s="129"/>
      <c r="P204" s="129"/>
      <c r="Q204" s="129"/>
      <c r="R204" s="128"/>
      <c r="S204" s="128"/>
      <c r="T204" s="128"/>
      <c r="U204" s="128"/>
      <c r="V204" s="128"/>
      <c r="W204" s="128"/>
      <c r="X204" s="128"/>
      <c r="Y204" s="128"/>
      <c r="Z204" s="128"/>
      <c r="AA204" s="128"/>
      <c r="AB204" s="128"/>
      <c r="AC204" s="128"/>
      <c r="AD204" s="128"/>
    </row>
    <row r="205" ht="15.75" customHeight="1">
      <c r="A205" s="127" t="s">
        <v>273</v>
      </c>
      <c r="B205" s="8"/>
      <c r="C205" s="8"/>
      <c r="D205" s="8"/>
      <c r="E205" s="8"/>
      <c r="F205" s="15"/>
      <c r="G205" s="129"/>
      <c r="H205" s="129"/>
      <c r="I205" s="129"/>
      <c r="J205" s="129"/>
      <c r="K205" s="129"/>
      <c r="L205" s="129"/>
      <c r="M205" s="129"/>
      <c r="N205" s="129"/>
      <c r="O205" s="129"/>
      <c r="P205" s="129"/>
      <c r="Q205" s="129"/>
      <c r="R205" s="128"/>
      <c r="S205" s="128"/>
      <c r="T205" s="128"/>
      <c r="U205" s="128"/>
      <c r="V205" s="128"/>
      <c r="W205" s="128"/>
      <c r="X205" s="128"/>
      <c r="Y205" s="128"/>
      <c r="Z205" s="128"/>
      <c r="AA205" s="128"/>
      <c r="AB205" s="128"/>
      <c r="AC205" s="128"/>
      <c r="AD205" s="128"/>
    </row>
    <row r="206" ht="15.75" customHeight="1">
      <c r="A206" s="127" t="s">
        <v>274</v>
      </c>
      <c r="B206" s="8"/>
      <c r="C206" s="8"/>
      <c r="D206" s="8"/>
      <c r="E206" s="8"/>
      <c r="F206" s="15"/>
      <c r="G206" s="129"/>
      <c r="H206" s="129"/>
      <c r="I206" s="129"/>
      <c r="J206" s="129"/>
      <c r="K206" s="129"/>
      <c r="L206" s="129"/>
      <c r="M206" s="129"/>
      <c r="N206" s="129"/>
      <c r="O206" s="129"/>
      <c r="P206" s="129"/>
      <c r="Q206" s="129"/>
      <c r="R206" s="128"/>
      <c r="S206" s="128"/>
      <c r="T206" s="128"/>
      <c r="U206" s="128"/>
      <c r="V206" s="128"/>
      <c r="W206" s="128"/>
      <c r="X206" s="128"/>
      <c r="Y206" s="128"/>
      <c r="Z206" s="128"/>
      <c r="AA206" s="128"/>
      <c r="AB206" s="128"/>
      <c r="AC206" s="128"/>
      <c r="AD206" s="128"/>
    </row>
    <row r="207" ht="15.75" customHeight="1">
      <c r="A207" s="127" t="s">
        <v>275</v>
      </c>
      <c r="B207" s="8"/>
      <c r="C207" s="8"/>
      <c r="D207" s="8"/>
      <c r="E207" s="8"/>
      <c r="F207" s="15"/>
      <c r="G207" s="129"/>
      <c r="H207" s="129"/>
      <c r="I207" s="129"/>
      <c r="J207" s="129"/>
      <c r="K207" s="129"/>
      <c r="L207" s="129"/>
      <c r="M207" s="129"/>
      <c r="N207" s="129"/>
      <c r="O207" s="129"/>
      <c r="P207" s="129"/>
      <c r="Q207" s="129"/>
      <c r="R207" s="128"/>
      <c r="S207" s="128"/>
      <c r="T207" s="128"/>
      <c r="U207" s="128"/>
      <c r="V207" s="128"/>
      <c r="W207" s="128"/>
      <c r="X207" s="128"/>
      <c r="Y207" s="128"/>
      <c r="Z207" s="128"/>
      <c r="AA207" s="128"/>
      <c r="AB207" s="128"/>
      <c r="AC207" s="128"/>
      <c r="AD207" s="128"/>
    </row>
    <row r="208" ht="15.75" customHeight="1">
      <c r="A208" s="127" t="s">
        <v>276</v>
      </c>
      <c r="B208" s="8"/>
      <c r="C208" s="8"/>
      <c r="D208" s="8"/>
      <c r="E208" s="8"/>
      <c r="F208" s="15"/>
      <c r="G208" s="129"/>
      <c r="H208" s="129"/>
      <c r="I208" s="129"/>
      <c r="J208" s="129"/>
      <c r="K208" s="129"/>
      <c r="L208" s="129"/>
      <c r="M208" s="129"/>
      <c r="N208" s="129"/>
      <c r="O208" s="129"/>
      <c r="P208" s="129"/>
      <c r="Q208" s="129"/>
      <c r="R208" s="128"/>
      <c r="S208" s="128"/>
      <c r="T208" s="128"/>
      <c r="U208" s="128"/>
      <c r="V208" s="128"/>
      <c r="W208" s="128"/>
      <c r="X208" s="128"/>
      <c r="Y208" s="128"/>
      <c r="Z208" s="128"/>
      <c r="AA208" s="128"/>
      <c r="AB208" s="128"/>
      <c r="AC208" s="128"/>
      <c r="AD208" s="128"/>
    </row>
    <row r="209" ht="15.75" customHeight="1">
      <c r="A209" s="127" t="s">
        <v>277</v>
      </c>
      <c r="B209" s="8"/>
      <c r="C209" s="8"/>
      <c r="D209" s="8"/>
      <c r="E209" s="8"/>
      <c r="F209" s="15"/>
      <c r="G209" s="129"/>
      <c r="H209" s="129"/>
      <c r="I209" s="129"/>
      <c r="J209" s="129"/>
      <c r="K209" s="129"/>
      <c r="L209" s="129"/>
      <c r="M209" s="129"/>
      <c r="N209" s="129"/>
      <c r="O209" s="129"/>
      <c r="P209" s="129"/>
      <c r="Q209" s="129"/>
      <c r="R209" s="128"/>
      <c r="S209" s="128"/>
      <c r="T209" s="128"/>
      <c r="U209" s="128"/>
      <c r="V209" s="128"/>
      <c r="W209" s="128"/>
      <c r="X209" s="128"/>
      <c r="Y209" s="128"/>
      <c r="Z209" s="128"/>
      <c r="AA209" s="128"/>
      <c r="AB209" s="128"/>
      <c r="AC209" s="128"/>
      <c r="AD209" s="128"/>
    </row>
    <row r="210" ht="15.75" customHeight="1">
      <c r="A210" s="127" t="s">
        <v>278</v>
      </c>
      <c r="B210" s="8"/>
      <c r="C210" s="8"/>
      <c r="D210" s="8"/>
      <c r="E210" s="8"/>
      <c r="F210" s="15"/>
      <c r="G210" s="129"/>
      <c r="H210" s="129"/>
      <c r="I210" s="129"/>
      <c r="J210" s="129"/>
      <c r="K210" s="129"/>
      <c r="L210" s="129"/>
      <c r="M210" s="129"/>
      <c r="N210" s="129"/>
      <c r="O210" s="129"/>
      <c r="P210" s="129"/>
      <c r="Q210" s="129"/>
      <c r="R210" s="128"/>
      <c r="S210" s="128"/>
      <c r="T210" s="128"/>
      <c r="U210" s="128"/>
      <c r="V210" s="128"/>
      <c r="W210" s="128"/>
      <c r="X210" s="128"/>
      <c r="Y210" s="128"/>
      <c r="Z210" s="128"/>
      <c r="AA210" s="128"/>
      <c r="AB210" s="128"/>
      <c r="AC210" s="128"/>
      <c r="AD210" s="128"/>
    </row>
    <row r="211" ht="15.75" customHeight="1">
      <c r="A211" s="127" t="s">
        <v>279</v>
      </c>
      <c r="B211" s="8"/>
      <c r="C211" s="8"/>
      <c r="D211" s="8"/>
      <c r="E211" s="8"/>
      <c r="F211" s="15"/>
      <c r="G211" s="129"/>
      <c r="H211" s="129"/>
      <c r="I211" s="129"/>
      <c r="J211" s="129"/>
      <c r="K211" s="129"/>
      <c r="L211" s="129"/>
      <c r="M211" s="129"/>
      <c r="N211" s="129"/>
      <c r="O211" s="129"/>
      <c r="P211" s="129"/>
      <c r="Q211" s="129"/>
      <c r="R211" s="128"/>
      <c r="S211" s="128"/>
      <c r="T211" s="128"/>
      <c r="U211" s="128"/>
      <c r="V211" s="128"/>
      <c r="W211" s="128"/>
      <c r="X211" s="128"/>
      <c r="Y211" s="128"/>
      <c r="Z211" s="128"/>
      <c r="AA211" s="128"/>
      <c r="AB211" s="128"/>
      <c r="AC211" s="128"/>
      <c r="AD211" s="128"/>
    </row>
    <row r="212" ht="15.75" customHeight="1">
      <c r="A212" s="127" t="s">
        <v>280</v>
      </c>
      <c r="B212" s="8"/>
      <c r="C212" s="8"/>
      <c r="D212" s="8"/>
      <c r="E212" s="8"/>
      <c r="F212" s="15"/>
      <c r="G212" s="129"/>
      <c r="H212" s="129"/>
      <c r="I212" s="129"/>
      <c r="J212" s="129"/>
      <c r="K212" s="129"/>
      <c r="L212" s="129"/>
      <c r="M212" s="129"/>
      <c r="N212" s="129"/>
      <c r="O212" s="129"/>
      <c r="P212" s="129"/>
      <c r="Q212" s="129"/>
      <c r="R212" s="128"/>
      <c r="S212" s="128"/>
      <c r="T212" s="128"/>
      <c r="U212" s="128"/>
      <c r="V212" s="128"/>
      <c r="W212" s="128"/>
      <c r="X212" s="128"/>
      <c r="Y212" s="128"/>
      <c r="Z212" s="128"/>
      <c r="AA212" s="128"/>
      <c r="AB212" s="128"/>
      <c r="AC212" s="128"/>
      <c r="AD212" s="128"/>
    </row>
    <row r="213" ht="15.75" customHeight="1">
      <c r="A213" s="127" t="s">
        <v>281</v>
      </c>
      <c r="B213" s="8"/>
      <c r="C213" s="8"/>
      <c r="D213" s="8"/>
      <c r="E213" s="8"/>
      <c r="F213" s="15"/>
      <c r="G213" s="129"/>
      <c r="H213" s="129"/>
      <c r="I213" s="129"/>
      <c r="J213" s="129"/>
      <c r="K213" s="129"/>
      <c r="L213" s="129"/>
      <c r="M213" s="129"/>
      <c r="N213" s="129"/>
      <c r="O213" s="129"/>
      <c r="P213" s="129"/>
      <c r="Q213" s="129"/>
      <c r="R213" s="128"/>
      <c r="S213" s="128"/>
      <c r="T213" s="128"/>
      <c r="U213" s="128"/>
      <c r="V213" s="128"/>
      <c r="W213" s="128"/>
      <c r="X213" s="128"/>
      <c r="Y213" s="128"/>
      <c r="Z213" s="128"/>
      <c r="AA213" s="128"/>
      <c r="AB213" s="128"/>
      <c r="AC213" s="128"/>
      <c r="AD213" s="128"/>
    </row>
    <row r="214" ht="15.75" customHeight="1">
      <c r="A214" s="127" t="s">
        <v>282</v>
      </c>
      <c r="B214" s="8"/>
      <c r="C214" s="8"/>
      <c r="D214" s="8"/>
      <c r="E214" s="8"/>
      <c r="F214" s="15"/>
      <c r="G214" s="129"/>
      <c r="H214" s="129"/>
      <c r="I214" s="129"/>
      <c r="J214" s="129"/>
      <c r="K214" s="129"/>
      <c r="L214" s="129"/>
      <c r="M214" s="129"/>
      <c r="N214" s="129"/>
      <c r="O214" s="129"/>
      <c r="P214" s="129"/>
      <c r="Q214" s="129"/>
      <c r="R214" s="128"/>
      <c r="S214" s="128"/>
      <c r="T214" s="128"/>
      <c r="U214" s="128"/>
      <c r="V214" s="128"/>
      <c r="W214" s="128"/>
      <c r="X214" s="128"/>
      <c r="Y214" s="128"/>
      <c r="Z214" s="128"/>
      <c r="AA214" s="128"/>
      <c r="AB214" s="128"/>
      <c r="AC214" s="128"/>
      <c r="AD214" s="128"/>
    </row>
    <row r="215" ht="15.75" customHeight="1">
      <c r="A215" s="127" t="s">
        <v>283</v>
      </c>
      <c r="B215" s="8"/>
      <c r="C215" s="8"/>
      <c r="D215" s="8"/>
      <c r="E215" s="8"/>
      <c r="F215" s="15"/>
      <c r="G215" s="129"/>
      <c r="H215" s="129"/>
      <c r="I215" s="129"/>
      <c r="J215" s="129"/>
      <c r="K215" s="129"/>
      <c r="L215" s="129"/>
      <c r="M215" s="129"/>
      <c r="N215" s="129"/>
      <c r="O215" s="129"/>
      <c r="P215" s="129"/>
      <c r="Q215" s="129"/>
      <c r="R215" s="128"/>
      <c r="S215" s="128"/>
      <c r="T215" s="128"/>
      <c r="U215" s="128"/>
      <c r="V215" s="128"/>
      <c r="W215" s="128"/>
      <c r="X215" s="128"/>
      <c r="Y215" s="128"/>
      <c r="Z215" s="128"/>
      <c r="AA215" s="128"/>
      <c r="AB215" s="128"/>
      <c r="AC215" s="128"/>
      <c r="AD215" s="128"/>
    </row>
    <row r="216" ht="15.75" customHeight="1">
      <c r="A216" s="127" t="s">
        <v>284</v>
      </c>
      <c r="B216" s="8"/>
      <c r="C216" s="8"/>
      <c r="D216" s="8"/>
      <c r="E216" s="8"/>
      <c r="F216" s="15"/>
      <c r="G216" s="129"/>
      <c r="H216" s="129"/>
      <c r="I216" s="129"/>
      <c r="J216" s="129"/>
      <c r="K216" s="129"/>
      <c r="L216" s="129"/>
      <c r="M216" s="129"/>
      <c r="N216" s="129"/>
      <c r="O216" s="129"/>
      <c r="P216" s="129"/>
      <c r="Q216" s="129"/>
      <c r="R216" s="128"/>
      <c r="S216" s="128"/>
      <c r="T216" s="128"/>
      <c r="U216" s="128"/>
      <c r="V216" s="128"/>
      <c r="W216" s="128"/>
      <c r="X216" s="128"/>
      <c r="Y216" s="128"/>
      <c r="Z216" s="128"/>
      <c r="AA216" s="128"/>
      <c r="AB216" s="128"/>
      <c r="AC216" s="128"/>
      <c r="AD216" s="128"/>
    </row>
    <row r="217" ht="15.75" customHeight="1">
      <c r="A217" s="127" t="s">
        <v>285</v>
      </c>
      <c r="B217" s="8"/>
      <c r="C217" s="8"/>
      <c r="D217" s="8"/>
      <c r="E217" s="8"/>
      <c r="F217" s="15"/>
      <c r="G217" s="129"/>
      <c r="H217" s="129"/>
      <c r="I217" s="129"/>
      <c r="J217" s="129"/>
      <c r="K217" s="129"/>
      <c r="L217" s="129"/>
      <c r="M217" s="129"/>
      <c r="N217" s="129"/>
      <c r="O217" s="129"/>
      <c r="P217" s="129"/>
      <c r="Q217" s="129"/>
      <c r="R217" s="128"/>
      <c r="S217" s="128"/>
      <c r="T217" s="128"/>
      <c r="U217" s="128"/>
      <c r="V217" s="128"/>
      <c r="W217" s="128"/>
      <c r="X217" s="128"/>
      <c r="Y217" s="128"/>
      <c r="Z217" s="128"/>
      <c r="AA217" s="128"/>
      <c r="AB217" s="128"/>
      <c r="AC217" s="128"/>
      <c r="AD217" s="128"/>
    </row>
    <row r="218" ht="15.75" customHeight="1">
      <c r="A218" s="127" t="s">
        <v>286</v>
      </c>
      <c r="B218" s="8"/>
      <c r="C218" s="8"/>
      <c r="D218" s="8"/>
      <c r="E218" s="8"/>
      <c r="F218" s="15"/>
      <c r="G218" s="129"/>
      <c r="H218" s="129"/>
      <c r="I218" s="129"/>
      <c r="J218" s="129"/>
      <c r="K218" s="129"/>
      <c r="L218" s="129"/>
      <c r="M218" s="129"/>
      <c r="N218" s="129"/>
      <c r="O218" s="129"/>
      <c r="P218" s="129"/>
      <c r="Q218" s="129"/>
      <c r="R218" s="128"/>
      <c r="S218" s="128"/>
      <c r="T218" s="128"/>
      <c r="U218" s="128"/>
      <c r="V218" s="128"/>
      <c r="W218" s="128"/>
      <c r="X218" s="128"/>
      <c r="Y218" s="128"/>
      <c r="Z218" s="128"/>
      <c r="AA218" s="128"/>
      <c r="AB218" s="128"/>
      <c r="AC218" s="128"/>
      <c r="AD218" s="128"/>
    </row>
    <row r="219" ht="15.75" customHeight="1">
      <c r="A219" s="127" t="s">
        <v>287</v>
      </c>
      <c r="B219" s="8"/>
      <c r="C219" s="8"/>
      <c r="D219" s="8"/>
      <c r="E219" s="8"/>
      <c r="F219" s="15"/>
      <c r="G219" s="129"/>
      <c r="H219" s="129"/>
      <c r="I219" s="129"/>
      <c r="J219" s="129"/>
      <c r="K219" s="129"/>
      <c r="L219" s="129"/>
      <c r="M219" s="129"/>
      <c r="N219" s="129"/>
      <c r="O219" s="129"/>
      <c r="P219" s="129"/>
      <c r="Q219" s="129"/>
      <c r="R219" s="128"/>
      <c r="S219" s="128"/>
      <c r="T219" s="128"/>
      <c r="U219" s="128"/>
      <c r="V219" s="128"/>
      <c r="W219" s="128"/>
      <c r="X219" s="128"/>
      <c r="Y219" s="128"/>
      <c r="Z219" s="128"/>
      <c r="AA219" s="128"/>
      <c r="AB219" s="128"/>
      <c r="AC219" s="128"/>
      <c r="AD219" s="128"/>
    </row>
    <row r="220" ht="15.75" customHeight="1">
      <c r="A220" s="127" t="s">
        <v>288</v>
      </c>
      <c r="B220" s="8"/>
      <c r="C220" s="8"/>
      <c r="D220" s="8"/>
      <c r="E220" s="8"/>
      <c r="F220" s="15"/>
      <c r="G220" s="129"/>
      <c r="H220" s="129"/>
      <c r="I220" s="129"/>
      <c r="J220" s="129"/>
      <c r="K220" s="129"/>
      <c r="L220" s="129"/>
      <c r="M220" s="129"/>
      <c r="N220" s="129"/>
      <c r="O220" s="129"/>
      <c r="P220" s="129"/>
      <c r="Q220" s="129"/>
      <c r="R220" s="128"/>
      <c r="S220" s="128"/>
      <c r="T220" s="128"/>
      <c r="U220" s="128"/>
      <c r="V220" s="128"/>
      <c r="W220" s="128"/>
      <c r="X220" s="128"/>
      <c r="Y220" s="128"/>
      <c r="Z220" s="128"/>
      <c r="AA220" s="128"/>
      <c r="AB220" s="128"/>
      <c r="AC220" s="128"/>
      <c r="AD220" s="128"/>
    </row>
    <row r="221" ht="15.75" customHeight="1">
      <c r="A221" s="127" t="s">
        <v>289</v>
      </c>
      <c r="B221" s="8"/>
      <c r="C221" s="8"/>
      <c r="D221" s="8"/>
      <c r="E221" s="8"/>
      <c r="F221" s="15"/>
      <c r="G221" s="129"/>
      <c r="H221" s="129"/>
      <c r="I221" s="129"/>
      <c r="J221" s="129"/>
      <c r="K221" s="129"/>
      <c r="L221" s="129"/>
      <c r="M221" s="129"/>
      <c r="N221" s="129"/>
      <c r="O221" s="129"/>
      <c r="P221" s="129"/>
      <c r="Q221" s="129"/>
      <c r="R221" s="128"/>
      <c r="S221" s="128"/>
      <c r="T221" s="128"/>
      <c r="U221" s="128"/>
      <c r="V221" s="128"/>
      <c r="W221" s="128"/>
      <c r="X221" s="128"/>
      <c r="Y221" s="128"/>
      <c r="Z221" s="128"/>
      <c r="AA221" s="128"/>
      <c r="AB221" s="128"/>
      <c r="AC221" s="128"/>
      <c r="AD221" s="128"/>
    </row>
    <row r="222" ht="15.75" customHeight="1">
      <c r="A222" s="130"/>
      <c r="B222" s="130"/>
      <c r="C222" s="130"/>
      <c r="D222" s="130"/>
      <c r="E222" s="130"/>
      <c r="F222" s="130"/>
      <c r="G222" s="130"/>
      <c r="H222" s="130"/>
      <c r="I222" s="130"/>
      <c r="J222" s="130"/>
      <c r="K222" s="130"/>
      <c r="L222" s="130"/>
      <c r="M222" s="130"/>
      <c r="N222" s="130"/>
      <c r="O222" s="130"/>
      <c r="P222" s="130"/>
      <c r="Q222" s="130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</row>
    <row r="223" ht="15.75" customHeight="1">
      <c r="A223" s="130"/>
      <c r="B223" s="130"/>
      <c r="C223" s="130"/>
      <c r="D223" s="130"/>
      <c r="E223" s="130"/>
      <c r="F223" s="130"/>
      <c r="G223" s="130"/>
      <c r="H223" s="130"/>
      <c r="I223" s="130"/>
      <c r="J223" s="130"/>
      <c r="K223" s="130"/>
      <c r="L223" s="130"/>
      <c r="M223" s="130"/>
      <c r="N223" s="130"/>
      <c r="O223" s="130"/>
      <c r="P223" s="130"/>
      <c r="Q223" s="130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</row>
    <row r="224" ht="15.75" customHeight="1">
      <c r="A224" s="130"/>
      <c r="B224" s="130"/>
      <c r="C224" s="130"/>
      <c r="D224" s="130"/>
      <c r="E224" s="130"/>
      <c r="F224" s="130"/>
      <c r="G224" s="130"/>
      <c r="H224" s="130"/>
      <c r="I224" s="130"/>
      <c r="J224" s="130"/>
      <c r="K224" s="130"/>
      <c r="L224" s="130"/>
      <c r="M224" s="130"/>
      <c r="N224" s="130"/>
      <c r="O224" s="130"/>
      <c r="P224" s="130"/>
      <c r="Q224" s="130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</row>
    <row r="225" ht="15.75" customHeight="1">
      <c r="A225" s="130"/>
      <c r="B225" s="130"/>
      <c r="C225" s="130"/>
      <c r="D225" s="130"/>
      <c r="E225" s="130"/>
      <c r="F225" s="130"/>
      <c r="G225" s="130"/>
      <c r="H225" s="130"/>
      <c r="I225" s="130"/>
      <c r="J225" s="130"/>
      <c r="K225" s="130"/>
      <c r="L225" s="130"/>
      <c r="M225" s="130"/>
      <c r="N225" s="130"/>
      <c r="O225" s="130"/>
      <c r="P225" s="130"/>
      <c r="Q225" s="130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</row>
    <row r="1001" ht="15.75" customHeight="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</row>
    <row r="1002" ht="15.75" customHeight="1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</row>
    <row r="1003" ht="15.75" customHeight="1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</row>
    <row r="1004" ht="15.75" customHeight="1">
      <c r="A1004" s="6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</row>
    <row r="1005" ht="15.75" customHeight="1">
      <c r="A1005" s="6"/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</row>
    <row r="1006" ht="15.75" customHeight="1">
      <c r="A1006" s="6"/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</row>
    <row r="1007" ht="15.75" customHeight="1">
      <c r="A1007" s="6"/>
      <c r="B1007" s="6"/>
      <c r="C1007" s="6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</row>
    <row r="1008" ht="15.75" customHeight="1">
      <c r="A1008" s="6"/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</row>
    <row r="1009" ht="15.75" customHeight="1">
      <c r="A1009" s="6"/>
      <c r="B1009" s="6"/>
      <c r="C1009" s="6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</row>
    <row r="1010" ht="15.75" customHeight="1">
      <c r="A1010" s="6"/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</row>
    <row r="1011" ht="15.75" customHeight="1">
      <c r="A1011" s="6"/>
      <c r="B1011" s="6"/>
      <c r="C1011" s="6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</row>
    <row r="1012" ht="15.75" customHeight="1">
      <c r="A1012" s="6"/>
      <c r="B1012" s="6"/>
      <c r="C1012" s="6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</row>
    <row r="1013" ht="15.75" customHeight="1">
      <c r="A1013" s="6"/>
      <c r="B1013" s="6"/>
      <c r="C1013" s="6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</row>
    <row r="1014" ht="15.75" customHeight="1">
      <c r="A1014" s="6"/>
      <c r="B1014" s="6"/>
      <c r="C1014" s="6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</row>
    <row r="1015" ht="15.75" customHeight="1">
      <c r="A1015" s="6"/>
      <c r="B1015" s="6"/>
      <c r="C1015" s="6"/>
      <c r="D1015" s="6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</row>
    <row r="1016" ht="15.75" customHeight="1">
      <c r="A1016" s="6"/>
      <c r="B1016" s="6"/>
      <c r="C1016" s="6"/>
      <c r="D1016" s="6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</row>
    <row r="1017" ht="15.75" customHeight="1">
      <c r="A1017" s="6"/>
      <c r="B1017" s="6"/>
      <c r="C1017" s="6"/>
      <c r="D1017" s="6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</row>
    <row r="1018" ht="15.75" customHeight="1">
      <c r="A1018" s="6"/>
      <c r="B1018" s="6"/>
      <c r="C1018" s="6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</row>
    <row r="1019" ht="15.75" customHeight="1">
      <c r="A1019" s="6"/>
      <c r="B1019" s="6"/>
      <c r="C1019" s="6"/>
      <c r="D1019" s="6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</row>
    <row r="1020" ht="15.75" customHeight="1">
      <c r="A1020" s="6"/>
      <c r="B1020" s="6"/>
      <c r="C1020" s="6"/>
      <c r="D1020" s="6"/>
      <c r="E1020" s="6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</row>
    <row r="1021" ht="15.75" customHeight="1">
      <c r="A1021" s="6"/>
      <c r="B1021" s="6"/>
      <c r="C1021" s="6"/>
      <c r="D1021" s="6"/>
      <c r="E1021" s="6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</row>
    <row r="1022" ht="15.75" customHeight="1">
      <c r="A1022" s="6"/>
      <c r="B1022" s="6"/>
      <c r="C1022" s="6"/>
      <c r="D1022" s="6"/>
      <c r="E1022" s="6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</row>
    <row r="1023" ht="15.75" customHeight="1">
      <c r="A1023" s="6"/>
      <c r="B1023" s="6"/>
      <c r="C1023" s="6"/>
      <c r="D1023" s="6"/>
      <c r="E1023" s="6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</row>
    <row r="1024" ht="15.75" customHeight="1">
      <c r="A1024" s="6"/>
      <c r="B1024" s="6"/>
      <c r="C1024" s="6"/>
      <c r="D1024" s="6"/>
      <c r="E1024" s="6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</row>
    <row r="1025" ht="15.75" customHeight="1">
      <c r="A1025" s="6"/>
      <c r="B1025" s="6"/>
      <c r="C1025" s="6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</row>
    <row r="1026" ht="15.75" customHeight="1">
      <c r="A1026" s="6"/>
      <c r="B1026" s="6"/>
      <c r="C1026" s="6"/>
      <c r="D1026" s="6"/>
      <c r="E1026" s="6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</row>
    <row r="1027" ht="15.75" customHeight="1">
      <c r="A1027" s="6"/>
      <c r="B1027" s="6"/>
      <c r="C1027" s="6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</row>
    <row r="1028" ht="15.75" customHeight="1">
      <c r="A1028" s="6"/>
      <c r="B1028" s="6"/>
      <c r="C1028" s="6"/>
      <c r="D1028" s="6"/>
      <c r="E1028" s="6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</row>
    <row r="1029" ht="15.75" customHeight="1">
      <c r="A1029" s="6"/>
      <c r="B1029" s="6"/>
      <c r="C1029" s="6"/>
      <c r="D1029" s="6"/>
      <c r="E1029" s="6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</row>
    <row r="1030" ht="15.75" customHeight="1">
      <c r="A1030" s="6"/>
      <c r="B1030" s="6"/>
      <c r="C1030" s="6"/>
      <c r="D1030" s="6"/>
      <c r="E1030" s="6"/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</row>
    <row r="1031" ht="15.75" customHeight="1">
      <c r="A1031" s="6"/>
      <c r="B1031" s="6"/>
      <c r="C1031" s="6"/>
      <c r="D1031" s="6"/>
      <c r="E1031" s="6"/>
      <c r="F1031" s="6"/>
      <c r="G1031" s="6"/>
      <c r="H1031" s="6"/>
      <c r="I1031" s="6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</row>
    <row r="1032" ht="15.75" customHeight="1">
      <c r="A1032" s="6"/>
      <c r="B1032" s="6"/>
      <c r="C1032" s="6"/>
      <c r="D1032" s="6"/>
      <c r="E1032" s="6"/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</row>
    <row r="1033" ht="15.75" customHeight="1">
      <c r="A1033" s="6"/>
      <c r="B1033" s="6"/>
      <c r="C1033" s="6"/>
      <c r="D1033" s="6"/>
      <c r="E1033" s="6"/>
      <c r="F1033" s="6"/>
      <c r="G1033" s="6"/>
      <c r="H1033" s="6"/>
      <c r="I1033" s="6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</row>
    <row r="1034" ht="15.75" customHeight="1">
      <c r="A1034" s="6"/>
      <c r="B1034" s="6"/>
      <c r="C1034" s="6"/>
      <c r="D1034" s="6"/>
      <c r="E1034" s="6"/>
      <c r="F1034" s="6"/>
      <c r="G1034" s="6"/>
      <c r="H1034" s="6"/>
      <c r="I1034" s="6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</row>
    <row r="1035" ht="15.75" customHeight="1">
      <c r="A1035" s="6"/>
      <c r="B1035" s="6"/>
      <c r="C1035" s="6"/>
      <c r="D1035" s="6"/>
      <c r="E1035" s="6"/>
      <c r="F1035" s="6"/>
      <c r="G1035" s="6"/>
      <c r="H1035" s="6"/>
      <c r="I1035" s="6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</row>
    <row r="1036" ht="15.75" customHeight="1">
      <c r="A1036" s="6"/>
      <c r="B1036" s="6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</row>
    <row r="1037" ht="15.75" customHeight="1">
      <c r="A1037" s="6"/>
      <c r="B1037" s="6"/>
      <c r="C1037" s="6"/>
      <c r="D1037" s="6"/>
      <c r="E1037" s="6"/>
      <c r="F1037" s="6"/>
      <c r="G1037" s="6"/>
      <c r="H1037" s="6"/>
      <c r="I1037" s="6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</row>
    <row r="1038" ht="15.75" customHeight="1">
      <c r="A1038" s="6"/>
      <c r="B1038" s="6"/>
      <c r="C1038" s="6"/>
      <c r="D1038" s="6"/>
      <c r="E1038" s="6"/>
      <c r="F1038" s="6"/>
      <c r="G1038" s="6"/>
      <c r="H1038" s="6"/>
      <c r="I1038" s="6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</row>
    <row r="1039" ht="15.75" customHeight="1">
      <c r="A1039" s="6"/>
      <c r="B1039" s="6"/>
      <c r="C1039" s="6"/>
      <c r="D1039" s="6"/>
      <c r="E1039" s="6"/>
      <c r="F1039" s="6"/>
      <c r="G1039" s="6"/>
      <c r="H1039" s="6"/>
      <c r="I1039" s="6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</row>
    <row r="1040" ht="15.75" customHeight="1">
      <c r="A1040" s="6"/>
      <c r="B1040" s="6"/>
      <c r="C1040" s="6"/>
      <c r="D1040" s="6"/>
      <c r="E1040" s="6"/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</row>
    <row r="1041" ht="15.75" customHeight="1">
      <c r="A1041" s="6"/>
      <c r="B1041" s="6"/>
      <c r="C1041" s="6"/>
      <c r="D1041" s="6"/>
      <c r="E1041" s="6"/>
      <c r="F1041" s="6"/>
      <c r="G1041" s="6"/>
      <c r="H1041" s="6"/>
      <c r="I1041" s="6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</row>
    <row r="1042" ht="15.75" customHeight="1">
      <c r="A1042" s="6"/>
      <c r="B1042" s="6"/>
      <c r="C1042" s="6"/>
      <c r="D1042" s="6"/>
      <c r="E1042" s="6"/>
      <c r="F1042" s="6"/>
      <c r="G1042" s="6"/>
      <c r="H1042" s="6"/>
      <c r="I1042" s="6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</row>
    <row r="1043" ht="15.75" customHeight="1">
      <c r="A1043" s="6"/>
      <c r="B1043" s="6"/>
      <c r="C1043" s="6"/>
      <c r="D1043" s="6"/>
      <c r="E1043" s="6"/>
      <c r="F1043" s="6"/>
      <c r="G1043" s="6"/>
      <c r="H1043" s="6"/>
      <c r="I1043" s="6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</row>
    <row r="1044" ht="15.75" customHeight="1">
      <c r="A1044" s="6"/>
      <c r="B1044" s="6"/>
      <c r="C1044" s="6"/>
      <c r="D1044" s="6"/>
      <c r="E1044" s="6"/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</row>
    <row r="1045" ht="15.75" customHeight="1">
      <c r="A1045" s="6"/>
      <c r="B1045" s="6"/>
      <c r="C1045" s="6"/>
      <c r="D1045" s="6"/>
      <c r="E1045" s="6"/>
      <c r="F1045" s="6"/>
      <c r="G1045" s="6"/>
      <c r="H1045" s="6"/>
      <c r="I1045" s="6"/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</row>
    <row r="1046" ht="15.75" customHeight="1">
      <c r="A1046" s="6"/>
      <c r="B1046" s="6"/>
      <c r="C1046" s="6"/>
      <c r="D1046" s="6"/>
      <c r="E1046" s="6"/>
      <c r="F1046" s="6"/>
      <c r="G1046" s="6"/>
      <c r="H1046" s="6"/>
      <c r="I1046" s="6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</row>
    <row r="1047" ht="15.75" customHeight="1">
      <c r="A1047" s="6"/>
      <c r="B1047" s="6"/>
      <c r="C1047" s="6"/>
      <c r="D1047" s="6"/>
      <c r="E1047" s="6"/>
      <c r="F1047" s="6"/>
      <c r="G1047" s="6"/>
      <c r="H1047" s="6"/>
      <c r="I1047" s="6"/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</row>
    <row r="1048" ht="15.75" customHeight="1">
      <c r="A1048" s="6"/>
      <c r="B1048" s="6"/>
      <c r="C1048" s="6"/>
      <c r="D1048" s="6"/>
      <c r="E1048" s="6"/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</row>
    <row r="1049" ht="15.75" customHeight="1">
      <c r="A1049" s="6"/>
      <c r="B1049" s="6"/>
      <c r="C1049" s="6"/>
      <c r="D1049" s="6"/>
      <c r="E1049" s="6"/>
      <c r="F1049" s="6"/>
      <c r="G1049" s="6"/>
      <c r="H1049" s="6"/>
      <c r="I1049" s="6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</row>
    <row r="1050" ht="15.75" customHeight="1">
      <c r="A1050" s="6"/>
      <c r="B1050" s="6"/>
      <c r="C1050" s="6"/>
      <c r="D1050" s="6"/>
      <c r="E1050" s="6"/>
      <c r="F1050" s="6"/>
      <c r="G1050" s="6"/>
      <c r="H1050" s="6"/>
      <c r="I1050" s="6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</row>
    <row r="1051" ht="15.75" customHeight="1">
      <c r="A1051" s="6"/>
      <c r="B1051" s="6"/>
      <c r="C1051" s="6"/>
      <c r="D1051" s="6"/>
      <c r="E1051" s="6"/>
      <c r="F1051" s="6"/>
      <c r="G1051" s="6"/>
      <c r="H1051" s="6"/>
      <c r="I1051" s="6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</row>
    <row r="1052" ht="15.75" customHeight="1">
      <c r="A1052" s="6"/>
      <c r="B1052" s="6"/>
      <c r="C1052" s="6"/>
      <c r="D1052" s="6"/>
      <c r="E1052" s="6"/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</row>
    <row r="1053" ht="15.75" customHeight="1">
      <c r="A1053" s="6"/>
      <c r="B1053" s="6"/>
      <c r="C1053" s="6"/>
      <c r="D1053" s="6"/>
      <c r="E1053" s="6"/>
      <c r="F1053" s="6"/>
      <c r="G1053" s="6"/>
      <c r="H1053" s="6"/>
      <c r="I1053" s="6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</row>
    <row r="1054" ht="15.75" customHeight="1">
      <c r="A1054" s="6"/>
      <c r="B1054" s="6"/>
      <c r="C1054" s="6"/>
      <c r="D1054" s="6"/>
      <c r="E1054" s="6"/>
      <c r="F1054" s="6"/>
      <c r="G1054" s="6"/>
      <c r="H1054" s="6"/>
      <c r="I1054" s="6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</row>
    <row r="1055" ht="15.75" customHeight="1">
      <c r="A1055" s="6"/>
      <c r="B1055" s="6"/>
      <c r="C1055" s="6"/>
      <c r="D1055" s="6"/>
      <c r="E1055" s="6"/>
      <c r="F1055" s="6"/>
      <c r="G1055" s="6"/>
      <c r="H1055" s="6"/>
      <c r="I1055" s="6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</row>
    <row r="1056" ht="15.75" customHeight="1">
      <c r="A1056" s="6"/>
      <c r="B1056" s="6"/>
      <c r="C1056" s="6"/>
      <c r="D1056" s="6"/>
      <c r="E1056" s="6"/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</row>
    <row r="1057" ht="15.75" customHeight="1">
      <c r="A1057" s="6"/>
      <c r="B1057" s="6"/>
      <c r="C1057" s="6"/>
      <c r="D1057" s="6"/>
      <c r="E1057" s="6"/>
      <c r="F1057" s="6"/>
      <c r="G1057" s="6"/>
      <c r="H1057" s="6"/>
      <c r="I1057" s="6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</row>
    <row r="1058" ht="15.75" customHeight="1">
      <c r="A1058" s="6"/>
      <c r="B1058" s="6"/>
      <c r="C1058" s="6"/>
      <c r="D1058" s="6"/>
      <c r="E1058" s="6"/>
      <c r="F1058" s="6"/>
      <c r="G1058" s="6"/>
      <c r="H1058" s="6"/>
      <c r="I1058" s="6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</row>
    <row r="1059" ht="15.75" customHeight="1">
      <c r="A1059" s="6"/>
      <c r="B1059" s="6"/>
      <c r="C1059" s="6"/>
      <c r="D1059" s="6"/>
      <c r="E1059" s="6"/>
      <c r="F1059" s="6"/>
      <c r="G1059" s="6"/>
      <c r="H1059" s="6"/>
      <c r="I1059" s="6"/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</row>
    <row r="1060" ht="15.75" customHeight="1">
      <c r="A1060" s="6"/>
      <c r="B1060" s="6"/>
      <c r="C1060" s="6"/>
      <c r="D1060" s="6"/>
      <c r="E1060" s="6"/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</row>
    <row r="1061" ht="15.75" customHeight="1">
      <c r="A1061" s="6"/>
      <c r="B1061" s="6"/>
      <c r="C1061" s="6"/>
      <c r="D1061" s="6"/>
      <c r="E1061" s="6"/>
      <c r="F1061" s="6"/>
      <c r="G1061" s="6"/>
      <c r="H1061" s="6"/>
      <c r="I1061" s="6"/>
      <c r="J1061" s="6"/>
      <c r="K1061" s="6"/>
      <c r="L1061" s="6"/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</row>
    <row r="1062" ht="15.75" customHeight="1">
      <c r="A1062" s="6"/>
      <c r="B1062" s="6"/>
      <c r="C1062" s="6"/>
      <c r="D1062" s="6"/>
      <c r="E1062" s="6"/>
      <c r="F1062" s="6"/>
      <c r="G1062" s="6"/>
      <c r="H1062" s="6"/>
      <c r="I1062" s="6"/>
      <c r="J1062" s="6"/>
      <c r="K1062" s="6"/>
      <c r="L1062" s="6"/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</row>
    <row r="1063" ht="15.75" customHeight="1">
      <c r="A1063" s="6"/>
      <c r="B1063" s="6"/>
      <c r="C1063" s="6"/>
      <c r="D1063" s="6"/>
      <c r="E1063" s="6"/>
      <c r="F1063" s="6"/>
      <c r="G1063" s="6"/>
      <c r="H1063" s="6"/>
      <c r="I1063" s="6"/>
      <c r="J1063" s="6"/>
      <c r="K1063" s="6"/>
      <c r="L1063" s="6"/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</row>
    <row r="1064" ht="15.75" customHeight="1">
      <c r="A1064" s="6"/>
      <c r="B1064" s="6"/>
      <c r="C1064" s="6"/>
      <c r="D1064" s="6"/>
      <c r="E1064" s="6"/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</row>
    <row r="1065" ht="15.75" customHeight="1">
      <c r="A1065" s="6"/>
      <c r="B1065" s="6"/>
      <c r="C1065" s="6"/>
      <c r="D1065" s="6"/>
      <c r="E1065" s="6"/>
      <c r="F1065" s="6"/>
      <c r="G1065" s="6"/>
      <c r="H1065" s="6"/>
      <c r="I1065" s="6"/>
      <c r="J1065" s="6"/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</row>
    <row r="1066" ht="15.75" customHeight="1">
      <c r="A1066" s="6"/>
      <c r="B1066" s="6"/>
      <c r="C1066" s="6"/>
      <c r="D1066" s="6"/>
      <c r="E1066" s="6"/>
      <c r="F1066" s="6"/>
      <c r="G1066" s="6"/>
      <c r="H1066" s="6"/>
      <c r="I1066" s="6"/>
      <c r="J1066" s="6"/>
      <c r="K1066" s="6"/>
      <c r="L1066" s="6"/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</row>
    <row r="1067" ht="15.75" customHeight="1">
      <c r="A1067" s="6"/>
      <c r="B1067" s="6"/>
      <c r="C1067" s="6"/>
      <c r="D1067" s="6"/>
      <c r="E1067" s="6"/>
      <c r="F1067" s="6"/>
      <c r="G1067" s="6"/>
      <c r="H1067" s="6"/>
      <c r="I1067" s="6"/>
      <c r="J1067" s="6"/>
      <c r="K1067" s="6"/>
      <c r="L1067" s="6"/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</row>
    <row r="1068" ht="15.75" customHeight="1">
      <c r="A1068" s="6"/>
      <c r="B1068" s="6"/>
      <c r="C1068" s="6"/>
      <c r="D1068" s="6"/>
      <c r="E1068" s="6"/>
      <c r="F1068" s="6"/>
      <c r="G1068" s="6"/>
      <c r="H1068" s="6"/>
      <c r="I1068" s="6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</row>
    <row r="1069" ht="15.75" customHeight="1">
      <c r="A1069" s="6"/>
      <c r="B1069" s="6"/>
      <c r="C1069" s="6"/>
      <c r="D1069" s="6"/>
      <c r="E1069" s="6"/>
      <c r="F1069" s="6"/>
      <c r="G1069" s="6"/>
      <c r="H1069" s="6"/>
      <c r="I1069" s="6"/>
      <c r="J1069" s="6"/>
      <c r="K1069" s="6"/>
      <c r="L1069" s="6"/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</row>
    <row r="1070" ht="15.75" customHeight="1">
      <c r="A1070" s="6"/>
      <c r="B1070" s="6"/>
      <c r="C1070" s="6"/>
      <c r="D1070" s="6"/>
      <c r="E1070" s="6"/>
      <c r="F1070" s="6"/>
      <c r="G1070" s="6"/>
      <c r="H1070" s="6"/>
      <c r="I1070" s="6"/>
      <c r="J1070" s="6"/>
      <c r="K1070" s="6"/>
      <c r="L1070" s="6"/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</row>
    <row r="1071" ht="15.75" customHeight="1">
      <c r="A1071" s="6"/>
      <c r="B1071" s="6"/>
      <c r="C1071" s="6"/>
      <c r="D1071" s="6"/>
      <c r="E1071" s="6"/>
      <c r="F1071" s="6"/>
      <c r="G1071" s="6"/>
      <c r="H1071" s="6"/>
      <c r="I1071" s="6"/>
      <c r="J1071" s="6"/>
      <c r="K1071" s="6"/>
      <c r="L1071" s="6"/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</row>
  </sheetData>
  <mergeCells count="83"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07:F207"/>
    <mergeCell ref="A208:F208"/>
    <mergeCell ref="A216:F216"/>
    <mergeCell ref="A217:F217"/>
    <mergeCell ref="A218:F218"/>
    <mergeCell ref="A219:F219"/>
    <mergeCell ref="A220:F220"/>
    <mergeCell ref="A221:F221"/>
    <mergeCell ref="A209:F209"/>
    <mergeCell ref="A210:F210"/>
    <mergeCell ref="A211:F211"/>
    <mergeCell ref="A212:F212"/>
    <mergeCell ref="A213:F213"/>
    <mergeCell ref="A214:F214"/>
    <mergeCell ref="A215:F215"/>
    <mergeCell ref="A1:J1"/>
    <mergeCell ref="A2:J2"/>
    <mergeCell ref="A3:J3"/>
    <mergeCell ref="B4:J4"/>
    <mergeCell ref="A5:J5"/>
    <mergeCell ref="A91:I91"/>
    <mergeCell ref="A106:I106"/>
    <mergeCell ref="A146:F146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</mergeCells>
  <dataValidations>
    <dataValidation type="list" allowBlank="1" sqref="D7:D76 D93:D97 D108:D133">
      <formula1>"AGP,CLH,CLT,COM,CTD,CTI,DES,DISP,ELE,ESG,EST,EXM,EXQ,EXR,FRQ,REV,VAGO"</formula1>
    </dataValidation>
    <dataValidation type="list" allowBlank="1" sqref="B108:B133">
      <formula1>"FGS-1,FGS-2,FGS-3,FGA-1,FGA-2,FGA-3"</formula1>
    </dataValidation>
    <dataValidation type="list" allowBlank="1" sqref="B7:B76">
      <formula1>"DAS,DAS-1,DAS-2,DAS-3,DAS-4,DAS-5,CAA-1,CAA-2,CAA-3,CAA-4,CAA-5"</formula1>
    </dataValidation>
    <dataValidation type="list" allowBlank="1" sqref="B93:B97">
      <formula1>"FDA,FDA-1,FDA-2,FDA-3,FDA-4"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