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ricia.cysneiros\Desktop\Patrícia\Area de Trabalho\"/>
    </mc:Choice>
  </mc:AlternateContent>
  <bookViews>
    <workbookView xWindow="0" yWindow="0" windowWidth="12735" windowHeight="9870" activeTab="5"/>
  </bookViews>
  <sheets>
    <sheet name="JUN,23 A DEZ.23" sheetId="1" r:id="rId1"/>
    <sheet name="DEZ.23 A JUN.24" sheetId="3" r:id="rId2"/>
    <sheet name="JUL.24" sheetId="2" r:id="rId3"/>
    <sheet name="AGO.24" sheetId="4" r:id="rId4"/>
    <sheet name="SET.24" sheetId="5" r:id="rId5"/>
    <sheet name="OUT.24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6" l="1"/>
  <c r="E14" i="6"/>
  <c r="C41" i="6"/>
  <c r="F41" i="6" s="1"/>
  <c r="F40" i="6"/>
  <c r="C40" i="6"/>
  <c r="E40" i="6" s="1"/>
  <c r="C39" i="6"/>
  <c r="F39" i="6" s="1"/>
  <c r="C38" i="6"/>
  <c r="F38" i="6" s="1"/>
  <c r="C37" i="6"/>
  <c r="F37" i="6" s="1"/>
  <c r="F36" i="6"/>
  <c r="C36" i="6"/>
  <c r="E36" i="6" s="1"/>
  <c r="C25" i="6"/>
  <c r="C24" i="6"/>
  <c r="C23" i="6"/>
  <c r="B33" i="6"/>
  <c r="A33" i="6"/>
  <c r="A43" i="6" s="1"/>
  <c r="D33" i="6" s="1"/>
  <c r="C30" i="6"/>
  <c r="F30" i="6" s="1"/>
  <c r="A17" i="6"/>
  <c r="F12" i="6" s="1"/>
  <c r="E17" i="6" s="1"/>
  <c r="E30" i="6" l="1"/>
  <c r="E41" i="6"/>
  <c r="E37" i="6"/>
  <c r="E38" i="6"/>
  <c r="E39" i="6"/>
  <c r="A17" i="5"/>
  <c r="C14" i="5"/>
  <c r="C25" i="5"/>
  <c r="C24" i="5"/>
  <c r="C41" i="5"/>
  <c r="F41" i="5" s="1"/>
  <c r="C40" i="5"/>
  <c r="F40" i="5" s="1"/>
  <c r="C39" i="5"/>
  <c r="F39" i="5" s="1"/>
  <c r="F38" i="5"/>
  <c r="E38" i="5"/>
  <c r="C38" i="5"/>
  <c r="C37" i="5"/>
  <c r="F37" i="5" s="1"/>
  <c r="C36" i="5"/>
  <c r="F36" i="5" s="1"/>
  <c r="B33" i="5"/>
  <c r="A33" i="5"/>
  <c r="A43" i="5" s="1"/>
  <c r="D33" i="5" s="1"/>
  <c r="C30" i="5"/>
  <c r="F30" i="5" s="1"/>
  <c r="F12" i="5"/>
  <c r="E17" i="5" s="1"/>
  <c r="E30" i="5" l="1"/>
  <c r="E41" i="5"/>
  <c r="E36" i="5"/>
  <c r="E39" i="5"/>
  <c r="E37" i="5"/>
  <c r="E40" i="5"/>
  <c r="C14" i="4"/>
  <c r="F30" i="4"/>
  <c r="E30" i="4"/>
  <c r="C30" i="4"/>
  <c r="C41" i="4"/>
  <c r="F41" i="4" s="1"/>
  <c r="C40" i="4"/>
  <c r="F40" i="4" s="1"/>
  <c r="C39" i="4"/>
  <c r="F39" i="4" s="1"/>
  <c r="F38" i="4"/>
  <c r="E38" i="4"/>
  <c r="C38" i="4"/>
  <c r="C37" i="4"/>
  <c r="F37" i="4" s="1"/>
  <c r="C36" i="4"/>
  <c r="F36" i="4" s="1"/>
  <c r="C25" i="4"/>
  <c r="B33" i="4"/>
  <c r="A33" i="4"/>
  <c r="A43" i="4" s="1"/>
  <c r="D33" i="4" s="1"/>
  <c r="A17" i="4"/>
  <c r="F12" i="4" s="1"/>
  <c r="E17" i="4" s="1"/>
  <c r="E41" i="4" l="1"/>
  <c r="E36" i="4"/>
  <c r="E39" i="4"/>
  <c r="E37" i="4"/>
  <c r="E40" i="4"/>
  <c r="F41" i="2"/>
  <c r="C41" i="2"/>
  <c r="E41" i="2" s="1"/>
  <c r="C40" i="2"/>
  <c r="F40" i="2" s="1"/>
  <c r="C39" i="2"/>
  <c r="F39" i="2" s="1"/>
  <c r="F38" i="2"/>
  <c r="E38" i="2"/>
  <c r="C38" i="2"/>
  <c r="C37" i="2"/>
  <c r="E37" i="2" s="1"/>
  <c r="C36" i="2"/>
  <c r="E36" i="2" s="1"/>
  <c r="E21" i="3"/>
  <c r="E20" i="2"/>
  <c r="C14" i="2"/>
  <c r="A43" i="3"/>
  <c r="D33" i="3" s="1"/>
  <c r="C41" i="3"/>
  <c r="F41" i="3" s="1"/>
  <c r="C40" i="3"/>
  <c r="F40" i="3" s="1"/>
  <c r="F39" i="3"/>
  <c r="E39" i="3"/>
  <c r="C39" i="3"/>
  <c r="C38" i="3"/>
  <c r="F38" i="3" s="1"/>
  <c r="C37" i="3"/>
  <c r="F37" i="3" s="1"/>
  <c r="F36" i="3"/>
  <c r="C36" i="3"/>
  <c r="E36" i="3" s="1"/>
  <c r="B33" i="3"/>
  <c r="A33" i="3"/>
  <c r="C30" i="3"/>
  <c r="F30" i="3" s="1"/>
  <c r="A17" i="3"/>
  <c r="F12" i="3" s="1"/>
  <c r="E17" i="3" s="1"/>
  <c r="E39" i="2" l="1"/>
  <c r="F36" i="2"/>
  <c r="F37" i="2"/>
  <c r="E40" i="2"/>
  <c r="E30" i="3"/>
  <c r="E37" i="3"/>
  <c r="E40" i="3"/>
  <c r="E38" i="3"/>
  <c r="E41" i="3"/>
  <c r="B33" i="2"/>
  <c r="A33" i="2"/>
  <c r="A43" i="2" s="1"/>
  <c r="D33" i="2" s="1"/>
  <c r="C30" i="2"/>
  <c r="F30" i="2" s="1"/>
  <c r="A17" i="2"/>
  <c r="F12" i="2" s="1"/>
  <c r="E17" i="2" s="1"/>
  <c r="E30" i="1"/>
  <c r="F40" i="1"/>
  <c r="F41" i="1"/>
  <c r="F36" i="1"/>
  <c r="C30" i="1"/>
  <c r="F30" i="1" s="1"/>
  <c r="A33" i="1"/>
  <c r="E41" i="1"/>
  <c r="E40" i="1"/>
  <c r="E39" i="1"/>
  <c r="E38" i="1"/>
  <c r="E37" i="1"/>
  <c r="E36" i="1"/>
  <c r="C37" i="1"/>
  <c r="F37" i="1" s="1"/>
  <c r="C38" i="1"/>
  <c r="F38" i="1" s="1"/>
  <c r="C39" i="1"/>
  <c r="F39" i="1" s="1"/>
  <c r="C40" i="1"/>
  <c r="C41" i="1"/>
  <c r="C36" i="1"/>
  <c r="B33" i="1"/>
  <c r="A17" i="1"/>
  <c r="F12" i="1" s="1"/>
  <c r="E17" i="1" s="1"/>
  <c r="E30" i="2" l="1"/>
  <c r="A43" i="1"/>
  <c r="D33" i="1" s="1"/>
</calcChain>
</file>

<file path=xl/sharedStrings.xml><?xml version="1.0" encoding="utf-8"?>
<sst xmlns="http://schemas.openxmlformats.org/spreadsheetml/2006/main" count="189" uniqueCount="21">
  <si>
    <t>Média de Consumo</t>
  </si>
  <si>
    <t>Obs</t>
  </si>
  <si>
    <t>Classificação</t>
  </si>
  <si>
    <t>Mês de referência</t>
  </si>
  <si>
    <t>Consumo (KWh)</t>
  </si>
  <si>
    <t>Valor da Fatura (R$)</t>
  </si>
  <si>
    <t>ANEXO I</t>
  </si>
  <si>
    <t>TABELA DOS DADOS DE CONSUMO DE ÁGUA E ENERGIA</t>
  </si>
  <si>
    <t>CONSUMO DE ENERGIA</t>
  </si>
  <si>
    <t>CONSUMO DE ÁGUA</t>
  </si>
  <si>
    <t>Consumo Água (m³)</t>
  </si>
  <si>
    <t>Valor Água (R$)</t>
  </si>
  <si>
    <t>GRUPO 1</t>
  </si>
  <si>
    <t>Mês de Referência</t>
  </si>
  <si>
    <t>Média Água (m³)</t>
  </si>
  <si>
    <t>Média Esgoto (m³)</t>
  </si>
  <si>
    <t xml:space="preserve"> Valor Esgoto (m³)</t>
  </si>
  <si>
    <t>Fatura Total (R$)</t>
  </si>
  <si>
    <t xml:space="preserve"> Consumo Esgoto (m³)</t>
  </si>
  <si>
    <t>GRUPO B | 5 Unidades Consumidoras</t>
  </si>
  <si>
    <t>Obs.: O consumo de água e energia aumentou consideravelmente nos últimos meses devido ao aumento de servidores no edifício Sede da SDEC, visto que hoje aqui também funcionam a Vice Governadoria, a SEPE, parte da SECOM e a Secretaria Executiva de Transformação Digital, vinculada à SAD.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</si>
</sst>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ahoma"/>
      <family val="2"/>
    </font>
    <font>
      <sz val="10"/>
      <color theme="0"/>
      <name val="Tahoma"/>
      <family val="2"/>
    </font>
    <font>
      <sz val="11"/>
      <color theme="1"/>
      <name val="Tahoma"/>
      <family val="2"/>
    </font>
    <font>
      <sz val="10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9" fontId="3" fillId="0" borderId="0" xfId="2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9" fontId="5" fillId="0" borderId="0" xfId="2" applyNumberFormat="1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4" fontId="4" fillId="0" borderId="0" xfId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7" fontId="7" fillId="0" borderId="0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 wrapText="1"/>
    </xf>
    <xf numFmtId="17" fontId="7" fillId="0" borderId="0" xfId="0" applyNumberFormat="1" applyFont="1" applyFill="1" applyAlignment="1">
      <alignment horizontal="center" vertical="center" wrapText="1"/>
    </xf>
    <xf numFmtId="4" fontId="4" fillId="0" borderId="0" xfId="1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4" fontId="4" fillId="0" borderId="0" xfId="1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17" fontId="7" fillId="0" borderId="0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" fontId="4" fillId="0" borderId="0" xfId="1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17" fontId="7" fillId="0" borderId="0" xfId="0" applyNumberFormat="1" applyFont="1" applyFill="1" applyBorder="1" applyAlignment="1">
      <alignment horizontal="center" vertical="center" wrapText="1"/>
    </xf>
    <xf numFmtId="4" fontId="4" fillId="0" borderId="0" xfId="1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 wrapText="1"/>
    </xf>
    <xf numFmtId="17" fontId="7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7" fontId="7" fillId="0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 wrapText="1"/>
    </xf>
    <xf numFmtId="44" fontId="4" fillId="0" borderId="0" xfId="1" applyFont="1" applyFill="1" applyAlignment="1">
      <alignment horizontal="center" vertical="center" wrapText="1"/>
    </xf>
    <xf numFmtId="4" fontId="4" fillId="0" borderId="0" xfId="1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17" fontId="7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7" fontId="7" fillId="0" borderId="0" xfId="0" applyNumberFormat="1" applyFont="1" applyFill="1" applyBorder="1" applyAlignment="1">
      <alignment horizontal="center" vertical="center"/>
    </xf>
  </cellXfs>
  <cellStyles count="3">
    <cellStyle name="Moeda" xfId="1" builtinId="4"/>
    <cellStyle name="Normal" xfId="0" builtinId="0"/>
    <cellStyle name="Porcentagem" xfId="2" builtinId="5"/>
  </cellStyles>
  <dxfs count="48">
    <dxf>
      <font>
        <color theme="4" tint="-0.499984740745262"/>
      </font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K43"/>
  <sheetViews>
    <sheetView showGridLines="0" view="pageLayout" topLeftCell="A4" zoomScaleNormal="100" workbookViewId="0">
      <selection activeCell="E14" sqref="E14:F14"/>
    </sheetView>
  </sheetViews>
  <sheetFormatPr defaultColWidth="11.42578125" defaultRowHeight="15" x14ac:dyDescent="0.25"/>
  <cols>
    <col min="1" max="1" width="14.140625" style="1" bestFit="1" customWidth="1"/>
    <col min="2" max="2" width="17.85546875" style="1" customWidth="1"/>
    <col min="3" max="3" width="17.5703125" style="1" bestFit="1" customWidth="1"/>
    <col min="4" max="4" width="19.42578125" style="1" customWidth="1"/>
    <col min="5" max="5" width="16.140625" style="1" customWidth="1"/>
    <col min="6" max="6" width="15.28515625" style="1" customWidth="1"/>
    <col min="7" max="7" width="21.42578125" style="1" bestFit="1" customWidth="1"/>
    <col min="8" max="16384" width="11.42578125" style="1"/>
  </cols>
  <sheetData>
    <row r="8" spans="1:11" x14ac:dyDescent="0.25">
      <c r="A8" s="37" t="s">
        <v>6</v>
      </c>
      <c r="B8" s="37"/>
      <c r="C8" s="37"/>
      <c r="D8" s="37"/>
      <c r="E8" s="37"/>
      <c r="F8" s="37"/>
    </row>
    <row r="9" spans="1:11" x14ac:dyDescent="0.25">
      <c r="A9" s="37" t="s">
        <v>7</v>
      </c>
      <c r="B9" s="37"/>
      <c r="C9" s="37"/>
      <c r="D9" s="37"/>
      <c r="E9" s="37"/>
      <c r="F9" s="37"/>
    </row>
    <row r="10" spans="1:11" x14ac:dyDescent="0.25">
      <c r="A10" s="5"/>
      <c r="B10" s="5"/>
      <c r="C10" s="5"/>
      <c r="D10" s="5"/>
      <c r="E10" s="5"/>
      <c r="F10" s="5"/>
    </row>
    <row r="11" spans="1:11" x14ac:dyDescent="0.25">
      <c r="A11" s="40" t="s">
        <v>8</v>
      </c>
      <c r="B11" s="40"/>
      <c r="C11" s="40"/>
      <c r="D11" s="40"/>
      <c r="E11" s="40"/>
      <c r="F11" s="40"/>
      <c r="G11" s="2"/>
      <c r="H11" s="2"/>
      <c r="I11" s="2"/>
      <c r="J11" s="2"/>
      <c r="K11" s="4"/>
    </row>
    <row r="12" spans="1:11" s="4" customFormat="1" x14ac:dyDescent="0.25">
      <c r="A12" s="11"/>
      <c r="B12" s="11"/>
      <c r="C12" s="11"/>
      <c r="D12" s="11"/>
      <c r="E12" s="11"/>
      <c r="F12" s="6">
        <f>(C14-A17)/A17</f>
        <v>4.1820907394376966E-2</v>
      </c>
      <c r="G12" s="2"/>
      <c r="H12" s="2"/>
      <c r="I12" s="2"/>
      <c r="J12" s="2"/>
    </row>
    <row r="13" spans="1:11" x14ac:dyDescent="0.25">
      <c r="A13" s="44" t="s">
        <v>13</v>
      </c>
      <c r="B13" s="44"/>
      <c r="C13" s="38" t="s">
        <v>4</v>
      </c>
      <c r="D13" s="38"/>
      <c r="E13" s="38" t="s">
        <v>5</v>
      </c>
      <c r="F13" s="38"/>
      <c r="G13" s="4"/>
      <c r="H13" s="4"/>
      <c r="I13" s="4"/>
      <c r="J13" s="4"/>
    </row>
    <row r="14" spans="1:11" x14ac:dyDescent="0.25">
      <c r="A14" s="45">
        <v>45261</v>
      </c>
      <c r="B14" s="45"/>
      <c r="C14" s="41">
        <v>17027</v>
      </c>
      <c r="D14" s="41"/>
      <c r="E14" s="43">
        <v>14106.88</v>
      </c>
      <c r="F14" s="43"/>
      <c r="G14" s="4"/>
      <c r="H14" s="4"/>
      <c r="I14" s="4"/>
      <c r="J14" s="4"/>
    </row>
    <row r="15" spans="1:11" x14ac:dyDescent="0.25">
      <c r="A15" s="7"/>
      <c r="B15" s="8"/>
      <c r="C15" s="9"/>
      <c r="D15" s="8"/>
      <c r="E15" s="9"/>
      <c r="F15" s="5"/>
      <c r="G15" s="4"/>
      <c r="H15" s="4"/>
      <c r="I15" s="4"/>
      <c r="J15" s="4"/>
    </row>
    <row r="16" spans="1:11" x14ac:dyDescent="0.25">
      <c r="A16" s="44" t="s">
        <v>0</v>
      </c>
      <c r="B16" s="44"/>
      <c r="C16" s="38" t="s">
        <v>1</v>
      </c>
      <c r="D16" s="38"/>
      <c r="E16" s="38" t="s">
        <v>2</v>
      </c>
      <c r="F16" s="38"/>
      <c r="G16" s="4"/>
      <c r="H16" s="4"/>
      <c r="I16" s="4"/>
      <c r="J16" s="4"/>
    </row>
    <row r="17" spans="1:11" x14ac:dyDescent="0.25">
      <c r="A17" s="41">
        <f>AVERAGE(C20:C25)</f>
        <v>16343.5</v>
      </c>
      <c r="B17" s="41"/>
      <c r="C17" s="41" t="s">
        <v>19</v>
      </c>
      <c r="D17" s="41"/>
      <c r="E17" s="42" t="str">
        <f>IF(F12&lt;0,"Consumo Consciente",IF(F12&lt;=0.1,"Consumo Adequado",IF(F12&lt;0.5,"Consumo em Alerta","Consumo Abusivo")))</f>
        <v>Consumo Adequado</v>
      </c>
      <c r="F17" s="42"/>
      <c r="G17" s="4"/>
      <c r="H17" s="4"/>
      <c r="I17" s="4"/>
      <c r="J17" s="4"/>
    </row>
    <row r="18" spans="1:11" x14ac:dyDescent="0.25">
      <c r="A18" s="9"/>
      <c r="B18" s="8"/>
      <c r="C18" s="9"/>
      <c r="D18" s="8"/>
      <c r="E18" s="9"/>
      <c r="F18" s="5"/>
      <c r="G18" s="4"/>
      <c r="H18" s="4"/>
      <c r="I18" s="4"/>
      <c r="J18" s="4"/>
    </row>
    <row r="19" spans="1:11" x14ac:dyDescent="0.25">
      <c r="A19" s="44" t="s">
        <v>13</v>
      </c>
      <c r="B19" s="44"/>
      <c r="C19" s="38" t="s">
        <v>4</v>
      </c>
      <c r="D19" s="38"/>
      <c r="E19" s="38" t="s">
        <v>5</v>
      </c>
      <c r="F19" s="38"/>
      <c r="G19" s="4"/>
      <c r="H19" s="4"/>
      <c r="I19" s="4"/>
      <c r="J19" s="4"/>
    </row>
    <row r="20" spans="1:11" x14ac:dyDescent="0.25">
      <c r="A20" s="39">
        <v>45078</v>
      </c>
      <c r="B20" s="39"/>
      <c r="C20" s="41">
        <v>16738</v>
      </c>
      <c r="D20" s="41"/>
      <c r="E20" s="43">
        <v>13733.99</v>
      </c>
      <c r="F20" s="43"/>
      <c r="G20" s="4"/>
      <c r="H20" s="4"/>
      <c r="I20" s="4"/>
      <c r="J20" s="4"/>
    </row>
    <row r="21" spans="1:11" x14ac:dyDescent="0.25">
      <c r="A21" s="39">
        <v>45108</v>
      </c>
      <c r="B21" s="39"/>
      <c r="C21" s="41">
        <v>15161</v>
      </c>
      <c r="D21" s="41"/>
      <c r="E21" s="43">
        <v>12493.62</v>
      </c>
      <c r="F21" s="43"/>
      <c r="G21" s="4"/>
      <c r="H21" s="4"/>
      <c r="I21" s="4"/>
      <c r="J21" s="4"/>
    </row>
    <row r="22" spans="1:11" x14ac:dyDescent="0.25">
      <c r="A22" s="39">
        <v>45139</v>
      </c>
      <c r="B22" s="39"/>
      <c r="C22" s="41">
        <v>15451</v>
      </c>
      <c r="D22" s="41"/>
      <c r="E22" s="43">
        <v>12686.8</v>
      </c>
      <c r="F22" s="43"/>
      <c r="G22" s="4"/>
      <c r="H22" s="4"/>
      <c r="I22" s="4"/>
      <c r="J22" s="4"/>
    </row>
    <row r="23" spans="1:11" x14ac:dyDescent="0.25">
      <c r="A23" s="39">
        <v>45170</v>
      </c>
      <c r="B23" s="39"/>
      <c r="C23" s="41">
        <v>16003</v>
      </c>
      <c r="D23" s="41"/>
      <c r="E23" s="43">
        <v>13060.67</v>
      </c>
      <c r="F23" s="43"/>
      <c r="G23" s="4"/>
      <c r="H23" s="4"/>
      <c r="I23" s="4"/>
      <c r="J23" s="4"/>
    </row>
    <row r="24" spans="1:11" x14ac:dyDescent="0.25">
      <c r="A24" s="39">
        <v>45200</v>
      </c>
      <c r="B24" s="39"/>
      <c r="C24" s="41">
        <v>16758</v>
      </c>
      <c r="D24" s="41"/>
      <c r="E24" s="43">
        <v>13859.59</v>
      </c>
      <c r="F24" s="43"/>
      <c r="G24" s="4"/>
      <c r="H24" s="4"/>
      <c r="I24" s="4"/>
      <c r="J24" s="4"/>
    </row>
    <row r="25" spans="1:11" x14ac:dyDescent="0.25">
      <c r="A25" s="39">
        <v>45231</v>
      </c>
      <c r="B25" s="39"/>
      <c r="C25" s="41">
        <v>17950</v>
      </c>
      <c r="D25" s="41"/>
      <c r="E25" s="43">
        <v>14682.27</v>
      </c>
      <c r="F25" s="43"/>
      <c r="G25" s="4"/>
      <c r="H25" s="4"/>
      <c r="I25" s="4"/>
      <c r="J25" s="4"/>
    </row>
    <row r="26" spans="1:11" x14ac:dyDescent="0.25">
      <c r="A26" s="5"/>
      <c r="B26" s="10"/>
      <c r="C26" s="10"/>
      <c r="D26" s="10"/>
      <c r="E26" s="10"/>
      <c r="F26" s="12"/>
      <c r="G26" s="4"/>
      <c r="H26" s="4"/>
      <c r="I26" s="4"/>
      <c r="J26" s="4"/>
      <c r="K26" s="4"/>
    </row>
    <row r="27" spans="1:11" x14ac:dyDescent="0.25">
      <c r="A27" s="40" t="s">
        <v>9</v>
      </c>
      <c r="B27" s="40"/>
      <c r="C27" s="40"/>
      <c r="D27" s="40"/>
      <c r="E27" s="40"/>
      <c r="F27" s="40"/>
      <c r="G27" s="2"/>
      <c r="H27" s="2"/>
      <c r="I27" s="2"/>
      <c r="J27" s="2"/>
      <c r="K27" s="4"/>
    </row>
    <row r="28" spans="1:11" s="4" customFormat="1" x14ac:dyDescent="0.25">
      <c r="A28" s="11"/>
      <c r="B28" s="11"/>
      <c r="C28" s="11"/>
      <c r="D28" s="11"/>
      <c r="E28" s="11"/>
      <c r="F28" s="11"/>
      <c r="G28" s="2"/>
      <c r="H28" s="2"/>
      <c r="I28" s="2"/>
      <c r="J28" s="2"/>
    </row>
    <row r="29" spans="1:11" ht="25.5" x14ac:dyDescent="0.25">
      <c r="A29" s="13" t="s">
        <v>3</v>
      </c>
      <c r="B29" s="14" t="s">
        <v>10</v>
      </c>
      <c r="C29" s="14" t="s">
        <v>11</v>
      </c>
      <c r="D29" s="13" t="s">
        <v>18</v>
      </c>
      <c r="E29" s="14" t="s">
        <v>16</v>
      </c>
      <c r="F29" s="14" t="s">
        <v>17</v>
      </c>
      <c r="G29" s="4"/>
      <c r="H29" s="4"/>
      <c r="I29" s="4"/>
      <c r="J29" s="4"/>
      <c r="K29" s="4"/>
    </row>
    <row r="30" spans="1:11" x14ac:dyDescent="0.25">
      <c r="A30" s="15">
        <v>45261</v>
      </c>
      <c r="B30" s="16">
        <v>64</v>
      </c>
      <c r="C30" s="18">
        <f>79.86+12.11*(B30-10)</f>
        <v>733.8</v>
      </c>
      <c r="D30" s="16">
        <v>64</v>
      </c>
      <c r="E30" s="18">
        <f>C30</f>
        <v>733.8</v>
      </c>
      <c r="F30" s="18">
        <f>2*C30</f>
        <v>1467.6</v>
      </c>
      <c r="G30" s="4"/>
      <c r="H30" s="4"/>
      <c r="I30" s="4"/>
      <c r="J30" s="4"/>
      <c r="K30" s="4"/>
    </row>
    <row r="31" spans="1:11" x14ac:dyDescent="0.25">
      <c r="A31" s="7"/>
      <c r="B31" s="9"/>
      <c r="C31" s="9"/>
      <c r="D31" s="9"/>
      <c r="E31" s="9"/>
      <c r="F31" s="5"/>
      <c r="G31" s="4"/>
      <c r="H31" s="4"/>
      <c r="I31" s="4"/>
      <c r="J31" s="4"/>
      <c r="K31" s="4"/>
    </row>
    <row r="32" spans="1:11" ht="25.5" x14ac:dyDescent="0.25">
      <c r="A32" s="13" t="s">
        <v>14</v>
      </c>
      <c r="B32" s="13" t="s">
        <v>15</v>
      </c>
      <c r="C32" s="14" t="s">
        <v>1</v>
      </c>
      <c r="D32" s="38" t="s">
        <v>2</v>
      </c>
      <c r="E32" s="38"/>
      <c r="F32" s="38"/>
      <c r="G32" s="4"/>
      <c r="H32" s="4"/>
      <c r="I32" s="4"/>
      <c r="J32" s="4"/>
      <c r="K32" s="4"/>
    </row>
    <row r="33" spans="1:7" x14ac:dyDescent="0.25">
      <c r="A33" s="16">
        <f>AVERAGE(B36:B41)</f>
        <v>64.833333333333329</v>
      </c>
      <c r="B33" s="16">
        <f>AVERAGE(D36:D41)</f>
        <v>64.833333333333329</v>
      </c>
      <c r="C33" s="16" t="s">
        <v>12</v>
      </c>
      <c r="D33" s="42" t="str">
        <f>IF(A43&lt;0,"Consumo Consciente",IF(A43&lt;=0.1,"Consumo Adequado",IF(A43&lt;0.5,"Consumo em Alerta","Consumo Abusivo")))</f>
        <v>Consumo Consciente</v>
      </c>
      <c r="E33" s="42"/>
      <c r="F33" s="42"/>
      <c r="G33" s="4"/>
    </row>
    <row r="34" spans="1:7" x14ac:dyDescent="0.25">
      <c r="A34" s="9"/>
      <c r="B34" s="9"/>
      <c r="C34" s="9"/>
      <c r="D34" s="9"/>
      <c r="E34" s="9"/>
      <c r="F34" s="5"/>
      <c r="G34" s="4"/>
    </row>
    <row r="35" spans="1:7" ht="25.5" x14ac:dyDescent="0.25">
      <c r="A35" s="13" t="s">
        <v>3</v>
      </c>
      <c r="B35" s="14" t="s">
        <v>10</v>
      </c>
      <c r="C35" s="14" t="s">
        <v>11</v>
      </c>
      <c r="D35" s="13" t="s">
        <v>18</v>
      </c>
      <c r="E35" s="14" t="s">
        <v>16</v>
      </c>
      <c r="F35" s="14" t="s">
        <v>17</v>
      </c>
      <c r="G35" s="4"/>
    </row>
    <row r="36" spans="1:7" x14ac:dyDescent="0.25">
      <c r="A36" s="17">
        <v>45078</v>
      </c>
      <c r="B36" s="16">
        <v>84</v>
      </c>
      <c r="C36" s="18">
        <f>79.86+12.11*(B36-10)</f>
        <v>976</v>
      </c>
      <c r="D36" s="16">
        <v>84</v>
      </c>
      <c r="E36" s="18">
        <f>79.86+12.11*(D36-10)</f>
        <v>976</v>
      </c>
      <c r="F36" s="18">
        <f>C36*2</f>
        <v>1952</v>
      </c>
      <c r="G36" s="4"/>
    </row>
    <row r="37" spans="1:7" x14ac:dyDescent="0.25">
      <c r="A37" s="17">
        <v>45108</v>
      </c>
      <c r="B37" s="16">
        <v>75</v>
      </c>
      <c r="C37" s="18">
        <f t="shared" ref="C37:C41" si="0">79.86+12.11*(B37-10)</f>
        <v>867.01</v>
      </c>
      <c r="D37" s="16">
        <v>75</v>
      </c>
      <c r="E37" s="18">
        <f t="shared" ref="E37:E41" si="1">79.86+12.11*(D37-10)</f>
        <v>867.01</v>
      </c>
      <c r="F37" s="18">
        <f t="shared" ref="F37:F41" si="2">C37*2</f>
        <v>1734.02</v>
      </c>
      <c r="G37" s="4"/>
    </row>
    <row r="38" spans="1:7" x14ac:dyDescent="0.25">
      <c r="A38" s="17">
        <v>45139</v>
      </c>
      <c r="B38" s="16">
        <v>79</v>
      </c>
      <c r="C38" s="18">
        <f t="shared" si="0"/>
        <v>915.44999999999993</v>
      </c>
      <c r="D38" s="16">
        <v>79</v>
      </c>
      <c r="E38" s="18">
        <f t="shared" si="1"/>
        <v>915.44999999999993</v>
      </c>
      <c r="F38" s="18">
        <f t="shared" si="2"/>
        <v>1830.8999999999999</v>
      </c>
    </row>
    <row r="39" spans="1:7" x14ac:dyDescent="0.25">
      <c r="A39" s="17">
        <v>45170</v>
      </c>
      <c r="B39" s="16">
        <v>24</v>
      </c>
      <c r="C39" s="18">
        <f t="shared" si="0"/>
        <v>249.39999999999998</v>
      </c>
      <c r="D39" s="16">
        <v>24</v>
      </c>
      <c r="E39" s="18">
        <f t="shared" si="1"/>
        <v>249.39999999999998</v>
      </c>
      <c r="F39" s="18">
        <f t="shared" si="2"/>
        <v>498.79999999999995</v>
      </c>
    </row>
    <row r="40" spans="1:7" x14ac:dyDescent="0.25">
      <c r="A40" s="17">
        <v>45200</v>
      </c>
      <c r="B40" s="16">
        <v>66</v>
      </c>
      <c r="C40" s="18">
        <f t="shared" si="0"/>
        <v>758.02</v>
      </c>
      <c r="D40" s="16">
        <v>66</v>
      </c>
      <c r="E40" s="18">
        <f t="shared" si="1"/>
        <v>758.02</v>
      </c>
      <c r="F40" s="18">
        <f t="shared" si="2"/>
        <v>1516.04</v>
      </c>
    </row>
    <row r="41" spans="1:7" x14ac:dyDescent="0.25">
      <c r="A41" s="17">
        <v>45231</v>
      </c>
      <c r="B41" s="16">
        <v>61</v>
      </c>
      <c r="C41" s="18">
        <f t="shared" si="0"/>
        <v>697.47</v>
      </c>
      <c r="D41" s="16">
        <v>61</v>
      </c>
      <c r="E41" s="18">
        <f t="shared" si="1"/>
        <v>697.47</v>
      </c>
      <c r="F41" s="18">
        <f t="shared" si="2"/>
        <v>1394.94</v>
      </c>
    </row>
    <row r="43" spans="1:7" x14ac:dyDescent="0.25">
      <c r="A43" s="3">
        <f>(B30-A33)/A33</f>
        <v>-1.2853470437017922E-2</v>
      </c>
    </row>
  </sheetData>
  <mergeCells count="39">
    <mergeCell ref="C16:D16"/>
    <mergeCell ref="A16:B16"/>
    <mergeCell ref="E13:F13"/>
    <mergeCell ref="E14:F14"/>
    <mergeCell ref="E17:F17"/>
    <mergeCell ref="C17:D17"/>
    <mergeCell ref="E16:F16"/>
    <mergeCell ref="D33:F33"/>
    <mergeCell ref="C13:D13"/>
    <mergeCell ref="C14:D14"/>
    <mergeCell ref="C21:D21"/>
    <mergeCell ref="C25:D25"/>
    <mergeCell ref="C24:D24"/>
    <mergeCell ref="E24:F24"/>
    <mergeCell ref="E21:F21"/>
    <mergeCell ref="E22:F22"/>
    <mergeCell ref="E23:F23"/>
    <mergeCell ref="E19:F19"/>
    <mergeCell ref="A27:F27"/>
    <mergeCell ref="A13:B13"/>
    <mergeCell ref="A14:B14"/>
    <mergeCell ref="A17:B17"/>
    <mergeCell ref="A19:B19"/>
    <mergeCell ref="A8:F8"/>
    <mergeCell ref="A9:F9"/>
    <mergeCell ref="D32:F32"/>
    <mergeCell ref="A22:B22"/>
    <mergeCell ref="A23:B23"/>
    <mergeCell ref="A11:F11"/>
    <mergeCell ref="A20:B20"/>
    <mergeCell ref="A21:B21"/>
    <mergeCell ref="C23:D23"/>
    <mergeCell ref="A24:B24"/>
    <mergeCell ref="A25:B25"/>
    <mergeCell ref="C19:D19"/>
    <mergeCell ref="C20:D20"/>
    <mergeCell ref="C22:D22"/>
    <mergeCell ref="E20:F20"/>
    <mergeCell ref="E25:F25"/>
  </mergeCells>
  <conditionalFormatting sqref="E17">
    <cfRule type="cellIs" dxfId="47" priority="5" operator="equal">
      <formula>"Consumo Abusivo"</formula>
    </cfRule>
    <cfRule type="cellIs" dxfId="46" priority="6" operator="equal">
      <formula>"Consumo em Alerta"</formula>
    </cfRule>
    <cfRule type="cellIs" dxfId="45" priority="7" operator="equal">
      <formula>"Consumo Adequado"</formula>
    </cfRule>
    <cfRule type="cellIs" dxfId="44" priority="8" operator="equal">
      <formula>"Consumo Consciente"</formula>
    </cfRule>
  </conditionalFormatting>
  <conditionalFormatting sqref="D33">
    <cfRule type="cellIs" dxfId="43" priority="1" operator="equal">
      <formula>"Consumo Abusivo"</formula>
    </cfRule>
    <cfRule type="cellIs" dxfId="42" priority="2" operator="equal">
      <formula>"Consumo em Alerta"</formula>
    </cfRule>
    <cfRule type="cellIs" dxfId="41" priority="3" operator="equal">
      <formula>"Consumo Adequado"</formula>
    </cfRule>
    <cfRule type="cellIs" dxfId="40" priority="4" operator="equal">
      <formula>"Consumo Consciente"</formula>
    </cfRule>
  </conditionalFormatting>
  <printOptions horizontalCentered="1"/>
  <pageMargins left="0.7" right="0.7" top="0.75" bottom="0.75" header="0.3" footer="0.3"/>
  <pageSetup paperSize="9" scale="87" fitToHeight="0" orientation="portrait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K48"/>
  <sheetViews>
    <sheetView showGridLines="0" view="pageLayout" topLeftCell="A13" zoomScaleNormal="100" workbookViewId="0">
      <selection activeCell="B30" sqref="B30:F30"/>
    </sheetView>
  </sheetViews>
  <sheetFormatPr defaultColWidth="11.42578125" defaultRowHeight="15" x14ac:dyDescent="0.25"/>
  <cols>
    <col min="1" max="1" width="14.140625" style="1" bestFit="1" customWidth="1"/>
    <col min="2" max="2" width="17.85546875" style="1" customWidth="1"/>
    <col min="3" max="3" width="17.5703125" style="1" bestFit="1" customWidth="1"/>
    <col min="4" max="4" width="19.42578125" style="1" customWidth="1"/>
    <col min="5" max="5" width="16.140625" style="1" customWidth="1"/>
    <col min="6" max="6" width="15.28515625" style="1" customWidth="1"/>
    <col min="7" max="7" width="21.42578125" style="1" bestFit="1" customWidth="1"/>
    <col min="8" max="16384" width="11.42578125" style="1"/>
  </cols>
  <sheetData>
    <row r="8" spans="1:11" x14ac:dyDescent="0.25">
      <c r="A8" s="37" t="s">
        <v>6</v>
      </c>
      <c r="B8" s="37"/>
      <c r="C8" s="37"/>
      <c r="D8" s="37"/>
      <c r="E8" s="37"/>
      <c r="F8" s="37"/>
    </row>
    <row r="9" spans="1:11" x14ac:dyDescent="0.25">
      <c r="A9" s="37" t="s">
        <v>7</v>
      </c>
      <c r="B9" s="37"/>
      <c r="C9" s="37"/>
      <c r="D9" s="37"/>
      <c r="E9" s="37"/>
      <c r="F9" s="37"/>
    </row>
    <row r="10" spans="1:11" x14ac:dyDescent="0.25">
      <c r="A10" s="5"/>
      <c r="B10" s="5"/>
      <c r="C10" s="5"/>
      <c r="D10" s="5"/>
      <c r="E10" s="5"/>
      <c r="F10" s="5"/>
    </row>
    <row r="11" spans="1:11" x14ac:dyDescent="0.25">
      <c r="A11" s="40" t="s">
        <v>8</v>
      </c>
      <c r="B11" s="40"/>
      <c r="C11" s="40"/>
      <c r="D11" s="40"/>
      <c r="E11" s="40"/>
      <c r="F11" s="40"/>
      <c r="G11" s="2"/>
      <c r="H11" s="2"/>
      <c r="I11" s="2"/>
      <c r="J11" s="2"/>
      <c r="K11" s="4"/>
    </row>
    <row r="12" spans="1:11" s="4" customFormat="1" x14ac:dyDescent="0.25">
      <c r="A12" s="11"/>
      <c r="B12" s="11"/>
      <c r="C12" s="11"/>
      <c r="D12" s="11"/>
      <c r="E12" s="11"/>
      <c r="F12" s="6">
        <f>(C14-A17)/A17</f>
        <v>-7.5836644802987505E-2</v>
      </c>
      <c r="G12" s="2"/>
      <c r="H12" s="2"/>
      <c r="I12" s="2"/>
      <c r="J12" s="2"/>
    </row>
    <row r="13" spans="1:11" x14ac:dyDescent="0.25">
      <c r="A13" s="44" t="s">
        <v>13</v>
      </c>
      <c r="B13" s="44"/>
      <c r="C13" s="38" t="s">
        <v>4</v>
      </c>
      <c r="D13" s="38"/>
      <c r="E13" s="38" t="s">
        <v>5</v>
      </c>
      <c r="F13" s="38"/>
      <c r="G13" s="4"/>
      <c r="H13" s="4"/>
      <c r="I13" s="4"/>
      <c r="J13" s="4"/>
    </row>
    <row r="14" spans="1:11" x14ac:dyDescent="0.25">
      <c r="A14" s="45">
        <v>45444</v>
      </c>
      <c r="B14" s="45"/>
      <c r="C14" s="41">
        <v>19303</v>
      </c>
      <c r="D14" s="41"/>
      <c r="E14" s="43">
        <v>15445</v>
      </c>
      <c r="F14" s="43"/>
      <c r="G14" s="4"/>
      <c r="H14" s="4"/>
      <c r="I14" s="4"/>
      <c r="J14" s="4"/>
    </row>
    <row r="15" spans="1:11" x14ac:dyDescent="0.25">
      <c r="A15" s="7"/>
      <c r="B15" s="8"/>
      <c r="C15" s="9"/>
      <c r="D15" s="8"/>
      <c r="E15" s="9"/>
      <c r="F15" s="5"/>
      <c r="G15" s="4"/>
      <c r="H15" s="4"/>
      <c r="I15" s="4"/>
      <c r="J15" s="4"/>
    </row>
    <row r="16" spans="1:11" x14ac:dyDescent="0.25">
      <c r="A16" s="44" t="s">
        <v>0</v>
      </c>
      <c r="B16" s="44"/>
      <c r="C16" s="38" t="s">
        <v>1</v>
      </c>
      <c r="D16" s="38"/>
      <c r="E16" s="38" t="s">
        <v>2</v>
      </c>
      <c r="F16" s="38"/>
      <c r="G16" s="4"/>
      <c r="H16" s="4"/>
      <c r="I16" s="4"/>
      <c r="J16" s="4"/>
    </row>
    <row r="17" spans="1:11" x14ac:dyDescent="0.25">
      <c r="A17" s="41">
        <f>AVERAGE(C20:C25)</f>
        <v>20887</v>
      </c>
      <c r="B17" s="41"/>
      <c r="C17" s="41" t="s">
        <v>19</v>
      </c>
      <c r="D17" s="41"/>
      <c r="E17" s="42" t="str">
        <f>IF(F12&lt;0,"Consumo Consciente",IF(F12&lt;=0.1,"Consumo Adequado",IF(F12&lt;0.5,"Consumo em Alerta","Consumo Abusivo")))</f>
        <v>Consumo Consciente</v>
      </c>
      <c r="F17" s="42"/>
      <c r="G17" s="4"/>
      <c r="H17" s="4"/>
      <c r="I17" s="4"/>
      <c r="J17" s="4"/>
    </row>
    <row r="18" spans="1:11" x14ac:dyDescent="0.25">
      <c r="A18" s="9"/>
      <c r="B18" s="8"/>
      <c r="C18" s="9"/>
      <c r="D18" s="8"/>
      <c r="E18" s="9"/>
      <c r="F18" s="5"/>
      <c r="G18" s="4"/>
      <c r="H18" s="4"/>
      <c r="I18" s="4"/>
      <c r="J18" s="4"/>
    </row>
    <row r="19" spans="1:11" x14ac:dyDescent="0.25">
      <c r="A19" s="44" t="s">
        <v>13</v>
      </c>
      <c r="B19" s="44"/>
      <c r="C19" s="38" t="s">
        <v>4</v>
      </c>
      <c r="D19" s="38"/>
      <c r="E19" s="38" t="s">
        <v>5</v>
      </c>
      <c r="F19" s="38"/>
      <c r="G19" s="4"/>
      <c r="H19" s="4"/>
      <c r="I19" s="4"/>
      <c r="J19" s="4"/>
    </row>
    <row r="20" spans="1:11" x14ac:dyDescent="0.25">
      <c r="A20" s="39">
        <v>45261</v>
      </c>
      <c r="B20" s="39"/>
      <c r="C20" s="41">
        <v>17027</v>
      </c>
      <c r="D20" s="41"/>
      <c r="E20" s="43">
        <v>14106.88</v>
      </c>
      <c r="F20" s="43"/>
      <c r="G20" s="4"/>
      <c r="H20" s="4"/>
      <c r="I20" s="4"/>
      <c r="J20" s="4"/>
    </row>
    <row r="21" spans="1:11" x14ac:dyDescent="0.25">
      <c r="A21" s="39">
        <v>45292</v>
      </c>
      <c r="B21" s="39"/>
      <c r="C21" s="41">
        <v>21627</v>
      </c>
      <c r="D21" s="41"/>
      <c r="E21" s="43">
        <f>17475.66+208.2</f>
        <v>17683.86</v>
      </c>
      <c r="F21" s="43"/>
      <c r="G21" s="4"/>
      <c r="H21" s="4"/>
      <c r="I21" s="4"/>
      <c r="J21" s="4"/>
    </row>
    <row r="22" spans="1:11" x14ac:dyDescent="0.25">
      <c r="A22" s="39">
        <v>45323</v>
      </c>
      <c r="B22" s="39"/>
      <c r="C22" s="41">
        <v>18234</v>
      </c>
      <c r="D22" s="41"/>
      <c r="E22" s="43">
        <v>15039.33</v>
      </c>
      <c r="F22" s="43"/>
      <c r="G22" s="4"/>
      <c r="H22" s="4"/>
      <c r="I22" s="4"/>
      <c r="J22" s="4"/>
    </row>
    <row r="23" spans="1:11" x14ac:dyDescent="0.25">
      <c r="A23" s="39">
        <v>45352</v>
      </c>
      <c r="B23" s="39"/>
      <c r="C23" s="41">
        <v>23693</v>
      </c>
      <c r="D23" s="41"/>
      <c r="E23" s="43">
        <v>19311.04</v>
      </c>
      <c r="F23" s="43"/>
      <c r="G23" s="4"/>
      <c r="H23" s="4"/>
      <c r="I23" s="4"/>
      <c r="J23" s="4"/>
    </row>
    <row r="24" spans="1:11" x14ac:dyDescent="0.25">
      <c r="A24" s="39">
        <v>45383</v>
      </c>
      <c r="B24" s="39"/>
      <c r="C24" s="41">
        <v>23289</v>
      </c>
      <c r="D24" s="41"/>
      <c r="E24" s="43">
        <v>18943.29</v>
      </c>
      <c r="F24" s="43"/>
      <c r="G24" s="4"/>
      <c r="H24" s="4"/>
      <c r="I24" s="4"/>
      <c r="J24" s="4"/>
    </row>
    <row r="25" spans="1:11" x14ac:dyDescent="0.25">
      <c r="A25" s="39">
        <v>45413</v>
      </c>
      <c r="B25" s="39"/>
      <c r="C25" s="41">
        <v>21452</v>
      </c>
      <c r="D25" s="41"/>
      <c r="E25" s="43">
        <v>17245.41</v>
      </c>
      <c r="F25" s="43"/>
      <c r="G25" s="4"/>
      <c r="H25" s="4"/>
      <c r="I25" s="4"/>
      <c r="J25" s="4"/>
    </row>
    <row r="26" spans="1:11" x14ac:dyDescent="0.25">
      <c r="A26" s="5"/>
      <c r="B26" s="10"/>
      <c r="C26" s="10"/>
      <c r="D26" s="10"/>
      <c r="E26" s="10"/>
      <c r="F26" s="12"/>
      <c r="G26" s="4"/>
      <c r="H26" s="4"/>
      <c r="I26" s="4"/>
      <c r="J26" s="4"/>
      <c r="K26" s="4"/>
    </row>
    <row r="27" spans="1:11" x14ac:dyDescent="0.25">
      <c r="A27" s="40" t="s">
        <v>9</v>
      </c>
      <c r="B27" s="40"/>
      <c r="C27" s="40"/>
      <c r="D27" s="40"/>
      <c r="E27" s="40"/>
      <c r="F27" s="40"/>
      <c r="G27" s="2"/>
      <c r="H27" s="2"/>
      <c r="I27" s="2"/>
      <c r="J27" s="2"/>
      <c r="K27" s="4"/>
    </row>
    <row r="28" spans="1:11" s="4" customFormat="1" x14ac:dyDescent="0.25">
      <c r="A28" s="11"/>
      <c r="B28" s="11"/>
      <c r="C28" s="11"/>
      <c r="D28" s="11"/>
      <c r="E28" s="11"/>
      <c r="F28" s="11"/>
      <c r="G28" s="2"/>
      <c r="H28" s="2"/>
      <c r="I28" s="2"/>
      <c r="J28" s="2"/>
    </row>
    <row r="29" spans="1:11" ht="25.5" x14ac:dyDescent="0.25">
      <c r="A29" s="13" t="s">
        <v>3</v>
      </c>
      <c r="B29" s="14" t="s">
        <v>10</v>
      </c>
      <c r="C29" s="14" t="s">
        <v>11</v>
      </c>
      <c r="D29" s="13" t="s">
        <v>18</v>
      </c>
      <c r="E29" s="14" t="s">
        <v>16</v>
      </c>
      <c r="F29" s="14" t="s">
        <v>17</v>
      </c>
      <c r="G29" s="4"/>
      <c r="H29" s="4"/>
      <c r="I29" s="4"/>
      <c r="J29" s="4"/>
      <c r="K29" s="4"/>
    </row>
    <row r="30" spans="1:11" x14ac:dyDescent="0.25">
      <c r="A30" s="15">
        <v>45444</v>
      </c>
      <c r="B30" s="16">
        <v>122</v>
      </c>
      <c r="C30" s="18">
        <f>79.86+12.11*(B30-10)</f>
        <v>1436.1799999999998</v>
      </c>
      <c r="D30" s="16">
        <v>122</v>
      </c>
      <c r="E30" s="18">
        <f>C30</f>
        <v>1436.1799999999998</v>
      </c>
      <c r="F30" s="18">
        <f>2*C30</f>
        <v>2872.3599999999997</v>
      </c>
      <c r="G30" s="4"/>
      <c r="H30" s="4"/>
      <c r="I30" s="4"/>
      <c r="J30" s="4"/>
      <c r="K30" s="4"/>
    </row>
    <row r="31" spans="1:11" x14ac:dyDescent="0.25">
      <c r="A31" s="7"/>
      <c r="B31" s="9"/>
      <c r="C31" s="9"/>
      <c r="D31" s="9"/>
      <c r="E31" s="9"/>
      <c r="F31" s="5"/>
      <c r="G31" s="4"/>
      <c r="H31" s="4"/>
      <c r="I31" s="4"/>
      <c r="J31" s="4"/>
      <c r="K31" s="4"/>
    </row>
    <row r="32" spans="1:11" ht="25.5" x14ac:dyDescent="0.25">
      <c r="A32" s="13" t="s">
        <v>14</v>
      </c>
      <c r="B32" s="13" t="s">
        <v>15</v>
      </c>
      <c r="C32" s="14" t="s">
        <v>1</v>
      </c>
      <c r="D32" s="38" t="s">
        <v>2</v>
      </c>
      <c r="E32" s="38"/>
      <c r="F32" s="38"/>
      <c r="G32" s="4"/>
      <c r="H32" s="4"/>
      <c r="I32" s="4"/>
      <c r="J32" s="4"/>
      <c r="K32" s="4"/>
    </row>
    <row r="33" spans="1:7" x14ac:dyDescent="0.25">
      <c r="A33" s="16">
        <f>AVERAGE(B36:B41)</f>
        <v>73.833333333333329</v>
      </c>
      <c r="B33" s="16">
        <f>AVERAGE(D36:D41)</f>
        <v>73.833333333333329</v>
      </c>
      <c r="C33" s="16" t="s">
        <v>12</v>
      </c>
      <c r="D33" s="42" t="str">
        <f>IF(A43&lt;0,"Consumo Consciente",IF(A43&lt;=0.1,"Consumo Adequado",IF(A43&lt;0.5,"Consumo em Alerta","Consumo Abusivo")))</f>
        <v>Consumo Abusivo</v>
      </c>
      <c r="E33" s="42"/>
      <c r="F33" s="42"/>
      <c r="G33" s="4"/>
    </row>
    <row r="34" spans="1:7" x14ac:dyDescent="0.25">
      <c r="A34" s="9"/>
      <c r="B34" s="9"/>
      <c r="C34" s="9"/>
      <c r="D34" s="9"/>
      <c r="E34" s="9"/>
      <c r="F34" s="5"/>
      <c r="G34" s="4"/>
    </row>
    <row r="35" spans="1:7" ht="25.5" x14ac:dyDescent="0.25">
      <c r="A35" s="13" t="s">
        <v>3</v>
      </c>
      <c r="B35" s="14" t="s">
        <v>10</v>
      </c>
      <c r="C35" s="14" t="s">
        <v>11</v>
      </c>
      <c r="D35" s="13" t="s">
        <v>18</v>
      </c>
      <c r="E35" s="14" t="s">
        <v>16</v>
      </c>
      <c r="F35" s="14" t="s">
        <v>17</v>
      </c>
      <c r="G35" s="4"/>
    </row>
    <row r="36" spans="1:7" x14ac:dyDescent="0.25">
      <c r="A36" s="15">
        <v>45261</v>
      </c>
      <c r="B36" s="16">
        <v>64</v>
      </c>
      <c r="C36" s="18">
        <f>79.86+12.11*(B36-10)</f>
        <v>733.8</v>
      </c>
      <c r="D36" s="16">
        <v>64</v>
      </c>
      <c r="E36" s="18">
        <f>C36</f>
        <v>733.8</v>
      </c>
      <c r="F36" s="18">
        <f>2*C36</f>
        <v>1467.6</v>
      </c>
      <c r="G36" s="4"/>
    </row>
    <row r="37" spans="1:7" x14ac:dyDescent="0.25">
      <c r="A37" s="15">
        <v>45292</v>
      </c>
      <c r="B37" s="16">
        <v>67</v>
      </c>
      <c r="C37" s="18">
        <f t="shared" ref="C37:C41" si="0">79.86+12.11*(B37-10)</f>
        <v>770.13</v>
      </c>
      <c r="D37" s="16">
        <v>67</v>
      </c>
      <c r="E37" s="18">
        <f t="shared" ref="E37:E41" si="1">C37</f>
        <v>770.13</v>
      </c>
      <c r="F37" s="18">
        <f t="shared" ref="F37:F41" si="2">2*C37</f>
        <v>1540.26</v>
      </c>
      <c r="G37" s="4"/>
    </row>
    <row r="38" spans="1:7" x14ac:dyDescent="0.25">
      <c r="A38" s="15">
        <v>45323</v>
      </c>
      <c r="B38" s="16">
        <v>62</v>
      </c>
      <c r="C38" s="18">
        <f t="shared" si="0"/>
        <v>709.58</v>
      </c>
      <c r="D38" s="16">
        <v>62</v>
      </c>
      <c r="E38" s="18">
        <f t="shared" si="1"/>
        <v>709.58</v>
      </c>
      <c r="F38" s="18">
        <f t="shared" si="2"/>
        <v>1419.16</v>
      </c>
    </row>
    <row r="39" spans="1:7" x14ac:dyDescent="0.25">
      <c r="A39" s="15">
        <v>45352</v>
      </c>
      <c r="B39" s="16">
        <v>67</v>
      </c>
      <c r="C39" s="18">
        <f t="shared" si="0"/>
        <v>770.13</v>
      </c>
      <c r="D39" s="16">
        <v>67</v>
      </c>
      <c r="E39" s="18">
        <f t="shared" si="1"/>
        <v>770.13</v>
      </c>
      <c r="F39" s="18">
        <f t="shared" si="2"/>
        <v>1540.26</v>
      </c>
    </row>
    <row r="40" spans="1:7" x14ac:dyDescent="0.25">
      <c r="A40" s="15">
        <v>45383</v>
      </c>
      <c r="B40" s="16">
        <v>90</v>
      </c>
      <c r="C40" s="18">
        <f t="shared" si="0"/>
        <v>1048.6599999999999</v>
      </c>
      <c r="D40" s="16">
        <v>90</v>
      </c>
      <c r="E40" s="18">
        <f t="shared" si="1"/>
        <v>1048.6599999999999</v>
      </c>
      <c r="F40" s="18">
        <f t="shared" si="2"/>
        <v>2097.3199999999997</v>
      </c>
    </row>
    <row r="41" spans="1:7" x14ac:dyDescent="0.25">
      <c r="A41" s="15">
        <v>45413</v>
      </c>
      <c r="B41" s="16">
        <v>93</v>
      </c>
      <c r="C41" s="18">
        <f t="shared" si="0"/>
        <v>1084.99</v>
      </c>
      <c r="D41" s="16">
        <v>93</v>
      </c>
      <c r="E41" s="18">
        <f t="shared" si="1"/>
        <v>1084.99</v>
      </c>
      <c r="F41" s="18">
        <f t="shared" si="2"/>
        <v>2169.98</v>
      </c>
    </row>
    <row r="43" spans="1:7" x14ac:dyDescent="0.25">
      <c r="A43" s="3">
        <f>(B30-A33)/A33</f>
        <v>0.65237020316027095</v>
      </c>
    </row>
    <row r="44" spans="1:7" x14ac:dyDescent="0.25">
      <c r="A44" s="46" t="s">
        <v>20</v>
      </c>
      <c r="B44" s="46"/>
      <c r="C44" s="46"/>
      <c r="D44" s="46"/>
      <c r="E44" s="46"/>
      <c r="F44" s="46"/>
    </row>
    <row r="45" spans="1:7" x14ac:dyDescent="0.25">
      <c r="A45" s="46"/>
      <c r="B45" s="46"/>
      <c r="C45" s="46"/>
      <c r="D45" s="46"/>
      <c r="E45" s="46"/>
      <c r="F45" s="46"/>
    </row>
    <row r="46" spans="1:7" x14ac:dyDescent="0.25">
      <c r="A46" s="46"/>
      <c r="B46" s="46"/>
      <c r="C46" s="46"/>
      <c r="D46" s="46"/>
      <c r="E46" s="46"/>
      <c r="F46" s="46"/>
    </row>
    <row r="47" spans="1:7" x14ac:dyDescent="0.25">
      <c r="A47" s="46"/>
      <c r="B47" s="46"/>
      <c r="C47" s="46"/>
      <c r="D47" s="46"/>
      <c r="E47" s="46"/>
      <c r="F47" s="46"/>
    </row>
    <row r="48" spans="1:7" x14ac:dyDescent="0.25">
      <c r="A48" s="46"/>
      <c r="B48" s="46"/>
      <c r="C48" s="46"/>
      <c r="D48" s="46"/>
      <c r="E48" s="46"/>
      <c r="F48" s="46"/>
    </row>
  </sheetData>
  <mergeCells count="40">
    <mergeCell ref="A8:F8"/>
    <mergeCell ref="A9:F9"/>
    <mergeCell ref="A11:F11"/>
    <mergeCell ref="A13:B13"/>
    <mergeCell ref="C13:D13"/>
    <mergeCell ref="E13:F13"/>
    <mergeCell ref="A14:B14"/>
    <mergeCell ref="C14:D14"/>
    <mergeCell ref="E14:F14"/>
    <mergeCell ref="A16:B16"/>
    <mergeCell ref="C16:D16"/>
    <mergeCell ref="E16:F16"/>
    <mergeCell ref="A17:B17"/>
    <mergeCell ref="C17:D17"/>
    <mergeCell ref="E17:F17"/>
    <mergeCell ref="A19:B19"/>
    <mergeCell ref="C19:D19"/>
    <mergeCell ref="E19:F19"/>
    <mergeCell ref="A20:B20"/>
    <mergeCell ref="C20:D20"/>
    <mergeCell ref="E20:F20"/>
    <mergeCell ref="A21:B21"/>
    <mergeCell ref="C21:D21"/>
    <mergeCell ref="E21:F21"/>
    <mergeCell ref="A22:B22"/>
    <mergeCell ref="C22:D22"/>
    <mergeCell ref="E22:F22"/>
    <mergeCell ref="A23:B23"/>
    <mergeCell ref="C23:D23"/>
    <mergeCell ref="E23:F23"/>
    <mergeCell ref="A27:F27"/>
    <mergeCell ref="D32:F32"/>
    <mergeCell ref="D33:F33"/>
    <mergeCell ref="A44:F48"/>
    <mergeCell ref="A24:B24"/>
    <mergeCell ref="C24:D24"/>
    <mergeCell ref="E24:F24"/>
    <mergeCell ref="A25:B25"/>
    <mergeCell ref="C25:D25"/>
    <mergeCell ref="E25:F25"/>
  </mergeCells>
  <conditionalFormatting sqref="E17">
    <cfRule type="cellIs" dxfId="39" priority="5" operator="equal">
      <formula>"Consumo Abusivo"</formula>
    </cfRule>
    <cfRule type="cellIs" dxfId="38" priority="6" operator="equal">
      <formula>"Consumo em Alerta"</formula>
    </cfRule>
    <cfRule type="cellIs" dxfId="37" priority="7" operator="equal">
      <formula>"Consumo Adequado"</formula>
    </cfRule>
    <cfRule type="cellIs" dxfId="36" priority="8" operator="equal">
      <formula>"Consumo Consciente"</formula>
    </cfRule>
  </conditionalFormatting>
  <conditionalFormatting sqref="D33">
    <cfRule type="cellIs" dxfId="35" priority="1" operator="equal">
      <formula>"Consumo Abusivo"</formula>
    </cfRule>
    <cfRule type="cellIs" dxfId="34" priority="2" operator="equal">
      <formula>"Consumo em Alerta"</formula>
    </cfRule>
    <cfRule type="cellIs" dxfId="33" priority="3" operator="equal">
      <formula>"Consumo Adequado"</formula>
    </cfRule>
    <cfRule type="cellIs" dxfId="32" priority="4" operator="equal">
      <formula>"Consumo Consciente"</formula>
    </cfRule>
  </conditionalFormatting>
  <printOptions horizontalCentered="1"/>
  <pageMargins left="0.7" right="0.7" top="0.75" bottom="0.75" header="0.3" footer="0.3"/>
  <pageSetup paperSize="9" scale="87" fitToHeight="0" orientation="portrait" r:id="rId1"/>
  <headerFooter>
    <oddHeader>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K48"/>
  <sheetViews>
    <sheetView showGridLines="0" view="pageLayout" topLeftCell="A7" zoomScaleNormal="100" workbookViewId="0">
      <selection activeCell="A37" sqref="A37:B37"/>
    </sheetView>
  </sheetViews>
  <sheetFormatPr defaultColWidth="11.42578125" defaultRowHeight="15" x14ac:dyDescent="0.25"/>
  <cols>
    <col min="1" max="1" width="14.140625" style="1" bestFit="1" customWidth="1"/>
    <col min="2" max="2" width="17.85546875" style="1" customWidth="1"/>
    <col min="3" max="3" width="17.5703125" style="1" bestFit="1" customWidth="1"/>
    <col min="4" max="4" width="19.42578125" style="1" customWidth="1"/>
    <col min="5" max="5" width="16.140625" style="1" customWidth="1"/>
    <col min="6" max="6" width="15.28515625" style="1" customWidth="1"/>
    <col min="7" max="7" width="21.42578125" style="1" bestFit="1" customWidth="1"/>
    <col min="8" max="16384" width="11.42578125" style="1"/>
  </cols>
  <sheetData>
    <row r="8" spans="1:11" x14ac:dyDescent="0.25">
      <c r="A8" s="37" t="s">
        <v>6</v>
      </c>
      <c r="B8" s="37"/>
      <c r="C8" s="37"/>
      <c r="D8" s="37"/>
      <c r="E8" s="37"/>
      <c r="F8" s="37"/>
    </row>
    <row r="9" spans="1:11" x14ac:dyDescent="0.25">
      <c r="A9" s="37" t="s">
        <v>7</v>
      </c>
      <c r="B9" s="37"/>
      <c r="C9" s="37"/>
      <c r="D9" s="37"/>
      <c r="E9" s="37"/>
      <c r="F9" s="37"/>
    </row>
    <row r="10" spans="1:11" x14ac:dyDescent="0.25">
      <c r="A10" s="5"/>
      <c r="B10" s="5"/>
      <c r="C10" s="5"/>
      <c r="D10" s="5"/>
      <c r="E10" s="5"/>
      <c r="F10" s="5"/>
    </row>
    <row r="11" spans="1:11" x14ac:dyDescent="0.25">
      <c r="A11" s="40" t="s">
        <v>8</v>
      </c>
      <c r="B11" s="40"/>
      <c r="C11" s="40"/>
      <c r="D11" s="40"/>
      <c r="E11" s="40"/>
      <c r="F11" s="40"/>
      <c r="G11" s="2"/>
      <c r="H11" s="2"/>
      <c r="I11" s="2"/>
      <c r="J11" s="2"/>
      <c r="K11" s="4"/>
    </row>
    <row r="12" spans="1:11" s="4" customFormat="1" x14ac:dyDescent="0.25">
      <c r="A12" s="11"/>
      <c r="B12" s="11"/>
      <c r="C12" s="11"/>
      <c r="D12" s="11"/>
      <c r="E12" s="11"/>
      <c r="F12" s="6">
        <f>(C14-A17)/A17</f>
        <v>-0.17870186053072928</v>
      </c>
      <c r="G12" s="2"/>
      <c r="H12" s="2"/>
      <c r="I12" s="2"/>
      <c r="J12" s="2"/>
    </row>
    <row r="13" spans="1:11" x14ac:dyDescent="0.25">
      <c r="A13" s="44" t="s">
        <v>13</v>
      </c>
      <c r="B13" s="44"/>
      <c r="C13" s="38" t="s">
        <v>4</v>
      </c>
      <c r="D13" s="38"/>
      <c r="E13" s="38" t="s">
        <v>5</v>
      </c>
      <c r="F13" s="38"/>
      <c r="G13" s="4"/>
      <c r="H13" s="4"/>
      <c r="I13" s="4"/>
      <c r="J13" s="4"/>
    </row>
    <row r="14" spans="1:11" x14ac:dyDescent="0.25">
      <c r="A14" s="45">
        <v>45474</v>
      </c>
      <c r="B14" s="45"/>
      <c r="C14" s="41">
        <f>3342+3693+6163+3799+469</f>
        <v>17466</v>
      </c>
      <c r="D14" s="41"/>
      <c r="E14" s="43">
        <v>14336.2</v>
      </c>
      <c r="F14" s="43"/>
      <c r="G14" s="4"/>
      <c r="H14" s="4"/>
      <c r="I14" s="4"/>
      <c r="J14" s="4"/>
    </row>
    <row r="15" spans="1:11" x14ac:dyDescent="0.25">
      <c r="A15" s="7"/>
      <c r="B15" s="8"/>
      <c r="C15" s="9"/>
      <c r="D15" s="8"/>
      <c r="E15" s="9"/>
      <c r="F15" s="5"/>
      <c r="G15" s="4"/>
      <c r="H15" s="4"/>
      <c r="I15" s="4"/>
      <c r="J15" s="4"/>
    </row>
    <row r="16" spans="1:11" x14ac:dyDescent="0.25">
      <c r="A16" s="44" t="s">
        <v>0</v>
      </c>
      <c r="B16" s="44"/>
      <c r="C16" s="38" t="s">
        <v>1</v>
      </c>
      <c r="D16" s="38"/>
      <c r="E16" s="38" t="s">
        <v>2</v>
      </c>
      <c r="F16" s="38"/>
      <c r="G16" s="4"/>
      <c r="H16" s="4"/>
      <c r="I16" s="4"/>
      <c r="J16" s="4"/>
    </row>
    <row r="17" spans="1:11" x14ac:dyDescent="0.25">
      <c r="A17" s="41">
        <f>AVERAGE(C20:C25)</f>
        <v>21266.333333333332</v>
      </c>
      <c r="B17" s="41"/>
      <c r="C17" s="41" t="s">
        <v>19</v>
      </c>
      <c r="D17" s="41"/>
      <c r="E17" s="42" t="str">
        <f>IF(F12&lt;0,"Consumo Consciente",IF(F12&lt;=0.1,"Consumo Adequado",IF(F12&lt;0.5,"Consumo em Alerta","Consumo Abusivo")))</f>
        <v>Consumo Consciente</v>
      </c>
      <c r="F17" s="42"/>
      <c r="G17" s="4"/>
      <c r="H17" s="4"/>
      <c r="I17" s="4"/>
      <c r="J17" s="4"/>
    </row>
    <row r="18" spans="1:11" x14ac:dyDescent="0.25">
      <c r="A18" s="9"/>
      <c r="B18" s="8"/>
      <c r="C18" s="9"/>
      <c r="D18" s="8"/>
      <c r="E18" s="9"/>
      <c r="F18" s="5"/>
      <c r="G18" s="4"/>
      <c r="H18" s="4"/>
      <c r="I18" s="4"/>
      <c r="J18" s="4"/>
    </row>
    <row r="19" spans="1:11" x14ac:dyDescent="0.25">
      <c r="A19" s="44" t="s">
        <v>13</v>
      </c>
      <c r="B19" s="44"/>
      <c r="C19" s="38" t="s">
        <v>4</v>
      </c>
      <c r="D19" s="38"/>
      <c r="E19" s="38" t="s">
        <v>5</v>
      </c>
      <c r="F19" s="38"/>
      <c r="G19" s="4"/>
      <c r="H19" s="4"/>
      <c r="I19" s="4"/>
      <c r="J19" s="4"/>
    </row>
    <row r="20" spans="1:11" x14ac:dyDescent="0.25">
      <c r="A20" s="39">
        <v>45292</v>
      </c>
      <c r="B20" s="39"/>
      <c r="C20" s="41">
        <v>21627</v>
      </c>
      <c r="D20" s="41"/>
      <c r="E20" s="43">
        <f>17475.66+208.2</f>
        <v>17683.86</v>
      </c>
      <c r="F20" s="43"/>
      <c r="G20" s="4"/>
      <c r="H20" s="4"/>
      <c r="I20" s="4"/>
      <c r="J20" s="4"/>
    </row>
    <row r="21" spans="1:11" x14ac:dyDescent="0.25">
      <c r="A21" s="39">
        <v>45323</v>
      </c>
      <c r="B21" s="39"/>
      <c r="C21" s="41">
        <v>18234</v>
      </c>
      <c r="D21" s="41"/>
      <c r="E21" s="43">
        <v>15039.33</v>
      </c>
      <c r="F21" s="43"/>
      <c r="G21" s="4"/>
      <c r="H21" s="4"/>
      <c r="I21" s="4"/>
      <c r="J21" s="4"/>
    </row>
    <row r="22" spans="1:11" x14ac:dyDescent="0.25">
      <c r="A22" s="39">
        <v>45352</v>
      </c>
      <c r="B22" s="39"/>
      <c r="C22" s="41">
        <v>23693</v>
      </c>
      <c r="D22" s="41"/>
      <c r="E22" s="43">
        <v>19311.04</v>
      </c>
      <c r="F22" s="43"/>
      <c r="G22" s="4"/>
      <c r="H22" s="4"/>
      <c r="I22" s="4"/>
      <c r="J22" s="4"/>
    </row>
    <row r="23" spans="1:11" x14ac:dyDescent="0.25">
      <c r="A23" s="39">
        <v>45383</v>
      </c>
      <c r="B23" s="39"/>
      <c r="C23" s="41">
        <v>23289</v>
      </c>
      <c r="D23" s="41"/>
      <c r="E23" s="43">
        <v>18943.29</v>
      </c>
      <c r="F23" s="43"/>
      <c r="G23" s="4"/>
      <c r="H23" s="4"/>
      <c r="I23" s="4"/>
      <c r="J23" s="4"/>
    </row>
    <row r="24" spans="1:11" x14ac:dyDescent="0.25">
      <c r="A24" s="39">
        <v>45413</v>
      </c>
      <c r="B24" s="39"/>
      <c r="C24" s="41">
        <v>21452</v>
      </c>
      <c r="D24" s="41"/>
      <c r="E24" s="43">
        <v>17245.41</v>
      </c>
      <c r="F24" s="43"/>
      <c r="G24" s="4"/>
      <c r="H24" s="4"/>
      <c r="I24" s="4"/>
      <c r="J24" s="4"/>
    </row>
    <row r="25" spans="1:11" x14ac:dyDescent="0.25">
      <c r="A25" s="39">
        <v>45444</v>
      </c>
      <c r="B25" s="39"/>
      <c r="C25" s="41">
        <v>19303</v>
      </c>
      <c r="D25" s="41"/>
      <c r="E25" s="43">
        <v>15444.93</v>
      </c>
      <c r="F25" s="43"/>
      <c r="G25" s="4"/>
      <c r="H25" s="4"/>
      <c r="I25" s="4"/>
      <c r="J25" s="4"/>
    </row>
    <row r="26" spans="1:11" x14ac:dyDescent="0.25">
      <c r="A26" s="5"/>
      <c r="B26" s="10"/>
      <c r="C26" s="10"/>
      <c r="D26" s="10"/>
      <c r="E26" s="10"/>
      <c r="F26" s="12"/>
      <c r="G26" s="4"/>
      <c r="H26" s="4"/>
      <c r="I26" s="4"/>
      <c r="J26" s="4"/>
      <c r="K26" s="4"/>
    </row>
    <row r="27" spans="1:11" x14ac:dyDescent="0.25">
      <c r="A27" s="40" t="s">
        <v>9</v>
      </c>
      <c r="B27" s="40"/>
      <c r="C27" s="40"/>
      <c r="D27" s="40"/>
      <c r="E27" s="40"/>
      <c r="F27" s="40"/>
      <c r="G27" s="2"/>
      <c r="H27" s="2"/>
      <c r="I27" s="2"/>
      <c r="J27" s="2"/>
      <c r="K27" s="4"/>
    </row>
    <row r="28" spans="1:11" s="4" customFormat="1" x14ac:dyDescent="0.25">
      <c r="A28" s="11"/>
      <c r="B28" s="11"/>
      <c r="C28" s="11"/>
      <c r="D28" s="11"/>
      <c r="E28" s="11"/>
      <c r="F28" s="11"/>
      <c r="G28" s="2"/>
      <c r="H28" s="2"/>
      <c r="I28" s="2"/>
      <c r="J28" s="2"/>
    </row>
    <row r="29" spans="1:11" ht="25.5" x14ac:dyDescent="0.25">
      <c r="A29" s="13" t="s">
        <v>3</v>
      </c>
      <c r="B29" s="14" t="s">
        <v>10</v>
      </c>
      <c r="C29" s="14" t="s">
        <v>11</v>
      </c>
      <c r="D29" s="13" t="s">
        <v>18</v>
      </c>
      <c r="E29" s="14" t="s">
        <v>16</v>
      </c>
      <c r="F29" s="14" t="s">
        <v>17</v>
      </c>
      <c r="G29" s="4"/>
      <c r="H29" s="4"/>
      <c r="I29" s="4"/>
      <c r="J29" s="4"/>
      <c r="K29" s="4"/>
    </row>
    <row r="30" spans="1:11" x14ac:dyDescent="0.25">
      <c r="A30" s="15">
        <v>45474</v>
      </c>
      <c r="B30" s="16">
        <v>99</v>
      </c>
      <c r="C30" s="18">
        <f>79.86+12.11*(B30-10)</f>
        <v>1157.6499999999999</v>
      </c>
      <c r="D30" s="16">
        <v>122</v>
      </c>
      <c r="E30" s="18">
        <f>C30</f>
        <v>1157.6499999999999</v>
      </c>
      <c r="F30" s="18">
        <f>2*C30</f>
        <v>2315.2999999999997</v>
      </c>
      <c r="G30" s="4"/>
      <c r="H30" s="4"/>
      <c r="I30" s="4"/>
      <c r="J30" s="4"/>
      <c r="K30" s="4"/>
    </row>
    <row r="31" spans="1:11" x14ac:dyDescent="0.25">
      <c r="A31" s="7"/>
      <c r="B31" s="9"/>
      <c r="C31" s="9"/>
      <c r="D31" s="9"/>
      <c r="E31" s="9"/>
      <c r="F31" s="5"/>
      <c r="G31" s="4"/>
      <c r="H31" s="4"/>
      <c r="I31" s="4"/>
      <c r="J31" s="4"/>
      <c r="K31" s="4"/>
    </row>
    <row r="32" spans="1:11" ht="25.5" x14ac:dyDescent="0.25">
      <c r="A32" s="13" t="s">
        <v>14</v>
      </c>
      <c r="B32" s="13" t="s">
        <v>15</v>
      </c>
      <c r="C32" s="14" t="s">
        <v>1</v>
      </c>
      <c r="D32" s="38" t="s">
        <v>2</v>
      </c>
      <c r="E32" s="38"/>
      <c r="F32" s="38"/>
      <c r="G32" s="4"/>
      <c r="H32" s="4"/>
      <c r="I32" s="4"/>
      <c r="J32" s="4"/>
      <c r="K32" s="4"/>
    </row>
    <row r="33" spans="1:7" x14ac:dyDescent="0.25">
      <c r="A33" s="16">
        <f>AVERAGE(B36:B41)</f>
        <v>83.5</v>
      </c>
      <c r="B33" s="16">
        <f>AVERAGE(D36:D41)</f>
        <v>83.5</v>
      </c>
      <c r="C33" s="16" t="s">
        <v>12</v>
      </c>
      <c r="D33" s="42" t="str">
        <f>IF(A43&lt;0,"Consumo Consciente",IF(A43&lt;=0.1,"Consumo Adequado",IF(A43&lt;0.5,"Consumo em Alerta","Consumo Abusivo")))</f>
        <v>Consumo em Alerta</v>
      </c>
      <c r="E33" s="42"/>
      <c r="F33" s="42"/>
      <c r="G33" s="4"/>
    </row>
    <row r="34" spans="1:7" x14ac:dyDescent="0.25">
      <c r="A34" s="9"/>
      <c r="B34" s="9"/>
      <c r="C34" s="9"/>
      <c r="D34" s="9"/>
      <c r="E34" s="9"/>
      <c r="F34" s="5"/>
      <c r="G34" s="4"/>
    </row>
    <row r="35" spans="1:7" ht="25.5" x14ac:dyDescent="0.25">
      <c r="A35" s="13" t="s">
        <v>3</v>
      </c>
      <c r="B35" s="14" t="s">
        <v>10</v>
      </c>
      <c r="C35" s="14" t="s">
        <v>11</v>
      </c>
      <c r="D35" s="13" t="s">
        <v>18</v>
      </c>
      <c r="E35" s="14" t="s">
        <v>16</v>
      </c>
      <c r="F35" s="14" t="s">
        <v>17</v>
      </c>
      <c r="G35" s="4"/>
    </row>
    <row r="36" spans="1:7" x14ac:dyDescent="0.25">
      <c r="A36" s="15">
        <v>45292</v>
      </c>
      <c r="B36" s="16">
        <v>67</v>
      </c>
      <c r="C36" s="18">
        <f t="shared" ref="C36:C40" si="0">79.86+12.11*(B36-10)</f>
        <v>770.13</v>
      </c>
      <c r="D36" s="16">
        <v>67</v>
      </c>
      <c r="E36" s="18">
        <f t="shared" ref="E36:E40" si="1">C36</f>
        <v>770.13</v>
      </c>
      <c r="F36" s="18">
        <f t="shared" ref="F36:F40" si="2">2*C36</f>
        <v>1540.26</v>
      </c>
      <c r="G36" s="4"/>
    </row>
    <row r="37" spans="1:7" x14ac:dyDescent="0.25">
      <c r="A37" s="15">
        <v>45323</v>
      </c>
      <c r="B37" s="16">
        <v>62</v>
      </c>
      <c r="C37" s="18">
        <f t="shared" si="0"/>
        <v>709.58</v>
      </c>
      <c r="D37" s="16">
        <v>62</v>
      </c>
      <c r="E37" s="18">
        <f t="shared" si="1"/>
        <v>709.58</v>
      </c>
      <c r="F37" s="18">
        <f t="shared" si="2"/>
        <v>1419.16</v>
      </c>
      <c r="G37" s="4"/>
    </row>
    <row r="38" spans="1:7" x14ac:dyDescent="0.25">
      <c r="A38" s="15">
        <v>45352</v>
      </c>
      <c r="B38" s="16">
        <v>67</v>
      </c>
      <c r="C38" s="18">
        <f t="shared" si="0"/>
        <v>770.13</v>
      </c>
      <c r="D38" s="16">
        <v>67</v>
      </c>
      <c r="E38" s="18">
        <f t="shared" si="1"/>
        <v>770.13</v>
      </c>
      <c r="F38" s="18">
        <f t="shared" si="2"/>
        <v>1540.26</v>
      </c>
    </row>
    <row r="39" spans="1:7" x14ac:dyDescent="0.25">
      <c r="A39" s="15">
        <v>45383</v>
      </c>
      <c r="B39" s="16">
        <v>90</v>
      </c>
      <c r="C39" s="18">
        <f t="shared" si="0"/>
        <v>1048.6599999999999</v>
      </c>
      <c r="D39" s="16">
        <v>90</v>
      </c>
      <c r="E39" s="18">
        <f t="shared" si="1"/>
        <v>1048.6599999999999</v>
      </c>
      <c r="F39" s="18">
        <f t="shared" si="2"/>
        <v>2097.3199999999997</v>
      </c>
    </row>
    <row r="40" spans="1:7" x14ac:dyDescent="0.25">
      <c r="A40" s="15">
        <v>45413</v>
      </c>
      <c r="B40" s="16">
        <v>93</v>
      </c>
      <c r="C40" s="18">
        <f t="shared" si="0"/>
        <v>1084.99</v>
      </c>
      <c r="D40" s="16">
        <v>93</v>
      </c>
      <c r="E40" s="18">
        <f t="shared" si="1"/>
        <v>1084.99</v>
      </c>
      <c r="F40" s="18">
        <f t="shared" si="2"/>
        <v>2169.98</v>
      </c>
    </row>
    <row r="41" spans="1:7" x14ac:dyDescent="0.25">
      <c r="A41" s="15">
        <v>45444</v>
      </c>
      <c r="B41" s="16">
        <v>122</v>
      </c>
      <c r="C41" s="18">
        <f>79.86+12.11*(B41-10)</f>
        <v>1436.1799999999998</v>
      </c>
      <c r="D41" s="16">
        <v>122</v>
      </c>
      <c r="E41" s="18">
        <f>C41</f>
        <v>1436.1799999999998</v>
      </c>
      <c r="F41" s="18">
        <f>2*C41</f>
        <v>2872.3599999999997</v>
      </c>
    </row>
    <row r="43" spans="1:7" x14ac:dyDescent="0.25">
      <c r="A43" s="3">
        <f>(B30-A33)/A33</f>
        <v>0.18562874251497005</v>
      </c>
    </row>
    <row r="44" spans="1:7" x14ac:dyDescent="0.25">
      <c r="A44" s="46" t="s">
        <v>20</v>
      </c>
      <c r="B44" s="46"/>
      <c r="C44" s="46"/>
      <c r="D44" s="46"/>
      <c r="E44" s="46"/>
      <c r="F44" s="46"/>
    </row>
    <row r="45" spans="1:7" x14ac:dyDescent="0.25">
      <c r="A45" s="46"/>
      <c r="B45" s="46"/>
      <c r="C45" s="46"/>
      <c r="D45" s="46"/>
      <c r="E45" s="46"/>
      <c r="F45" s="46"/>
    </row>
    <row r="46" spans="1:7" x14ac:dyDescent="0.25">
      <c r="A46" s="46"/>
      <c r="B46" s="46"/>
      <c r="C46" s="46"/>
      <c r="D46" s="46"/>
      <c r="E46" s="46"/>
      <c r="F46" s="46"/>
    </row>
    <row r="47" spans="1:7" x14ac:dyDescent="0.25">
      <c r="A47" s="46"/>
      <c r="B47" s="46"/>
      <c r="C47" s="46"/>
      <c r="D47" s="46"/>
      <c r="E47" s="46"/>
      <c r="F47" s="46"/>
    </row>
    <row r="48" spans="1:7" x14ac:dyDescent="0.25">
      <c r="A48" s="46"/>
      <c r="B48" s="46"/>
      <c r="C48" s="46"/>
      <c r="D48" s="46"/>
      <c r="E48" s="46"/>
      <c r="F48" s="46"/>
    </row>
  </sheetData>
  <mergeCells count="40">
    <mergeCell ref="D32:F32"/>
    <mergeCell ref="D33:F33"/>
    <mergeCell ref="C22:D22"/>
    <mergeCell ref="A44:F48"/>
    <mergeCell ref="A24:B24"/>
    <mergeCell ref="C24:D24"/>
    <mergeCell ref="E24:F24"/>
    <mergeCell ref="A25:B25"/>
    <mergeCell ref="C25:D25"/>
    <mergeCell ref="E25:F25"/>
    <mergeCell ref="A22:B22"/>
    <mergeCell ref="E22:F22"/>
    <mergeCell ref="A23:B23"/>
    <mergeCell ref="C23:D23"/>
    <mergeCell ref="E23:F23"/>
    <mergeCell ref="A27:F27"/>
    <mergeCell ref="A20:B20"/>
    <mergeCell ref="C20:D20"/>
    <mergeCell ref="E20:F20"/>
    <mergeCell ref="A21:B21"/>
    <mergeCell ref="E21:F21"/>
    <mergeCell ref="C21:D21"/>
    <mergeCell ref="A17:B17"/>
    <mergeCell ref="C17:D17"/>
    <mergeCell ref="E17:F17"/>
    <mergeCell ref="A19:B19"/>
    <mergeCell ref="C19:D19"/>
    <mergeCell ref="E19:F19"/>
    <mergeCell ref="A14:B14"/>
    <mergeCell ref="C14:D14"/>
    <mergeCell ref="E14:F14"/>
    <mergeCell ref="A16:B16"/>
    <mergeCell ref="C16:D16"/>
    <mergeCell ref="E16:F16"/>
    <mergeCell ref="A8:F8"/>
    <mergeCell ref="A9:F9"/>
    <mergeCell ref="A11:F11"/>
    <mergeCell ref="A13:B13"/>
    <mergeCell ref="C13:D13"/>
    <mergeCell ref="E13:F13"/>
  </mergeCells>
  <conditionalFormatting sqref="E17">
    <cfRule type="cellIs" dxfId="31" priority="5" operator="equal">
      <formula>"Consumo Abusivo"</formula>
    </cfRule>
    <cfRule type="cellIs" dxfId="30" priority="6" operator="equal">
      <formula>"Consumo em Alerta"</formula>
    </cfRule>
    <cfRule type="cellIs" dxfId="29" priority="7" operator="equal">
      <formula>"Consumo Adequado"</formula>
    </cfRule>
    <cfRule type="cellIs" dxfId="28" priority="8" operator="equal">
      <formula>"Consumo Consciente"</formula>
    </cfRule>
  </conditionalFormatting>
  <conditionalFormatting sqref="D33">
    <cfRule type="cellIs" dxfId="27" priority="1" operator="equal">
      <formula>"Consumo Abusivo"</formula>
    </cfRule>
    <cfRule type="cellIs" dxfId="26" priority="2" operator="equal">
      <formula>"Consumo em Alerta"</formula>
    </cfRule>
    <cfRule type="cellIs" dxfId="25" priority="3" operator="equal">
      <formula>"Consumo Adequado"</formula>
    </cfRule>
    <cfRule type="cellIs" dxfId="24" priority="4" operator="equal">
      <formula>"Consumo Consciente"</formula>
    </cfRule>
  </conditionalFormatting>
  <printOptions horizontalCentered="1"/>
  <pageMargins left="0.7" right="0.7" top="0.75" bottom="0.75" header="0.3" footer="0.3"/>
  <pageSetup paperSize="9" scale="87" fitToHeight="0" orientation="portrait" r:id="rId1"/>
  <headerFooter>
    <oddHeader>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K48"/>
  <sheetViews>
    <sheetView showGridLines="0" view="pageLayout" zoomScaleNormal="100" workbookViewId="0">
      <selection activeCell="A14" sqref="A14:B14"/>
    </sheetView>
  </sheetViews>
  <sheetFormatPr defaultColWidth="11.42578125" defaultRowHeight="15" x14ac:dyDescent="0.25"/>
  <cols>
    <col min="1" max="1" width="14.140625" style="1" bestFit="1" customWidth="1"/>
    <col min="2" max="2" width="17.85546875" style="1" customWidth="1"/>
    <col min="3" max="3" width="17.5703125" style="1" bestFit="1" customWidth="1"/>
    <col min="4" max="4" width="19.42578125" style="1" customWidth="1"/>
    <col min="5" max="5" width="16.140625" style="1" customWidth="1"/>
    <col min="6" max="6" width="15.28515625" style="1" customWidth="1"/>
    <col min="7" max="7" width="21.42578125" style="1" bestFit="1" customWidth="1"/>
    <col min="8" max="16384" width="11.42578125" style="1"/>
  </cols>
  <sheetData>
    <row r="8" spans="1:11" x14ac:dyDescent="0.25">
      <c r="A8" s="37" t="s">
        <v>6</v>
      </c>
      <c r="B8" s="37"/>
      <c r="C8" s="37"/>
      <c r="D8" s="37"/>
      <c r="E8" s="37"/>
      <c r="F8" s="37"/>
    </row>
    <row r="9" spans="1:11" x14ac:dyDescent="0.25">
      <c r="A9" s="37" t="s">
        <v>7</v>
      </c>
      <c r="B9" s="37"/>
      <c r="C9" s="37"/>
      <c r="D9" s="37"/>
      <c r="E9" s="37"/>
      <c r="F9" s="37"/>
    </row>
    <row r="10" spans="1:11" x14ac:dyDescent="0.25">
      <c r="A10" s="24"/>
      <c r="B10" s="24"/>
      <c r="C10" s="24"/>
      <c r="D10" s="24"/>
      <c r="E10" s="24"/>
      <c r="F10" s="24"/>
    </row>
    <row r="11" spans="1:11" x14ac:dyDescent="0.25">
      <c r="A11" s="40" t="s">
        <v>8</v>
      </c>
      <c r="B11" s="40"/>
      <c r="C11" s="40"/>
      <c r="D11" s="40"/>
      <c r="E11" s="40"/>
      <c r="F11" s="40"/>
      <c r="G11" s="2"/>
      <c r="H11" s="2"/>
      <c r="I11" s="2"/>
      <c r="J11" s="2"/>
      <c r="K11" s="4"/>
    </row>
    <row r="12" spans="1:11" s="4" customFormat="1" x14ac:dyDescent="0.25">
      <c r="A12" s="11"/>
      <c r="B12" s="11"/>
      <c r="C12" s="11"/>
      <c r="D12" s="11"/>
      <c r="E12" s="11"/>
      <c r="F12" s="6">
        <f>(C14-A17)/A17</f>
        <v>-0.13517016777789476</v>
      </c>
      <c r="G12" s="2"/>
      <c r="H12" s="2"/>
      <c r="I12" s="2"/>
      <c r="J12" s="2"/>
    </row>
    <row r="13" spans="1:11" x14ac:dyDescent="0.25">
      <c r="A13" s="44" t="s">
        <v>13</v>
      </c>
      <c r="B13" s="44"/>
      <c r="C13" s="38" t="s">
        <v>4</v>
      </c>
      <c r="D13" s="38"/>
      <c r="E13" s="38" t="s">
        <v>5</v>
      </c>
      <c r="F13" s="38"/>
      <c r="G13" s="4"/>
      <c r="H13" s="4"/>
      <c r="I13" s="4"/>
      <c r="J13" s="4"/>
    </row>
    <row r="14" spans="1:11" x14ac:dyDescent="0.25">
      <c r="A14" s="45">
        <v>45505</v>
      </c>
      <c r="B14" s="45"/>
      <c r="C14" s="41">
        <f>490+3777+6252+3959+3314</f>
        <v>17792</v>
      </c>
      <c r="D14" s="41"/>
      <c r="E14" s="43">
        <v>14269.61</v>
      </c>
      <c r="F14" s="43"/>
      <c r="G14" s="4"/>
      <c r="H14" s="4"/>
      <c r="I14" s="4"/>
      <c r="J14" s="4"/>
    </row>
    <row r="15" spans="1:11" x14ac:dyDescent="0.25">
      <c r="A15" s="7"/>
      <c r="B15" s="8"/>
      <c r="C15" s="9"/>
      <c r="D15" s="8"/>
      <c r="E15" s="9"/>
      <c r="F15" s="24"/>
      <c r="G15" s="4"/>
      <c r="H15" s="4"/>
      <c r="I15" s="4"/>
      <c r="J15" s="4"/>
    </row>
    <row r="16" spans="1:11" x14ac:dyDescent="0.25">
      <c r="A16" s="44" t="s">
        <v>0</v>
      </c>
      <c r="B16" s="44"/>
      <c r="C16" s="38" t="s">
        <v>1</v>
      </c>
      <c r="D16" s="38"/>
      <c r="E16" s="38" t="s">
        <v>2</v>
      </c>
      <c r="F16" s="38"/>
      <c r="G16" s="4"/>
      <c r="H16" s="4"/>
      <c r="I16" s="4"/>
      <c r="J16" s="4"/>
    </row>
    <row r="17" spans="1:11" x14ac:dyDescent="0.25">
      <c r="A17" s="41">
        <f>AVERAGE(C20:C25)</f>
        <v>20572.833333333332</v>
      </c>
      <c r="B17" s="41"/>
      <c r="C17" s="41" t="s">
        <v>19</v>
      </c>
      <c r="D17" s="41"/>
      <c r="E17" s="42" t="str">
        <f>IF(F12&lt;0,"Consumo Consciente",IF(F12&lt;=0.1,"Consumo Adequado",IF(F12&lt;0.5,"Consumo em Alerta","Consumo Abusivo")))</f>
        <v>Consumo Consciente</v>
      </c>
      <c r="F17" s="42"/>
      <c r="G17" s="4"/>
      <c r="H17" s="4"/>
      <c r="I17" s="4"/>
      <c r="J17" s="4"/>
    </row>
    <row r="18" spans="1:11" x14ac:dyDescent="0.25">
      <c r="A18" s="9"/>
      <c r="B18" s="8"/>
      <c r="C18" s="9"/>
      <c r="D18" s="8"/>
      <c r="E18" s="9"/>
      <c r="F18" s="24"/>
      <c r="G18" s="4"/>
      <c r="H18" s="4"/>
      <c r="I18" s="4"/>
      <c r="J18" s="4"/>
    </row>
    <row r="19" spans="1:11" x14ac:dyDescent="0.25">
      <c r="A19" s="44" t="s">
        <v>13</v>
      </c>
      <c r="B19" s="44"/>
      <c r="C19" s="38" t="s">
        <v>4</v>
      </c>
      <c r="D19" s="38"/>
      <c r="E19" s="38" t="s">
        <v>5</v>
      </c>
      <c r="F19" s="38"/>
      <c r="G19" s="4"/>
      <c r="H19" s="4"/>
      <c r="I19" s="4"/>
      <c r="J19" s="4"/>
    </row>
    <row r="20" spans="1:11" x14ac:dyDescent="0.25">
      <c r="A20" s="39">
        <v>45323</v>
      </c>
      <c r="B20" s="39"/>
      <c r="C20" s="41">
        <v>18234</v>
      </c>
      <c r="D20" s="41"/>
      <c r="E20" s="43">
        <v>15039.33</v>
      </c>
      <c r="F20" s="43"/>
      <c r="G20" s="4"/>
      <c r="H20" s="4"/>
      <c r="I20" s="4"/>
      <c r="J20" s="4"/>
    </row>
    <row r="21" spans="1:11" x14ac:dyDescent="0.25">
      <c r="A21" s="39">
        <v>45352</v>
      </c>
      <c r="B21" s="39"/>
      <c r="C21" s="41">
        <v>23693</v>
      </c>
      <c r="D21" s="41"/>
      <c r="E21" s="43">
        <v>19311.04</v>
      </c>
      <c r="F21" s="43"/>
      <c r="G21" s="4"/>
      <c r="H21" s="4"/>
      <c r="I21" s="4"/>
      <c r="J21" s="4"/>
    </row>
    <row r="22" spans="1:11" x14ac:dyDescent="0.25">
      <c r="A22" s="39">
        <v>45383</v>
      </c>
      <c r="B22" s="39"/>
      <c r="C22" s="41">
        <v>23289</v>
      </c>
      <c r="D22" s="41"/>
      <c r="E22" s="43">
        <v>18943.29</v>
      </c>
      <c r="F22" s="43"/>
      <c r="G22" s="4"/>
      <c r="H22" s="4"/>
      <c r="I22" s="4"/>
      <c r="J22" s="4"/>
    </row>
    <row r="23" spans="1:11" x14ac:dyDescent="0.25">
      <c r="A23" s="39">
        <v>45413</v>
      </c>
      <c r="B23" s="39"/>
      <c r="C23" s="41">
        <v>21452</v>
      </c>
      <c r="D23" s="41"/>
      <c r="E23" s="43">
        <v>17245.41</v>
      </c>
      <c r="F23" s="43"/>
      <c r="G23" s="4"/>
      <c r="H23" s="4"/>
      <c r="I23" s="4"/>
      <c r="J23" s="4"/>
    </row>
    <row r="24" spans="1:11" x14ac:dyDescent="0.25">
      <c r="A24" s="39">
        <v>45444</v>
      </c>
      <c r="B24" s="39"/>
      <c r="C24" s="41">
        <v>19303</v>
      </c>
      <c r="D24" s="41"/>
      <c r="E24" s="43">
        <v>15444.93</v>
      </c>
      <c r="F24" s="43"/>
      <c r="G24" s="4"/>
      <c r="H24" s="4"/>
      <c r="I24" s="4"/>
      <c r="J24" s="4"/>
    </row>
    <row r="25" spans="1:11" x14ac:dyDescent="0.25">
      <c r="A25" s="45">
        <v>45474</v>
      </c>
      <c r="B25" s="45"/>
      <c r="C25" s="41">
        <f>3342+3693+6163+3799+469</f>
        <v>17466</v>
      </c>
      <c r="D25" s="41"/>
      <c r="E25" s="43">
        <v>14336.2</v>
      </c>
      <c r="F25" s="43"/>
      <c r="G25" s="4"/>
      <c r="H25" s="4"/>
      <c r="I25" s="4"/>
      <c r="J25" s="4"/>
    </row>
    <row r="26" spans="1:11" x14ac:dyDescent="0.25">
      <c r="A26" s="24"/>
      <c r="B26" s="10"/>
      <c r="C26" s="10"/>
      <c r="D26" s="10"/>
      <c r="E26" s="10"/>
      <c r="F26" s="12"/>
      <c r="G26" s="4"/>
      <c r="H26" s="4"/>
      <c r="I26" s="4"/>
      <c r="J26" s="4"/>
      <c r="K26" s="4"/>
    </row>
    <row r="27" spans="1:11" x14ac:dyDescent="0.25">
      <c r="A27" s="40" t="s">
        <v>9</v>
      </c>
      <c r="B27" s="40"/>
      <c r="C27" s="40"/>
      <c r="D27" s="40"/>
      <c r="E27" s="40"/>
      <c r="F27" s="40"/>
      <c r="G27" s="2"/>
      <c r="H27" s="2"/>
      <c r="I27" s="2"/>
      <c r="J27" s="2"/>
      <c r="K27" s="4"/>
    </row>
    <row r="28" spans="1:11" s="4" customFormat="1" x14ac:dyDescent="0.25">
      <c r="A28" s="11"/>
      <c r="B28" s="11"/>
      <c r="C28" s="11"/>
      <c r="D28" s="11"/>
      <c r="E28" s="11"/>
      <c r="F28" s="11"/>
      <c r="G28" s="2"/>
      <c r="H28" s="2"/>
      <c r="I28" s="2"/>
      <c r="J28" s="2"/>
    </row>
    <row r="29" spans="1:11" ht="25.5" x14ac:dyDescent="0.25">
      <c r="A29" s="21" t="s">
        <v>3</v>
      </c>
      <c r="B29" s="19" t="s">
        <v>10</v>
      </c>
      <c r="C29" s="19" t="s">
        <v>11</v>
      </c>
      <c r="D29" s="21" t="s">
        <v>18</v>
      </c>
      <c r="E29" s="19" t="s">
        <v>16</v>
      </c>
      <c r="F29" s="19" t="s">
        <v>17</v>
      </c>
      <c r="G29" s="4"/>
      <c r="H29" s="4"/>
      <c r="I29" s="4"/>
      <c r="J29" s="4"/>
      <c r="K29" s="4"/>
    </row>
    <row r="30" spans="1:11" x14ac:dyDescent="0.25">
      <c r="A30" s="22">
        <v>45505</v>
      </c>
      <c r="B30" s="23">
        <v>99</v>
      </c>
      <c r="C30" s="20">
        <f t="shared" ref="C30" si="0">79.86+12.11*(B30-10)</f>
        <v>1157.6499999999999</v>
      </c>
      <c r="D30" s="23">
        <v>99</v>
      </c>
      <c r="E30" s="20">
        <f t="shared" ref="E30" si="1">C30</f>
        <v>1157.6499999999999</v>
      </c>
      <c r="F30" s="20">
        <f t="shared" ref="F30" si="2">2*C30</f>
        <v>2315.2999999999997</v>
      </c>
      <c r="G30" s="4"/>
      <c r="H30" s="4"/>
      <c r="I30" s="4"/>
      <c r="J30" s="4"/>
      <c r="K30" s="4"/>
    </row>
    <row r="31" spans="1:11" x14ac:dyDescent="0.25">
      <c r="A31" s="7"/>
      <c r="B31" s="9"/>
      <c r="C31" s="9"/>
      <c r="D31" s="9"/>
      <c r="E31" s="9"/>
      <c r="F31" s="24"/>
      <c r="G31" s="4"/>
      <c r="H31" s="4"/>
      <c r="I31" s="4"/>
      <c r="J31" s="4"/>
      <c r="K31" s="4"/>
    </row>
    <row r="32" spans="1:11" ht="25.5" x14ac:dyDescent="0.25">
      <c r="A32" s="21" t="s">
        <v>14</v>
      </c>
      <c r="B32" s="21" t="s">
        <v>15</v>
      </c>
      <c r="C32" s="19" t="s">
        <v>1</v>
      </c>
      <c r="D32" s="38" t="s">
        <v>2</v>
      </c>
      <c r="E32" s="38"/>
      <c r="F32" s="38"/>
      <c r="G32" s="4"/>
      <c r="H32" s="4"/>
      <c r="I32" s="4"/>
      <c r="J32" s="4"/>
      <c r="K32" s="4"/>
    </row>
    <row r="33" spans="1:7" x14ac:dyDescent="0.25">
      <c r="A33" s="23">
        <f>AVERAGE(B36:B41)</f>
        <v>88.833333333333329</v>
      </c>
      <c r="B33" s="23">
        <f>AVERAGE(D36:D41)</f>
        <v>88.833333333333329</v>
      </c>
      <c r="C33" s="23" t="s">
        <v>12</v>
      </c>
      <c r="D33" s="42" t="str">
        <f>IF(A43&lt;0,"Consumo Consciente",IF(A43&lt;=0.1,"Consumo Adequado",IF(A43&lt;0.5,"Consumo em Alerta","Consumo Abusivo")))</f>
        <v>Consumo em Alerta</v>
      </c>
      <c r="E33" s="42"/>
      <c r="F33" s="42"/>
      <c r="G33" s="4"/>
    </row>
    <row r="34" spans="1:7" x14ac:dyDescent="0.25">
      <c r="A34" s="9"/>
      <c r="B34" s="9"/>
      <c r="C34" s="9"/>
      <c r="D34" s="9"/>
      <c r="E34" s="9"/>
      <c r="F34" s="24"/>
      <c r="G34" s="4"/>
    </row>
    <row r="35" spans="1:7" ht="25.5" x14ac:dyDescent="0.25">
      <c r="A35" s="21" t="s">
        <v>3</v>
      </c>
      <c r="B35" s="19" t="s">
        <v>10</v>
      </c>
      <c r="C35" s="19" t="s">
        <v>11</v>
      </c>
      <c r="D35" s="21" t="s">
        <v>18</v>
      </c>
      <c r="E35" s="19" t="s">
        <v>16</v>
      </c>
      <c r="F35" s="19" t="s">
        <v>17</v>
      </c>
      <c r="G35" s="4"/>
    </row>
    <row r="36" spans="1:7" x14ac:dyDescent="0.25">
      <c r="A36" s="22">
        <v>45323</v>
      </c>
      <c r="B36" s="23">
        <v>62</v>
      </c>
      <c r="C36" s="20">
        <f t="shared" ref="C36:C39" si="3">79.86+12.11*(B36-10)</f>
        <v>709.58</v>
      </c>
      <c r="D36" s="23">
        <v>62</v>
      </c>
      <c r="E36" s="20">
        <f t="shared" ref="E36:E39" si="4">C36</f>
        <v>709.58</v>
      </c>
      <c r="F36" s="20">
        <f t="shared" ref="F36:F39" si="5">2*C36</f>
        <v>1419.16</v>
      </c>
      <c r="G36" s="4"/>
    </row>
    <row r="37" spans="1:7" x14ac:dyDescent="0.25">
      <c r="A37" s="22">
        <v>45352</v>
      </c>
      <c r="B37" s="23">
        <v>67</v>
      </c>
      <c r="C37" s="20">
        <f t="shared" si="3"/>
        <v>770.13</v>
      </c>
      <c r="D37" s="23">
        <v>67</v>
      </c>
      <c r="E37" s="20">
        <f t="shared" si="4"/>
        <v>770.13</v>
      </c>
      <c r="F37" s="20">
        <f t="shared" si="5"/>
        <v>1540.26</v>
      </c>
      <c r="G37" s="4"/>
    </row>
    <row r="38" spans="1:7" x14ac:dyDescent="0.25">
      <c r="A38" s="22">
        <v>45383</v>
      </c>
      <c r="B38" s="23">
        <v>90</v>
      </c>
      <c r="C38" s="20">
        <f t="shared" si="3"/>
        <v>1048.6599999999999</v>
      </c>
      <c r="D38" s="23">
        <v>90</v>
      </c>
      <c r="E38" s="20">
        <f t="shared" si="4"/>
        <v>1048.6599999999999</v>
      </c>
      <c r="F38" s="20">
        <f t="shared" si="5"/>
        <v>2097.3199999999997</v>
      </c>
    </row>
    <row r="39" spans="1:7" x14ac:dyDescent="0.25">
      <c r="A39" s="22">
        <v>45413</v>
      </c>
      <c r="B39" s="23">
        <v>93</v>
      </c>
      <c r="C39" s="20">
        <f t="shared" si="3"/>
        <v>1084.99</v>
      </c>
      <c r="D39" s="23">
        <v>93</v>
      </c>
      <c r="E39" s="20">
        <f t="shared" si="4"/>
        <v>1084.99</v>
      </c>
      <c r="F39" s="20">
        <f t="shared" si="5"/>
        <v>2169.98</v>
      </c>
    </row>
    <row r="40" spans="1:7" x14ac:dyDescent="0.25">
      <c r="A40" s="22">
        <v>45444</v>
      </c>
      <c r="B40" s="23">
        <v>122</v>
      </c>
      <c r="C40" s="20">
        <f>79.86+12.11*(B40-10)</f>
        <v>1436.1799999999998</v>
      </c>
      <c r="D40" s="23">
        <v>122</v>
      </c>
      <c r="E40" s="20">
        <f>C40</f>
        <v>1436.1799999999998</v>
      </c>
      <c r="F40" s="20">
        <f>2*C40</f>
        <v>2872.3599999999997</v>
      </c>
    </row>
    <row r="41" spans="1:7" x14ac:dyDescent="0.25">
      <c r="A41" s="22">
        <v>45474</v>
      </c>
      <c r="B41" s="23">
        <v>99</v>
      </c>
      <c r="C41" s="20">
        <f>79.86+12.11*(B41-10)</f>
        <v>1157.6499999999999</v>
      </c>
      <c r="D41" s="23">
        <v>99</v>
      </c>
      <c r="E41" s="20">
        <f>C41</f>
        <v>1157.6499999999999</v>
      </c>
      <c r="F41" s="20">
        <f>2*C41</f>
        <v>2315.2999999999997</v>
      </c>
    </row>
    <row r="43" spans="1:7" x14ac:dyDescent="0.25">
      <c r="A43" s="3">
        <f>(B30-A33)/A33</f>
        <v>0.11444652908067549</v>
      </c>
    </row>
    <row r="44" spans="1:7" x14ac:dyDescent="0.25">
      <c r="A44" s="46" t="s">
        <v>20</v>
      </c>
      <c r="B44" s="46"/>
      <c r="C44" s="46"/>
      <c r="D44" s="46"/>
      <c r="E44" s="46"/>
      <c r="F44" s="46"/>
    </row>
    <row r="45" spans="1:7" x14ac:dyDescent="0.25">
      <c r="A45" s="46"/>
      <c r="B45" s="46"/>
      <c r="C45" s="46"/>
      <c r="D45" s="46"/>
      <c r="E45" s="46"/>
      <c r="F45" s="46"/>
    </row>
    <row r="46" spans="1:7" x14ac:dyDescent="0.25">
      <c r="A46" s="46"/>
      <c r="B46" s="46"/>
      <c r="C46" s="46"/>
      <c r="D46" s="46"/>
      <c r="E46" s="46"/>
      <c r="F46" s="46"/>
    </row>
    <row r="47" spans="1:7" x14ac:dyDescent="0.25">
      <c r="A47" s="46"/>
      <c r="B47" s="46"/>
      <c r="C47" s="46"/>
      <c r="D47" s="46"/>
      <c r="E47" s="46"/>
      <c r="F47" s="46"/>
    </row>
    <row r="48" spans="1:7" x14ac:dyDescent="0.25">
      <c r="A48" s="46"/>
      <c r="B48" s="46"/>
      <c r="C48" s="46"/>
      <c r="D48" s="46"/>
      <c r="E48" s="46"/>
      <c r="F48" s="46"/>
    </row>
  </sheetData>
  <mergeCells count="40">
    <mergeCell ref="A27:F27"/>
    <mergeCell ref="D32:F32"/>
    <mergeCell ref="D33:F33"/>
    <mergeCell ref="A44:F48"/>
    <mergeCell ref="A24:B24"/>
    <mergeCell ref="C24:D24"/>
    <mergeCell ref="E24:F24"/>
    <mergeCell ref="A25:B25"/>
    <mergeCell ref="C25:D25"/>
    <mergeCell ref="E25:F25"/>
    <mergeCell ref="A22:B22"/>
    <mergeCell ref="C22:D22"/>
    <mergeCell ref="E22:F22"/>
    <mergeCell ref="A23:B23"/>
    <mergeCell ref="C23:D23"/>
    <mergeCell ref="E23:F23"/>
    <mergeCell ref="A20:B20"/>
    <mergeCell ref="C20:D20"/>
    <mergeCell ref="E20:F20"/>
    <mergeCell ref="A21:B21"/>
    <mergeCell ref="C21:D21"/>
    <mergeCell ref="E21:F21"/>
    <mergeCell ref="A17:B17"/>
    <mergeCell ref="C17:D17"/>
    <mergeCell ref="E17:F17"/>
    <mergeCell ref="A19:B19"/>
    <mergeCell ref="C19:D19"/>
    <mergeCell ref="E19:F19"/>
    <mergeCell ref="A14:B14"/>
    <mergeCell ref="C14:D14"/>
    <mergeCell ref="E14:F14"/>
    <mergeCell ref="A16:B16"/>
    <mergeCell ref="C16:D16"/>
    <mergeCell ref="E16:F16"/>
    <mergeCell ref="A8:F8"/>
    <mergeCell ref="A9:F9"/>
    <mergeCell ref="A11:F11"/>
    <mergeCell ref="A13:B13"/>
    <mergeCell ref="C13:D13"/>
    <mergeCell ref="E13:F13"/>
  </mergeCells>
  <conditionalFormatting sqref="E17">
    <cfRule type="cellIs" dxfId="23" priority="5" operator="equal">
      <formula>"Consumo Abusivo"</formula>
    </cfRule>
    <cfRule type="cellIs" dxfId="22" priority="6" operator="equal">
      <formula>"Consumo em Alerta"</formula>
    </cfRule>
    <cfRule type="cellIs" dxfId="21" priority="7" operator="equal">
      <formula>"Consumo Adequado"</formula>
    </cfRule>
    <cfRule type="cellIs" dxfId="20" priority="8" operator="equal">
      <formula>"Consumo Consciente"</formula>
    </cfRule>
  </conditionalFormatting>
  <conditionalFormatting sqref="D33">
    <cfRule type="cellIs" dxfId="19" priority="1" operator="equal">
      <formula>"Consumo Abusivo"</formula>
    </cfRule>
    <cfRule type="cellIs" dxfId="18" priority="2" operator="equal">
      <formula>"Consumo em Alerta"</formula>
    </cfRule>
    <cfRule type="cellIs" dxfId="17" priority="3" operator="equal">
      <formula>"Consumo Adequado"</formula>
    </cfRule>
    <cfRule type="cellIs" dxfId="16" priority="4" operator="equal">
      <formula>"Consumo Consciente"</formula>
    </cfRule>
  </conditionalFormatting>
  <printOptions horizontalCentered="1"/>
  <pageMargins left="0.7" right="0.7" top="0.75" bottom="0.75" header="0.3" footer="0.3"/>
  <pageSetup paperSize="9" scale="87" fitToHeight="0" orientation="portrait" r:id="rId1"/>
  <headerFooter>
    <oddHeader>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K48"/>
  <sheetViews>
    <sheetView showGridLines="0" view="pageLayout" topLeftCell="B1" zoomScaleNormal="100" workbookViewId="0">
      <selection activeCell="E22" sqref="E22:F22"/>
    </sheetView>
  </sheetViews>
  <sheetFormatPr defaultColWidth="11.42578125" defaultRowHeight="15" x14ac:dyDescent="0.25"/>
  <cols>
    <col min="1" max="1" width="14.140625" style="1" bestFit="1" customWidth="1"/>
    <col min="2" max="2" width="17.85546875" style="1" customWidth="1"/>
    <col min="3" max="3" width="17.5703125" style="1" bestFit="1" customWidth="1"/>
    <col min="4" max="4" width="19.42578125" style="1" customWidth="1"/>
    <col min="5" max="5" width="16.140625" style="1" customWidth="1"/>
    <col min="6" max="6" width="15.28515625" style="1" customWidth="1"/>
    <col min="7" max="7" width="21.42578125" style="1" bestFit="1" customWidth="1"/>
    <col min="8" max="16384" width="11.42578125" style="1"/>
  </cols>
  <sheetData>
    <row r="8" spans="1:11" x14ac:dyDescent="0.25">
      <c r="A8" s="37" t="s">
        <v>6</v>
      </c>
      <c r="B8" s="37"/>
      <c r="C8" s="37"/>
      <c r="D8" s="37"/>
      <c r="E8" s="37"/>
      <c r="F8" s="37"/>
    </row>
    <row r="9" spans="1:11" x14ac:dyDescent="0.25">
      <c r="A9" s="37" t="s">
        <v>7</v>
      </c>
      <c r="B9" s="37"/>
      <c r="C9" s="37"/>
      <c r="D9" s="37"/>
      <c r="E9" s="37"/>
      <c r="F9" s="37"/>
    </row>
    <row r="10" spans="1:11" x14ac:dyDescent="0.25">
      <c r="A10" s="27"/>
      <c r="B10" s="27"/>
      <c r="C10" s="27"/>
      <c r="D10" s="27"/>
      <c r="E10" s="27"/>
      <c r="F10" s="27"/>
    </row>
    <row r="11" spans="1:11" x14ac:dyDescent="0.25">
      <c r="A11" s="40" t="s">
        <v>8</v>
      </c>
      <c r="B11" s="40"/>
      <c r="C11" s="40"/>
      <c r="D11" s="40"/>
      <c r="E11" s="40"/>
      <c r="F11" s="40"/>
      <c r="G11" s="2"/>
      <c r="H11" s="2"/>
      <c r="I11" s="2"/>
      <c r="J11" s="2"/>
      <c r="K11" s="4"/>
    </row>
    <row r="12" spans="1:11" s="4" customFormat="1" x14ac:dyDescent="0.25">
      <c r="A12" s="11"/>
      <c r="B12" s="11"/>
      <c r="C12" s="11"/>
      <c r="D12" s="11"/>
      <c r="E12" s="11"/>
      <c r="F12" s="6">
        <f>(C14-A17)/A17</f>
        <v>-4.2741574860766754E-2</v>
      </c>
      <c r="G12" s="2"/>
      <c r="H12" s="2"/>
      <c r="I12" s="2"/>
      <c r="J12" s="2"/>
    </row>
    <row r="13" spans="1:11" x14ac:dyDescent="0.25">
      <c r="A13" s="44" t="s">
        <v>13</v>
      </c>
      <c r="B13" s="44"/>
      <c r="C13" s="38" t="s">
        <v>4</v>
      </c>
      <c r="D13" s="38"/>
      <c r="E13" s="38" t="s">
        <v>5</v>
      </c>
      <c r="F13" s="38"/>
      <c r="G13" s="4"/>
      <c r="H13" s="4"/>
      <c r="I13" s="4"/>
      <c r="J13" s="4"/>
    </row>
    <row r="14" spans="1:11" x14ac:dyDescent="0.25">
      <c r="A14" s="45">
        <v>45536</v>
      </c>
      <c r="B14" s="45"/>
      <c r="C14" s="41">
        <f>3723+4337+ 6858+4129+576</f>
        <v>19623</v>
      </c>
      <c r="D14" s="41"/>
      <c r="E14" s="43">
        <v>16410.5</v>
      </c>
      <c r="F14" s="43"/>
      <c r="G14" s="4"/>
      <c r="H14" s="4"/>
      <c r="I14" s="4"/>
      <c r="J14" s="4"/>
    </row>
    <row r="15" spans="1:11" x14ac:dyDescent="0.25">
      <c r="A15" s="7"/>
      <c r="B15" s="8"/>
      <c r="C15" s="9"/>
      <c r="D15" s="8"/>
      <c r="E15" s="9"/>
      <c r="F15" s="27"/>
      <c r="G15" s="4"/>
      <c r="H15" s="4"/>
      <c r="I15" s="4"/>
      <c r="J15" s="4"/>
    </row>
    <row r="16" spans="1:11" x14ac:dyDescent="0.25">
      <c r="A16" s="44" t="s">
        <v>0</v>
      </c>
      <c r="B16" s="44"/>
      <c r="C16" s="38" t="s">
        <v>1</v>
      </c>
      <c r="D16" s="38"/>
      <c r="E16" s="38" t="s">
        <v>2</v>
      </c>
      <c r="F16" s="38"/>
      <c r="G16" s="4"/>
      <c r="H16" s="4"/>
      <c r="I16" s="4"/>
      <c r="J16" s="4"/>
    </row>
    <row r="17" spans="1:11" x14ac:dyDescent="0.25">
      <c r="A17" s="41">
        <f>AVERAGE(C20:D25)</f>
        <v>20499.166666666668</v>
      </c>
      <c r="B17" s="41"/>
      <c r="C17" s="41" t="s">
        <v>19</v>
      </c>
      <c r="D17" s="41"/>
      <c r="E17" s="42" t="str">
        <f>IF(F12&lt;0,"Consumo Consciente",IF(F12&lt;=0.1,"Consumo Adequado",IF(F12&lt;0.5,"Consumo em Alerta","Consumo Abusivo")))</f>
        <v>Consumo Consciente</v>
      </c>
      <c r="F17" s="42"/>
      <c r="G17" s="4"/>
      <c r="H17" s="4"/>
      <c r="I17" s="4"/>
      <c r="J17" s="4"/>
    </row>
    <row r="18" spans="1:11" x14ac:dyDescent="0.25">
      <c r="A18" s="9"/>
      <c r="B18" s="8"/>
      <c r="C18" s="9"/>
      <c r="D18" s="8"/>
      <c r="E18" s="9"/>
      <c r="F18" s="27"/>
      <c r="G18" s="4"/>
      <c r="H18" s="4"/>
      <c r="I18" s="4"/>
      <c r="J18" s="4"/>
    </row>
    <row r="19" spans="1:11" x14ac:dyDescent="0.25">
      <c r="A19" s="44" t="s">
        <v>13</v>
      </c>
      <c r="B19" s="44"/>
      <c r="C19" s="38" t="s">
        <v>4</v>
      </c>
      <c r="D19" s="38"/>
      <c r="E19" s="38" t="s">
        <v>5</v>
      </c>
      <c r="F19" s="38"/>
      <c r="G19" s="4"/>
      <c r="H19" s="4"/>
      <c r="I19" s="4"/>
      <c r="J19" s="4"/>
    </row>
    <row r="20" spans="1:11" x14ac:dyDescent="0.25">
      <c r="A20" s="45">
        <v>45352</v>
      </c>
      <c r="B20" s="45"/>
      <c r="C20" s="41">
        <v>23693</v>
      </c>
      <c r="D20" s="41"/>
      <c r="E20" s="43">
        <v>19311.04</v>
      </c>
      <c r="F20" s="43"/>
      <c r="G20" s="4"/>
      <c r="H20" s="4"/>
      <c r="I20" s="4"/>
      <c r="J20" s="4"/>
    </row>
    <row r="21" spans="1:11" x14ac:dyDescent="0.25">
      <c r="A21" s="45">
        <v>45383</v>
      </c>
      <c r="B21" s="45"/>
      <c r="C21" s="41">
        <v>23289</v>
      </c>
      <c r="D21" s="41"/>
      <c r="E21" s="43">
        <v>18943.29</v>
      </c>
      <c r="F21" s="43"/>
      <c r="G21" s="4"/>
      <c r="H21" s="4"/>
      <c r="I21" s="4"/>
      <c r="J21" s="4"/>
    </row>
    <row r="22" spans="1:11" x14ac:dyDescent="0.25">
      <c r="A22" s="45">
        <v>45413</v>
      </c>
      <c r="B22" s="45"/>
      <c r="C22" s="41">
        <v>21452</v>
      </c>
      <c r="D22" s="41"/>
      <c r="E22" s="43">
        <v>17245.41</v>
      </c>
      <c r="F22" s="43"/>
      <c r="G22" s="4"/>
      <c r="H22" s="4"/>
      <c r="I22" s="4"/>
      <c r="J22" s="4"/>
    </row>
    <row r="23" spans="1:11" x14ac:dyDescent="0.25">
      <c r="A23" s="45">
        <v>45444</v>
      </c>
      <c r="B23" s="45"/>
      <c r="C23" s="41">
        <v>19303</v>
      </c>
      <c r="D23" s="41"/>
      <c r="E23" s="43">
        <v>15444.93</v>
      </c>
      <c r="F23" s="43"/>
      <c r="G23" s="4"/>
      <c r="H23" s="4"/>
      <c r="I23" s="4"/>
      <c r="J23" s="4"/>
    </row>
    <row r="24" spans="1:11" x14ac:dyDescent="0.25">
      <c r="A24" s="45">
        <v>45474</v>
      </c>
      <c r="B24" s="45"/>
      <c r="C24" s="41">
        <f>3342+3693+6163+3799+469</f>
        <v>17466</v>
      </c>
      <c r="D24" s="41"/>
      <c r="E24" s="43">
        <v>14336.2</v>
      </c>
      <c r="F24" s="43"/>
      <c r="G24" s="4"/>
      <c r="H24" s="4"/>
      <c r="I24" s="4"/>
      <c r="J24" s="4"/>
    </row>
    <row r="25" spans="1:11" x14ac:dyDescent="0.25">
      <c r="A25" s="45">
        <v>45505</v>
      </c>
      <c r="B25" s="45"/>
      <c r="C25" s="41">
        <f>490+3777+6252+3959+3314</f>
        <v>17792</v>
      </c>
      <c r="D25" s="41"/>
      <c r="E25" s="43">
        <v>14269.61</v>
      </c>
      <c r="F25" s="43"/>
      <c r="G25" s="4"/>
      <c r="H25" s="4"/>
      <c r="I25" s="4"/>
      <c r="J25" s="4"/>
    </row>
    <row r="26" spans="1:11" x14ac:dyDescent="0.25">
      <c r="A26" s="27"/>
      <c r="B26" s="10"/>
      <c r="C26" s="10"/>
      <c r="D26" s="10"/>
      <c r="E26" s="10"/>
      <c r="F26" s="12"/>
      <c r="G26" s="4"/>
      <c r="H26" s="4"/>
      <c r="I26" s="4"/>
      <c r="J26" s="4"/>
      <c r="K26" s="4"/>
    </row>
    <row r="27" spans="1:11" x14ac:dyDescent="0.25">
      <c r="A27" s="40" t="s">
        <v>9</v>
      </c>
      <c r="B27" s="40"/>
      <c r="C27" s="40"/>
      <c r="D27" s="40"/>
      <c r="E27" s="40"/>
      <c r="F27" s="40"/>
      <c r="G27" s="2"/>
      <c r="H27" s="2"/>
      <c r="I27" s="2"/>
      <c r="J27" s="2"/>
      <c r="K27" s="4"/>
    </row>
    <row r="28" spans="1:11" s="4" customFormat="1" x14ac:dyDescent="0.25">
      <c r="A28" s="11"/>
      <c r="B28" s="11"/>
      <c r="C28" s="11"/>
      <c r="D28" s="11"/>
      <c r="E28" s="11"/>
      <c r="F28" s="11"/>
      <c r="G28" s="2"/>
      <c r="H28" s="2"/>
      <c r="I28" s="2"/>
      <c r="J28" s="2"/>
    </row>
    <row r="29" spans="1:11" ht="25.5" x14ac:dyDescent="0.25">
      <c r="A29" s="29" t="s">
        <v>3</v>
      </c>
      <c r="B29" s="26" t="s">
        <v>10</v>
      </c>
      <c r="C29" s="26" t="s">
        <v>11</v>
      </c>
      <c r="D29" s="29" t="s">
        <v>18</v>
      </c>
      <c r="E29" s="26" t="s">
        <v>16</v>
      </c>
      <c r="F29" s="26" t="s">
        <v>17</v>
      </c>
      <c r="G29" s="4"/>
      <c r="H29" s="4"/>
      <c r="I29" s="4"/>
      <c r="J29" s="4"/>
      <c r="K29" s="4"/>
    </row>
    <row r="30" spans="1:11" x14ac:dyDescent="0.25">
      <c r="A30" s="30">
        <v>45536</v>
      </c>
      <c r="B30" s="25">
        <v>103</v>
      </c>
      <c r="C30" s="28">
        <f t="shared" ref="C30" si="0">79.86+12.11*(B30-10)</f>
        <v>1206.0899999999999</v>
      </c>
      <c r="D30" s="25">
        <v>103</v>
      </c>
      <c r="E30" s="28">
        <f t="shared" ref="E30" si="1">C30</f>
        <v>1206.0899999999999</v>
      </c>
      <c r="F30" s="28">
        <f t="shared" ref="F30" si="2">2*C30</f>
        <v>2412.1799999999998</v>
      </c>
      <c r="G30" s="4"/>
      <c r="H30" s="4"/>
      <c r="I30" s="4"/>
      <c r="J30" s="4"/>
      <c r="K30" s="4"/>
    </row>
    <row r="31" spans="1:11" x14ac:dyDescent="0.25">
      <c r="A31" s="7"/>
      <c r="B31" s="9"/>
      <c r="C31" s="9"/>
      <c r="D31" s="9"/>
      <c r="E31" s="9"/>
      <c r="F31" s="27"/>
      <c r="G31" s="4"/>
      <c r="H31" s="4"/>
      <c r="I31" s="4"/>
      <c r="J31" s="4"/>
      <c r="K31" s="4"/>
    </row>
    <row r="32" spans="1:11" ht="25.5" x14ac:dyDescent="0.25">
      <c r="A32" s="29" t="s">
        <v>14</v>
      </c>
      <c r="B32" s="29" t="s">
        <v>15</v>
      </c>
      <c r="C32" s="26" t="s">
        <v>1</v>
      </c>
      <c r="D32" s="38" t="s">
        <v>2</v>
      </c>
      <c r="E32" s="38"/>
      <c r="F32" s="38"/>
      <c r="G32" s="4"/>
      <c r="H32" s="4"/>
      <c r="I32" s="4"/>
      <c r="J32" s="4"/>
      <c r="K32" s="4"/>
    </row>
    <row r="33" spans="1:7" x14ac:dyDescent="0.25">
      <c r="A33" s="25">
        <f>AVERAGE(B36:B41)</f>
        <v>95</v>
      </c>
      <c r="B33" s="25">
        <f>AVERAGE(D36:D41)</f>
        <v>95</v>
      </c>
      <c r="C33" s="25" t="s">
        <v>12</v>
      </c>
      <c r="D33" s="42" t="str">
        <f>IF(A43&lt;0,"Consumo Consciente",IF(A43&lt;=0.1,"Consumo Adequado",IF(A43&lt;0.5,"Consumo em Alerta","Consumo Abusivo")))</f>
        <v>Consumo Adequado</v>
      </c>
      <c r="E33" s="42"/>
      <c r="F33" s="42"/>
      <c r="G33" s="4"/>
    </row>
    <row r="34" spans="1:7" x14ac:dyDescent="0.25">
      <c r="A34" s="9"/>
      <c r="B34" s="9"/>
      <c r="C34" s="9"/>
      <c r="D34" s="9"/>
      <c r="E34" s="9"/>
      <c r="F34" s="27"/>
      <c r="G34" s="4"/>
    </row>
    <row r="35" spans="1:7" ht="25.5" x14ac:dyDescent="0.25">
      <c r="A35" s="29" t="s">
        <v>3</v>
      </c>
      <c r="B35" s="26" t="s">
        <v>10</v>
      </c>
      <c r="C35" s="26" t="s">
        <v>11</v>
      </c>
      <c r="D35" s="29" t="s">
        <v>18</v>
      </c>
      <c r="E35" s="26" t="s">
        <v>16</v>
      </c>
      <c r="F35" s="26" t="s">
        <v>17</v>
      </c>
      <c r="G35" s="4"/>
    </row>
    <row r="36" spans="1:7" x14ac:dyDescent="0.25">
      <c r="A36" s="30">
        <v>45352</v>
      </c>
      <c r="B36" s="25">
        <v>67</v>
      </c>
      <c r="C36" s="28">
        <f t="shared" ref="C36:C38" si="3">79.86+12.11*(B36-10)</f>
        <v>770.13</v>
      </c>
      <c r="D36" s="25">
        <v>67</v>
      </c>
      <c r="E36" s="28">
        <f t="shared" ref="E36:E38" si="4">C36</f>
        <v>770.13</v>
      </c>
      <c r="F36" s="28">
        <f t="shared" ref="F36:F38" si="5">2*C36</f>
        <v>1540.26</v>
      </c>
      <c r="G36" s="4"/>
    </row>
    <row r="37" spans="1:7" x14ac:dyDescent="0.25">
      <c r="A37" s="30">
        <v>45383</v>
      </c>
      <c r="B37" s="25">
        <v>90</v>
      </c>
      <c r="C37" s="28">
        <f t="shared" si="3"/>
        <v>1048.6599999999999</v>
      </c>
      <c r="D37" s="25">
        <v>90</v>
      </c>
      <c r="E37" s="28">
        <f t="shared" si="4"/>
        <v>1048.6599999999999</v>
      </c>
      <c r="F37" s="28">
        <f t="shared" si="5"/>
        <v>2097.3199999999997</v>
      </c>
      <c r="G37" s="4"/>
    </row>
    <row r="38" spans="1:7" x14ac:dyDescent="0.25">
      <c r="A38" s="30">
        <v>45413</v>
      </c>
      <c r="B38" s="25">
        <v>93</v>
      </c>
      <c r="C38" s="28">
        <f t="shared" si="3"/>
        <v>1084.99</v>
      </c>
      <c r="D38" s="25">
        <v>93</v>
      </c>
      <c r="E38" s="28">
        <f t="shared" si="4"/>
        <v>1084.99</v>
      </c>
      <c r="F38" s="28">
        <f t="shared" si="5"/>
        <v>2169.98</v>
      </c>
    </row>
    <row r="39" spans="1:7" x14ac:dyDescent="0.25">
      <c r="A39" s="30">
        <v>45444</v>
      </c>
      <c r="B39" s="25">
        <v>122</v>
      </c>
      <c r="C39" s="28">
        <f>79.86+12.11*(B39-10)</f>
        <v>1436.1799999999998</v>
      </c>
      <c r="D39" s="25">
        <v>122</v>
      </c>
      <c r="E39" s="28">
        <f>C39</f>
        <v>1436.1799999999998</v>
      </c>
      <c r="F39" s="28">
        <f>2*C39</f>
        <v>2872.3599999999997</v>
      </c>
    </row>
    <row r="40" spans="1:7" x14ac:dyDescent="0.25">
      <c r="A40" s="30">
        <v>45474</v>
      </c>
      <c r="B40" s="25">
        <v>99</v>
      </c>
      <c r="C40" s="28">
        <f>79.86+12.11*(B40-10)</f>
        <v>1157.6499999999999</v>
      </c>
      <c r="D40" s="25">
        <v>99</v>
      </c>
      <c r="E40" s="28">
        <f>C40</f>
        <v>1157.6499999999999</v>
      </c>
      <c r="F40" s="28">
        <f>2*C40</f>
        <v>2315.2999999999997</v>
      </c>
    </row>
    <row r="41" spans="1:7" x14ac:dyDescent="0.25">
      <c r="A41" s="30">
        <v>45505</v>
      </c>
      <c r="B41" s="25">
        <v>99</v>
      </c>
      <c r="C41" s="28">
        <f t="shared" ref="C41" si="6">79.86+12.11*(B41-10)</f>
        <v>1157.6499999999999</v>
      </c>
      <c r="D41" s="25">
        <v>99</v>
      </c>
      <c r="E41" s="28">
        <f t="shared" ref="E41" si="7">C41</f>
        <v>1157.6499999999999</v>
      </c>
      <c r="F41" s="28">
        <f t="shared" ref="F41" si="8">2*C41</f>
        <v>2315.2999999999997</v>
      </c>
    </row>
    <row r="43" spans="1:7" x14ac:dyDescent="0.25">
      <c r="A43" s="3">
        <f>(B30-A33)/A33</f>
        <v>8.4210526315789472E-2</v>
      </c>
    </row>
    <row r="44" spans="1:7" x14ac:dyDescent="0.25">
      <c r="A44" s="46"/>
      <c r="B44" s="46"/>
      <c r="C44" s="46"/>
      <c r="D44" s="46"/>
      <c r="E44" s="46"/>
      <c r="F44" s="46"/>
    </row>
    <row r="45" spans="1:7" x14ac:dyDescent="0.25">
      <c r="A45" s="46"/>
      <c r="B45" s="46"/>
      <c r="C45" s="46"/>
      <c r="D45" s="46"/>
      <c r="E45" s="46"/>
      <c r="F45" s="46"/>
    </row>
    <row r="46" spans="1:7" x14ac:dyDescent="0.25">
      <c r="A46" s="46"/>
      <c r="B46" s="46"/>
      <c r="C46" s="46"/>
      <c r="D46" s="46"/>
      <c r="E46" s="46"/>
      <c r="F46" s="46"/>
    </row>
    <row r="47" spans="1:7" x14ac:dyDescent="0.25">
      <c r="A47" s="46"/>
      <c r="B47" s="46"/>
      <c r="C47" s="46"/>
      <c r="D47" s="46"/>
      <c r="E47" s="46"/>
      <c r="F47" s="46"/>
    </row>
    <row r="48" spans="1:7" x14ac:dyDescent="0.25">
      <c r="A48" s="46"/>
      <c r="B48" s="46"/>
      <c r="C48" s="46"/>
      <c r="D48" s="46"/>
      <c r="E48" s="46"/>
      <c r="F48" s="46"/>
    </row>
  </sheetData>
  <mergeCells count="40">
    <mergeCell ref="A8:F8"/>
    <mergeCell ref="A9:F9"/>
    <mergeCell ref="A11:F11"/>
    <mergeCell ref="A13:B13"/>
    <mergeCell ref="C13:D13"/>
    <mergeCell ref="E13:F13"/>
    <mergeCell ref="A14:B14"/>
    <mergeCell ref="C14:D14"/>
    <mergeCell ref="E14:F14"/>
    <mergeCell ref="A16:B16"/>
    <mergeCell ref="C16:D16"/>
    <mergeCell ref="E16:F16"/>
    <mergeCell ref="A17:B17"/>
    <mergeCell ref="C17:D17"/>
    <mergeCell ref="E17:F17"/>
    <mergeCell ref="A19:B19"/>
    <mergeCell ref="C19:D19"/>
    <mergeCell ref="E19:F19"/>
    <mergeCell ref="A20:B20"/>
    <mergeCell ref="C20:D20"/>
    <mergeCell ref="E20:F20"/>
    <mergeCell ref="A21:B21"/>
    <mergeCell ref="C21:D21"/>
    <mergeCell ref="E21:F21"/>
    <mergeCell ref="A22:B22"/>
    <mergeCell ref="C22:D22"/>
    <mergeCell ref="E22:F22"/>
    <mergeCell ref="A23:B23"/>
    <mergeCell ref="C23:D23"/>
    <mergeCell ref="E23:F23"/>
    <mergeCell ref="A27:F27"/>
    <mergeCell ref="D32:F32"/>
    <mergeCell ref="D33:F33"/>
    <mergeCell ref="A44:F48"/>
    <mergeCell ref="A24:B24"/>
    <mergeCell ref="C24:D24"/>
    <mergeCell ref="E24:F24"/>
    <mergeCell ref="A25:B25"/>
    <mergeCell ref="C25:D25"/>
    <mergeCell ref="E25:F25"/>
  </mergeCells>
  <conditionalFormatting sqref="E17">
    <cfRule type="cellIs" dxfId="15" priority="5" operator="equal">
      <formula>"Consumo Abusivo"</formula>
    </cfRule>
    <cfRule type="cellIs" dxfId="14" priority="6" operator="equal">
      <formula>"Consumo em Alerta"</formula>
    </cfRule>
    <cfRule type="cellIs" dxfId="13" priority="7" operator="equal">
      <formula>"Consumo Adequado"</formula>
    </cfRule>
    <cfRule type="cellIs" dxfId="12" priority="8" operator="equal">
      <formula>"Consumo Consciente"</formula>
    </cfRule>
  </conditionalFormatting>
  <conditionalFormatting sqref="D33">
    <cfRule type="cellIs" dxfId="11" priority="1" operator="equal">
      <formula>"Consumo Abusivo"</formula>
    </cfRule>
    <cfRule type="cellIs" dxfId="10" priority="2" operator="equal">
      <formula>"Consumo em Alerta"</formula>
    </cfRule>
    <cfRule type="cellIs" dxfId="9" priority="3" operator="equal">
      <formula>"Consumo Adequado"</formula>
    </cfRule>
    <cfRule type="cellIs" dxfId="8" priority="4" operator="equal">
      <formula>"Consumo Consciente"</formula>
    </cfRule>
  </conditionalFormatting>
  <printOptions horizontalCentered="1"/>
  <pageMargins left="0.7" right="0.7" top="0.75" bottom="0.75" header="0.3" footer="0.3"/>
  <pageSetup paperSize="9" scale="87" fitToHeight="0" orientation="portrait" r:id="rId1"/>
  <headerFooter>
    <oddHeader>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K48"/>
  <sheetViews>
    <sheetView showGridLines="0" tabSelected="1" view="pageLayout" topLeftCell="A10" zoomScaleNormal="100" workbookViewId="0">
      <selection activeCell="E24" sqref="E24:F24"/>
    </sheetView>
  </sheetViews>
  <sheetFormatPr defaultColWidth="11.42578125" defaultRowHeight="15" x14ac:dyDescent="0.25"/>
  <cols>
    <col min="1" max="1" width="14.140625" style="1" bestFit="1" customWidth="1"/>
    <col min="2" max="2" width="17.85546875" style="1" customWidth="1"/>
    <col min="3" max="3" width="17.5703125" style="1" bestFit="1" customWidth="1"/>
    <col min="4" max="4" width="19.42578125" style="1" customWidth="1"/>
    <col min="5" max="5" width="16.140625" style="1" customWidth="1"/>
    <col min="6" max="6" width="15.28515625" style="1" customWidth="1"/>
    <col min="7" max="7" width="21.42578125" style="1" bestFit="1" customWidth="1"/>
    <col min="8" max="16384" width="11.42578125" style="1"/>
  </cols>
  <sheetData>
    <row r="8" spans="1:11" x14ac:dyDescent="0.25">
      <c r="A8" s="37" t="s">
        <v>6</v>
      </c>
      <c r="B8" s="37"/>
      <c r="C8" s="37"/>
      <c r="D8" s="37"/>
      <c r="E8" s="37"/>
      <c r="F8" s="37"/>
    </row>
    <row r="9" spans="1:11" x14ac:dyDescent="0.25">
      <c r="A9" s="37" t="s">
        <v>7</v>
      </c>
      <c r="B9" s="37"/>
      <c r="C9" s="37"/>
      <c r="D9" s="37"/>
      <c r="E9" s="37"/>
      <c r="F9" s="37"/>
    </row>
    <row r="10" spans="1:11" x14ac:dyDescent="0.25">
      <c r="A10" s="36"/>
      <c r="B10" s="36"/>
      <c r="C10" s="36"/>
      <c r="D10" s="36"/>
      <c r="E10" s="36"/>
      <c r="F10" s="36"/>
    </row>
    <row r="11" spans="1:11" x14ac:dyDescent="0.25">
      <c r="A11" s="40" t="s">
        <v>8</v>
      </c>
      <c r="B11" s="40"/>
      <c r="C11" s="40"/>
      <c r="D11" s="40"/>
      <c r="E11" s="40"/>
      <c r="F11" s="40"/>
      <c r="G11" s="2"/>
      <c r="H11" s="2"/>
      <c r="I11" s="2"/>
      <c r="J11" s="2"/>
      <c r="K11" s="4"/>
    </row>
    <row r="12" spans="1:11" s="4" customFormat="1" x14ac:dyDescent="0.25">
      <c r="A12" s="11"/>
      <c r="B12" s="11"/>
      <c r="C12" s="11"/>
      <c r="D12" s="11"/>
      <c r="E12" s="11"/>
      <c r="F12" s="6">
        <f>(C14-A17)/A17</f>
        <v>9.1916331296268694E-3</v>
      </c>
      <c r="G12" s="2"/>
      <c r="H12" s="2"/>
      <c r="I12" s="2"/>
      <c r="J12" s="2"/>
    </row>
    <row r="13" spans="1:11" x14ac:dyDescent="0.25">
      <c r="A13" s="44" t="s">
        <v>13</v>
      </c>
      <c r="B13" s="44"/>
      <c r="C13" s="38" t="s">
        <v>4</v>
      </c>
      <c r="D13" s="38"/>
      <c r="E13" s="38" t="s">
        <v>5</v>
      </c>
      <c r="F13" s="38"/>
      <c r="G13" s="4"/>
      <c r="H13" s="4"/>
      <c r="I13" s="4"/>
      <c r="J13" s="4"/>
    </row>
    <row r="14" spans="1:11" x14ac:dyDescent="0.25">
      <c r="A14" s="45">
        <v>45566</v>
      </c>
      <c r="B14" s="45"/>
      <c r="C14" s="41">
        <f>3976+4421+6884+4453+578</f>
        <v>20312</v>
      </c>
      <c r="D14" s="41"/>
      <c r="E14" s="41">
        <f>17848.6</f>
        <v>17848.599999999999</v>
      </c>
      <c r="F14" s="41"/>
      <c r="G14" s="4"/>
      <c r="H14" s="4"/>
      <c r="I14" s="4"/>
      <c r="J14" s="4"/>
    </row>
    <row r="15" spans="1:11" x14ac:dyDescent="0.25">
      <c r="A15" s="7"/>
      <c r="B15" s="8"/>
      <c r="C15" s="9"/>
      <c r="D15" s="8"/>
      <c r="E15" s="9"/>
      <c r="F15" s="36"/>
      <c r="G15" s="4"/>
      <c r="H15" s="4"/>
      <c r="I15" s="4"/>
      <c r="J15" s="4"/>
    </row>
    <row r="16" spans="1:11" x14ac:dyDescent="0.25">
      <c r="A16" s="44" t="s">
        <v>0</v>
      </c>
      <c r="B16" s="44"/>
      <c r="C16" s="38" t="s">
        <v>1</v>
      </c>
      <c r="D16" s="38"/>
      <c r="E16" s="38" t="s">
        <v>2</v>
      </c>
      <c r="F16" s="38"/>
      <c r="G16" s="4"/>
      <c r="H16" s="4"/>
      <c r="I16" s="4"/>
      <c r="J16" s="4"/>
    </row>
    <row r="17" spans="1:11" x14ac:dyDescent="0.25">
      <c r="A17" s="41">
        <f>AVERAGE(C20:D25)</f>
        <v>20127</v>
      </c>
      <c r="B17" s="41"/>
      <c r="C17" s="41" t="s">
        <v>19</v>
      </c>
      <c r="D17" s="41"/>
      <c r="E17" s="42" t="str">
        <f>IF(F12&lt;0,"Consumo Consciente",IF(F12&lt;=0.1,"Consumo Adequado",IF(F12&lt;0.5,"Consumo em Alerta","Consumo Abusivo")))</f>
        <v>Consumo Adequado</v>
      </c>
      <c r="F17" s="42"/>
      <c r="G17" s="4"/>
      <c r="H17" s="4"/>
      <c r="I17" s="4"/>
      <c r="J17" s="4"/>
    </row>
    <row r="18" spans="1:11" x14ac:dyDescent="0.25">
      <c r="A18" s="9"/>
      <c r="B18" s="8"/>
      <c r="C18" s="9"/>
      <c r="D18" s="8"/>
      <c r="E18" s="9"/>
      <c r="F18" s="36"/>
      <c r="G18" s="4"/>
      <c r="H18" s="4"/>
      <c r="I18" s="4"/>
      <c r="J18" s="4"/>
    </row>
    <row r="19" spans="1:11" x14ac:dyDescent="0.25">
      <c r="A19" s="44" t="s">
        <v>13</v>
      </c>
      <c r="B19" s="44"/>
      <c r="C19" s="38" t="s">
        <v>4</v>
      </c>
      <c r="D19" s="38"/>
      <c r="E19" s="38" t="s">
        <v>5</v>
      </c>
      <c r="F19" s="38"/>
      <c r="G19" s="4"/>
      <c r="H19" s="4"/>
      <c r="I19" s="4"/>
      <c r="J19" s="4"/>
    </row>
    <row r="20" spans="1:11" x14ac:dyDescent="0.25">
      <c r="A20" s="45">
        <v>45383</v>
      </c>
      <c r="B20" s="45"/>
      <c r="C20" s="41">
        <v>23289</v>
      </c>
      <c r="D20" s="41"/>
      <c r="E20" s="41">
        <v>18943.29</v>
      </c>
      <c r="F20" s="41"/>
      <c r="G20" s="4"/>
      <c r="H20" s="4"/>
      <c r="I20" s="4"/>
      <c r="J20" s="4"/>
    </row>
    <row r="21" spans="1:11" x14ac:dyDescent="0.25">
      <c r="A21" s="45">
        <v>45413</v>
      </c>
      <c r="B21" s="45"/>
      <c r="C21" s="41">
        <v>23289</v>
      </c>
      <c r="D21" s="41"/>
      <c r="E21" s="41">
        <v>17245.41</v>
      </c>
      <c r="F21" s="41"/>
      <c r="G21" s="4"/>
      <c r="H21" s="4"/>
      <c r="I21" s="4"/>
      <c r="J21" s="4"/>
    </row>
    <row r="22" spans="1:11" x14ac:dyDescent="0.25">
      <c r="A22" s="45">
        <v>45444</v>
      </c>
      <c r="B22" s="45"/>
      <c r="C22" s="41">
        <v>19303</v>
      </c>
      <c r="D22" s="41"/>
      <c r="E22" s="41">
        <v>15444.93</v>
      </c>
      <c r="F22" s="41"/>
      <c r="G22" s="4"/>
      <c r="H22" s="4"/>
      <c r="I22" s="4"/>
      <c r="J22" s="4"/>
    </row>
    <row r="23" spans="1:11" x14ac:dyDescent="0.25">
      <c r="A23" s="45">
        <v>45474</v>
      </c>
      <c r="B23" s="45"/>
      <c r="C23" s="41">
        <f>3342+3693+6163+3799+469</f>
        <v>17466</v>
      </c>
      <c r="D23" s="41"/>
      <c r="E23" s="41">
        <v>14336.2</v>
      </c>
      <c r="F23" s="41"/>
      <c r="G23" s="4"/>
      <c r="H23" s="4"/>
      <c r="I23" s="4"/>
      <c r="J23" s="4"/>
    </row>
    <row r="24" spans="1:11" x14ac:dyDescent="0.25">
      <c r="A24" s="45">
        <v>45505</v>
      </c>
      <c r="B24" s="45"/>
      <c r="C24" s="41">
        <f>490+3777+6252+3959+3314</f>
        <v>17792</v>
      </c>
      <c r="D24" s="41"/>
      <c r="E24" s="41">
        <v>14269.61</v>
      </c>
      <c r="F24" s="41"/>
      <c r="G24" s="4"/>
      <c r="H24" s="4"/>
      <c r="I24" s="4"/>
      <c r="J24" s="4"/>
    </row>
    <row r="25" spans="1:11" x14ac:dyDescent="0.25">
      <c r="A25" s="45">
        <v>45536</v>
      </c>
      <c r="B25" s="45"/>
      <c r="C25" s="41">
        <f>3723+4337+ 6858+4129+576</f>
        <v>19623</v>
      </c>
      <c r="D25" s="41"/>
      <c r="E25" s="41">
        <v>16410.5</v>
      </c>
      <c r="F25" s="41"/>
      <c r="G25" s="4"/>
      <c r="H25" s="4"/>
      <c r="I25" s="4"/>
      <c r="J25" s="4"/>
    </row>
    <row r="26" spans="1:11" x14ac:dyDescent="0.25">
      <c r="A26" s="36"/>
      <c r="B26" s="10"/>
      <c r="C26" s="10"/>
      <c r="D26" s="10"/>
      <c r="E26" s="10"/>
      <c r="F26" s="12"/>
      <c r="G26" s="4"/>
      <c r="H26" s="4"/>
      <c r="I26" s="4"/>
      <c r="J26" s="4"/>
      <c r="K26" s="4"/>
    </row>
    <row r="27" spans="1:11" x14ac:dyDescent="0.25">
      <c r="A27" s="40" t="s">
        <v>9</v>
      </c>
      <c r="B27" s="40"/>
      <c r="C27" s="40"/>
      <c r="D27" s="40"/>
      <c r="E27" s="40"/>
      <c r="F27" s="40"/>
      <c r="G27" s="2"/>
      <c r="H27" s="2"/>
      <c r="I27" s="2"/>
      <c r="J27" s="2"/>
      <c r="K27" s="4"/>
    </row>
    <row r="28" spans="1:11" s="4" customFormat="1" x14ac:dyDescent="0.25">
      <c r="A28" s="11"/>
      <c r="B28" s="11"/>
      <c r="C28" s="11"/>
      <c r="D28" s="11"/>
      <c r="E28" s="11"/>
      <c r="F28" s="11"/>
      <c r="G28" s="2"/>
      <c r="H28" s="2"/>
      <c r="I28" s="2"/>
      <c r="J28" s="2"/>
    </row>
    <row r="29" spans="1:11" ht="25.5" x14ac:dyDescent="0.25">
      <c r="A29" s="33" t="s">
        <v>3</v>
      </c>
      <c r="B29" s="32" t="s">
        <v>10</v>
      </c>
      <c r="C29" s="32" t="s">
        <v>11</v>
      </c>
      <c r="D29" s="33" t="s">
        <v>18</v>
      </c>
      <c r="E29" s="32" t="s">
        <v>16</v>
      </c>
      <c r="F29" s="32" t="s">
        <v>17</v>
      </c>
      <c r="G29" s="4"/>
      <c r="H29" s="4"/>
      <c r="I29" s="4"/>
      <c r="J29" s="4"/>
      <c r="K29" s="4"/>
    </row>
    <row r="30" spans="1:11" x14ac:dyDescent="0.25">
      <c r="A30" s="47">
        <v>45566</v>
      </c>
      <c r="B30" s="34">
        <v>101</v>
      </c>
      <c r="C30" s="31">
        <f t="shared" ref="C30" si="0">79.86+12.11*(B30-10)</f>
        <v>1181.8699999999999</v>
      </c>
      <c r="D30" s="34">
        <v>101</v>
      </c>
      <c r="E30" s="31">
        <f t="shared" ref="E30" si="1">C30</f>
        <v>1181.8699999999999</v>
      </c>
      <c r="F30" s="31">
        <f t="shared" ref="F30" si="2">2*C30</f>
        <v>2363.7399999999998</v>
      </c>
      <c r="G30" s="4"/>
      <c r="H30" s="4"/>
      <c r="I30" s="4"/>
      <c r="J30" s="4"/>
      <c r="K30" s="4"/>
    </row>
    <row r="31" spans="1:11" x14ac:dyDescent="0.25">
      <c r="A31" s="7"/>
      <c r="B31" s="9"/>
      <c r="C31" s="9"/>
      <c r="D31" s="9"/>
      <c r="E31" s="9"/>
      <c r="F31" s="36"/>
      <c r="G31" s="4"/>
      <c r="H31" s="4"/>
      <c r="I31" s="4"/>
      <c r="J31" s="4"/>
      <c r="K31" s="4"/>
    </row>
    <row r="32" spans="1:11" ht="25.5" x14ac:dyDescent="0.25">
      <c r="A32" s="33" t="s">
        <v>14</v>
      </c>
      <c r="B32" s="33" t="s">
        <v>15</v>
      </c>
      <c r="C32" s="32" t="s">
        <v>1</v>
      </c>
      <c r="D32" s="38" t="s">
        <v>2</v>
      </c>
      <c r="E32" s="38"/>
      <c r="F32" s="38"/>
      <c r="G32" s="4"/>
      <c r="H32" s="4"/>
      <c r="I32" s="4"/>
      <c r="J32" s="4"/>
      <c r="K32" s="4"/>
    </row>
    <row r="33" spans="1:7" x14ac:dyDescent="0.25">
      <c r="A33" s="34">
        <f>AVERAGE(B36:B41)</f>
        <v>101</v>
      </c>
      <c r="B33" s="34">
        <f>AVERAGE(D36:D41)</f>
        <v>101</v>
      </c>
      <c r="C33" s="34" t="s">
        <v>12</v>
      </c>
      <c r="D33" s="42" t="str">
        <f>IF(A43&lt;0,"Consumo Consciente",IF(A43&lt;=0.1,"Consumo Adequado",IF(A43&lt;0.5,"Consumo em Alerta","Consumo Abusivo")))</f>
        <v>Consumo Adequado</v>
      </c>
      <c r="E33" s="42"/>
      <c r="F33" s="42"/>
      <c r="G33" s="4"/>
    </row>
    <row r="34" spans="1:7" x14ac:dyDescent="0.25">
      <c r="A34" s="9"/>
      <c r="B34" s="9"/>
      <c r="C34" s="9"/>
      <c r="D34" s="9"/>
      <c r="E34" s="9"/>
      <c r="F34" s="36"/>
      <c r="G34" s="4"/>
    </row>
    <row r="35" spans="1:7" ht="25.5" x14ac:dyDescent="0.25">
      <c r="A35" s="33" t="s">
        <v>3</v>
      </c>
      <c r="B35" s="32" t="s">
        <v>10</v>
      </c>
      <c r="C35" s="32" t="s">
        <v>11</v>
      </c>
      <c r="D35" s="33" t="s">
        <v>18</v>
      </c>
      <c r="E35" s="32" t="s">
        <v>16</v>
      </c>
      <c r="F35" s="32" t="s">
        <v>17</v>
      </c>
      <c r="G35" s="4"/>
    </row>
    <row r="36" spans="1:7" x14ac:dyDescent="0.25">
      <c r="A36" s="35">
        <v>45383</v>
      </c>
      <c r="B36" s="34">
        <v>90</v>
      </c>
      <c r="C36" s="31">
        <f t="shared" ref="C36:C38" si="3">79.86+12.11*(B36-10)</f>
        <v>1048.6599999999999</v>
      </c>
      <c r="D36" s="34">
        <v>90</v>
      </c>
      <c r="E36" s="31">
        <f t="shared" ref="E36:E38" si="4">C36</f>
        <v>1048.6599999999999</v>
      </c>
      <c r="F36" s="31">
        <f t="shared" ref="F36:F38" si="5">2*C36</f>
        <v>2097.3199999999997</v>
      </c>
      <c r="G36" s="4"/>
    </row>
    <row r="37" spans="1:7" x14ac:dyDescent="0.25">
      <c r="A37" s="35">
        <v>45413</v>
      </c>
      <c r="B37" s="34">
        <v>93</v>
      </c>
      <c r="C37" s="31">
        <f t="shared" si="3"/>
        <v>1084.99</v>
      </c>
      <c r="D37" s="34">
        <v>93</v>
      </c>
      <c r="E37" s="31">
        <f t="shared" si="4"/>
        <v>1084.99</v>
      </c>
      <c r="F37" s="31">
        <f t="shared" si="5"/>
        <v>2169.98</v>
      </c>
      <c r="G37" s="4"/>
    </row>
    <row r="38" spans="1:7" x14ac:dyDescent="0.25">
      <c r="A38" s="35">
        <v>45444</v>
      </c>
      <c r="B38" s="34">
        <v>122</v>
      </c>
      <c r="C38" s="31">
        <f>79.86+12.11*(B38-10)</f>
        <v>1436.1799999999998</v>
      </c>
      <c r="D38" s="34">
        <v>122</v>
      </c>
      <c r="E38" s="31">
        <f>C38</f>
        <v>1436.1799999999998</v>
      </c>
      <c r="F38" s="31">
        <f>2*C38</f>
        <v>2872.3599999999997</v>
      </c>
    </row>
    <row r="39" spans="1:7" x14ac:dyDescent="0.25">
      <c r="A39" s="35">
        <v>45474</v>
      </c>
      <c r="B39" s="34">
        <v>99</v>
      </c>
      <c r="C39" s="31">
        <f>79.86+12.11*(B39-10)</f>
        <v>1157.6499999999999</v>
      </c>
      <c r="D39" s="34">
        <v>99</v>
      </c>
      <c r="E39" s="31">
        <f>C39</f>
        <v>1157.6499999999999</v>
      </c>
      <c r="F39" s="31">
        <f>2*C39</f>
        <v>2315.2999999999997</v>
      </c>
    </row>
    <row r="40" spans="1:7" x14ac:dyDescent="0.25">
      <c r="A40" s="35">
        <v>45505</v>
      </c>
      <c r="B40" s="34">
        <v>99</v>
      </c>
      <c r="C40" s="31">
        <f t="shared" ref="C40:C41" si="6">79.86+12.11*(B40-10)</f>
        <v>1157.6499999999999</v>
      </c>
      <c r="D40" s="34">
        <v>99</v>
      </c>
      <c r="E40" s="31">
        <f t="shared" ref="E40:E41" si="7">C40</f>
        <v>1157.6499999999999</v>
      </c>
      <c r="F40" s="31">
        <f t="shared" ref="F40:F41" si="8">2*C40</f>
        <v>2315.2999999999997</v>
      </c>
    </row>
    <row r="41" spans="1:7" x14ac:dyDescent="0.25">
      <c r="A41" s="35">
        <v>45536</v>
      </c>
      <c r="B41" s="34">
        <v>103</v>
      </c>
      <c r="C41" s="31">
        <f t="shared" si="6"/>
        <v>1206.0899999999999</v>
      </c>
      <c r="D41" s="34">
        <v>103</v>
      </c>
      <c r="E41" s="31">
        <f t="shared" si="7"/>
        <v>1206.0899999999999</v>
      </c>
      <c r="F41" s="31">
        <f t="shared" si="8"/>
        <v>2412.1799999999998</v>
      </c>
    </row>
    <row r="43" spans="1:7" x14ac:dyDescent="0.25">
      <c r="A43" s="3">
        <f>(B30-A33)/A33</f>
        <v>0</v>
      </c>
    </row>
    <row r="44" spans="1:7" x14ac:dyDescent="0.25">
      <c r="A44" s="46"/>
      <c r="B44" s="46"/>
      <c r="C44" s="46"/>
      <c r="D44" s="46"/>
      <c r="E44" s="46"/>
      <c r="F44" s="46"/>
    </row>
    <row r="45" spans="1:7" x14ac:dyDescent="0.25">
      <c r="A45" s="46"/>
      <c r="B45" s="46"/>
      <c r="C45" s="46"/>
      <c r="D45" s="46"/>
      <c r="E45" s="46"/>
      <c r="F45" s="46"/>
    </row>
    <row r="46" spans="1:7" x14ac:dyDescent="0.25">
      <c r="A46" s="46"/>
      <c r="B46" s="46"/>
      <c r="C46" s="46"/>
      <c r="D46" s="46"/>
      <c r="E46" s="46"/>
      <c r="F46" s="46"/>
    </row>
    <row r="47" spans="1:7" x14ac:dyDescent="0.25">
      <c r="A47" s="46"/>
      <c r="B47" s="46"/>
      <c r="C47" s="46"/>
      <c r="D47" s="46"/>
      <c r="E47" s="46"/>
      <c r="F47" s="46"/>
    </row>
    <row r="48" spans="1:7" x14ac:dyDescent="0.25">
      <c r="A48" s="46"/>
      <c r="B48" s="46"/>
      <c r="C48" s="46"/>
      <c r="D48" s="46"/>
      <c r="E48" s="46"/>
      <c r="F48" s="46"/>
    </row>
  </sheetData>
  <mergeCells count="40">
    <mergeCell ref="A27:F27"/>
    <mergeCell ref="D32:F32"/>
    <mergeCell ref="D33:F33"/>
    <mergeCell ref="A44:F48"/>
    <mergeCell ref="A24:B24"/>
    <mergeCell ref="C24:D24"/>
    <mergeCell ref="E24:F24"/>
    <mergeCell ref="A25:B25"/>
    <mergeCell ref="C25:D25"/>
    <mergeCell ref="E25:F25"/>
    <mergeCell ref="A22:B22"/>
    <mergeCell ref="C22:D22"/>
    <mergeCell ref="E22:F22"/>
    <mergeCell ref="A23:B23"/>
    <mergeCell ref="C23:D23"/>
    <mergeCell ref="E23:F23"/>
    <mergeCell ref="A20:B20"/>
    <mergeCell ref="C20:D20"/>
    <mergeCell ref="E20:F20"/>
    <mergeCell ref="A21:B21"/>
    <mergeCell ref="C21:D21"/>
    <mergeCell ref="E21:F21"/>
    <mergeCell ref="A17:B17"/>
    <mergeCell ref="C17:D17"/>
    <mergeCell ref="E17:F17"/>
    <mergeCell ref="A19:B19"/>
    <mergeCell ref="C19:D19"/>
    <mergeCell ref="E19:F19"/>
    <mergeCell ref="A14:B14"/>
    <mergeCell ref="C14:D14"/>
    <mergeCell ref="E14:F14"/>
    <mergeCell ref="A16:B16"/>
    <mergeCell ref="C16:D16"/>
    <mergeCell ref="E16:F16"/>
    <mergeCell ref="A8:F8"/>
    <mergeCell ref="A9:F9"/>
    <mergeCell ref="A11:F11"/>
    <mergeCell ref="A13:B13"/>
    <mergeCell ref="C13:D13"/>
    <mergeCell ref="E13:F13"/>
  </mergeCells>
  <conditionalFormatting sqref="E17">
    <cfRule type="cellIs" dxfId="7" priority="5" operator="equal">
      <formula>"Consumo Abusivo"</formula>
    </cfRule>
    <cfRule type="cellIs" dxfId="6" priority="6" operator="equal">
      <formula>"Consumo em Alerta"</formula>
    </cfRule>
    <cfRule type="cellIs" dxfId="5" priority="7" operator="equal">
      <formula>"Consumo Adequado"</formula>
    </cfRule>
    <cfRule type="cellIs" dxfId="4" priority="8" operator="equal">
      <formula>"Consumo Consciente"</formula>
    </cfRule>
  </conditionalFormatting>
  <conditionalFormatting sqref="D33">
    <cfRule type="cellIs" dxfId="3" priority="1" operator="equal">
      <formula>"Consumo Abusivo"</formula>
    </cfRule>
    <cfRule type="cellIs" dxfId="2" priority="2" operator="equal">
      <formula>"Consumo em Alerta"</formula>
    </cfRule>
    <cfRule type="cellIs" dxfId="1" priority="3" operator="equal">
      <formula>"Consumo Adequado"</formula>
    </cfRule>
    <cfRule type="cellIs" dxfId="0" priority="4" operator="equal">
      <formula>"Consumo Consciente"</formula>
    </cfRule>
  </conditionalFormatting>
  <printOptions horizontalCentered="1"/>
  <pageMargins left="0.7" right="0.7" top="0.75" bottom="0.75" header="0.3" footer="0.3"/>
  <pageSetup paperSize="9" scale="87" fitToHeight="0" orientation="portrait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JUN,23 A DEZ.23</vt:lpstr>
      <vt:lpstr>DEZ.23 A JUN.24</vt:lpstr>
      <vt:lpstr>JUL.24</vt:lpstr>
      <vt:lpstr>AGO.24</vt:lpstr>
      <vt:lpstr>SET.24</vt:lpstr>
      <vt:lpstr>OUT.24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Cysneiros</dc:creator>
  <cp:lastModifiedBy>Patricia Cysneiros</cp:lastModifiedBy>
  <cp:lastPrinted>2024-09-03T13:34:32Z</cp:lastPrinted>
  <dcterms:created xsi:type="dcterms:W3CDTF">2024-07-01T15:37:15Z</dcterms:created>
  <dcterms:modified xsi:type="dcterms:W3CDTF">2024-11-08T17:31:38Z</dcterms:modified>
</cp:coreProperties>
</file>