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H\DEPTº PESSOAL 2023\LAI 2023\10 OUTUBRO 2023\"/>
    </mc:Choice>
  </mc:AlternateContent>
  <bookViews>
    <workbookView xWindow="0" yWindow="0" windowWidth="28800" windowHeight="12315"/>
  </bookViews>
  <sheets>
    <sheet name="2021-JAN" sheetId="1" r:id="rId1"/>
  </sheets>
  <definedNames>
    <definedName name="_xlnm._FilterDatabase" localSheetId="0" hidden="1">'2021-JAN'!$A$80:$I$118</definedName>
  </definedNames>
  <calcPr calcId="152511"/>
</workbook>
</file>

<file path=xl/calcChain.xml><?xml version="1.0" encoding="utf-8"?>
<calcChain xmlns="http://schemas.openxmlformats.org/spreadsheetml/2006/main">
  <c r="J28" i="1" l="1"/>
  <c r="J46" i="1" l="1"/>
  <c r="J45" i="1"/>
  <c r="J44" i="1"/>
  <c r="I117" i="1" l="1"/>
  <c r="I116" i="1"/>
  <c r="I115" i="1"/>
  <c r="I114" i="1"/>
  <c r="I113" i="1"/>
  <c r="I112" i="1"/>
  <c r="I110" i="1"/>
  <c r="I109" i="1"/>
  <c r="I108" i="1"/>
  <c r="I107" i="1"/>
  <c r="I106" i="1"/>
  <c r="I105" i="1"/>
  <c r="I104" i="1"/>
  <c r="I103" i="1"/>
  <c r="I102" i="1"/>
  <c r="I101" i="1"/>
  <c r="J13" i="1"/>
  <c r="G112" i="1" l="1"/>
  <c r="I100" i="1"/>
  <c r="I99" i="1"/>
  <c r="I98" i="1"/>
  <c r="I97" i="1"/>
  <c r="I96" i="1"/>
  <c r="I95" i="1"/>
  <c r="I94" i="1"/>
  <c r="I93" i="1"/>
  <c r="I92" i="1"/>
  <c r="I91" i="1"/>
  <c r="I90" i="1"/>
  <c r="I89" i="1"/>
  <c r="J47" i="1" l="1"/>
  <c r="J43" i="1"/>
  <c r="J42" i="1"/>
  <c r="J41" i="1"/>
  <c r="J40" i="1"/>
  <c r="J39" i="1"/>
  <c r="J38" i="1"/>
  <c r="J37" i="1"/>
  <c r="J36" i="1"/>
  <c r="J35" i="1"/>
  <c r="J34" i="1"/>
  <c r="J33" i="1"/>
  <c r="J32" i="1"/>
  <c r="J31" i="1"/>
  <c r="J30" i="1"/>
  <c r="J29" i="1"/>
  <c r="J27" i="1"/>
  <c r="J26" i="1"/>
  <c r="J25" i="1"/>
  <c r="J24" i="1"/>
  <c r="J23" i="1"/>
  <c r="J22" i="1"/>
  <c r="J21" i="1"/>
  <c r="J20" i="1"/>
  <c r="J19" i="1"/>
  <c r="J17" i="1"/>
  <c r="J16" i="1"/>
  <c r="J15" i="1"/>
  <c r="H117" i="1" l="1"/>
  <c r="G117" i="1"/>
  <c r="D116" i="1"/>
  <c r="C116" i="1"/>
  <c r="H116" i="1"/>
  <c r="G116" i="1"/>
  <c r="D115" i="1"/>
  <c r="C115" i="1"/>
  <c r="H115" i="1"/>
  <c r="G115" i="1"/>
  <c r="D114" i="1"/>
  <c r="C114" i="1"/>
  <c r="H114" i="1"/>
  <c r="G114" i="1"/>
  <c r="D113" i="1"/>
  <c r="C113" i="1"/>
  <c r="H113" i="1"/>
  <c r="G113" i="1"/>
  <c r="D112" i="1"/>
  <c r="C112" i="1"/>
  <c r="H112" i="1"/>
  <c r="D111" i="1"/>
  <c r="C111" i="1"/>
  <c r="I88" i="1"/>
  <c r="I87" i="1"/>
  <c r="I86" i="1"/>
  <c r="I85" i="1"/>
  <c r="I84" i="1"/>
  <c r="I83" i="1"/>
  <c r="I82" i="1"/>
  <c r="I81" i="1"/>
  <c r="H76" i="1"/>
  <c r="G76" i="1"/>
  <c r="D76" i="1"/>
  <c r="C76" i="1"/>
  <c r="H75" i="1"/>
  <c r="G75" i="1"/>
  <c r="D75" i="1"/>
  <c r="C75" i="1"/>
  <c r="H74" i="1"/>
  <c r="G74" i="1"/>
  <c r="D74" i="1"/>
  <c r="C74" i="1"/>
  <c r="I73" i="1"/>
  <c r="H73" i="1"/>
  <c r="G73" i="1"/>
  <c r="D73" i="1"/>
  <c r="C73" i="1"/>
  <c r="H72" i="1"/>
  <c r="G72" i="1"/>
  <c r="D72" i="1"/>
  <c r="C72" i="1"/>
  <c r="I70" i="1"/>
  <c r="I69" i="1"/>
  <c r="I68" i="1"/>
  <c r="I75" i="1" s="1"/>
  <c r="I67" i="1"/>
  <c r="I66" i="1"/>
  <c r="I65" i="1"/>
  <c r="I64" i="1"/>
  <c r="J59" i="1"/>
  <c r="I59" i="1"/>
  <c r="H59" i="1"/>
  <c r="G59" i="1"/>
  <c r="D59" i="1"/>
  <c r="C59" i="1"/>
  <c r="I58" i="1"/>
  <c r="H58" i="1"/>
  <c r="G58" i="1"/>
  <c r="D58" i="1"/>
  <c r="C58" i="1"/>
  <c r="J57" i="1"/>
  <c r="I57" i="1"/>
  <c r="H57" i="1"/>
  <c r="G57" i="1"/>
  <c r="D57" i="1"/>
  <c r="C57" i="1"/>
  <c r="I56" i="1"/>
  <c r="H56" i="1"/>
  <c r="G56" i="1"/>
  <c r="D56" i="1"/>
  <c r="C56" i="1"/>
  <c r="J55" i="1"/>
  <c r="I55" i="1"/>
  <c r="H55" i="1"/>
  <c r="G55" i="1"/>
  <c r="D55" i="1"/>
  <c r="C55" i="1"/>
  <c r="J54" i="1"/>
  <c r="I54" i="1"/>
  <c r="H54" i="1"/>
  <c r="G54" i="1"/>
  <c r="D54" i="1"/>
  <c r="C54" i="1"/>
  <c r="J53" i="1"/>
  <c r="I53" i="1"/>
  <c r="H53" i="1"/>
  <c r="G53" i="1"/>
  <c r="D53" i="1"/>
  <c r="C53" i="1"/>
  <c r="I52" i="1"/>
  <c r="H52" i="1"/>
  <c r="G52" i="1"/>
  <c r="D52" i="1"/>
  <c r="C52" i="1"/>
  <c r="I51" i="1"/>
  <c r="H51" i="1"/>
  <c r="G51" i="1"/>
  <c r="D51" i="1"/>
  <c r="C51" i="1"/>
  <c r="I50" i="1"/>
  <c r="H50" i="1"/>
  <c r="G50" i="1"/>
  <c r="D50" i="1"/>
  <c r="C50" i="1"/>
  <c r="I49" i="1"/>
  <c r="H49" i="1"/>
  <c r="G49" i="1"/>
  <c r="D49" i="1"/>
  <c r="C49" i="1"/>
  <c r="J18" i="1"/>
  <c r="J14" i="1"/>
  <c r="J12" i="1"/>
  <c r="J51" i="1" s="1"/>
  <c r="J11" i="1"/>
  <c r="J10" i="1"/>
  <c r="J9" i="1"/>
  <c r="J8" i="1"/>
  <c r="J7" i="1"/>
  <c r="J49" i="1" s="1"/>
  <c r="I72" i="1" l="1"/>
  <c r="J58" i="1"/>
  <c r="I74" i="1"/>
  <c r="E114" i="1"/>
  <c r="I76" i="1"/>
  <c r="E111" i="1"/>
  <c r="E115" i="1"/>
  <c r="E74" i="1"/>
  <c r="E75" i="1"/>
  <c r="E73" i="1"/>
  <c r="E72" i="1"/>
  <c r="E76" i="1"/>
  <c r="E112" i="1"/>
  <c r="E116" i="1"/>
  <c r="G118" i="1"/>
  <c r="G77" i="1"/>
  <c r="D77" i="1"/>
  <c r="H118" i="1"/>
  <c r="E113" i="1"/>
  <c r="H77" i="1"/>
  <c r="C117" i="1"/>
  <c r="I118" i="1"/>
  <c r="J52" i="1"/>
  <c r="J50" i="1"/>
  <c r="E52" i="1"/>
  <c r="E54" i="1"/>
  <c r="E56" i="1"/>
  <c r="E58" i="1"/>
  <c r="E50" i="1"/>
  <c r="E49" i="1"/>
  <c r="E51" i="1"/>
  <c r="E53" i="1"/>
  <c r="E55" i="1"/>
  <c r="E57" i="1"/>
  <c r="E59" i="1"/>
  <c r="D60" i="1"/>
  <c r="I60" i="1"/>
  <c r="G60" i="1"/>
  <c r="H60" i="1"/>
  <c r="C77" i="1"/>
  <c r="C60" i="1"/>
  <c r="D117" i="1"/>
  <c r="G121" i="1" l="1"/>
  <c r="I77" i="1"/>
  <c r="E77" i="1"/>
  <c r="E117" i="1"/>
  <c r="H121" i="1"/>
  <c r="D120" i="1"/>
  <c r="E60" i="1"/>
  <c r="C120" i="1"/>
  <c r="J56" i="1"/>
  <c r="J60" i="1" s="1"/>
  <c r="I121" i="1" l="1"/>
  <c r="E120"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8" authorId="0" shapeId="0">
      <text>
        <r>
          <rPr>
            <sz val="11"/>
            <color rgb="FF000000"/>
            <rFont val="Arial"/>
            <family val="2"/>
          </rPr>
          <t>(Não editar as células em cinza). Relação de todos os cargos comissionados, conforme Lei Estadual nº 16.520/2018.</t>
        </r>
      </text>
    </comment>
    <comment ref="B48" authorId="0" shapeId="0">
      <text>
        <r>
          <rPr>
            <sz val="11"/>
            <color rgb="FF000000"/>
            <rFont val="Arial"/>
            <family val="2"/>
          </rPr>
          <t>(Não editar as células em cinza). Relação de todos os símbolos dos cargos comissionados, conforme Lei Estadual nº 16.520/2018.</t>
        </r>
      </text>
    </comment>
    <comment ref="C48" authorId="0" shapeId="0">
      <text>
        <r>
          <rPr>
            <sz val="11"/>
            <color rgb="FF000000"/>
            <rFont val="Arial"/>
            <family val="2"/>
          </rPr>
          <t>(Células de preenchimento automático). Quantitativo dos cargos comissionados preenchidos.</t>
        </r>
      </text>
    </comment>
    <comment ref="D48" authorId="0" shapeId="0">
      <text>
        <r>
          <rPr>
            <sz val="11"/>
            <color rgb="FF000000"/>
            <rFont val="Arial"/>
            <family val="2"/>
          </rPr>
          <t>(Células de preenchimento automático). Quantitativo dos cargos comissionados vagos.</t>
        </r>
      </text>
    </comment>
    <comment ref="E48" authorId="0" shapeId="0">
      <text>
        <r>
          <rPr>
            <sz val="11"/>
            <color rgb="FF000000"/>
            <rFont val="Arial"/>
            <family val="2"/>
          </rPr>
          <t>(Células de preenchimento automático). Quantitativo dos cargos comissionados existentes (preenchidos + vagos).</t>
        </r>
      </text>
    </comment>
    <comment ref="G48" authorId="0" shapeId="0">
      <text>
        <r>
          <rPr>
            <sz val="11"/>
            <color rgb="FF000000"/>
            <rFont val="Arial"/>
            <family val="2"/>
          </rPr>
          <t>(Células de preenchimento automático). Valor total dos subsídios dos agentes políticos, em Reais (R$).</t>
        </r>
      </text>
    </comment>
    <comment ref="H48" authorId="0" shapeId="0">
      <text>
        <r>
          <rPr>
            <sz val="11"/>
            <color rgb="FF000000"/>
            <rFont val="Arial"/>
            <family val="2"/>
          </rPr>
          <t>(Células de preenchimento automático). Valor total dos vencimentos dos servidores, em Reais (R$).</t>
        </r>
      </text>
    </comment>
    <comment ref="I48" authorId="0" shapeId="0">
      <text>
        <r>
          <rPr>
            <sz val="11"/>
            <color rgb="FF000000"/>
            <rFont val="Arial"/>
            <family val="2"/>
          </rPr>
          <t>(Células de preenchimento automático). Valor total das representações pagas em razão do cargo em comissão, em Reais (R$).</t>
        </r>
      </text>
    </comment>
    <comment ref="J4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3" authorId="0" shapeId="0">
      <text>
        <r>
          <rPr>
            <sz val="11"/>
            <color rgb="FF000000"/>
            <rFont val="Arial"/>
            <family val="2"/>
          </rPr>
          <t>Descrever a sigla da lotação referente à função gratificada de direção e assessoramento. Exemplos de siglas da SCGE: GAB/DOGE, DPGE/GAF/GSC, DAUD/COP, etc.</t>
        </r>
      </text>
    </comment>
    <comment ref="D6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3" authorId="0" shapeId="0">
      <text>
        <r>
          <rPr>
            <sz val="11"/>
            <color rgb="FF000000"/>
            <rFont val="Arial"/>
            <family val="2"/>
          </rPr>
          <t>Valor do vencimento do servidor, em Reais (R$).</t>
        </r>
      </text>
    </comment>
    <comment ref="H63" authorId="0" shapeId="0">
      <text>
        <r>
          <rPr>
            <sz val="11"/>
            <color rgb="FF000000"/>
            <rFont val="Arial"/>
            <family val="2"/>
          </rPr>
          <t>Valor da representação paga em razão da função gratificada de direção e assessoramento, em Reais (R$).</t>
        </r>
      </text>
    </comment>
    <comment ref="I63" authorId="0" shapeId="0">
      <text>
        <r>
          <rPr>
            <sz val="11"/>
            <color rgb="FF000000"/>
            <rFont val="Arial"/>
            <family val="2"/>
          </rPr>
          <t>(Células de preenchimento automático). Montante resultante da soma entre o vencimento + representação, em Reais (R$).</t>
        </r>
      </text>
    </comment>
    <comment ref="A71" authorId="0" shapeId="0">
      <text>
        <r>
          <rPr>
            <sz val="11"/>
            <color rgb="FF000000"/>
            <rFont val="Arial"/>
            <family val="2"/>
          </rPr>
          <t>(Não editar as células em cinza). Relação de todas as funções gratificadas de direção e assessoramento, conforme Lei Estadual nº 16.520/2018.</t>
        </r>
      </text>
    </comment>
    <comment ref="B71" authorId="0" shapeId="0">
      <text>
        <r>
          <rPr>
            <sz val="11"/>
            <color rgb="FF000000"/>
            <rFont val="Arial"/>
            <family val="2"/>
          </rPr>
          <t>(Não editar as células em cinza). Relação de todos os símbolos das funções gratificadas de direção e assessoramento, conforme Lei Estadual nº 16.520/2018.</t>
        </r>
      </text>
    </comment>
    <comment ref="C71" authorId="0" shapeId="0">
      <text>
        <r>
          <rPr>
            <sz val="11"/>
            <color rgb="FF000000"/>
            <rFont val="Arial"/>
            <family val="2"/>
          </rPr>
          <t>(Células de preenchimento automático). Quantitativo das funções gratificadas de direção e assessoramento preenchidos.</t>
        </r>
      </text>
    </comment>
    <comment ref="D71" authorId="0" shapeId="0">
      <text>
        <r>
          <rPr>
            <sz val="11"/>
            <color rgb="FF000000"/>
            <rFont val="Arial"/>
            <family val="2"/>
          </rPr>
          <t>(Células de preenchimento automático). Quantitativo das funções gratificadas de direção e assessoramento vagas.</t>
        </r>
      </text>
    </comment>
    <comment ref="E71" authorId="0" shapeId="0">
      <text>
        <r>
          <rPr>
            <sz val="11"/>
            <color rgb="FF000000"/>
            <rFont val="Arial"/>
            <family val="2"/>
          </rPr>
          <t>(Células de preenchimento automático). Quantitativo das funções gratificadas de direção e assessoramento existentes (preenchidos + vagos).</t>
        </r>
      </text>
    </comment>
    <comment ref="G71" authorId="0" shapeId="0">
      <text>
        <r>
          <rPr>
            <sz val="11"/>
            <color rgb="FF000000"/>
            <rFont val="Arial"/>
            <family val="2"/>
          </rPr>
          <t>(Células de preenchimento automático). Valor total dos vencimentos dos servidores, em Reais (R$).</t>
        </r>
      </text>
    </comment>
    <comment ref="H71" authorId="0" shapeId="0">
      <text>
        <r>
          <rPr>
            <sz val="11"/>
            <color rgb="FF000000"/>
            <rFont val="Arial"/>
            <family val="2"/>
          </rPr>
          <t>(Células de preenchimento automático). Valor total das representações pagas em razão da função gratificada de direção e assessoramento, em Reais (R$).</t>
        </r>
      </text>
    </comment>
    <comment ref="I71" authorId="0" shapeId="0">
      <text>
        <r>
          <rPr>
            <sz val="11"/>
            <color rgb="FF000000"/>
            <rFont val="Arial"/>
            <family val="2"/>
          </rPr>
          <t>(Células de preenchimento automático). Valor total dos montantes resultantes da soma entre os vencimentos + representações, em Reais (R$).</t>
        </r>
      </text>
    </comment>
    <comment ref="A8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0" authorId="0" shapeId="0">
      <text>
        <r>
          <rPr>
            <sz val="11"/>
            <color rgb="FF000000"/>
            <rFont val="Arial"/>
            <family val="2"/>
          </rPr>
          <t>Descrever a sigla da lotação referente à função gratificada de supervisão e apoio. Exemplos de siglas da SCGE: DAUD/UAPP, DAUD/COP/UAOP, DAUD/CLC/UALC, etc.</t>
        </r>
      </text>
    </comment>
    <comment ref="D8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0" authorId="0" shapeId="0">
      <text>
        <r>
          <rPr>
            <sz val="11"/>
            <color rgb="FF000000"/>
            <rFont val="Arial"/>
            <family val="2"/>
          </rPr>
          <t>Valor do vencimento do servidor, em Reais (R$).</t>
        </r>
      </text>
    </comment>
    <comment ref="H80" authorId="0" shapeId="0">
      <text>
        <r>
          <rPr>
            <sz val="11"/>
            <color rgb="FF000000"/>
            <rFont val="Arial"/>
            <family val="2"/>
          </rPr>
          <t>Valor da representação paga em razão da função gratificada de supervisão e apoio, em Reais (R$).</t>
        </r>
      </text>
    </comment>
    <comment ref="I80"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supervisão e apoio, conforme Lei Estadual nº 16.520/2018.</t>
        </r>
      </text>
    </comment>
    <comment ref="B110" authorId="0" shapeId="0">
      <text>
        <r>
          <rPr>
            <sz val="11"/>
            <color rgb="FF000000"/>
            <rFont val="Arial"/>
            <family val="2"/>
          </rPr>
          <t>(Não editar as células em cinza). Relação de todos os símbolos das funções gratificadas de supervisão e apoio, conforme Lei Estadual nº 16.520/2018.</t>
        </r>
      </text>
    </comment>
    <comment ref="C110" authorId="0" shapeId="0">
      <text>
        <r>
          <rPr>
            <sz val="11"/>
            <color rgb="FF000000"/>
            <rFont val="Arial"/>
            <family val="2"/>
          </rPr>
          <t>(Células de preenchimento automático). Quantitativo das funções gratificadas de supervisão e apoio preenchidos.</t>
        </r>
      </text>
    </comment>
    <comment ref="D110" authorId="0" shapeId="0">
      <text>
        <r>
          <rPr>
            <sz val="11"/>
            <color rgb="FF000000"/>
            <rFont val="Arial"/>
            <family val="2"/>
          </rPr>
          <t>(Células de preenchimento automático). Quantitativo das funções gratificadas de supervisão e apoio vagos.</t>
        </r>
      </text>
    </comment>
    <comment ref="E110"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19" authorId="0" shapeId="0">
      <text>
        <r>
          <rPr>
            <sz val="11"/>
            <color rgb="FF000000"/>
            <rFont val="Arial"/>
            <family val="2"/>
          </rPr>
          <t>(Células de preenchimento automático). Quantitativo dos cargos em comissão + funções gratificadas preenchidos.</t>
        </r>
      </text>
    </comment>
    <comment ref="D119" authorId="0" shapeId="0">
      <text>
        <r>
          <rPr>
            <sz val="11"/>
            <color rgb="FF000000"/>
            <rFont val="Arial"/>
            <family val="2"/>
          </rPr>
          <t>(Células de preenchimento automático). Quantitativo dos cargos em comissão + funções gratificadas vagos.</t>
        </r>
      </text>
    </comment>
    <comment ref="E119" authorId="0" shapeId="0">
      <text>
        <r>
          <rPr>
            <sz val="11"/>
            <color rgb="FF000000"/>
            <rFont val="Arial"/>
            <family val="2"/>
          </rPr>
          <t>(Células de preenchimento automático). Quantitativo dos cargos em comissão + funções gratificadas existentes (preenchidos + vagos).</t>
        </r>
      </text>
    </comment>
    <comment ref="A120"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List>
</comments>
</file>

<file path=xl/sharedStrings.xml><?xml version="1.0" encoding="utf-8"?>
<sst xmlns="http://schemas.openxmlformats.org/spreadsheetml/2006/main" count="529" uniqueCount="351">
  <si>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</si>
  <si>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</si>
  <si>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</si>
  <si>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</si>
  <si>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</si>
  <si>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</si>
  <si>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</si>
  <si>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</si>
  <si>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</si>
  <si>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</si>
  <si>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</si>
  <si>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</si>
  <si>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</si>
  <si>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</si>
  <si>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</si>
  <si>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</si>
  <si>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</si>
  <si>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</si>
  <si>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</si>
  <si>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</si>
  <si>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</si>
  <si>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</si>
  <si>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</si>
  <si>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</si>
  <si>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</si>
  <si>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</si>
  <si>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</si>
  <si>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</si>
  <si>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</si>
  <si>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</si>
  <si>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</si>
  <si>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</si>
  <si>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</si>
  <si>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</si>
  <si>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</si>
  <si>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</si>
  <si>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</si>
  <si>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</si>
  <si>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</si>
  <si>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</si>
  <si>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</si>
  <si>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</si>
  <si>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</si>
  <si>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</si>
  <si>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</si>
  <si>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</si>
  <si>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</si>
  <si>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</si>
  <si>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</si>
  <si>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</si>
  <si>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</si>
  <si>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</si>
  <si>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</si>
  <si>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</si>
  <si>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</si>
  <si>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</si>
  <si>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</si>
  <si>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</si>
  <si>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</si>
  <si>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</si>
  <si>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</si>
  <si>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</si>
  <si>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</si>
  <si>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</si>
  <si>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</si>
  <si>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</si>
  <si>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</si>
  <si>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</si>
  <si>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</si>
  <si>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</si>
  <si>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</si>
  <si>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</si>
  <si>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</si>
  <si>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</si>
  <si>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</si>
  <si>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</si>
  <si>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</si>
  <si>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</si>
  <si>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</si>
  <si>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</si>
  <si>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</si>
  <si>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</si>
  <si>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</si>
  <si>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</si>
  <si>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</si>
  <si>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</si>
  <si>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</si>
  <si>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</si>
  <si>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</si>
  <si>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</si>
  <si>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</si>
  <si>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</si>
  <si>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</si>
  <si>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</si>
  <si>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</si>
  <si>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</si>
  <si>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</si>
  <si>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</si>
  <si>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</si>
  <si>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</si>
  <si>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</si>
  <si>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</si>
  <si>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</si>
  <si>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</si>
  <si>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</si>
  <si>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</si>
  <si>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</si>
  <si>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</si>
  <si>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</si>
  <si>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</si>
  <si>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</si>
  <si>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</si>
  <si>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</si>
  <si>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</si>
  <si>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</si>
  <si>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</si>
  <si>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</si>
  <si>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</si>
  <si>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</si>
  <si>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</si>
  <si>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</si>
  <si>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</si>
  <si>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</si>
  <si>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</si>
  <si>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</si>
  <si>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</si>
  <si>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</si>
  <si>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</si>
  <si>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</si>
  <si>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</si>
  <si>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</si>
  <si>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</si>
  <si>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</si>
  <si>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</si>
  <si>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</si>
  <si>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</si>
  <si>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</si>
  <si>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</si>
  <si>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</si>
  <si>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</si>
  <si>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</si>
  <si>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</si>
  <si>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</si>
  <si>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</si>
  <si>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</si>
  <si>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</si>
  <si>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</si>
  <si>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</si>
  <si>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</si>
  <si>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</si>
  <si>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</si>
  <si>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</si>
  <si>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</si>
  <si>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</si>
  <si>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</si>
  <si>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</si>
  <si>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</si>
  <si>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</si>
  <si>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</si>
  <si>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</si>
  <si>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</si>
  <si>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</si>
  <si>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</si>
  <si>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</si>
  <si>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</si>
  <si>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</si>
  <si>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</si>
  <si>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</si>
  <si>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</si>
  <si>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</si>
  <si>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</si>
  <si>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</si>
  <si>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</si>
  <si>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</si>
  <si>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</si>
  <si>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</si>
  <si>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</si>
  <si>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</si>
  <si>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</si>
  <si>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</si>
  <si>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</si>
  <si>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</si>
  <si>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</si>
  <si>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</si>
  <si>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</si>
  <si>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</si>
  <si>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</si>
  <si>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</si>
  <si>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</si>
  <si>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</si>
  <si>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</si>
  <si>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</si>
  <si>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</si>
  <si>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</si>
  <si>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</si>
  <si>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</si>
  <si>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</si>
  <si>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</si>
  <si>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</si>
  <si>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</si>
  <si>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</si>
  <si>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</si>
  <si>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</si>
  <si>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</si>
  <si>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</si>
  <si>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</si>
  <si>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</si>
  <si>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</si>
  <si>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</si>
  <si>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</si>
  <si>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</si>
  <si>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</si>
  <si>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</si>
  <si>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</si>
  <si>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</si>
  <si>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</si>
  <si>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</si>
  <si>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OU</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</si>
  <si>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</si>
  <si>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</si>
  <si>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</si>
  <si>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</si>
  <si>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</si>
  <si>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</si>
  <si>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</si>
  <si>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</si>
  <si>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</si>
  <si>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</si>
  <si>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</si>
  <si>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</si>
  <si>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</si>
  <si>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</si>
  <si>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</si>
  <si>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</si>
  <si>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</si>
  <si>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</si>
  <si>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</si>
  <si>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Guilherme Reynaldo de rangel moreira cavalcanti</t>
  </si>
  <si>
    <t>Carlos Soares Sant'anna</t>
  </si>
  <si>
    <t>Graziele tamara de melo</t>
  </si>
  <si>
    <t xml:space="preserve">Secretário de Desenvolvimento Econômico </t>
  </si>
  <si>
    <t xml:space="preserve">Secretário Executivo de Gestão </t>
  </si>
  <si>
    <t>Secret. Exec. de Atração de Investimentos e Estudos Econômicos</t>
  </si>
  <si>
    <t>Secr. Exec. de Energia , Infraestrutura e Implantação de Projetos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</si>
  <si>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</si>
  <si>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</si>
  <si>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</si>
  <si>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</si>
  <si>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</si>
  <si>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</si>
  <si>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</si>
  <si>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</si>
  <si>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</si>
  <si>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</si>
  <si>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</si>
  <si>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</si>
  <si>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</si>
  <si>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</si>
  <si>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</si>
  <si>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</si>
  <si>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</si>
  <si>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</si>
  <si>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</si>
  <si>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</si>
  <si>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</si>
  <si>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</si>
  <si>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</si>
  <si>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</si>
  <si>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</si>
  <si>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</si>
  <si>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</si>
  <si>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</si>
  <si>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</si>
  <si>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</si>
  <si>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</si>
  <si>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</si>
  <si>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</si>
  <si>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</si>
  <si>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</si>
  <si>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</si>
  <si>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AD</t>
  </si>
  <si>
    <t>GAA</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</si>
  <si>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</si>
  <si>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</si>
  <si>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</si>
  <si>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</si>
  <si>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</si>
  <si>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</si>
  <si>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</si>
  <si>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</si>
  <si>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</si>
  <si>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</si>
  <si>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</si>
  <si>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</si>
  <si>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</si>
  <si>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</si>
  <si>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</si>
  <si>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</si>
  <si>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Apoio da Unidade de Administração de Pessoal</t>
  </si>
  <si>
    <t xml:space="preserve">Chefe da Unidade de Apoio ao Gabinete  </t>
  </si>
  <si>
    <t>Chefe da Unidade de Patrimônio</t>
  </si>
  <si>
    <t xml:space="preserve">Chefe da Unidade de Apoio à Gerência de Orçamento </t>
  </si>
  <si>
    <t>Apoio à Secretaria Executiva de Gestão</t>
  </si>
  <si>
    <t xml:space="preserve">Apoio à Gerência de Orçamento </t>
  </si>
  <si>
    <t>Motorista</t>
  </si>
  <si>
    <t>Concita Loureiro</t>
  </si>
  <si>
    <t>Sonia Maria de Souza Farias</t>
  </si>
  <si>
    <t>Amaro Hipólito da Silva</t>
  </si>
  <si>
    <t>Ramon de Medeiros Garcias</t>
  </si>
  <si>
    <t>AP</t>
  </si>
  <si>
    <t>PR</t>
  </si>
  <si>
    <t>UAP</t>
  </si>
  <si>
    <t>Marcelo José Bernardo Loyo Filho</t>
  </si>
  <si>
    <t>Roseanne de Alcantará Farias</t>
  </si>
  <si>
    <t>Severina Candida Tavares do Nascimento</t>
  </si>
  <si>
    <t>José Carlos Medeiros Leite</t>
  </si>
  <si>
    <t>Mauriceia de Arruda Romagueira</t>
  </si>
  <si>
    <t>Patrícia Seabra Godoy Azevedo</t>
  </si>
  <si>
    <t>Cleyton Gonçalves dos santos</t>
  </si>
  <si>
    <t>Osvaldo Thomas Reis Silva</t>
  </si>
  <si>
    <t>Priscilla Bernardes Cysneiros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</si>
  <si>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</si>
  <si>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</si>
  <si>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</si>
  <si>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</si>
  <si>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</si>
  <si>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</si>
  <si>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</si>
  <si>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</si>
  <si>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</si>
  <si>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</si>
  <si>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</si>
  <si>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</si>
  <si>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</si>
  <si>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</si>
  <si>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Bárbara da Fonseca Travassos</t>
  </si>
  <si>
    <t>Patrícia Lagreca Leal Pontes</t>
  </si>
  <si>
    <t>Rosa Maria Suruagy de Oliveira Ordonho</t>
  </si>
  <si>
    <t>Andrey Lucas Gabriel Morais da Silva</t>
  </si>
  <si>
    <t>Marcia Roberta Marques Black</t>
  </si>
  <si>
    <t>Josias Albino de Lima</t>
  </si>
  <si>
    <t>Gerente Especial</t>
  </si>
  <si>
    <t>GE</t>
  </si>
  <si>
    <t>Robson dos Santos Costa</t>
  </si>
  <si>
    <t>Celiane Maria Barbosa Barros</t>
  </si>
  <si>
    <t>Adriana Lira Barbosa</t>
  </si>
  <si>
    <t>Maria Cristtiana Raposo Conte</t>
  </si>
  <si>
    <t>Maurício Prazeres Laranjeira</t>
  </si>
  <si>
    <t>Jacqueline Ramos da Silva</t>
  </si>
  <si>
    <t>Thiago Alves de lima</t>
  </si>
  <si>
    <t>ATUALIZADO EM 30/11/2023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</si>
</sst>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8">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
      <family val="2"/>
    </font>
    <font>
      <sz val="10"/>
      <color rgb="FF000000"/>
      <name val="Arial1"/>
    </font>
    <font>
      <sz val="11"/>
      <color rgb="FF000000"/>
      <name val="Arial Unicode MS"/>
      <family val="2"/>
    </font>
  </fonts>
  <fills count="10">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10"/>
    <xf numFmtId="165" fontId="16" fillId="0" borderId="10" applyBorder="0" applyProtection="0"/>
  </cellStyleXfs>
  <cellXfs count="119">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6" fillId="6" borderId="11" xfId="0" applyFont="1" applyFill="1" applyBorder="1" applyAlignment="1">
      <alignment vertical="center"/>
    </xf>
    <xf numFmtId="0" fontId="6" fillId="7" borderId="11" xfId="0" applyFont="1" applyFill="1" applyBorder="1" applyAlignment="1">
      <alignment horizontal="left" vertical="center" wrapText="1"/>
    </xf>
    <xf numFmtId="0" fontId="6" fillId="6" borderId="11" xfId="0" applyFont="1" applyFill="1" applyBorder="1" applyAlignment="1">
      <alignment vertical="center" wrapText="1"/>
    </xf>
    <xf numFmtId="0" fontId="6" fillId="4" borderId="11" xfId="0" applyFont="1" applyFill="1" applyBorder="1" applyAlignment="1">
      <alignment vertical="center"/>
    </xf>
    <xf numFmtId="0" fontId="6" fillId="0" borderId="11" xfId="0" applyFont="1" applyBorder="1" applyAlignment="1">
      <alignment vertical="center"/>
    </xf>
    <xf numFmtId="0" fontId="6" fillId="8" borderId="11" xfId="0" applyFont="1" applyFill="1" applyBorder="1" applyAlignment="1">
      <alignment vertical="center"/>
    </xf>
    <xf numFmtId="0" fontId="15" fillId="6" borderId="11" xfId="1" applyFont="1" applyFill="1" applyBorder="1" applyAlignment="1">
      <alignment vertical="center"/>
    </xf>
    <xf numFmtId="0" fontId="6" fillId="6" borderId="11" xfId="0" applyFont="1" applyFill="1" applyBorder="1" applyAlignment="1">
      <alignment horizontal="left" vertical="center"/>
    </xf>
    <xf numFmtId="165" fontId="6" fillId="8" borderId="11" xfId="2" applyFont="1" applyFill="1" applyBorder="1" applyAlignment="1">
      <alignment horizontal="left" vertical="center"/>
    </xf>
    <xf numFmtId="0" fontId="6" fillId="0" borderId="11" xfId="0" applyFont="1" applyBorder="1" applyAlignment="1">
      <alignment horizontal="left" vertical="center"/>
    </xf>
    <xf numFmtId="0" fontId="6" fillId="8" borderId="11"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4" borderId="11" xfId="0" applyFont="1" applyFill="1" applyBorder="1" applyAlignment="1">
      <alignment vertical="center"/>
    </xf>
    <xf numFmtId="0" fontId="10" fillId="0" borderId="11" xfId="0" applyFont="1" applyBorder="1" applyAlignment="1">
      <alignment vertical="center" wrapText="1"/>
    </xf>
    <xf numFmtId="0" fontId="10" fillId="4" borderId="11" xfId="0" applyFont="1" applyFill="1" applyBorder="1" applyAlignment="1">
      <alignment vertical="center" wrapText="1"/>
    </xf>
    <xf numFmtId="0" fontId="10" fillId="0" borderId="11" xfId="0" applyFont="1" applyBorder="1" applyAlignment="1">
      <alignment vertical="center"/>
    </xf>
    <xf numFmtId="0" fontId="10" fillId="8" borderId="11" xfId="0" applyFont="1" applyFill="1" applyBorder="1" applyAlignment="1">
      <alignment vertical="center" wrapText="1"/>
    </xf>
    <xf numFmtId="0" fontId="2" fillId="8" borderId="11" xfId="0" applyFont="1" applyFill="1" applyBorder="1" applyAlignment="1">
      <alignment vertical="center" wrapText="1"/>
    </xf>
    <xf numFmtId="0" fontId="6" fillId="4" borderId="11" xfId="0" applyFont="1" applyFill="1" applyBorder="1" applyAlignment="1">
      <alignment vertical="center" wrapText="1"/>
    </xf>
    <xf numFmtId="0" fontId="10" fillId="6" borderId="11" xfId="0" applyFont="1" applyFill="1" applyBorder="1" applyAlignment="1">
      <alignment vertical="center" wrapText="1"/>
    </xf>
    <xf numFmtId="0" fontId="10" fillId="9" borderId="11" xfId="0" applyFont="1" applyFill="1" applyBorder="1" applyAlignment="1">
      <alignment vertical="center" wrapText="1"/>
    </xf>
    <xf numFmtId="0" fontId="6" fillId="0" borderId="11" xfId="0" applyFont="1" applyBorder="1" applyAlignment="1">
      <alignment vertical="center" wrapText="1"/>
    </xf>
    <xf numFmtId="0" fontId="17" fillId="0" borderId="0" xfId="0" applyFont="1" applyAlignment="1"/>
    <xf numFmtId="0" fontId="0" fillId="0" borderId="0" xfId="0" applyFont="1" applyAlignment="1"/>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6" fillId="3" borderId="1" xfId="0" applyFont="1" applyFill="1" applyBorder="1" applyAlignment="1">
      <alignment vertical="center"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8"/>
  <sheetViews>
    <sheetView tabSelected="1" zoomScaleNormal="100" workbookViewId="0">
      <selection activeCell="A4" sqref="A4"/>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43.375" customWidth="1"/>
    <col min="7" max="7" width="12.25" customWidth="1"/>
    <col min="8" max="8" width="14" customWidth="1"/>
    <col min="9" max="9" width="17.75" customWidth="1"/>
    <col min="10" max="10" width="15" customWidth="1"/>
    <col min="11" max="16" width="8" customWidth="1"/>
    <col min="17" max="17" width="43.875" customWidth="1"/>
    <col min="18" max="30" width="8" customWidth="1"/>
  </cols>
  <sheetData>
    <row r="1" spans="1:30" ht="21">
      <c r="A1" s="114" t="s">
        <v>328</v>
      </c>
      <c r="B1" s="107"/>
      <c r="C1" s="107"/>
      <c r="D1" s="107"/>
      <c r="E1" s="107"/>
      <c r="F1" s="107"/>
      <c r="G1" s="107"/>
      <c r="H1" s="107"/>
      <c r="I1" s="107"/>
      <c r="J1" s="107"/>
      <c r="K1" s="1"/>
      <c r="L1" s="1"/>
      <c r="M1" s="1"/>
      <c r="N1" s="1"/>
      <c r="O1" s="1"/>
      <c r="P1" s="1"/>
      <c r="Q1" s="1"/>
      <c r="R1" s="1"/>
      <c r="S1" s="1"/>
      <c r="T1" s="1"/>
      <c r="U1" s="1"/>
      <c r="V1" s="1"/>
      <c r="W1" s="1"/>
      <c r="X1" s="1"/>
      <c r="Y1" s="1"/>
      <c r="Z1" s="1"/>
      <c r="AA1" s="1"/>
      <c r="AB1" s="2"/>
      <c r="AC1" s="2"/>
      <c r="AD1" s="2"/>
    </row>
    <row r="2" spans="1:30" ht="21">
      <c r="A2" s="115" t="s">
        <v>327</v>
      </c>
      <c r="B2" s="104"/>
      <c r="C2" s="104"/>
      <c r="D2" s="104"/>
      <c r="E2" s="104"/>
      <c r="F2" s="104"/>
      <c r="G2" s="104"/>
      <c r="H2" s="104"/>
      <c r="I2" s="104"/>
      <c r="J2" s="104"/>
      <c r="K2" s="1"/>
      <c r="L2" s="1"/>
      <c r="M2" s="1"/>
      <c r="N2" s="1"/>
      <c r="O2" s="1"/>
      <c r="P2" s="1"/>
      <c r="Q2" s="1"/>
      <c r="R2" s="1"/>
      <c r="S2" s="1"/>
      <c r="T2" s="1"/>
      <c r="U2" s="1"/>
      <c r="V2" s="1"/>
      <c r="W2" s="1"/>
      <c r="X2" s="1"/>
      <c r="Y2" s="1"/>
      <c r="Z2" s="1"/>
      <c r="AA2" s="1"/>
      <c r="AB2" s="2"/>
      <c r="AC2" s="2"/>
      <c r="AD2" s="2"/>
    </row>
    <row r="3" spans="1:30" ht="18.75">
      <c r="A3" s="116" t="s">
        <v>0</v>
      </c>
      <c r="B3" s="117"/>
      <c r="C3" s="117"/>
      <c r="D3" s="117"/>
      <c r="E3" s="117"/>
      <c r="F3" s="117"/>
      <c r="G3" s="117"/>
      <c r="H3" s="117"/>
      <c r="I3" s="117"/>
      <c r="J3" s="117"/>
      <c r="K3" s="3"/>
      <c r="L3" s="3"/>
      <c r="M3" s="3"/>
      <c r="N3" s="3"/>
      <c r="O3" s="3"/>
      <c r="P3" s="3"/>
      <c r="Q3" s="3"/>
      <c r="R3" s="3"/>
      <c r="S3" s="3"/>
      <c r="T3" s="3"/>
      <c r="U3" s="3"/>
      <c r="V3" s="3"/>
      <c r="W3" s="3"/>
      <c r="X3" s="3"/>
      <c r="Y3" s="3"/>
      <c r="Z3" s="4"/>
      <c r="AA3" s="4"/>
      <c r="AB3" s="2"/>
      <c r="AC3" s="2"/>
      <c r="AD3" s="2"/>
    </row>
    <row r="4" spans="1:30">
      <c r="A4" s="5" t="s">
        <v>350</v>
      </c>
      <c r="B4" s="118" t="s">
        <v>1</v>
      </c>
      <c r="C4" s="104"/>
      <c r="D4" s="104"/>
      <c r="E4" s="104"/>
      <c r="F4" s="104"/>
      <c r="G4" s="104"/>
      <c r="H4" s="104"/>
      <c r="I4" s="104"/>
      <c r="J4" s="105"/>
      <c r="K4" s="6"/>
      <c r="L4" s="2"/>
      <c r="M4" s="2"/>
      <c r="N4" s="2"/>
      <c r="O4" s="2"/>
      <c r="P4" s="2"/>
      <c r="Q4" s="2"/>
      <c r="R4" s="2"/>
      <c r="S4" s="2"/>
      <c r="T4" s="2"/>
      <c r="U4" s="2"/>
      <c r="V4" s="2"/>
      <c r="W4" s="2"/>
      <c r="X4" s="2"/>
      <c r="Y4" s="2"/>
      <c r="Z4" s="2"/>
      <c r="AA4" s="2"/>
      <c r="AB4" s="2"/>
      <c r="AC4" s="2"/>
      <c r="AD4" s="2"/>
    </row>
    <row r="5" spans="1:30">
      <c r="A5" s="112" t="s">
        <v>2</v>
      </c>
      <c r="B5" s="104"/>
      <c r="C5" s="104"/>
      <c r="D5" s="104"/>
      <c r="E5" s="104"/>
      <c r="F5" s="104"/>
      <c r="G5" s="104"/>
      <c r="H5" s="104"/>
      <c r="I5" s="104"/>
      <c r="J5" s="105"/>
      <c r="K5" s="7"/>
      <c r="L5" s="8"/>
      <c r="M5" s="9"/>
      <c r="N5" s="9"/>
      <c r="O5" s="9"/>
      <c r="P5" s="9"/>
      <c r="Q5" s="9"/>
      <c r="R5" s="2"/>
      <c r="S5" s="2"/>
      <c r="T5" s="2"/>
      <c r="U5" s="2"/>
      <c r="V5" s="2"/>
      <c r="W5" s="2"/>
      <c r="X5" s="2"/>
      <c r="Y5" s="2"/>
      <c r="Z5" s="2"/>
      <c r="AA5" s="2"/>
      <c r="AB5" s="2"/>
      <c r="AC5" s="2"/>
      <c r="AD5" s="2"/>
    </row>
    <row r="6" spans="1:30" ht="30">
      <c r="A6" s="10" t="s">
        <v>3</v>
      </c>
      <c r="B6" s="10" t="s">
        <v>4</v>
      </c>
      <c r="C6" s="10" t="s">
        <v>5</v>
      </c>
      <c r="D6" s="10" t="s">
        <v>6</v>
      </c>
      <c r="E6" s="10" t="s">
        <v>7</v>
      </c>
      <c r="F6" s="10" t="s">
        <v>8</v>
      </c>
      <c r="G6" s="10" t="s">
        <v>9</v>
      </c>
      <c r="H6" s="10" t="s">
        <v>10</v>
      </c>
      <c r="I6" s="10" t="s">
        <v>11</v>
      </c>
      <c r="J6" s="10" t="s">
        <v>12</v>
      </c>
      <c r="K6" s="11"/>
      <c r="L6" s="12"/>
      <c r="M6" s="12"/>
      <c r="N6" s="12"/>
      <c r="O6" s="12"/>
      <c r="P6" s="12"/>
      <c r="Q6" s="12"/>
      <c r="R6" s="13"/>
      <c r="S6" s="13"/>
      <c r="T6" s="13"/>
      <c r="U6" s="13"/>
      <c r="V6" s="13"/>
      <c r="W6" s="13"/>
      <c r="X6" s="13"/>
      <c r="Y6" s="13"/>
      <c r="Z6" s="13"/>
      <c r="AA6" s="13"/>
      <c r="AB6" s="13"/>
      <c r="AC6" s="13"/>
      <c r="AD6" s="13"/>
    </row>
    <row r="7" spans="1:30">
      <c r="A7" s="76" t="s">
        <v>240</v>
      </c>
      <c r="B7" s="67" t="s">
        <v>23</v>
      </c>
      <c r="C7" s="67" t="s">
        <v>181</v>
      </c>
      <c r="D7" s="15" t="s">
        <v>180</v>
      </c>
      <c r="E7" s="16">
        <v>1</v>
      </c>
      <c r="F7" s="66" t="s">
        <v>237</v>
      </c>
      <c r="G7" s="17">
        <v>18000</v>
      </c>
      <c r="H7" s="18">
        <v>0</v>
      </c>
      <c r="I7" s="18">
        <v>0</v>
      </c>
      <c r="J7" s="19">
        <f t="shared" ref="J7:J29" si="0">SUM(G7:I7)</f>
        <v>18000</v>
      </c>
      <c r="K7" s="20"/>
      <c r="L7" s="20"/>
      <c r="M7" s="20"/>
      <c r="N7" s="20"/>
      <c r="O7" s="20"/>
      <c r="P7" s="20"/>
      <c r="Q7" s="20"/>
      <c r="R7" s="21"/>
      <c r="S7" s="21"/>
      <c r="T7" s="21"/>
      <c r="U7" s="21"/>
      <c r="V7" s="21"/>
      <c r="W7" s="21"/>
      <c r="X7" s="21"/>
      <c r="Y7" s="21"/>
      <c r="Z7" s="21"/>
      <c r="AA7" s="6"/>
      <c r="AB7" s="6"/>
      <c r="AC7" s="6"/>
      <c r="AD7" s="6"/>
    </row>
    <row r="8" spans="1:30">
      <c r="A8" s="77" t="s">
        <v>241</v>
      </c>
      <c r="B8" s="14" t="s">
        <v>25</v>
      </c>
      <c r="C8" s="67" t="s">
        <v>182</v>
      </c>
      <c r="D8" s="15" t="s">
        <v>214</v>
      </c>
      <c r="E8" s="16">
        <v>1</v>
      </c>
      <c r="F8" s="75" t="s">
        <v>312</v>
      </c>
      <c r="G8" s="17">
        <v>0</v>
      </c>
      <c r="H8" s="18">
        <v>2600</v>
      </c>
      <c r="I8" s="18">
        <v>10400</v>
      </c>
      <c r="J8" s="19">
        <f t="shared" si="0"/>
        <v>13000</v>
      </c>
      <c r="K8" s="20"/>
      <c r="L8" s="20"/>
      <c r="M8" s="20"/>
      <c r="N8" s="20"/>
      <c r="O8" s="20"/>
      <c r="P8" s="20"/>
      <c r="Q8" s="20"/>
      <c r="R8" s="6"/>
      <c r="S8" s="6"/>
      <c r="T8" s="6"/>
      <c r="U8" s="6"/>
      <c r="V8" s="6"/>
      <c r="W8" s="6"/>
      <c r="X8" s="6"/>
      <c r="Y8" s="6"/>
      <c r="Z8" s="6"/>
      <c r="AA8" s="6"/>
      <c r="AB8" s="6"/>
      <c r="AC8" s="6"/>
      <c r="AD8" s="6"/>
    </row>
    <row r="9" spans="1:30">
      <c r="A9" s="78" t="s">
        <v>242</v>
      </c>
      <c r="B9" s="14" t="s">
        <v>25</v>
      </c>
      <c r="C9" s="67" t="s">
        <v>185</v>
      </c>
      <c r="D9" s="67" t="s">
        <v>214</v>
      </c>
      <c r="E9" s="16">
        <v>1</v>
      </c>
      <c r="F9" s="66" t="s">
        <v>347</v>
      </c>
      <c r="G9" s="17">
        <v>0</v>
      </c>
      <c r="H9" s="41">
        <v>2600</v>
      </c>
      <c r="I9" s="41">
        <v>10400</v>
      </c>
      <c r="J9" s="19">
        <f t="shared" si="0"/>
        <v>13000</v>
      </c>
      <c r="K9" s="20"/>
      <c r="L9" s="20"/>
      <c r="M9" s="20"/>
      <c r="N9" s="20"/>
      <c r="O9" s="20"/>
      <c r="P9" s="20"/>
      <c r="Q9" s="20"/>
      <c r="R9" s="6"/>
      <c r="S9" s="6"/>
      <c r="T9" s="6"/>
      <c r="U9" s="6"/>
      <c r="V9" s="6"/>
      <c r="W9" s="6"/>
      <c r="X9" s="6"/>
      <c r="Y9" s="6"/>
      <c r="Z9" s="6"/>
      <c r="AA9" s="6"/>
      <c r="AB9" s="6"/>
      <c r="AC9" s="6"/>
      <c r="AD9" s="6"/>
    </row>
    <row r="10" spans="1:30" ht="21" customHeight="1">
      <c r="A10" s="76" t="s">
        <v>243</v>
      </c>
      <c r="B10" s="14" t="s">
        <v>25</v>
      </c>
      <c r="C10" s="67" t="s">
        <v>184</v>
      </c>
      <c r="D10" s="67" t="s">
        <v>214</v>
      </c>
      <c r="E10" s="16">
        <v>1</v>
      </c>
      <c r="F10" s="75"/>
      <c r="G10" s="17">
        <v>0</v>
      </c>
      <c r="H10" s="41"/>
      <c r="I10" s="41"/>
      <c r="J10" s="19">
        <f t="shared" si="0"/>
        <v>0</v>
      </c>
      <c r="K10" s="20"/>
      <c r="L10" s="20"/>
      <c r="M10" s="20"/>
      <c r="N10" s="20"/>
      <c r="O10" s="20"/>
      <c r="P10" s="20"/>
      <c r="Q10" s="20"/>
      <c r="R10" s="6"/>
      <c r="S10" s="6"/>
      <c r="T10" s="6"/>
      <c r="U10" s="6"/>
      <c r="V10" s="6"/>
      <c r="W10" s="6"/>
      <c r="X10" s="6"/>
      <c r="Y10" s="6"/>
      <c r="Z10" s="6"/>
      <c r="AA10" s="6"/>
      <c r="AB10" s="6"/>
      <c r="AC10" s="6"/>
      <c r="AD10" s="6"/>
    </row>
    <row r="11" spans="1:30">
      <c r="A11" s="76" t="s">
        <v>244</v>
      </c>
      <c r="B11" s="14" t="s">
        <v>25</v>
      </c>
      <c r="C11" s="67" t="s">
        <v>183</v>
      </c>
      <c r="D11" s="67" t="s">
        <v>214</v>
      </c>
      <c r="E11" s="16">
        <v>1</v>
      </c>
      <c r="F11" s="66" t="s">
        <v>238</v>
      </c>
      <c r="G11" s="17">
        <v>0</v>
      </c>
      <c r="H11" s="41">
        <v>2600</v>
      </c>
      <c r="I11" s="41">
        <v>10400</v>
      </c>
      <c r="J11" s="19">
        <f t="shared" si="0"/>
        <v>13000</v>
      </c>
      <c r="K11" s="20"/>
      <c r="L11" s="20"/>
      <c r="M11" s="20"/>
      <c r="N11" s="20"/>
      <c r="O11" s="20"/>
      <c r="P11" s="20"/>
      <c r="Q11" s="20"/>
      <c r="R11" s="6"/>
      <c r="S11" s="6"/>
      <c r="T11" s="6"/>
      <c r="U11" s="6"/>
      <c r="V11" s="6"/>
      <c r="W11" s="6"/>
      <c r="X11" s="6"/>
      <c r="Y11" s="6"/>
      <c r="Z11" s="6"/>
      <c r="AA11" s="6"/>
      <c r="AB11" s="6"/>
      <c r="AC11" s="6"/>
      <c r="AD11" s="6"/>
    </row>
    <row r="12" spans="1:30">
      <c r="A12" s="76" t="s">
        <v>245</v>
      </c>
      <c r="B12" s="14" t="s">
        <v>27</v>
      </c>
      <c r="C12" s="67" t="s">
        <v>288</v>
      </c>
      <c r="D12" s="67" t="s">
        <v>226</v>
      </c>
      <c r="E12" s="16">
        <v>1</v>
      </c>
      <c r="F12" s="66"/>
      <c r="G12" s="17">
        <v>0</v>
      </c>
      <c r="H12" s="18"/>
      <c r="I12" s="18"/>
      <c r="J12" s="19">
        <f t="shared" si="0"/>
        <v>0</v>
      </c>
      <c r="K12" s="20"/>
      <c r="L12" s="20"/>
      <c r="M12" s="20"/>
      <c r="N12" s="20"/>
      <c r="O12" s="20"/>
      <c r="P12" s="20"/>
      <c r="Q12" s="20"/>
      <c r="R12" s="6"/>
      <c r="S12" s="6"/>
      <c r="T12" s="6"/>
      <c r="U12" s="6"/>
      <c r="V12" s="6"/>
      <c r="W12" s="6"/>
      <c r="X12" s="6"/>
      <c r="Y12" s="6"/>
      <c r="Z12" s="6"/>
      <c r="AA12" s="6"/>
      <c r="AB12" s="6"/>
      <c r="AC12" s="6"/>
      <c r="AD12" s="6"/>
    </row>
    <row r="13" spans="1:30">
      <c r="A13" s="76" t="s">
        <v>246</v>
      </c>
      <c r="B13" s="14" t="s">
        <v>29</v>
      </c>
      <c r="C13" s="67" t="s">
        <v>287</v>
      </c>
      <c r="D13" s="15" t="s">
        <v>214</v>
      </c>
      <c r="E13" s="16">
        <v>1</v>
      </c>
      <c r="F13" s="66" t="s">
        <v>332</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c r="A14" s="76" t="s">
        <v>247</v>
      </c>
      <c r="B14" s="14" t="s">
        <v>29</v>
      </c>
      <c r="C14" s="67" t="s">
        <v>209</v>
      </c>
      <c r="D14" s="67" t="s">
        <v>226</v>
      </c>
      <c r="E14" s="16">
        <v>1</v>
      </c>
      <c r="F14" s="66"/>
      <c r="G14" s="17">
        <v>0</v>
      </c>
      <c r="H14" s="41"/>
      <c r="I14" s="41"/>
      <c r="J14" s="19">
        <f t="shared" si="0"/>
        <v>0</v>
      </c>
      <c r="K14" s="20"/>
      <c r="L14" s="20"/>
      <c r="M14" s="20"/>
      <c r="N14" s="20"/>
      <c r="O14" s="20"/>
      <c r="P14" s="20"/>
      <c r="Q14" s="20"/>
      <c r="R14" s="6"/>
      <c r="S14" s="6"/>
      <c r="T14" s="6"/>
      <c r="U14" s="6"/>
      <c r="V14" s="6"/>
      <c r="W14" s="6"/>
      <c r="X14" s="6"/>
      <c r="Y14" s="6"/>
      <c r="Z14" s="6"/>
      <c r="AA14" s="6"/>
      <c r="AB14" s="6"/>
      <c r="AC14" s="6"/>
      <c r="AD14" s="6"/>
    </row>
    <row r="15" spans="1:30" s="64" customFormat="1">
      <c r="A15" s="79" t="s">
        <v>248</v>
      </c>
      <c r="B15" s="51" t="s">
        <v>29</v>
      </c>
      <c r="C15" s="67" t="s">
        <v>286</v>
      </c>
      <c r="D15" s="67" t="s">
        <v>214</v>
      </c>
      <c r="E15" s="43">
        <v>1</v>
      </c>
      <c r="F15" s="66" t="s">
        <v>322</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c r="A16" s="76" t="s">
        <v>249</v>
      </c>
      <c r="B16" s="51" t="s">
        <v>29</v>
      </c>
      <c r="C16" s="67" t="s">
        <v>285</v>
      </c>
      <c r="D16" s="67" t="s">
        <v>214</v>
      </c>
      <c r="E16" s="43">
        <v>1</v>
      </c>
      <c r="F16" s="66" t="s">
        <v>315</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c r="A17" s="76" t="s">
        <v>250</v>
      </c>
      <c r="B17" s="51" t="s">
        <v>29</v>
      </c>
      <c r="C17" s="67" t="s">
        <v>187</v>
      </c>
      <c r="D17" s="67" t="s">
        <v>214</v>
      </c>
      <c r="E17" s="43">
        <v>1</v>
      </c>
      <c r="F17" s="66" t="s">
        <v>348</v>
      </c>
      <c r="G17" s="41">
        <v>0</v>
      </c>
      <c r="H17" s="41">
        <v>1425.9</v>
      </c>
      <c r="I17" s="41">
        <v>5703.56</v>
      </c>
      <c r="J17" s="42">
        <f>SUM(G17:I17)</f>
        <v>7129.4600000000009</v>
      </c>
      <c r="K17" s="20"/>
      <c r="L17" s="20"/>
      <c r="M17" s="20"/>
      <c r="N17" s="20"/>
      <c r="O17" s="20"/>
      <c r="P17" s="20"/>
      <c r="Q17" s="20"/>
      <c r="R17" s="6"/>
      <c r="S17" s="6"/>
      <c r="T17" s="6"/>
      <c r="U17" s="6"/>
      <c r="V17" s="6"/>
      <c r="W17" s="6"/>
      <c r="X17" s="6"/>
      <c r="Y17" s="6"/>
      <c r="Z17" s="6"/>
      <c r="AA17" s="6"/>
      <c r="AB17" s="6"/>
      <c r="AC17" s="6"/>
      <c r="AD17" s="6"/>
    </row>
    <row r="18" spans="1:30">
      <c r="A18" s="76" t="s">
        <v>251</v>
      </c>
      <c r="B18" s="14" t="s">
        <v>29</v>
      </c>
      <c r="C18" s="67" t="s">
        <v>284</v>
      </c>
      <c r="D18" s="67" t="s">
        <v>214</v>
      </c>
      <c r="E18" s="16">
        <v>1</v>
      </c>
      <c r="F18" s="66" t="s">
        <v>289</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c r="A19" s="79" t="s">
        <v>252</v>
      </c>
      <c r="B19" s="51" t="s">
        <v>31</v>
      </c>
      <c r="C19" s="67" t="s">
        <v>189</v>
      </c>
      <c r="D19" s="67" t="s">
        <v>226</v>
      </c>
      <c r="E19" s="43">
        <v>1</v>
      </c>
      <c r="F19" s="66"/>
      <c r="G19" s="41">
        <v>0</v>
      </c>
      <c r="H19" s="41"/>
      <c r="I19" s="41"/>
      <c r="J19" s="42">
        <f t="shared" si="0"/>
        <v>0</v>
      </c>
      <c r="K19" s="20"/>
      <c r="L19" s="20"/>
      <c r="M19" s="20"/>
      <c r="N19" s="20"/>
      <c r="O19" s="20"/>
      <c r="P19" s="20"/>
      <c r="Q19" s="20"/>
      <c r="R19" s="6"/>
      <c r="S19" s="6"/>
      <c r="T19" s="6"/>
      <c r="U19" s="6"/>
      <c r="V19" s="6"/>
      <c r="W19" s="6"/>
      <c r="X19" s="6"/>
      <c r="Y19" s="6"/>
      <c r="Z19" s="6"/>
      <c r="AA19" s="6"/>
      <c r="AB19" s="6"/>
      <c r="AC19" s="6"/>
      <c r="AD19" s="6"/>
    </row>
    <row r="20" spans="1:30" s="64" customFormat="1">
      <c r="A20" s="76" t="s">
        <v>253</v>
      </c>
      <c r="B20" s="51" t="s">
        <v>31</v>
      </c>
      <c r="C20" s="67" t="s">
        <v>190</v>
      </c>
      <c r="D20" s="67" t="s">
        <v>226</v>
      </c>
      <c r="E20" s="43">
        <v>1</v>
      </c>
      <c r="F20" s="66"/>
      <c r="G20" s="41">
        <v>0</v>
      </c>
      <c r="H20" s="41"/>
      <c r="I20" s="41"/>
      <c r="J20" s="42">
        <f t="shared" si="0"/>
        <v>0</v>
      </c>
      <c r="K20" s="20"/>
      <c r="L20" s="20"/>
      <c r="M20" s="20"/>
      <c r="N20" s="20"/>
      <c r="O20" s="20"/>
      <c r="P20" s="20"/>
      <c r="Q20" s="20"/>
      <c r="R20" s="6"/>
      <c r="S20" s="6"/>
      <c r="T20" s="6"/>
      <c r="U20" s="6"/>
      <c r="V20" s="6"/>
      <c r="W20" s="6"/>
      <c r="X20" s="6"/>
      <c r="Y20" s="6"/>
      <c r="Z20" s="6"/>
      <c r="AA20" s="6"/>
      <c r="AB20" s="6"/>
      <c r="AC20" s="6"/>
      <c r="AD20" s="6"/>
    </row>
    <row r="21" spans="1:30" s="64" customFormat="1">
      <c r="A21" s="79" t="s">
        <v>254</v>
      </c>
      <c r="B21" s="51" t="s">
        <v>31</v>
      </c>
      <c r="C21" s="67" t="s">
        <v>191</v>
      </c>
      <c r="D21" s="67" t="s">
        <v>213</v>
      </c>
      <c r="E21" s="43">
        <v>1</v>
      </c>
      <c r="F21" s="66" t="s">
        <v>314</v>
      </c>
      <c r="G21" s="41">
        <v>0</v>
      </c>
      <c r="H21" s="41"/>
      <c r="I21" s="41">
        <v>5241.1000000000004</v>
      </c>
      <c r="J21" s="42">
        <f t="shared" si="0"/>
        <v>5241.1000000000004</v>
      </c>
      <c r="K21" s="20"/>
      <c r="L21" s="20"/>
      <c r="M21" s="20"/>
      <c r="N21" s="20"/>
      <c r="O21" s="20"/>
      <c r="P21" s="20"/>
      <c r="Q21" s="20"/>
      <c r="R21" s="6"/>
      <c r="S21" s="6"/>
      <c r="T21" s="6"/>
      <c r="U21" s="6"/>
      <c r="V21" s="6"/>
      <c r="W21" s="6"/>
      <c r="X21" s="6"/>
      <c r="Y21" s="6"/>
      <c r="Z21" s="6"/>
      <c r="AA21" s="6"/>
      <c r="AB21" s="6"/>
      <c r="AC21" s="6"/>
      <c r="AD21" s="6"/>
    </row>
    <row r="22" spans="1:30" s="64" customFormat="1">
      <c r="A22" s="76" t="s">
        <v>255</v>
      </c>
      <c r="B22" s="51" t="s">
        <v>31</v>
      </c>
      <c r="C22" s="67" t="s">
        <v>192</v>
      </c>
      <c r="D22" s="67" t="s">
        <v>214</v>
      </c>
      <c r="E22" s="43">
        <v>1</v>
      </c>
      <c r="F22" s="66" t="s">
        <v>316</v>
      </c>
      <c r="G22" s="41">
        <v>0</v>
      </c>
      <c r="H22" s="41">
        <v>1310.28</v>
      </c>
      <c r="I22" s="41">
        <v>5241.1099999999997</v>
      </c>
      <c r="J22" s="42">
        <f t="shared" si="0"/>
        <v>6551.3899999999994</v>
      </c>
      <c r="K22" s="20"/>
      <c r="L22" s="20"/>
      <c r="M22" s="20"/>
      <c r="N22" s="20"/>
      <c r="O22" s="20"/>
      <c r="P22" s="20"/>
      <c r="Q22" s="20"/>
      <c r="R22" s="6"/>
      <c r="S22" s="6"/>
      <c r="T22" s="6"/>
      <c r="U22" s="6"/>
      <c r="V22" s="6"/>
      <c r="W22" s="6"/>
      <c r="X22" s="6"/>
      <c r="Y22" s="6"/>
      <c r="Z22" s="6"/>
      <c r="AA22" s="6"/>
      <c r="AB22" s="6"/>
      <c r="AC22" s="6"/>
      <c r="AD22" s="6"/>
    </row>
    <row r="23" spans="1:30" s="64" customFormat="1">
      <c r="A23" s="76" t="s">
        <v>256</v>
      </c>
      <c r="B23" s="67" t="s">
        <v>31</v>
      </c>
      <c r="C23" s="67" t="s">
        <v>193</v>
      </c>
      <c r="D23" s="67" t="s">
        <v>214</v>
      </c>
      <c r="E23" s="43">
        <v>1</v>
      </c>
      <c r="F23" s="66" t="s">
        <v>335</v>
      </c>
      <c r="G23" s="41">
        <v>0</v>
      </c>
      <c r="H23" s="41">
        <v>1310.28</v>
      </c>
      <c r="I23" s="41">
        <v>5241.1099999999997</v>
      </c>
      <c r="J23" s="42">
        <f t="shared" si="0"/>
        <v>6551.3899999999994</v>
      </c>
      <c r="K23" s="20"/>
      <c r="L23" s="20"/>
      <c r="M23" s="20"/>
      <c r="N23" s="20"/>
      <c r="O23" s="20"/>
      <c r="P23" s="20"/>
      <c r="Q23" s="20"/>
      <c r="R23" s="6"/>
      <c r="S23" s="6"/>
      <c r="T23" s="6"/>
      <c r="U23" s="6"/>
      <c r="V23" s="6"/>
      <c r="W23" s="6"/>
      <c r="X23" s="6"/>
      <c r="Y23" s="6"/>
      <c r="Z23" s="6"/>
      <c r="AA23" s="6"/>
      <c r="AB23" s="6"/>
      <c r="AC23" s="6"/>
      <c r="AD23" s="6"/>
    </row>
    <row r="24" spans="1:30" s="64" customFormat="1">
      <c r="A24" s="79" t="s">
        <v>257</v>
      </c>
      <c r="B24" s="51" t="s">
        <v>31</v>
      </c>
      <c r="C24" s="67" t="s">
        <v>283</v>
      </c>
      <c r="D24" s="67" t="s">
        <v>216</v>
      </c>
      <c r="E24" s="43">
        <v>1</v>
      </c>
      <c r="F24" s="66" t="s">
        <v>313</v>
      </c>
      <c r="G24" s="41">
        <v>0</v>
      </c>
      <c r="H24" s="41"/>
      <c r="I24" s="41">
        <v>5241.1099999999997</v>
      </c>
      <c r="J24" s="42">
        <f t="shared" si="0"/>
        <v>5241.1099999999997</v>
      </c>
      <c r="K24" s="20"/>
      <c r="L24" s="20"/>
      <c r="M24" s="20"/>
      <c r="N24" s="20"/>
      <c r="O24" s="20"/>
      <c r="P24" s="20"/>
      <c r="Q24" s="20"/>
      <c r="R24" s="6"/>
      <c r="S24" s="6"/>
      <c r="T24" s="6"/>
      <c r="U24" s="6"/>
      <c r="V24" s="6"/>
      <c r="W24" s="6"/>
      <c r="X24" s="6"/>
      <c r="Y24" s="6"/>
      <c r="Z24" s="6"/>
      <c r="AA24" s="6"/>
      <c r="AB24" s="6"/>
      <c r="AC24" s="6"/>
      <c r="AD24" s="6"/>
    </row>
    <row r="25" spans="1:30" s="64" customFormat="1">
      <c r="A25" s="79" t="s">
        <v>258</v>
      </c>
      <c r="B25" s="51" t="s">
        <v>31</v>
      </c>
      <c r="C25" s="67" t="s">
        <v>186</v>
      </c>
      <c r="D25" s="67" t="s">
        <v>214</v>
      </c>
      <c r="E25" s="43">
        <v>1</v>
      </c>
      <c r="F25" s="66" t="s">
        <v>336</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c r="A26" s="80" t="s">
        <v>259</v>
      </c>
      <c r="B26" s="51" t="s">
        <v>31</v>
      </c>
      <c r="C26" s="67" t="s">
        <v>194</v>
      </c>
      <c r="D26" s="67" t="s">
        <v>214</v>
      </c>
      <c r="E26" s="43">
        <v>1</v>
      </c>
      <c r="F26" s="66" t="s">
        <v>337</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c r="A27" s="81" t="s">
        <v>282</v>
      </c>
      <c r="B27" s="51" t="s">
        <v>31</v>
      </c>
      <c r="C27" s="67" t="s">
        <v>195</v>
      </c>
      <c r="D27" s="67" t="s">
        <v>214</v>
      </c>
      <c r="E27" s="43">
        <v>1</v>
      </c>
      <c r="F27" s="66" t="s">
        <v>317</v>
      </c>
      <c r="G27" s="41">
        <v>0</v>
      </c>
      <c r="H27" s="41">
        <v>1310.28</v>
      </c>
      <c r="I27" s="41">
        <v>5241.1099999999997</v>
      </c>
      <c r="J27" s="42">
        <f t="shared" si="0"/>
        <v>6551.3899999999994</v>
      </c>
      <c r="K27" s="20"/>
      <c r="L27" s="20"/>
      <c r="M27" s="20"/>
      <c r="N27" s="20"/>
      <c r="O27" s="20"/>
      <c r="P27" s="20"/>
      <c r="Q27" s="20"/>
      <c r="R27" s="6"/>
      <c r="S27" s="6"/>
      <c r="T27" s="6"/>
      <c r="U27" s="6"/>
      <c r="V27" s="6"/>
      <c r="W27" s="6"/>
      <c r="X27" s="6"/>
      <c r="Y27" s="6"/>
      <c r="Z27" s="6"/>
      <c r="AA27" s="6"/>
      <c r="AB27" s="6"/>
      <c r="AC27" s="6"/>
      <c r="AD27" s="6"/>
    </row>
    <row r="28" spans="1:30" s="102" customFormat="1">
      <c r="A28" s="81" t="s">
        <v>341</v>
      </c>
      <c r="B28" s="51" t="s">
        <v>31</v>
      </c>
      <c r="C28" s="67" t="s">
        <v>342</v>
      </c>
      <c r="D28" s="67" t="s">
        <v>213</v>
      </c>
      <c r="E28" s="43"/>
      <c r="F28" s="66" t="s">
        <v>343</v>
      </c>
      <c r="G28" s="41">
        <v>0</v>
      </c>
      <c r="H28" s="41">
        <v>1310.28</v>
      </c>
      <c r="I28" s="41">
        <v>5241.1099999999997</v>
      </c>
      <c r="J28" s="42">
        <f>SUM(G28:I28)</f>
        <v>6551.3899999999994</v>
      </c>
      <c r="K28" s="20"/>
      <c r="L28" s="20"/>
      <c r="M28" s="20"/>
      <c r="N28" s="20"/>
      <c r="O28" s="20"/>
      <c r="P28" s="20"/>
      <c r="Q28" s="20"/>
      <c r="R28" s="6"/>
      <c r="S28" s="6"/>
      <c r="T28" s="6"/>
      <c r="U28" s="6"/>
      <c r="V28" s="6"/>
      <c r="W28" s="6"/>
      <c r="X28" s="6"/>
      <c r="Y28" s="6"/>
      <c r="Z28" s="6"/>
      <c r="AA28" s="6"/>
      <c r="AB28" s="6"/>
      <c r="AC28" s="6"/>
      <c r="AD28" s="6"/>
    </row>
    <row r="29" spans="1:30" s="64" customFormat="1">
      <c r="A29" s="82" t="s">
        <v>260</v>
      </c>
      <c r="B29" s="51" t="s">
        <v>31</v>
      </c>
      <c r="C29" s="67" t="s">
        <v>196</v>
      </c>
      <c r="D29" s="67" t="s">
        <v>214</v>
      </c>
      <c r="E29" s="43">
        <v>1</v>
      </c>
      <c r="F29" s="66" t="s">
        <v>333</v>
      </c>
      <c r="G29" s="41">
        <v>0</v>
      </c>
      <c r="H29" s="41">
        <v>1310.28</v>
      </c>
      <c r="I29" s="41">
        <v>5241.1099999999997</v>
      </c>
      <c r="J29" s="42">
        <f t="shared" si="0"/>
        <v>6551.3899999999994</v>
      </c>
      <c r="K29" s="20"/>
      <c r="L29" s="20"/>
      <c r="M29" s="20"/>
      <c r="N29" s="20"/>
      <c r="O29" s="20"/>
      <c r="P29" s="20"/>
      <c r="Q29" s="20"/>
      <c r="R29" s="6"/>
      <c r="S29" s="6"/>
      <c r="T29" s="6"/>
      <c r="U29" s="6"/>
      <c r="V29" s="6"/>
      <c r="W29" s="6"/>
      <c r="X29" s="6"/>
      <c r="Y29" s="6"/>
      <c r="Z29" s="6"/>
      <c r="AA29" s="6"/>
      <c r="AB29" s="6"/>
      <c r="AC29" s="6"/>
      <c r="AD29" s="6"/>
    </row>
    <row r="30" spans="1:30" s="64" customFormat="1">
      <c r="A30" s="76" t="s">
        <v>261</v>
      </c>
      <c r="B30" s="51" t="s">
        <v>33</v>
      </c>
      <c r="C30" s="67" t="s">
        <v>281</v>
      </c>
      <c r="D30" s="67" t="s">
        <v>214</v>
      </c>
      <c r="E30" s="43">
        <v>1</v>
      </c>
      <c r="F30" s="66" t="s">
        <v>349</v>
      </c>
      <c r="G30" s="41">
        <v>0</v>
      </c>
      <c r="H30" s="41">
        <v>1079.06</v>
      </c>
      <c r="I30" s="41">
        <v>4316.21</v>
      </c>
      <c r="J30" s="42">
        <f t="shared" ref="J30:J40" si="1">SUM(G30:I30)</f>
        <v>5395.27</v>
      </c>
      <c r="K30" s="20"/>
      <c r="L30" s="20"/>
      <c r="M30" s="20"/>
      <c r="N30" s="20"/>
      <c r="O30" s="20"/>
      <c r="P30" s="20"/>
      <c r="Q30" s="20"/>
      <c r="R30" s="6"/>
      <c r="S30" s="6"/>
      <c r="T30" s="6"/>
      <c r="U30" s="6"/>
      <c r="V30" s="6"/>
      <c r="W30" s="6"/>
      <c r="X30" s="6"/>
      <c r="Y30" s="6"/>
      <c r="Z30" s="6"/>
      <c r="AA30" s="6"/>
      <c r="AB30" s="6"/>
      <c r="AC30" s="6"/>
      <c r="AD30" s="6"/>
    </row>
    <row r="31" spans="1:30" s="64" customFormat="1">
      <c r="A31" s="79" t="s">
        <v>262</v>
      </c>
      <c r="B31" s="51" t="s">
        <v>33</v>
      </c>
      <c r="C31" s="67" t="s">
        <v>197</v>
      </c>
      <c r="D31" s="67" t="s">
        <v>214</v>
      </c>
      <c r="E31" s="43">
        <v>1</v>
      </c>
      <c r="F31" s="66" t="s">
        <v>318</v>
      </c>
      <c r="G31" s="41">
        <v>0</v>
      </c>
      <c r="H31" s="41">
        <v>1079.06</v>
      </c>
      <c r="I31" s="41">
        <v>4316.21</v>
      </c>
      <c r="J31" s="42">
        <f t="shared" si="1"/>
        <v>5395.27</v>
      </c>
      <c r="K31" s="20"/>
      <c r="L31" s="20"/>
      <c r="M31" s="20"/>
      <c r="N31" s="20"/>
      <c r="O31" s="20"/>
      <c r="P31" s="20"/>
      <c r="Q31" s="20"/>
      <c r="R31" s="6"/>
      <c r="S31" s="6"/>
      <c r="T31" s="6"/>
      <c r="U31" s="6"/>
      <c r="V31" s="6"/>
      <c r="W31" s="6"/>
      <c r="X31" s="6"/>
      <c r="Y31" s="6"/>
      <c r="Z31" s="6"/>
      <c r="AA31" s="6"/>
      <c r="AB31" s="6"/>
      <c r="AC31" s="6"/>
      <c r="AD31" s="6"/>
    </row>
    <row r="32" spans="1:30" s="64" customFormat="1">
      <c r="A32" s="80" t="s">
        <v>263</v>
      </c>
      <c r="B32" s="51" t="s">
        <v>33</v>
      </c>
      <c r="C32" s="67" t="s">
        <v>198</v>
      </c>
      <c r="D32" s="67" t="s">
        <v>214</v>
      </c>
      <c r="E32" s="43">
        <v>1</v>
      </c>
      <c r="F32" s="66" t="s">
        <v>329</v>
      </c>
      <c r="G32" s="41">
        <v>0</v>
      </c>
      <c r="H32" s="41">
        <v>1079.06</v>
      </c>
      <c r="I32" s="41">
        <v>4316.21</v>
      </c>
      <c r="J32" s="42">
        <f t="shared" si="1"/>
        <v>5395.27</v>
      </c>
      <c r="K32" s="20"/>
      <c r="L32" s="20"/>
      <c r="M32" s="20"/>
      <c r="N32" s="20"/>
      <c r="O32" s="20"/>
      <c r="P32" s="20"/>
      <c r="Q32" s="20"/>
      <c r="R32" s="6"/>
      <c r="S32" s="6"/>
      <c r="T32" s="6"/>
      <c r="U32" s="6"/>
      <c r="V32" s="6"/>
      <c r="W32" s="6"/>
      <c r="X32" s="6"/>
      <c r="Y32" s="6"/>
      <c r="Z32" s="6"/>
      <c r="AA32" s="6"/>
      <c r="AB32" s="6"/>
      <c r="AC32" s="6"/>
      <c r="AD32" s="6"/>
    </row>
    <row r="33" spans="1:30" s="64" customFormat="1">
      <c r="A33" s="83" t="s">
        <v>264</v>
      </c>
      <c r="B33" s="51" t="s">
        <v>35</v>
      </c>
      <c r="C33" s="67" t="s">
        <v>199</v>
      </c>
      <c r="D33" s="67" t="s">
        <v>226</v>
      </c>
      <c r="E33" s="43">
        <v>1</v>
      </c>
      <c r="F33" s="66"/>
      <c r="G33" s="41">
        <v>0</v>
      </c>
      <c r="H33" s="41">
        <v>936.46</v>
      </c>
      <c r="I33" s="41">
        <v>3745.31</v>
      </c>
      <c r="J33" s="42">
        <f t="shared" si="1"/>
        <v>4681.7700000000004</v>
      </c>
      <c r="K33" s="20"/>
      <c r="L33" s="20"/>
      <c r="M33" s="20"/>
      <c r="N33" s="20"/>
      <c r="O33" s="20"/>
      <c r="P33" s="20"/>
      <c r="Q33" s="20"/>
      <c r="R33" s="6"/>
      <c r="S33" s="6"/>
      <c r="T33" s="6"/>
      <c r="U33" s="6"/>
      <c r="V33" s="6"/>
      <c r="W33" s="6"/>
      <c r="X33" s="6"/>
      <c r="Y33" s="6"/>
      <c r="Z33" s="6"/>
      <c r="AA33" s="6"/>
      <c r="AB33" s="6"/>
      <c r="AC33" s="6"/>
      <c r="AD33" s="6"/>
    </row>
    <row r="34" spans="1:30" s="64" customFormat="1">
      <c r="A34" s="83" t="s">
        <v>265</v>
      </c>
      <c r="B34" s="51" t="s">
        <v>37</v>
      </c>
      <c r="C34" s="67" t="s">
        <v>280</v>
      </c>
      <c r="D34" s="67" t="s">
        <v>226</v>
      </c>
      <c r="E34" s="43">
        <v>1</v>
      </c>
      <c r="F34" s="66"/>
      <c r="G34" s="41">
        <v>0</v>
      </c>
      <c r="H34" s="41"/>
      <c r="I34" s="41"/>
      <c r="J34" s="42">
        <f t="shared" si="1"/>
        <v>0</v>
      </c>
      <c r="K34" s="20"/>
      <c r="L34" s="20"/>
      <c r="M34" s="20"/>
      <c r="N34" s="20"/>
      <c r="O34" s="20"/>
      <c r="P34" s="20"/>
      <c r="Q34" s="20"/>
      <c r="R34" s="6"/>
      <c r="S34" s="6"/>
      <c r="T34" s="6"/>
      <c r="U34" s="6"/>
      <c r="V34" s="6"/>
      <c r="W34" s="6"/>
      <c r="X34" s="6"/>
      <c r="Y34" s="6"/>
      <c r="Z34" s="6"/>
      <c r="AA34" s="6"/>
      <c r="AB34" s="6"/>
      <c r="AC34" s="6"/>
      <c r="AD34" s="6"/>
    </row>
    <row r="35" spans="1:30" s="64" customFormat="1">
      <c r="A35" s="83" t="s">
        <v>266</v>
      </c>
      <c r="B35" s="51" t="s">
        <v>37</v>
      </c>
      <c r="C35" s="67" t="s">
        <v>200</v>
      </c>
      <c r="D35" s="67" t="s">
        <v>214</v>
      </c>
      <c r="E35" s="43">
        <v>1</v>
      </c>
      <c r="F35" s="66" t="s">
        <v>320</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c r="A36" s="83" t="s">
        <v>267</v>
      </c>
      <c r="B36" s="51" t="s">
        <v>37</v>
      </c>
      <c r="C36" s="67" t="s">
        <v>279</v>
      </c>
      <c r="D36" s="67" t="s">
        <v>214</v>
      </c>
      <c r="E36" s="43">
        <v>1</v>
      </c>
      <c r="F36" s="66" t="s">
        <v>334</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c r="A37" s="79" t="s">
        <v>268</v>
      </c>
      <c r="B37" s="51" t="s">
        <v>37</v>
      </c>
      <c r="C37" s="67" t="s">
        <v>202</v>
      </c>
      <c r="D37" s="67" t="s">
        <v>214</v>
      </c>
      <c r="E37" s="43">
        <v>1</v>
      </c>
      <c r="F37" s="66" t="s">
        <v>339</v>
      </c>
      <c r="G37" s="41">
        <v>0</v>
      </c>
      <c r="H37" s="41">
        <v>770.75</v>
      </c>
      <c r="I37" s="41">
        <v>3083.01</v>
      </c>
      <c r="J37" s="42">
        <f t="shared" si="1"/>
        <v>3853.76</v>
      </c>
      <c r="K37" s="20"/>
      <c r="L37" s="20"/>
      <c r="M37" s="20"/>
      <c r="N37" s="20"/>
      <c r="O37" s="20"/>
      <c r="P37" s="20"/>
      <c r="Q37" s="20"/>
      <c r="R37" s="6"/>
      <c r="S37" s="6"/>
      <c r="T37" s="6"/>
      <c r="U37" s="6"/>
      <c r="V37" s="6"/>
      <c r="W37" s="6"/>
      <c r="X37" s="6"/>
      <c r="Y37" s="6"/>
      <c r="Z37" s="6"/>
      <c r="AA37" s="6"/>
      <c r="AB37" s="6"/>
      <c r="AC37" s="6"/>
      <c r="AD37" s="6"/>
    </row>
    <row r="38" spans="1:30" s="64" customFormat="1">
      <c r="A38" s="84" t="s">
        <v>269</v>
      </c>
      <c r="B38" s="51" t="s">
        <v>37</v>
      </c>
      <c r="C38" s="67" t="s">
        <v>203</v>
      </c>
      <c r="D38" s="67" t="s">
        <v>214</v>
      </c>
      <c r="E38" s="43">
        <v>1</v>
      </c>
      <c r="F38" s="66" t="s">
        <v>319</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c r="A39" s="84" t="s">
        <v>270</v>
      </c>
      <c r="B39" s="51" t="s">
        <v>37</v>
      </c>
      <c r="C39" s="67" t="s">
        <v>206</v>
      </c>
      <c r="D39" s="67" t="s">
        <v>214</v>
      </c>
      <c r="E39" s="43">
        <v>1</v>
      </c>
      <c r="F39" s="66" t="s">
        <v>323</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c r="A40" s="76" t="s">
        <v>271</v>
      </c>
      <c r="B40" s="51" t="s">
        <v>37</v>
      </c>
      <c r="C40" s="67" t="s">
        <v>204</v>
      </c>
      <c r="D40" s="67" t="s">
        <v>214</v>
      </c>
      <c r="E40" s="43">
        <v>1</v>
      </c>
      <c r="F40" s="66" t="s">
        <v>338</v>
      </c>
      <c r="G40" s="41">
        <v>0</v>
      </c>
      <c r="H40" s="41">
        <v>770.75</v>
      </c>
      <c r="I40" s="41">
        <v>3083.01</v>
      </c>
      <c r="J40" s="42">
        <f t="shared" si="1"/>
        <v>3853.76</v>
      </c>
      <c r="K40" s="20"/>
      <c r="L40" s="20"/>
      <c r="M40" s="20"/>
      <c r="N40" s="20"/>
      <c r="O40" s="20"/>
      <c r="P40" s="20"/>
      <c r="Q40" s="20"/>
      <c r="R40" s="6"/>
      <c r="S40" s="6"/>
      <c r="T40" s="6"/>
      <c r="U40" s="6"/>
      <c r="V40" s="6"/>
      <c r="W40" s="6"/>
      <c r="X40" s="6"/>
      <c r="Y40" s="6"/>
      <c r="Z40" s="6"/>
      <c r="AA40" s="6"/>
      <c r="AB40" s="6"/>
      <c r="AC40" s="6"/>
      <c r="AD40" s="6"/>
    </row>
    <row r="41" spans="1:30" s="64" customFormat="1">
      <c r="A41" s="76" t="s">
        <v>272</v>
      </c>
      <c r="B41" s="51" t="s">
        <v>37</v>
      </c>
      <c r="C41" s="67" t="s">
        <v>205</v>
      </c>
      <c r="D41" s="67" t="s">
        <v>214</v>
      </c>
      <c r="E41" s="43">
        <v>1</v>
      </c>
      <c r="F41" s="66" t="s">
        <v>330</v>
      </c>
      <c r="G41" s="41">
        <v>0</v>
      </c>
      <c r="H41" s="41">
        <v>770.75</v>
      </c>
      <c r="I41" s="41">
        <v>3083.01</v>
      </c>
      <c r="J41" s="42">
        <f t="shared" ref="J41:J45" si="2">SUM(G41:I41)</f>
        <v>3853.76</v>
      </c>
      <c r="K41" s="20"/>
      <c r="L41" s="20"/>
      <c r="M41" s="20"/>
      <c r="N41" s="20"/>
      <c r="O41" s="20"/>
      <c r="P41" s="20"/>
      <c r="Q41" s="20"/>
      <c r="R41" s="6"/>
      <c r="S41" s="6"/>
      <c r="T41" s="6"/>
      <c r="U41" s="6"/>
      <c r="V41" s="6"/>
      <c r="W41" s="6"/>
      <c r="X41" s="6"/>
      <c r="Y41" s="6"/>
      <c r="Z41" s="6"/>
      <c r="AA41" s="6"/>
      <c r="AB41" s="6"/>
      <c r="AC41" s="6"/>
      <c r="AD41" s="6"/>
    </row>
    <row r="42" spans="1:30" s="64" customFormat="1">
      <c r="A42" s="84" t="s">
        <v>273</v>
      </c>
      <c r="B42" s="51" t="s">
        <v>37</v>
      </c>
      <c r="C42" s="67" t="s">
        <v>201</v>
      </c>
      <c r="D42" s="67" t="s">
        <v>226</v>
      </c>
      <c r="E42" s="43">
        <v>1</v>
      </c>
      <c r="F42" s="66" t="s">
        <v>321</v>
      </c>
      <c r="G42" s="41">
        <v>0</v>
      </c>
      <c r="H42" s="41">
        <v>770.75</v>
      </c>
      <c r="I42" s="41">
        <v>3083.01</v>
      </c>
      <c r="J42" s="42">
        <f t="shared" si="2"/>
        <v>3853.76</v>
      </c>
      <c r="K42" s="20"/>
      <c r="L42" s="20"/>
      <c r="M42" s="20"/>
      <c r="N42" s="20"/>
      <c r="O42" s="20"/>
      <c r="P42" s="20"/>
      <c r="Q42" s="20"/>
      <c r="R42" s="6"/>
      <c r="S42" s="6"/>
      <c r="T42" s="6"/>
      <c r="U42" s="6"/>
      <c r="V42" s="6"/>
      <c r="W42" s="6"/>
      <c r="X42" s="6"/>
      <c r="Y42" s="6"/>
      <c r="Z42" s="6"/>
      <c r="AA42" s="6"/>
      <c r="AB42" s="6"/>
      <c r="AC42" s="6"/>
      <c r="AD42" s="6"/>
    </row>
    <row r="43" spans="1:30" s="64" customFormat="1">
      <c r="A43" s="85" t="s">
        <v>274</v>
      </c>
      <c r="B43" s="51" t="s">
        <v>37</v>
      </c>
      <c r="C43" s="67" t="s">
        <v>207</v>
      </c>
      <c r="D43" s="67" t="s">
        <v>214</v>
      </c>
      <c r="E43" s="43">
        <v>1</v>
      </c>
      <c r="F43" s="66" t="s">
        <v>331</v>
      </c>
      <c r="G43" s="41">
        <v>0</v>
      </c>
      <c r="H43" s="41">
        <v>770.75</v>
      </c>
      <c r="I43" s="41">
        <v>3083.01</v>
      </c>
      <c r="J43" s="42">
        <f t="shared" si="2"/>
        <v>3853.76</v>
      </c>
      <c r="K43" s="20"/>
      <c r="L43" s="20"/>
      <c r="M43" s="20"/>
      <c r="N43" s="20"/>
      <c r="O43" s="20"/>
      <c r="P43" s="20"/>
      <c r="Q43" s="20"/>
      <c r="R43" s="6"/>
      <c r="S43" s="6"/>
      <c r="T43" s="6"/>
      <c r="U43" s="6"/>
      <c r="V43" s="6"/>
      <c r="W43" s="6"/>
      <c r="X43" s="6"/>
      <c r="Y43" s="6"/>
      <c r="Z43" s="6"/>
      <c r="AA43" s="6"/>
      <c r="AB43" s="6"/>
      <c r="AC43" s="6"/>
      <c r="AD43" s="6"/>
    </row>
    <row r="44" spans="1:30" s="64" customFormat="1">
      <c r="A44" s="85" t="s">
        <v>275</v>
      </c>
      <c r="B44" s="51" t="s">
        <v>39</v>
      </c>
      <c r="C44" s="67" t="s">
        <v>208</v>
      </c>
      <c r="D44" s="67" t="s">
        <v>214</v>
      </c>
      <c r="E44" s="43">
        <v>1</v>
      </c>
      <c r="F44" s="66" t="s">
        <v>340</v>
      </c>
      <c r="G44" s="41">
        <v>0</v>
      </c>
      <c r="H44" s="41">
        <v>500.99</v>
      </c>
      <c r="I44" s="41">
        <v>3083.96</v>
      </c>
      <c r="J44" s="42">
        <f>SUM(G44:I44)</f>
        <v>3584.95</v>
      </c>
      <c r="K44" s="20"/>
      <c r="L44" s="20"/>
      <c r="M44" s="20"/>
      <c r="N44" s="20"/>
      <c r="O44" s="20"/>
      <c r="P44" s="20"/>
      <c r="Q44" s="20"/>
      <c r="R44" s="6"/>
      <c r="S44" s="6"/>
      <c r="T44" s="6"/>
      <c r="U44" s="6"/>
      <c r="V44" s="6"/>
      <c r="W44" s="6"/>
      <c r="X44" s="6"/>
      <c r="Y44" s="6"/>
      <c r="Z44" s="6"/>
      <c r="AA44" s="6"/>
      <c r="AB44" s="6"/>
      <c r="AC44" s="6"/>
      <c r="AD44" s="6"/>
    </row>
    <row r="45" spans="1:30" s="64" customFormat="1">
      <c r="A45" s="86" t="s">
        <v>276</v>
      </c>
      <c r="B45" s="51" t="s">
        <v>39</v>
      </c>
      <c r="C45" s="67" t="s">
        <v>209</v>
      </c>
      <c r="D45" s="67" t="s">
        <v>214</v>
      </c>
      <c r="E45" s="43">
        <v>1</v>
      </c>
      <c r="F45" s="66"/>
      <c r="G45" s="41">
        <v>0</v>
      </c>
      <c r="H45" s="41"/>
      <c r="I45" s="41"/>
      <c r="J45" s="42">
        <f t="shared" si="2"/>
        <v>0</v>
      </c>
      <c r="K45" s="20"/>
      <c r="L45" s="20"/>
      <c r="M45" s="20"/>
      <c r="N45" s="20"/>
      <c r="O45" s="20"/>
      <c r="P45" s="20"/>
      <c r="Q45" s="20"/>
      <c r="R45" s="6"/>
      <c r="S45" s="6"/>
      <c r="T45" s="6"/>
      <c r="U45" s="6"/>
      <c r="V45" s="6"/>
      <c r="W45" s="6"/>
      <c r="X45" s="6"/>
      <c r="Y45" s="6"/>
      <c r="Z45" s="6"/>
      <c r="AA45" s="6"/>
      <c r="AB45" s="6"/>
      <c r="AC45" s="6"/>
      <c r="AD45" s="6"/>
    </row>
    <row r="46" spans="1:30" s="64" customFormat="1">
      <c r="A46" s="87" t="s">
        <v>277</v>
      </c>
      <c r="B46" s="51" t="s">
        <v>39</v>
      </c>
      <c r="C46" s="67" t="s">
        <v>210</v>
      </c>
      <c r="D46" s="67" t="s">
        <v>226</v>
      </c>
      <c r="E46" s="43">
        <v>1</v>
      </c>
      <c r="F46" s="66"/>
      <c r="G46" s="41">
        <v>0</v>
      </c>
      <c r="H46" s="41">
        <v>500.99</v>
      </c>
      <c r="I46" s="41">
        <v>2003.96</v>
      </c>
      <c r="J46" s="42">
        <f>SUM(G46:I46)</f>
        <v>2504.9499999999998</v>
      </c>
      <c r="K46" s="20"/>
      <c r="L46" s="20"/>
      <c r="M46" s="20"/>
      <c r="N46" s="20"/>
      <c r="O46" s="20"/>
      <c r="P46" s="20"/>
      <c r="Q46" s="20"/>
      <c r="R46" s="6"/>
      <c r="S46" s="6"/>
      <c r="T46" s="6"/>
      <c r="U46" s="6"/>
      <c r="V46" s="6"/>
      <c r="W46" s="6"/>
      <c r="X46" s="6"/>
      <c r="Y46" s="6"/>
      <c r="Z46" s="6"/>
      <c r="AA46" s="6"/>
      <c r="AB46" s="6"/>
      <c r="AC46" s="6"/>
      <c r="AD46" s="6"/>
    </row>
    <row r="47" spans="1:30" s="64" customFormat="1">
      <c r="A47" s="86" t="s">
        <v>278</v>
      </c>
      <c r="B47" s="67" t="s">
        <v>43</v>
      </c>
      <c r="C47" s="67" t="s">
        <v>209</v>
      </c>
      <c r="D47" s="67" t="s">
        <v>226</v>
      </c>
      <c r="E47" s="43">
        <v>1</v>
      </c>
      <c r="F47" s="66"/>
      <c r="G47" s="41">
        <v>0</v>
      </c>
      <c r="H47" s="41"/>
      <c r="I47" s="41"/>
      <c r="J47" s="42">
        <f t="shared" ref="J47" si="3">SUM(G47:I47)</f>
        <v>0</v>
      </c>
      <c r="K47" s="20"/>
      <c r="L47" s="20"/>
      <c r="M47" s="20"/>
      <c r="N47" s="20"/>
      <c r="O47" s="20"/>
      <c r="P47" s="20"/>
      <c r="Q47" s="20"/>
      <c r="R47" s="6"/>
      <c r="S47" s="6"/>
      <c r="T47" s="6"/>
      <c r="U47" s="6"/>
      <c r="V47" s="6"/>
      <c r="W47" s="6"/>
      <c r="X47" s="6"/>
      <c r="Y47" s="6"/>
      <c r="Z47" s="6"/>
      <c r="AA47" s="6"/>
      <c r="AB47" s="6"/>
      <c r="AC47" s="6"/>
      <c r="AD47" s="6"/>
    </row>
    <row r="48" spans="1:30" ht="45">
      <c r="A48" s="22" t="s">
        <v>13</v>
      </c>
      <c r="B48" s="22" t="s">
        <v>14</v>
      </c>
      <c r="C48" s="23" t="s">
        <v>15</v>
      </c>
      <c r="D48" s="23" t="s">
        <v>16</v>
      </c>
      <c r="E48" s="23" t="s">
        <v>17</v>
      </c>
      <c r="F48" s="24"/>
      <c r="G48" s="23" t="s">
        <v>18</v>
      </c>
      <c r="H48" s="23" t="s">
        <v>19</v>
      </c>
      <c r="I48" s="23" t="s">
        <v>20</v>
      </c>
      <c r="J48" s="23" t="s">
        <v>21</v>
      </c>
      <c r="K48" s="20"/>
      <c r="L48" s="20"/>
      <c r="M48" s="20"/>
      <c r="N48" s="20"/>
      <c r="O48" s="20"/>
      <c r="P48" s="20"/>
      <c r="Q48" s="20"/>
      <c r="R48" s="6"/>
      <c r="S48" s="6"/>
      <c r="T48" s="6"/>
      <c r="U48" s="6"/>
      <c r="V48" s="6"/>
      <c r="W48" s="6"/>
      <c r="X48" s="6"/>
      <c r="Y48" s="6"/>
      <c r="Z48" s="6"/>
      <c r="AA48" s="6"/>
      <c r="AB48" s="6"/>
      <c r="AC48" s="6"/>
      <c r="AD48" s="6"/>
    </row>
    <row r="49" spans="1:30">
      <c r="A49" s="25" t="s">
        <v>22</v>
      </c>
      <c r="B49" s="26" t="s">
        <v>23</v>
      </c>
      <c r="C49" s="27">
        <f>SUMIFS($E$7:$E$47,$B$7:$B$47,"DAS",$D$7:$D$47,"&lt;&gt;VAGO")</f>
        <v>1</v>
      </c>
      <c r="D49" s="27">
        <f>SUMIFS($E$7:$E$47,$B$7:$B$47,"DAS",$D$7:$D$47,"VAGO")</f>
        <v>0</v>
      </c>
      <c r="E49" s="27">
        <f t="shared" ref="E49:E59" si="4">C49+D49</f>
        <v>1</v>
      </c>
      <c r="F49" s="28"/>
      <c r="G49" s="29">
        <f>SUMIF($B$7:$B$47,"DAS",$G$7:$G$47)</f>
        <v>18000</v>
      </c>
      <c r="H49" s="29">
        <f>SUMIF($B$7:$B$47,"DAS",$H$7:$H$47)</f>
        <v>0</v>
      </c>
      <c r="I49" s="29">
        <f>SUMIF($B$7:$B$47,"DAS",$I$7:$I$47)</f>
        <v>0</v>
      </c>
      <c r="J49" s="29">
        <f>SUMIF($B$7:$B$47,"DAS",$J$7:$J$47)</f>
        <v>18000</v>
      </c>
      <c r="K49" s="30"/>
      <c r="L49" s="30"/>
      <c r="M49" s="30"/>
      <c r="N49" s="30"/>
      <c r="O49" s="30"/>
      <c r="P49" s="30"/>
      <c r="Q49" s="30"/>
      <c r="R49" s="2"/>
      <c r="S49" s="2"/>
      <c r="T49" s="2"/>
      <c r="U49" s="2"/>
      <c r="V49" s="2"/>
      <c r="W49" s="2"/>
      <c r="X49" s="2"/>
      <c r="Y49" s="2"/>
      <c r="Z49" s="2"/>
      <c r="AA49" s="2"/>
      <c r="AB49" s="2"/>
      <c r="AC49" s="2"/>
      <c r="AD49" s="2"/>
    </row>
    <row r="50" spans="1:30">
      <c r="A50" s="25" t="s">
        <v>24</v>
      </c>
      <c r="B50" s="26" t="s">
        <v>25</v>
      </c>
      <c r="C50" s="27">
        <f>SUMIFS($E$7:$E$47,$B$7:$B$47,"DAS-1",$D$7:$D$47,"&lt;&gt;VAGO")</f>
        <v>4</v>
      </c>
      <c r="D50" s="27">
        <f>SUMIFS($E$7:$E$47,$B$7:$B$47,"DAS-1",$D$7:$D$47,"VAGO")</f>
        <v>0</v>
      </c>
      <c r="E50" s="27">
        <f t="shared" si="4"/>
        <v>4</v>
      </c>
      <c r="F50" s="31"/>
      <c r="G50" s="29">
        <f>SUMIF($B$7:$B$47,"DAS-1",$G$7:$G$47)</f>
        <v>0</v>
      </c>
      <c r="H50" s="29">
        <f>SUMIF($B$7:$B$47,"DAS-1",$H$7:$H$47)</f>
        <v>7800</v>
      </c>
      <c r="I50" s="29">
        <f>SUMIF($B$7:$B$47,"DAS-1",$I$7:$I$47)</f>
        <v>31200</v>
      </c>
      <c r="J50" s="29">
        <f>SUMIF($B$7:$B$47,"DAS-1",$J$7:$J$47)</f>
        <v>39000</v>
      </c>
      <c r="K50" s="30"/>
      <c r="L50" s="30"/>
      <c r="M50" s="30"/>
      <c r="N50" s="30"/>
      <c r="O50" s="30"/>
      <c r="P50" s="30"/>
      <c r="Q50" s="30"/>
      <c r="R50" s="2"/>
      <c r="S50" s="2"/>
      <c r="T50" s="2"/>
      <c r="U50" s="2"/>
      <c r="V50" s="2"/>
      <c r="W50" s="2"/>
      <c r="X50" s="2"/>
      <c r="Y50" s="2"/>
      <c r="Z50" s="2"/>
      <c r="AA50" s="2"/>
      <c r="AB50" s="2"/>
      <c r="AC50" s="2"/>
      <c r="AD50" s="2"/>
    </row>
    <row r="51" spans="1:30">
      <c r="A51" s="25" t="s">
        <v>26</v>
      </c>
      <c r="B51" s="16" t="s">
        <v>27</v>
      </c>
      <c r="C51" s="27">
        <f>SUMIFS($E$7:$E$47,$B$7:$B$47,"DAS-2",$D$7:$D$47,"&lt;&gt;VAGO")</f>
        <v>0</v>
      </c>
      <c r="D51" s="27">
        <f>SUMIFS($E$7:$E$47,$B$7:$B$47,"DAS-2",$D$7:$D$47,"VAGO")</f>
        <v>1</v>
      </c>
      <c r="E51" s="27">
        <f t="shared" si="4"/>
        <v>1</v>
      </c>
      <c r="F51" s="31"/>
      <c r="G51" s="29">
        <f>SUMIF($B$7:$B$47,"DAS-2",$G$7:$G$47)</f>
        <v>0</v>
      </c>
      <c r="H51" s="29">
        <f>SUMIF($B$7:$B$47,"DAS-2",$H$7:$H$47)</f>
        <v>0</v>
      </c>
      <c r="I51" s="29">
        <f>SUMIF($B$7:$B$47,"DAS-2",$I$7:$I$47)</f>
        <v>0</v>
      </c>
      <c r="J51" s="29">
        <f>SUMIF($B$7:$B$47,"DAS-2",$J$7:$J$47)</f>
        <v>0</v>
      </c>
      <c r="K51" s="30"/>
      <c r="L51" s="30"/>
      <c r="M51" s="30"/>
      <c r="N51" s="30"/>
      <c r="O51" s="30"/>
      <c r="P51" s="30"/>
      <c r="Q51" s="30"/>
      <c r="R51" s="2"/>
      <c r="S51" s="2"/>
      <c r="T51" s="2"/>
      <c r="U51" s="2"/>
      <c r="V51" s="2"/>
      <c r="W51" s="2"/>
      <c r="X51" s="2"/>
      <c r="Y51" s="2"/>
      <c r="Z51" s="2"/>
      <c r="AA51" s="2"/>
      <c r="AB51" s="2"/>
      <c r="AC51" s="2"/>
      <c r="AD51" s="2"/>
    </row>
    <row r="52" spans="1:30">
      <c r="A52" s="25" t="s">
        <v>28</v>
      </c>
      <c r="B52" s="16" t="s">
        <v>29</v>
      </c>
      <c r="C52" s="27">
        <f>SUMIFS($E$7:$E$47,$B$7:$B$47,"DAS-3",$D$7:$D$47,"&lt;&gt;VAGO")</f>
        <v>5</v>
      </c>
      <c r="D52" s="27">
        <f>SUMIFS($E$7:$E$47,$B$7:$B$47,"DAS-3",$D$7:$D$47,"VAGO")</f>
        <v>1</v>
      </c>
      <c r="E52" s="27">
        <f t="shared" si="4"/>
        <v>6</v>
      </c>
      <c r="F52" s="31"/>
      <c r="G52" s="29">
        <f>SUMIF($B$7:$B$47,"DAS-3",$G$7:$G$47)</f>
        <v>0</v>
      </c>
      <c r="H52" s="29">
        <f>SUMIF($B$7:$B$47,"DAS-3",$H$7:$H$47)</f>
        <v>7129.5</v>
      </c>
      <c r="I52" s="29">
        <f>SUMIF($B$7:$B$47,"DAS-3",$I$7:$I$47)</f>
        <v>28517.800000000003</v>
      </c>
      <c r="J52" s="29">
        <f>SUMIF($B$7:$B$47,"DAS-3",$J$7:$J$47)</f>
        <v>35647.300000000003</v>
      </c>
      <c r="K52" s="30"/>
      <c r="L52" s="30"/>
      <c r="M52" s="30"/>
      <c r="N52" s="30"/>
      <c r="O52" s="30"/>
      <c r="P52" s="30"/>
      <c r="Q52" s="30"/>
      <c r="R52" s="2"/>
      <c r="S52" s="2"/>
      <c r="T52" s="2"/>
      <c r="U52" s="2"/>
      <c r="V52" s="2"/>
      <c r="W52" s="2"/>
      <c r="X52" s="2"/>
      <c r="Y52" s="2"/>
      <c r="Z52" s="2"/>
      <c r="AA52" s="2"/>
      <c r="AB52" s="2"/>
      <c r="AC52" s="2"/>
      <c r="AD52" s="2"/>
    </row>
    <row r="53" spans="1:30">
      <c r="A53" s="32" t="s">
        <v>30</v>
      </c>
      <c r="B53" s="26" t="s">
        <v>31</v>
      </c>
      <c r="C53" s="27">
        <f>SUMIFS($E$7:$E$47,$B$7:$B$47,"DAS-4",$D$7:$D$47,"&lt;&gt;VAGO")</f>
        <v>8</v>
      </c>
      <c r="D53" s="27">
        <f>SUMIFS($E$7:$E$47,$B$7:$B$47,"DAS-4",$D$7:$D$47,"VAGO")</f>
        <v>2</v>
      </c>
      <c r="E53" s="27">
        <f t="shared" si="4"/>
        <v>10</v>
      </c>
      <c r="F53" s="33"/>
      <c r="G53" s="29">
        <f>SUMIF($B$7:$B$47,"DAS-4",$G$7:$G$47)</f>
        <v>0</v>
      </c>
      <c r="H53" s="29">
        <f>SUMIF($B$7:$B$47,"DAS-4",$H$7:$H$47)</f>
        <v>9171.9599999999991</v>
      </c>
      <c r="I53" s="29">
        <f>SUMIF($B$7:$B$47,"DAS-4",$I$7:$I$47)</f>
        <v>47169.98</v>
      </c>
      <c r="J53" s="29">
        <f>SUMIF($B$7:$B$47,"DAS-4",$J$7:$J$47)</f>
        <v>56341.939999999995</v>
      </c>
      <c r="K53" s="30"/>
      <c r="L53" s="30"/>
      <c r="M53" s="30"/>
      <c r="N53" s="30"/>
      <c r="O53" s="30"/>
      <c r="P53" s="30"/>
      <c r="Q53" s="30"/>
      <c r="R53" s="2"/>
      <c r="S53" s="2"/>
      <c r="T53" s="2"/>
      <c r="U53" s="2"/>
      <c r="V53" s="2"/>
      <c r="W53" s="2"/>
      <c r="X53" s="2"/>
      <c r="Y53" s="2"/>
      <c r="Z53" s="2"/>
      <c r="AA53" s="2"/>
      <c r="AB53" s="2"/>
      <c r="AC53" s="2"/>
      <c r="AD53" s="2"/>
    </row>
    <row r="54" spans="1:30">
      <c r="A54" s="32" t="s">
        <v>32</v>
      </c>
      <c r="B54" s="16" t="s">
        <v>33</v>
      </c>
      <c r="C54" s="27">
        <f>SUMIFS($E$7:$E$47,$B$7:$B$47,"DAS-5",$D$7:$D$47,"&lt;&gt;VAGO")</f>
        <v>3</v>
      </c>
      <c r="D54" s="27">
        <f>SUMIFS($E$7:$E$47,$B$7:$B$47,"DAS-5",$D$7:$D$47,"VAGO")</f>
        <v>0</v>
      </c>
      <c r="E54" s="27">
        <f t="shared" si="4"/>
        <v>3</v>
      </c>
      <c r="F54" s="33"/>
      <c r="G54" s="29">
        <f>SUMIF($B$7:$B$47,"DAS-5",$G$7:$G$47)</f>
        <v>0</v>
      </c>
      <c r="H54" s="29">
        <f>SUMIF($B$7:$B$47,"DAS-5",$H$7:$H$47)</f>
        <v>3237.18</v>
      </c>
      <c r="I54" s="29">
        <f>SUMIF($B$7:$B$47,"DAS-5",$I$7:$I$47)</f>
        <v>12948.630000000001</v>
      </c>
      <c r="J54" s="29">
        <f>SUMIF($B$7:$B$47,"DAS-5",$J$7:$J$47)</f>
        <v>16185.810000000001</v>
      </c>
      <c r="K54" s="30"/>
      <c r="L54" s="30"/>
      <c r="M54" s="30"/>
      <c r="N54" s="30"/>
      <c r="O54" s="30"/>
      <c r="P54" s="30"/>
      <c r="Q54" s="30"/>
      <c r="R54" s="2"/>
      <c r="S54" s="2"/>
      <c r="T54" s="2"/>
      <c r="U54" s="2"/>
      <c r="V54" s="2"/>
      <c r="W54" s="2"/>
      <c r="X54" s="2"/>
      <c r="Y54" s="2"/>
      <c r="Z54" s="2"/>
      <c r="AA54" s="2"/>
      <c r="AB54" s="2"/>
      <c r="AC54" s="2"/>
      <c r="AD54" s="2"/>
    </row>
    <row r="55" spans="1:30">
      <c r="A55" s="32" t="s">
        <v>34</v>
      </c>
      <c r="B55" s="26" t="s">
        <v>35</v>
      </c>
      <c r="C55" s="27">
        <f>SUMIFS($E$7:$E$47,$B$7:$B$47,"CAA-1",$D$7:$D$47,"&lt;&gt;VAGO")</f>
        <v>0</v>
      </c>
      <c r="D55" s="27">
        <f>SUMIFS($E$7:$E$47,$B$7:$B$47,"CAA-1",$D$7:$D$47,"VAGO")</f>
        <v>1</v>
      </c>
      <c r="E55" s="27">
        <f t="shared" si="4"/>
        <v>1</v>
      </c>
      <c r="F55" s="33"/>
      <c r="G55" s="29">
        <f>SUMIF($B$7:$B$47,"CAA-1",$G$7:$G$47)</f>
        <v>0</v>
      </c>
      <c r="H55" s="29">
        <f>SUMIF($B$7:$B$47,"CAA-1",$H$7:$H$47)</f>
        <v>936.46</v>
      </c>
      <c r="I55" s="29">
        <f>SUMIF($B$7:$B$47,"CAA-1",$I$7:$I$47)</f>
        <v>3745.31</v>
      </c>
      <c r="J55" s="29">
        <f>SUMIF($B$7:$B$47,"CAA-1",$J$7:$J$47)</f>
        <v>4681.7700000000004</v>
      </c>
      <c r="K55" s="30"/>
      <c r="L55" s="30"/>
      <c r="M55" s="30"/>
      <c r="N55" s="30"/>
      <c r="O55" s="30"/>
      <c r="P55" s="30"/>
      <c r="Q55" s="30"/>
      <c r="R55" s="2"/>
      <c r="S55" s="2"/>
      <c r="T55" s="2"/>
      <c r="U55" s="2"/>
      <c r="V55" s="2"/>
      <c r="W55" s="2"/>
      <c r="X55" s="2"/>
      <c r="Y55" s="2"/>
      <c r="Z55" s="2"/>
      <c r="AA55" s="2"/>
      <c r="AB55" s="2"/>
      <c r="AC55" s="2"/>
      <c r="AD55" s="2"/>
    </row>
    <row r="56" spans="1:30">
      <c r="A56" s="32" t="s">
        <v>36</v>
      </c>
      <c r="B56" s="26" t="s">
        <v>37</v>
      </c>
      <c r="C56" s="27">
        <f>SUMIFS($E$7:$E$47,$B$7:$B$47,"CAA-2",$D$7:$D$47,"&lt;&gt;VAGO")</f>
        <v>8</v>
      </c>
      <c r="D56" s="27">
        <f>SUMIFS($E$7:$E$47,$B$7:$B$47,"CAA-2",$D$7:$D$47,"VAGO")</f>
        <v>2</v>
      </c>
      <c r="E56" s="27">
        <f t="shared" si="4"/>
        <v>10</v>
      </c>
      <c r="F56" s="33"/>
      <c r="G56" s="29">
        <f>SUMIF($B$7:$B$47,"CAA-2",$G$7:$G$47)</f>
        <v>0</v>
      </c>
      <c r="H56" s="29">
        <f>SUMIF($B$7:$B$47,"CAA-2",$H$7:$H$47)</f>
        <v>6936.75</v>
      </c>
      <c r="I56" s="29">
        <f>SUMIF($B$7:$B$47,"CAA-2",$I$7:$I$47)</f>
        <v>27747.090000000004</v>
      </c>
      <c r="J56" s="29">
        <f>SUMIF($B$7:$B$47,"CAA-2",$J$7:$J$47)</f>
        <v>34683.840000000011</v>
      </c>
      <c r="K56" s="30"/>
      <c r="L56" s="30"/>
      <c r="M56" s="30"/>
      <c r="N56" s="30"/>
      <c r="O56" s="30"/>
      <c r="P56" s="30"/>
      <c r="Q56" s="30"/>
      <c r="R56" s="2"/>
      <c r="S56" s="2"/>
      <c r="T56" s="2"/>
      <c r="U56" s="2"/>
      <c r="V56" s="2"/>
      <c r="W56" s="2"/>
      <c r="X56" s="2"/>
      <c r="Y56" s="2"/>
      <c r="Z56" s="2"/>
      <c r="AA56" s="2"/>
      <c r="AB56" s="2"/>
      <c r="AC56" s="2"/>
      <c r="AD56" s="2"/>
    </row>
    <row r="57" spans="1:30">
      <c r="A57" s="32" t="s">
        <v>38</v>
      </c>
      <c r="B57" s="16" t="s">
        <v>39</v>
      </c>
      <c r="C57" s="27">
        <f>SUMIFS($E$7:$E$47,$B$7:$B$47,"CAA-3",$D$7:$D$47,"&lt;&gt;VAGO")</f>
        <v>2</v>
      </c>
      <c r="D57" s="27">
        <f>SUMIFS($E$7:$E$47,$B$7:$B$47,"CAA-3",$D$7:$D$47,"VAGO")</f>
        <v>1</v>
      </c>
      <c r="E57" s="27">
        <f t="shared" si="4"/>
        <v>3</v>
      </c>
      <c r="F57" s="31"/>
      <c r="G57" s="29">
        <f>SUMIF($B$7:$B$47,"CAA-3",$G$7:$G$47)</f>
        <v>0</v>
      </c>
      <c r="H57" s="29">
        <f>SUMIF($B$7:$B$47,"CAA-3",$H$7:$H$47)</f>
        <v>1001.98</v>
      </c>
      <c r="I57" s="29">
        <f>SUMIF($B$7:$B$47,"CAA-3",$I$7:$I$47)</f>
        <v>5087.92</v>
      </c>
      <c r="J57" s="29">
        <f>SUMIF($B$7:$B$47,"CAA-3",$J$7:$J$47)</f>
        <v>6089.9</v>
      </c>
      <c r="K57" s="30"/>
      <c r="L57" s="30"/>
      <c r="M57" s="30"/>
      <c r="N57" s="30"/>
      <c r="O57" s="30"/>
      <c r="P57" s="30"/>
      <c r="Q57" s="30"/>
      <c r="R57" s="2"/>
      <c r="S57" s="2"/>
      <c r="T57" s="2"/>
      <c r="U57" s="2"/>
      <c r="V57" s="2"/>
      <c r="W57" s="2"/>
      <c r="X57" s="2"/>
      <c r="Y57" s="2"/>
      <c r="Z57" s="2"/>
      <c r="AA57" s="2"/>
      <c r="AB57" s="2"/>
      <c r="AC57" s="2"/>
      <c r="AD57" s="2"/>
    </row>
    <row r="58" spans="1:30">
      <c r="A58" s="32" t="s">
        <v>40</v>
      </c>
      <c r="B58" s="16" t="s">
        <v>41</v>
      </c>
      <c r="C58" s="27">
        <f>SUMIFS($E$7:$E$47,$B$7:$B$47,"CAA-4",$D$7:$D$47,"&lt;&gt;VAGO")</f>
        <v>0</v>
      </c>
      <c r="D58" s="27">
        <f>SUMIFS($E$7:$E$47,$B$7:$B$47,"CAA-4",$D$7:$D$47,"VAGO")</f>
        <v>0</v>
      </c>
      <c r="E58" s="27">
        <f t="shared" si="4"/>
        <v>0</v>
      </c>
      <c r="F58" s="31"/>
      <c r="G58" s="29">
        <f>SUMIF($B$7:$B$47,"CAA-4",$G$7:$G$47)</f>
        <v>0</v>
      </c>
      <c r="H58" s="29">
        <f>SUMIF($B$7:$B$47,"CAA-4",$H$7:$H$47)</f>
        <v>0</v>
      </c>
      <c r="I58" s="29">
        <f>SUMIF($B$7:$B$47,"CAA-4",$I$7:$I$47)</f>
        <v>0</v>
      </c>
      <c r="J58" s="29">
        <f>SUM(G58:I58)</f>
        <v>0</v>
      </c>
      <c r="K58" s="30"/>
      <c r="L58" s="30"/>
      <c r="M58" s="30"/>
      <c r="N58" s="30"/>
      <c r="O58" s="30"/>
      <c r="P58" s="30"/>
      <c r="Q58" s="30"/>
      <c r="R58" s="2"/>
      <c r="S58" s="2"/>
      <c r="T58" s="2"/>
      <c r="U58" s="2"/>
      <c r="V58" s="2"/>
      <c r="W58" s="2"/>
      <c r="X58" s="2"/>
      <c r="Y58" s="2"/>
      <c r="Z58" s="2"/>
      <c r="AA58" s="2"/>
      <c r="AB58" s="2"/>
      <c r="AC58" s="2"/>
      <c r="AD58" s="2"/>
    </row>
    <row r="59" spans="1:30">
      <c r="A59" s="32" t="s">
        <v>42</v>
      </c>
      <c r="B59" s="16" t="s">
        <v>43</v>
      </c>
      <c r="C59" s="27">
        <f>SUMIFS($E$7:$E$47,$B$7:$B$47,"CAA-5",$D$7:$D$47,"&lt;&gt;VAGO")</f>
        <v>0</v>
      </c>
      <c r="D59" s="27">
        <f>SUMIFS($E$7:$E$47,$B$7:$B$47,"CAA-5",$D$7:$D$47,"VAGO")</f>
        <v>1</v>
      </c>
      <c r="E59" s="27">
        <f t="shared" si="4"/>
        <v>1</v>
      </c>
      <c r="F59" s="31"/>
      <c r="G59" s="29">
        <f>SUMIF($B$7:$B$47,"CAA-5",$G$7:$G$47)</f>
        <v>0</v>
      </c>
      <c r="H59" s="29">
        <f>SUMIF($B$7:$B$47,"CAA-5",$H$7:$H$47)</f>
        <v>0</v>
      </c>
      <c r="I59" s="29">
        <f>SUMIF($B$7:$B$47,"CAA-5",$I$7:$I$47)</f>
        <v>0</v>
      </c>
      <c r="J59" s="29">
        <f>SUMIF($B$7:$B$47,"CAA-5",$J$7:$J$47)</f>
        <v>0</v>
      </c>
      <c r="K59" s="30"/>
      <c r="L59" s="30"/>
      <c r="M59" s="30"/>
      <c r="N59" s="30"/>
      <c r="O59" s="30"/>
      <c r="P59" s="30"/>
      <c r="Q59" s="30"/>
      <c r="R59" s="2"/>
      <c r="S59" s="2"/>
      <c r="T59" s="2"/>
      <c r="U59" s="2"/>
      <c r="V59" s="2"/>
      <c r="W59" s="2"/>
      <c r="X59" s="2"/>
      <c r="Y59" s="2"/>
      <c r="Z59" s="2"/>
      <c r="AA59" s="2"/>
      <c r="AB59" s="2"/>
      <c r="AC59" s="2"/>
      <c r="AD59" s="2"/>
    </row>
    <row r="60" spans="1:30">
      <c r="A60" s="22" t="s">
        <v>44</v>
      </c>
      <c r="B60" s="24"/>
      <c r="C60" s="34">
        <f t="shared" ref="C60:E60" si="5">SUM(C49:C57)</f>
        <v>31</v>
      </c>
      <c r="D60" s="34">
        <f t="shared" si="5"/>
        <v>8</v>
      </c>
      <c r="E60" s="34">
        <f t="shared" si="5"/>
        <v>39</v>
      </c>
      <c r="F60" s="24"/>
      <c r="G60" s="35">
        <f t="shared" ref="G60:J60" si="6">SUM(G49:G59)</f>
        <v>18000</v>
      </c>
      <c r="H60" s="35">
        <f t="shared" si="6"/>
        <v>36213.83</v>
      </c>
      <c r="I60" s="35">
        <f t="shared" si="6"/>
        <v>156416.73000000001</v>
      </c>
      <c r="J60" s="35">
        <f t="shared" si="6"/>
        <v>210630.55999999997</v>
      </c>
      <c r="K60" s="30"/>
      <c r="L60" s="30"/>
      <c r="M60" s="30"/>
      <c r="N60" s="30"/>
      <c r="O60" s="30"/>
      <c r="P60" s="30"/>
      <c r="Q60" s="30"/>
      <c r="R60" s="2"/>
      <c r="S60" s="2"/>
      <c r="T60" s="2"/>
      <c r="U60" s="2"/>
      <c r="V60" s="2"/>
      <c r="W60" s="2"/>
      <c r="X60" s="2"/>
      <c r="Y60" s="2"/>
      <c r="Z60" s="2"/>
      <c r="AA60" s="2"/>
      <c r="AB60" s="2"/>
      <c r="AC60" s="2"/>
      <c r="AD60" s="2"/>
    </row>
    <row r="61" spans="1:30" ht="45.75" customHeight="1">
      <c r="A61" s="36"/>
      <c r="B61" s="30"/>
      <c r="C61" s="30"/>
      <c r="D61" s="30"/>
      <c r="E61" s="30"/>
      <c r="F61" s="30"/>
      <c r="G61" s="30"/>
      <c r="H61" s="20"/>
      <c r="I61" s="20"/>
      <c r="J61" s="37"/>
      <c r="K61" s="30"/>
      <c r="L61" s="30"/>
      <c r="M61" s="30"/>
      <c r="N61" s="30"/>
      <c r="O61" s="30"/>
      <c r="P61" s="30"/>
      <c r="Q61" s="30"/>
      <c r="R61" s="2"/>
      <c r="S61" s="2"/>
      <c r="T61" s="2"/>
      <c r="U61" s="2"/>
      <c r="V61" s="2"/>
      <c r="W61" s="2"/>
      <c r="X61" s="2"/>
      <c r="Y61" s="2"/>
      <c r="Z61" s="2"/>
      <c r="AA61" s="2"/>
      <c r="AB61" s="2"/>
      <c r="AC61" s="2"/>
      <c r="AD61" s="2"/>
    </row>
    <row r="62" spans="1:30">
      <c r="A62" s="112" t="s">
        <v>45</v>
      </c>
      <c r="B62" s="104"/>
      <c r="C62" s="104"/>
      <c r="D62" s="104"/>
      <c r="E62" s="104"/>
      <c r="F62" s="104"/>
      <c r="G62" s="104"/>
      <c r="H62" s="104"/>
      <c r="I62" s="105"/>
      <c r="J62" s="30"/>
      <c r="K62" s="7"/>
      <c r="L62" s="30"/>
      <c r="M62" s="30"/>
      <c r="N62" s="30"/>
      <c r="O62" s="30"/>
      <c r="P62" s="30"/>
      <c r="Q62" s="30"/>
      <c r="R62" s="2"/>
      <c r="S62" s="2"/>
      <c r="T62" s="2"/>
      <c r="U62" s="2"/>
      <c r="V62" s="2"/>
      <c r="W62" s="2"/>
      <c r="X62" s="2"/>
      <c r="Y62" s="2"/>
      <c r="Z62" s="2"/>
      <c r="AA62" s="2"/>
      <c r="AB62" s="2"/>
      <c r="AC62" s="2"/>
      <c r="AD62" s="2"/>
    </row>
    <row r="63" spans="1:30" ht="30">
      <c r="A63" s="10" t="s">
        <v>46</v>
      </c>
      <c r="B63" s="10" t="s">
        <v>47</v>
      </c>
      <c r="C63" s="10" t="s">
        <v>48</v>
      </c>
      <c r="D63" s="10" t="s">
        <v>49</v>
      </c>
      <c r="E63" s="10" t="s">
        <v>50</v>
      </c>
      <c r="F63" s="10" t="s">
        <v>51</v>
      </c>
      <c r="G63" s="10" t="s">
        <v>52</v>
      </c>
      <c r="H63" s="10" t="s">
        <v>53</v>
      </c>
      <c r="I63" s="10" t="s">
        <v>54</v>
      </c>
      <c r="J63" s="38"/>
      <c r="K63" s="7"/>
      <c r="L63" s="38"/>
      <c r="M63" s="38"/>
      <c r="N63" s="38"/>
      <c r="O63" s="38"/>
      <c r="P63" s="38"/>
      <c r="Q63" s="38"/>
      <c r="R63" s="39"/>
      <c r="S63" s="13"/>
      <c r="T63" s="13"/>
      <c r="U63" s="13"/>
      <c r="V63" s="13"/>
      <c r="W63" s="13"/>
      <c r="X63" s="13"/>
      <c r="Y63" s="13"/>
      <c r="Z63" s="13"/>
      <c r="AA63" s="13"/>
      <c r="AB63" s="13"/>
      <c r="AC63" s="13"/>
      <c r="AD63" s="13"/>
    </row>
    <row r="64" spans="1:30">
      <c r="A64" s="86" t="s">
        <v>290</v>
      </c>
      <c r="B64" s="40" t="s">
        <v>64</v>
      </c>
      <c r="C64" s="67" t="s">
        <v>212</v>
      </c>
      <c r="D64" s="14" t="s">
        <v>213</v>
      </c>
      <c r="E64" s="26">
        <v>1</v>
      </c>
      <c r="F64" s="69" t="s">
        <v>324</v>
      </c>
      <c r="G64" s="41">
        <v>0</v>
      </c>
      <c r="H64" s="41">
        <v>6782.61</v>
      </c>
      <c r="I64" s="42">
        <f t="shared" ref="I64:I70" si="7">SUM(G64:H64)</f>
        <v>6782.61</v>
      </c>
      <c r="J64" s="30"/>
      <c r="K64" s="20"/>
      <c r="L64" s="20"/>
      <c r="M64" s="20"/>
      <c r="N64" s="20"/>
      <c r="O64" s="20"/>
      <c r="P64" s="20"/>
      <c r="Q64" s="20"/>
      <c r="R64" s="6"/>
      <c r="S64" s="6"/>
      <c r="T64" s="6"/>
      <c r="U64" s="6"/>
      <c r="V64" s="6"/>
      <c r="W64" s="6"/>
      <c r="X64" s="6"/>
      <c r="Y64" s="6"/>
      <c r="Z64" s="6"/>
      <c r="AA64" s="6"/>
      <c r="AB64" s="6"/>
      <c r="AC64" s="6"/>
      <c r="AD64" s="6"/>
    </row>
    <row r="65" spans="1:30">
      <c r="A65" s="88" t="s">
        <v>291</v>
      </c>
      <c r="B65" s="70" t="s">
        <v>64</v>
      </c>
      <c r="C65" s="67" t="s">
        <v>188</v>
      </c>
      <c r="D65" s="14" t="s">
        <v>226</v>
      </c>
      <c r="E65" s="26">
        <v>1</v>
      </c>
      <c r="F65" s="69"/>
      <c r="G65" s="41">
        <v>0</v>
      </c>
      <c r="H65" s="41">
        <v>0</v>
      </c>
      <c r="I65" s="42">
        <f t="shared" si="7"/>
        <v>0</v>
      </c>
      <c r="J65" s="30"/>
      <c r="K65" s="20"/>
      <c r="L65" s="20"/>
      <c r="M65" s="20"/>
      <c r="N65" s="20"/>
      <c r="O65" s="20"/>
      <c r="P65" s="20"/>
      <c r="Q65" s="20"/>
      <c r="R65" s="6"/>
      <c r="S65" s="6"/>
      <c r="T65" s="6"/>
      <c r="U65" s="6"/>
      <c r="V65" s="6"/>
      <c r="W65" s="6"/>
      <c r="X65" s="6"/>
      <c r="Y65" s="6"/>
      <c r="Z65" s="6"/>
      <c r="AA65" s="6"/>
      <c r="AB65" s="6"/>
      <c r="AC65" s="6"/>
      <c r="AD65" s="6"/>
    </row>
    <row r="66" spans="1:30">
      <c r="A66" s="76" t="s">
        <v>292</v>
      </c>
      <c r="B66" s="40" t="s">
        <v>68</v>
      </c>
      <c r="C66" s="67" t="s">
        <v>197</v>
      </c>
      <c r="D66" s="14" t="s">
        <v>226</v>
      </c>
      <c r="E66" s="26">
        <v>1</v>
      </c>
      <c r="F66" s="66"/>
      <c r="G66" s="41">
        <v>0</v>
      </c>
      <c r="H66" s="41">
        <v>0</v>
      </c>
      <c r="I66" s="42">
        <f t="shared" si="7"/>
        <v>0</v>
      </c>
      <c r="J66" s="30"/>
      <c r="K66" s="20"/>
      <c r="L66" s="20"/>
      <c r="M66" s="20"/>
      <c r="N66" s="20"/>
      <c r="O66" s="20"/>
      <c r="P66" s="20"/>
      <c r="Q66" s="20"/>
      <c r="R66" s="6"/>
      <c r="S66" s="6"/>
      <c r="T66" s="6"/>
      <c r="U66" s="6"/>
      <c r="V66" s="6"/>
      <c r="W66" s="6"/>
      <c r="X66" s="6"/>
      <c r="Y66" s="6"/>
      <c r="Z66" s="6"/>
      <c r="AA66" s="6"/>
      <c r="AB66" s="6"/>
      <c r="AC66" s="6"/>
      <c r="AD66" s="6"/>
    </row>
    <row r="67" spans="1:30" ht="16.5">
      <c r="A67" s="79" t="s">
        <v>293</v>
      </c>
      <c r="B67" s="40" t="s">
        <v>68</v>
      </c>
      <c r="C67" s="67" t="s">
        <v>215</v>
      </c>
      <c r="D67" s="14" t="s">
        <v>213</v>
      </c>
      <c r="E67" s="26">
        <v>1</v>
      </c>
      <c r="F67" s="101" t="s">
        <v>239</v>
      </c>
      <c r="G67" s="41">
        <v>0</v>
      </c>
      <c r="H67" s="41">
        <v>5241.1099999999997</v>
      </c>
      <c r="I67" s="42">
        <f t="shared" si="7"/>
        <v>5241.1099999999997</v>
      </c>
      <c r="J67" s="30"/>
      <c r="K67" s="20"/>
      <c r="L67" s="20"/>
      <c r="M67" s="20"/>
      <c r="N67" s="20"/>
      <c r="O67" s="20"/>
      <c r="P67" s="20"/>
      <c r="Q67" s="20"/>
      <c r="R67" s="6"/>
      <c r="S67" s="6"/>
      <c r="T67" s="6"/>
      <c r="U67" s="6"/>
      <c r="V67" s="6"/>
      <c r="W67" s="6"/>
      <c r="X67" s="6"/>
      <c r="Y67" s="6"/>
      <c r="Z67" s="6"/>
      <c r="AA67" s="6"/>
      <c r="AB67" s="6"/>
      <c r="AC67" s="6"/>
      <c r="AD67" s="6"/>
    </row>
    <row r="68" spans="1:30">
      <c r="A68" s="79" t="s">
        <v>294</v>
      </c>
      <c r="B68" s="40" t="s">
        <v>70</v>
      </c>
      <c r="C68" s="67" t="s">
        <v>193</v>
      </c>
      <c r="D68" s="14" t="s">
        <v>226</v>
      </c>
      <c r="E68" s="26">
        <v>1</v>
      </c>
      <c r="F68" s="66"/>
      <c r="G68" s="41">
        <v>0</v>
      </c>
      <c r="H68" s="41">
        <v>0</v>
      </c>
      <c r="I68" s="42">
        <f t="shared" si="7"/>
        <v>0</v>
      </c>
      <c r="J68" s="30"/>
      <c r="K68" s="20"/>
      <c r="L68" s="20"/>
      <c r="M68" s="20"/>
      <c r="N68" s="20"/>
      <c r="O68" s="20"/>
      <c r="P68" s="20"/>
      <c r="Q68" s="20"/>
      <c r="R68" s="6"/>
      <c r="S68" s="6"/>
      <c r="T68" s="6"/>
      <c r="U68" s="6"/>
      <c r="V68" s="6"/>
      <c r="W68" s="6"/>
      <c r="X68" s="6"/>
      <c r="Y68" s="6"/>
      <c r="Z68" s="6"/>
      <c r="AA68" s="6"/>
      <c r="AB68" s="6"/>
      <c r="AC68" s="6"/>
      <c r="AD68" s="6"/>
    </row>
    <row r="69" spans="1:30">
      <c r="A69" s="79" t="s">
        <v>295</v>
      </c>
      <c r="B69" s="40" t="s">
        <v>72</v>
      </c>
      <c r="C69" s="67" t="s">
        <v>211</v>
      </c>
      <c r="D69" s="14" t="s">
        <v>216</v>
      </c>
      <c r="E69" s="26">
        <v>1</v>
      </c>
      <c r="F69" s="66" t="s">
        <v>325</v>
      </c>
      <c r="G69" s="41">
        <v>0</v>
      </c>
      <c r="H69" s="41">
        <v>3083.01</v>
      </c>
      <c r="I69" s="42">
        <f t="shared" si="7"/>
        <v>3083.01</v>
      </c>
      <c r="J69" s="30"/>
      <c r="K69" s="20"/>
      <c r="L69" s="20"/>
      <c r="M69" s="20"/>
      <c r="N69" s="20"/>
      <c r="O69" s="20"/>
      <c r="P69" s="20"/>
      <c r="Q69" s="20"/>
      <c r="R69" s="6"/>
      <c r="S69" s="6"/>
      <c r="T69" s="6"/>
      <c r="U69" s="6"/>
      <c r="V69" s="6"/>
      <c r="W69" s="6"/>
      <c r="X69" s="6"/>
      <c r="Y69" s="6"/>
      <c r="Z69" s="6"/>
      <c r="AA69" s="6"/>
      <c r="AB69" s="6"/>
      <c r="AC69" s="6"/>
      <c r="AD69" s="6"/>
    </row>
    <row r="70" spans="1:30">
      <c r="A70" s="81" t="s">
        <v>296</v>
      </c>
      <c r="B70" s="40" t="s">
        <v>72</v>
      </c>
      <c r="C70" s="67" t="s">
        <v>217</v>
      </c>
      <c r="D70" s="14" t="s">
        <v>216</v>
      </c>
      <c r="E70" s="26">
        <v>1</v>
      </c>
      <c r="F70" s="66" t="s">
        <v>326</v>
      </c>
      <c r="G70" s="41">
        <v>0</v>
      </c>
      <c r="H70" s="41">
        <v>3083.01</v>
      </c>
      <c r="I70" s="42">
        <f t="shared" si="7"/>
        <v>3083.01</v>
      </c>
      <c r="J70" s="30"/>
      <c r="K70" s="20"/>
      <c r="L70" s="20"/>
      <c r="M70" s="20"/>
      <c r="N70" s="20"/>
      <c r="O70" s="20"/>
      <c r="P70" s="20"/>
      <c r="Q70" s="20"/>
      <c r="R70" s="6"/>
      <c r="S70" s="6"/>
      <c r="T70" s="6"/>
      <c r="U70" s="6"/>
      <c r="V70" s="6"/>
      <c r="W70" s="6"/>
      <c r="X70" s="6"/>
      <c r="Y70" s="6"/>
      <c r="Z70" s="6"/>
      <c r="AA70" s="6"/>
      <c r="AB70" s="6"/>
      <c r="AC70" s="6"/>
      <c r="AD70" s="6"/>
    </row>
    <row r="71" spans="1:30" ht="45">
      <c r="A71" s="22" t="s">
        <v>55</v>
      </c>
      <c r="B71" s="22" t="s">
        <v>56</v>
      </c>
      <c r="C71" s="23" t="s">
        <v>57</v>
      </c>
      <c r="D71" s="23" t="s">
        <v>58</v>
      </c>
      <c r="E71" s="23" t="s">
        <v>59</v>
      </c>
      <c r="F71" s="44"/>
      <c r="G71" s="23" t="s">
        <v>60</v>
      </c>
      <c r="H71" s="23" t="s">
        <v>61</v>
      </c>
      <c r="I71" s="23" t="s">
        <v>62</v>
      </c>
      <c r="J71" s="30"/>
      <c r="K71" s="7"/>
      <c r="L71" s="7"/>
      <c r="M71" s="7"/>
      <c r="N71" s="7"/>
      <c r="O71" s="7"/>
      <c r="P71" s="7"/>
      <c r="Q71" s="7"/>
      <c r="R71" s="45"/>
      <c r="S71" s="21"/>
      <c r="T71" s="21"/>
      <c r="U71" s="21"/>
      <c r="V71" s="21"/>
      <c r="W71" s="21"/>
      <c r="X71" s="21"/>
      <c r="Y71" s="21"/>
      <c r="Z71" s="21"/>
      <c r="AA71" s="21"/>
      <c r="AB71" s="21"/>
      <c r="AC71" s="21"/>
      <c r="AD71" s="21"/>
    </row>
    <row r="72" spans="1:30">
      <c r="A72" s="25" t="s">
        <v>63</v>
      </c>
      <c r="B72" s="46" t="s">
        <v>64</v>
      </c>
      <c r="C72" s="27">
        <f>SUMIFS($E$64:$E$70,$B$64:$B$70,"FDA",$D$64:$D$70,"&lt;&gt;VAGO")</f>
        <v>1</v>
      </c>
      <c r="D72" s="27">
        <f>SUMIFS($E$64:$E$70,$B$64:$B$70,"FDA",$D$64:$D$70,"VAGO")</f>
        <v>1</v>
      </c>
      <c r="E72" s="27">
        <f t="shared" ref="E72:E76" si="8">C72+D72</f>
        <v>2</v>
      </c>
      <c r="F72" s="28"/>
      <c r="G72" s="19">
        <f>SUMIF($B$64:$B$70,"FDA",$G$64:$G$70)</f>
        <v>0</v>
      </c>
      <c r="H72" s="19">
        <f>SUMIF($B$64:$B$70,"FDA",$H$64:$H$70)</f>
        <v>6782.61</v>
      </c>
      <c r="I72" s="19">
        <f>SUMIF($B$64:$B$70,"FDA",$I$64:$I$70)</f>
        <v>6782.61</v>
      </c>
      <c r="J72" s="20"/>
      <c r="K72" s="7"/>
      <c r="L72" s="20"/>
      <c r="M72" s="20"/>
      <c r="N72" s="20"/>
      <c r="O72" s="20"/>
      <c r="P72" s="20"/>
      <c r="Q72" s="20"/>
      <c r="R72" s="6"/>
      <c r="S72" s="6"/>
      <c r="T72" s="6"/>
      <c r="U72" s="6"/>
      <c r="V72" s="6"/>
      <c r="W72" s="6"/>
      <c r="X72" s="6"/>
      <c r="Y72" s="6"/>
      <c r="Z72" s="6"/>
      <c r="AA72" s="6"/>
      <c r="AB72" s="6"/>
      <c r="AC72" s="6"/>
      <c r="AD72" s="6"/>
    </row>
    <row r="73" spans="1:30">
      <c r="A73" s="25" t="s">
        <v>65</v>
      </c>
      <c r="B73" s="46" t="s">
        <v>66</v>
      </c>
      <c r="C73" s="27">
        <f>SUMIFS($E$64:$E$70,$B$64:$B$70,"FDA-1",$D$64:$D$70,"&lt;&gt;VAGO")</f>
        <v>0</v>
      </c>
      <c r="D73" s="27">
        <f>SUMIFS($E$64:$E$70,$B$64:$B$70,"FDA-1",$D$64:$D$70,"VAGO")</f>
        <v>0</v>
      </c>
      <c r="E73" s="27">
        <f t="shared" si="8"/>
        <v>0</v>
      </c>
      <c r="F73" s="28"/>
      <c r="G73" s="19">
        <f>SUMIF($B$64:$B$70,"FDA-1",$G$64:$G$70)</f>
        <v>0</v>
      </c>
      <c r="H73" s="19">
        <f>SUMIF($B$64:$B$70,"FDA-1",$H$64:$H$70)</f>
        <v>0</v>
      </c>
      <c r="I73" s="19">
        <f>SUMIF($B$64:$B$70,"FDA-1",$I$64:$I$70)</f>
        <v>0</v>
      </c>
      <c r="J73" s="20"/>
      <c r="K73" s="7"/>
      <c r="L73" s="20"/>
      <c r="M73" s="20"/>
      <c r="N73" s="20"/>
      <c r="O73" s="20"/>
      <c r="P73" s="20"/>
      <c r="Q73" s="20"/>
      <c r="R73" s="6"/>
      <c r="S73" s="6"/>
      <c r="T73" s="6"/>
      <c r="U73" s="6"/>
      <c r="V73" s="6"/>
      <c r="W73" s="6"/>
      <c r="X73" s="6"/>
      <c r="Y73" s="6"/>
      <c r="Z73" s="6"/>
      <c r="AA73" s="6"/>
      <c r="AB73" s="6"/>
      <c r="AC73" s="6"/>
      <c r="AD73" s="6"/>
    </row>
    <row r="74" spans="1:30">
      <c r="A74" s="25" t="s">
        <v>67</v>
      </c>
      <c r="B74" s="46" t="s">
        <v>68</v>
      </c>
      <c r="C74" s="27">
        <f>SUMIFS($E$64:$E$70,$B$64:$B$70,"FDA-2",$D$64:$D$70,"&lt;&gt;VAGO")</f>
        <v>1</v>
      </c>
      <c r="D74" s="27">
        <f>SUMIFS($E$64:$E$70,$B$64:$B$70,"FDA-2",$D$64:$D$70,"VAGO")</f>
        <v>1</v>
      </c>
      <c r="E74" s="27">
        <f t="shared" si="8"/>
        <v>2</v>
      </c>
      <c r="F74" s="31"/>
      <c r="G74" s="19">
        <f>SUMIF($B$64:$B$70,"FDA-2",$G$64:$G$70)</f>
        <v>0</v>
      </c>
      <c r="H74" s="19">
        <f>SUMIF($B$64:$B$70,"FDA-2",$H$64:$H$70)</f>
        <v>5241.1099999999997</v>
      </c>
      <c r="I74" s="19">
        <f>SUMIF($B$64:$B$70,"FDA-2",$I$64:$I$70)</f>
        <v>5241.1099999999997</v>
      </c>
      <c r="J74" s="20"/>
      <c r="K74" s="7"/>
      <c r="L74" s="20"/>
      <c r="M74" s="20"/>
      <c r="N74" s="20"/>
      <c r="O74" s="20"/>
      <c r="P74" s="20"/>
      <c r="Q74" s="20"/>
      <c r="R74" s="6"/>
      <c r="S74" s="6"/>
      <c r="T74" s="6"/>
      <c r="U74" s="6"/>
      <c r="V74" s="6"/>
      <c r="W74" s="6"/>
      <c r="X74" s="6"/>
      <c r="Y74" s="6"/>
      <c r="Z74" s="6"/>
      <c r="AA74" s="6"/>
      <c r="AB74" s="6"/>
      <c r="AC74" s="6"/>
      <c r="AD74" s="6"/>
    </row>
    <row r="75" spans="1:30">
      <c r="A75" s="25" t="s">
        <v>69</v>
      </c>
      <c r="B75" s="46" t="s">
        <v>70</v>
      </c>
      <c r="C75" s="27">
        <f>SUMIFS($E$64:$E$70,$B$64:$B$70,"FDA-3",$D$64:$D$70,"&lt;&gt;VAGO")</f>
        <v>0</v>
      </c>
      <c r="D75" s="27">
        <f>SUMIFS($E$64:$E$70,$B$64:$B$70,"FDA-3",$D$64:$D$70,"VAGO")</f>
        <v>1</v>
      </c>
      <c r="E75" s="27">
        <f t="shared" si="8"/>
        <v>1</v>
      </c>
      <c r="F75" s="33"/>
      <c r="G75" s="19">
        <f>SUMIF($B$64:$B$70,"FDA-3",$G$64:$G$70)</f>
        <v>0</v>
      </c>
      <c r="H75" s="19">
        <f>SUMIF($B$64:$B$70,"FDA-3",$H$64:$H$70)</f>
        <v>0</v>
      </c>
      <c r="I75" s="19">
        <f>SUMIF($B$64:$B$70,"FDA-3",$I$64:$I$70)</f>
        <v>0</v>
      </c>
      <c r="J75" s="20"/>
      <c r="K75" s="7"/>
      <c r="L75" s="20"/>
      <c r="M75" s="20"/>
      <c r="N75" s="20"/>
      <c r="O75" s="20"/>
      <c r="P75" s="20"/>
      <c r="Q75" s="20"/>
      <c r="R75" s="6"/>
      <c r="S75" s="6"/>
      <c r="T75" s="6"/>
      <c r="U75" s="6"/>
      <c r="V75" s="6"/>
      <c r="W75" s="6"/>
      <c r="X75" s="6"/>
      <c r="Y75" s="6"/>
      <c r="Z75" s="6"/>
      <c r="AA75" s="6"/>
      <c r="AB75" s="6"/>
      <c r="AC75" s="6"/>
      <c r="AD75" s="6"/>
    </row>
    <row r="76" spans="1:30">
      <c r="A76" s="25" t="s">
        <v>71</v>
      </c>
      <c r="B76" s="46" t="s">
        <v>72</v>
      </c>
      <c r="C76" s="27">
        <f>SUMIFS($E$64:$E$70,$B$64:$B$70,"FDA-4",$D$64:$D$70,"&lt;&gt;VAGO")</f>
        <v>2</v>
      </c>
      <c r="D76" s="27">
        <f>SUMIFS($E$64:$E$70,$B$64:$B$70,"FDA-4",$D$64:$D$70,"VAGO")</f>
        <v>0</v>
      </c>
      <c r="E76" s="27">
        <f t="shared" si="8"/>
        <v>2</v>
      </c>
      <c r="F76" s="31"/>
      <c r="G76" s="19">
        <f>SUMIF($B$64:$B$70,"FDA-4",$G$64:$G$70)</f>
        <v>0</v>
      </c>
      <c r="H76" s="19">
        <f>SUMIF($B$64:$B$70,"FDA-4",$H$64:$H$70)</f>
        <v>6166.02</v>
      </c>
      <c r="I76" s="19">
        <f>SUMIF($B$64:$B$70,"FDA-4",$I$64:$I$70)</f>
        <v>6166.02</v>
      </c>
      <c r="J76" s="20"/>
      <c r="K76" s="7"/>
      <c r="L76" s="20"/>
      <c r="M76" s="20"/>
      <c r="N76" s="20"/>
      <c r="O76" s="20"/>
      <c r="P76" s="20"/>
      <c r="Q76" s="20"/>
      <c r="R76" s="6"/>
      <c r="S76" s="6"/>
      <c r="T76" s="6"/>
      <c r="U76" s="6"/>
      <c r="V76" s="6"/>
      <c r="W76" s="6"/>
      <c r="X76" s="6"/>
      <c r="Y76" s="6"/>
      <c r="Z76" s="6"/>
      <c r="AA76" s="6"/>
      <c r="AB76" s="6"/>
      <c r="AC76" s="6"/>
      <c r="AD76" s="6"/>
    </row>
    <row r="77" spans="1:30" ht="30">
      <c r="A77" s="22" t="s">
        <v>73</v>
      </c>
      <c r="B77" s="44"/>
      <c r="C77" s="34">
        <f t="shared" ref="C77:E77" si="9">SUM(C73:C76)</f>
        <v>3</v>
      </c>
      <c r="D77" s="34">
        <f t="shared" si="9"/>
        <v>2</v>
      </c>
      <c r="E77" s="34">
        <f t="shared" si="9"/>
        <v>5</v>
      </c>
      <c r="F77" s="44"/>
      <c r="G77" s="47">
        <f t="shared" ref="G77:I77" si="10">SUM(G72:G76)</f>
        <v>0</v>
      </c>
      <c r="H77" s="47">
        <f t="shared" si="10"/>
        <v>18189.739999999998</v>
      </c>
      <c r="I77" s="47">
        <f t="shared" si="10"/>
        <v>18189.739999999998</v>
      </c>
      <c r="J77" s="20"/>
      <c r="K77" s="7"/>
      <c r="L77" s="20"/>
      <c r="M77" s="20"/>
      <c r="N77" s="20"/>
      <c r="O77" s="20"/>
      <c r="P77" s="20"/>
      <c r="Q77" s="20"/>
      <c r="R77" s="6"/>
      <c r="S77" s="6"/>
      <c r="T77" s="6"/>
      <c r="U77" s="6"/>
      <c r="V77" s="6"/>
      <c r="W77" s="6"/>
      <c r="X77" s="6"/>
      <c r="Y77" s="6"/>
      <c r="Z77" s="6"/>
      <c r="AA77" s="6"/>
      <c r="AB77" s="6"/>
      <c r="AC77" s="6"/>
      <c r="AD77" s="6"/>
    </row>
    <row r="78" spans="1:30" ht="45" customHeight="1">
      <c r="A78" s="37"/>
      <c r="B78" s="37"/>
      <c r="C78" s="37"/>
      <c r="D78" s="37"/>
      <c r="E78" s="37"/>
      <c r="F78" s="37"/>
      <c r="G78" s="37"/>
      <c r="H78" s="37"/>
      <c r="I78" s="7"/>
      <c r="J78" s="20"/>
      <c r="K78" s="7"/>
      <c r="L78" s="20"/>
      <c r="M78" s="20"/>
      <c r="N78" s="20"/>
      <c r="O78" s="20"/>
      <c r="P78" s="20"/>
      <c r="Q78" s="20"/>
      <c r="R78" s="6"/>
      <c r="S78" s="6"/>
      <c r="T78" s="6"/>
      <c r="U78" s="6"/>
      <c r="V78" s="6"/>
      <c r="W78" s="6"/>
      <c r="X78" s="6"/>
      <c r="Y78" s="6"/>
      <c r="Z78" s="6"/>
      <c r="AA78" s="6"/>
      <c r="AB78" s="6"/>
      <c r="AC78" s="6"/>
      <c r="AD78" s="6"/>
    </row>
    <row r="79" spans="1:30">
      <c r="A79" s="112" t="s">
        <v>74</v>
      </c>
      <c r="B79" s="104"/>
      <c r="C79" s="104"/>
      <c r="D79" s="104"/>
      <c r="E79" s="104"/>
      <c r="F79" s="104"/>
      <c r="G79" s="104"/>
      <c r="H79" s="104"/>
      <c r="I79" s="105"/>
      <c r="J79" s="20"/>
      <c r="K79" s="7"/>
      <c r="L79" s="20"/>
      <c r="M79" s="20"/>
      <c r="N79" s="20"/>
      <c r="O79" s="20"/>
      <c r="P79" s="20"/>
      <c r="Q79" s="20"/>
      <c r="R79" s="6"/>
      <c r="S79" s="6"/>
      <c r="T79" s="6"/>
      <c r="U79" s="6"/>
      <c r="V79" s="6"/>
      <c r="W79" s="6"/>
      <c r="X79" s="6"/>
      <c r="Y79" s="6"/>
      <c r="Z79" s="6"/>
      <c r="AA79" s="6"/>
      <c r="AB79" s="6"/>
      <c r="AC79" s="6"/>
      <c r="AD79" s="6"/>
    </row>
    <row r="80" spans="1:30" ht="30">
      <c r="A80" s="48" t="s">
        <v>75</v>
      </c>
      <c r="B80" s="10" t="s">
        <v>76</v>
      </c>
      <c r="C80" s="10" t="s">
        <v>77</v>
      </c>
      <c r="D80" s="10" t="s">
        <v>78</v>
      </c>
      <c r="E80" s="10" t="s">
        <v>79</v>
      </c>
      <c r="F80" s="10" t="s">
        <v>80</v>
      </c>
      <c r="G80" s="10" t="s">
        <v>81</v>
      </c>
      <c r="H80" s="10" t="s">
        <v>82</v>
      </c>
      <c r="I80" s="10" t="s">
        <v>83</v>
      </c>
      <c r="J80" s="7"/>
      <c r="K80" s="7"/>
      <c r="L80" s="7"/>
      <c r="M80" s="7"/>
      <c r="N80" s="7"/>
      <c r="O80" s="7"/>
      <c r="P80" s="7"/>
      <c r="Q80" s="7"/>
      <c r="R80" s="39"/>
      <c r="S80" s="13"/>
      <c r="T80" s="13"/>
      <c r="U80" s="13"/>
      <c r="V80" s="13"/>
      <c r="W80" s="13"/>
      <c r="X80" s="13"/>
      <c r="Y80" s="13"/>
      <c r="Z80" s="13"/>
      <c r="AA80" s="13"/>
      <c r="AB80" s="13"/>
      <c r="AC80" s="13"/>
      <c r="AD80" s="13"/>
    </row>
    <row r="81" spans="1:30">
      <c r="A81" s="79" t="s">
        <v>218</v>
      </c>
      <c r="B81" s="49" t="s">
        <v>93</v>
      </c>
      <c r="C81" s="71" t="s">
        <v>310</v>
      </c>
      <c r="D81" s="14" t="s">
        <v>216</v>
      </c>
      <c r="E81" s="43">
        <v>1</v>
      </c>
      <c r="F81" s="91" t="s">
        <v>345</v>
      </c>
      <c r="G81" s="41">
        <v>0</v>
      </c>
      <c r="H81" s="41">
        <v>1392.8</v>
      </c>
      <c r="I81" s="42">
        <f t="shared" ref="I81:I110" si="11">SUM(G81:H81)</f>
        <v>1392.8</v>
      </c>
      <c r="J81" s="20"/>
      <c r="K81" s="20"/>
      <c r="L81" s="20"/>
      <c r="M81" s="20"/>
      <c r="N81" s="20"/>
      <c r="O81" s="20"/>
      <c r="P81" s="20"/>
      <c r="Q81" s="20"/>
      <c r="R81" s="6"/>
      <c r="S81" s="6"/>
      <c r="T81" s="6"/>
      <c r="U81" s="6"/>
      <c r="V81" s="6"/>
      <c r="W81" s="6"/>
      <c r="X81" s="6"/>
      <c r="Y81" s="6"/>
      <c r="Z81" s="6"/>
      <c r="AA81" s="6"/>
      <c r="AB81" s="6"/>
      <c r="AC81" s="6"/>
      <c r="AD81" s="6"/>
    </row>
    <row r="82" spans="1:30">
      <c r="A82" s="79" t="s">
        <v>297</v>
      </c>
      <c r="B82" s="49" t="s">
        <v>93</v>
      </c>
      <c r="C82" s="67" t="s">
        <v>190</v>
      </c>
      <c r="D82" s="14" t="s">
        <v>216</v>
      </c>
      <c r="E82" s="26">
        <v>1</v>
      </c>
      <c r="F82" s="92" t="s">
        <v>221</v>
      </c>
      <c r="G82" s="41">
        <v>0</v>
      </c>
      <c r="H82" s="41">
        <v>1392.8</v>
      </c>
      <c r="I82" s="42">
        <f t="shared" si="11"/>
        <v>1392.8</v>
      </c>
      <c r="J82" s="20"/>
      <c r="K82" s="20"/>
      <c r="L82" s="20"/>
      <c r="M82" s="20"/>
      <c r="N82" s="20"/>
      <c r="O82" s="20"/>
      <c r="P82" s="20"/>
      <c r="Q82" s="20"/>
      <c r="R82" s="6"/>
      <c r="S82" s="6"/>
      <c r="T82" s="6"/>
      <c r="U82" s="6"/>
      <c r="V82" s="6"/>
      <c r="W82" s="6"/>
      <c r="X82" s="6"/>
      <c r="Y82" s="6"/>
      <c r="Z82" s="6"/>
      <c r="AA82" s="6"/>
      <c r="AB82" s="6"/>
      <c r="AC82" s="6"/>
      <c r="AD82" s="6"/>
    </row>
    <row r="83" spans="1:30">
      <c r="A83" s="79" t="s">
        <v>297</v>
      </c>
      <c r="B83" s="49" t="s">
        <v>93</v>
      </c>
      <c r="C83" s="67" t="s">
        <v>190</v>
      </c>
      <c r="D83" s="67" t="s">
        <v>213</v>
      </c>
      <c r="E83" s="26">
        <v>1</v>
      </c>
      <c r="F83" s="91" t="s">
        <v>225</v>
      </c>
      <c r="G83" s="41">
        <v>0</v>
      </c>
      <c r="H83" s="41">
        <v>1392.8</v>
      </c>
      <c r="I83" s="42">
        <f t="shared" si="11"/>
        <v>1392.8</v>
      </c>
      <c r="J83" s="20"/>
      <c r="K83" s="20"/>
      <c r="L83" s="20"/>
      <c r="M83" s="20"/>
      <c r="N83" s="20"/>
      <c r="O83" s="20"/>
      <c r="P83" s="20"/>
      <c r="Q83" s="20"/>
      <c r="R83" s="6"/>
      <c r="S83" s="6"/>
      <c r="T83" s="6"/>
      <c r="U83" s="6"/>
      <c r="V83" s="6"/>
      <c r="W83" s="6"/>
      <c r="X83" s="6"/>
      <c r="Y83" s="6"/>
      <c r="Z83" s="6"/>
      <c r="AA83" s="6"/>
      <c r="AB83" s="6"/>
      <c r="AC83" s="6"/>
      <c r="AD83" s="6"/>
    </row>
    <row r="84" spans="1:30">
      <c r="A84" s="80" t="s">
        <v>298</v>
      </c>
      <c r="B84" s="49" t="s">
        <v>93</v>
      </c>
      <c r="C84" s="71" t="s">
        <v>309</v>
      </c>
      <c r="D84" s="67" t="s">
        <v>216</v>
      </c>
      <c r="E84" s="43">
        <v>1</v>
      </c>
      <c r="F84" s="92" t="s">
        <v>305</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c r="A85" s="79" t="s">
        <v>297</v>
      </c>
      <c r="B85" s="49" t="s">
        <v>93</v>
      </c>
      <c r="C85" s="71" t="s">
        <v>190</v>
      </c>
      <c r="D85" s="67" t="s">
        <v>216</v>
      </c>
      <c r="E85" s="43">
        <v>1</v>
      </c>
      <c r="F85" s="92" t="s">
        <v>231</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c r="A86" s="79" t="s">
        <v>297</v>
      </c>
      <c r="B86" s="49" t="s">
        <v>93</v>
      </c>
      <c r="C86" s="71" t="s">
        <v>190</v>
      </c>
      <c r="D86" s="67" t="s">
        <v>213</v>
      </c>
      <c r="E86" s="43">
        <v>1</v>
      </c>
      <c r="F86" s="93" t="s">
        <v>306</v>
      </c>
      <c r="G86" s="41">
        <v>0</v>
      </c>
      <c r="H86" s="41">
        <v>1392.8</v>
      </c>
      <c r="I86" s="42">
        <f t="shared" si="11"/>
        <v>1392.8</v>
      </c>
      <c r="J86" s="20"/>
      <c r="K86" s="20"/>
      <c r="L86" s="20"/>
      <c r="M86" s="20"/>
      <c r="N86" s="20"/>
      <c r="O86" s="20"/>
      <c r="P86" s="20"/>
      <c r="Q86" s="20"/>
      <c r="R86" s="6"/>
      <c r="S86" s="6"/>
      <c r="T86" s="6"/>
      <c r="U86" s="6"/>
      <c r="V86" s="6"/>
      <c r="W86" s="6"/>
      <c r="X86" s="6"/>
      <c r="Y86" s="6"/>
      <c r="Z86" s="6"/>
      <c r="AA86" s="6"/>
      <c r="AB86" s="6"/>
      <c r="AC86" s="6"/>
      <c r="AD86" s="6"/>
    </row>
    <row r="87" spans="1:30">
      <c r="A87" s="80" t="s">
        <v>298</v>
      </c>
      <c r="B87" s="49" t="s">
        <v>93</v>
      </c>
      <c r="C87" s="71" t="s">
        <v>186</v>
      </c>
      <c r="D87" s="67" t="s">
        <v>216</v>
      </c>
      <c r="E87" s="43">
        <v>1</v>
      </c>
      <c r="F87" s="91" t="s">
        <v>227</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c r="A88" s="89" t="s">
        <v>219</v>
      </c>
      <c r="B88" s="50" t="s">
        <v>93</v>
      </c>
      <c r="C88" s="71" t="s">
        <v>186</v>
      </c>
      <c r="D88" s="51" t="s">
        <v>213</v>
      </c>
      <c r="E88" s="43">
        <v>1</v>
      </c>
      <c r="F88" s="93" t="s">
        <v>228</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s="65" customFormat="1">
      <c r="A89" s="80" t="s">
        <v>298</v>
      </c>
      <c r="B89" s="50" t="s">
        <v>93</v>
      </c>
      <c r="C89" s="71" t="s">
        <v>182</v>
      </c>
      <c r="D89" s="51" t="s">
        <v>216</v>
      </c>
      <c r="E89" s="43">
        <v>1</v>
      </c>
      <c r="F89" s="94" t="s">
        <v>234</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s="65" customFormat="1">
      <c r="A90" s="86" t="s">
        <v>299</v>
      </c>
      <c r="B90" s="50" t="s">
        <v>93</v>
      </c>
      <c r="C90" s="71" t="s">
        <v>186</v>
      </c>
      <c r="D90" s="51" t="s">
        <v>216</v>
      </c>
      <c r="E90" s="43">
        <v>1</v>
      </c>
      <c r="F90" s="92" t="s">
        <v>344</v>
      </c>
      <c r="G90" s="41">
        <v>0</v>
      </c>
      <c r="H90" s="41">
        <v>1392.8</v>
      </c>
      <c r="I90" s="42">
        <f t="shared" si="11"/>
        <v>1392.8</v>
      </c>
      <c r="J90" s="20"/>
      <c r="K90" s="20"/>
      <c r="L90" s="20"/>
      <c r="M90" s="20"/>
      <c r="N90" s="20"/>
      <c r="O90" s="20"/>
      <c r="P90" s="20"/>
      <c r="Q90" s="20"/>
      <c r="R90" s="6"/>
      <c r="S90" s="6"/>
      <c r="T90" s="6"/>
      <c r="U90" s="6"/>
      <c r="V90" s="6"/>
      <c r="W90" s="6"/>
      <c r="X90" s="6"/>
      <c r="Y90" s="6"/>
      <c r="Z90" s="6"/>
      <c r="AA90" s="6"/>
      <c r="AB90" s="6"/>
      <c r="AC90" s="6"/>
      <c r="AD90" s="6"/>
    </row>
    <row r="91" spans="1:30" s="65" customFormat="1">
      <c r="A91" s="87" t="s">
        <v>300</v>
      </c>
      <c r="B91" s="50" t="s">
        <v>93</v>
      </c>
      <c r="C91" s="71" t="s">
        <v>182</v>
      </c>
      <c r="D91" s="51" t="s">
        <v>216</v>
      </c>
      <c r="E91" s="43">
        <v>1</v>
      </c>
      <c r="F91" s="95" t="s">
        <v>224</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c r="A92" s="90" t="s">
        <v>301</v>
      </c>
      <c r="B92" s="50" t="s">
        <v>93</v>
      </c>
      <c r="C92" s="71" t="s">
        <v>186</v>
      </c>
      <c r="D92" s="51" t="s">
        <v>216</v>
      </c>
      <c r="E92" s="43">
        <v>1</v>
      </c>
      <c r="F92" s="96" t="s">
        <v>223</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c r="A93" s="90" t="s">
        <v>301</v>
      </c>
      <c r="B93" s="50" t="s">
        <v>93</v>
      </c>
      <c r="C93" s="71" t="s">
        <v>186</v>
      </c>
      <c r="D93" s="51" t="s">
        <v>213</v>
      </c>
      <c r="E93" s="43">
        <v>1</v>
      </c>
      <c r="F93" s="97" t="s">
        <v>222</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c r="A94" s="87" t="s">
        <v>220</v>
      </c>
      <c r="B94" s="50" t="s">
        <v>93</v>
      </c>
      <c r="C94" s="71" t="s">
        <v>311</v>
      </c>
      <c r="D94" s="51" t="s">
        <v>213</v>
      </c>
      <c r="E94" s="43">
        <v>1</v>
      </c>
      <c r="F94" s="92" t="s">
        <v>229</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c r="A95" s="88" t="s">
        <v>302</v>
      </c>
      <c r="B95" s="50" t="s">
        <v>230</v>
      </c>
      <c r="C95" s="71" t="s">
        <v>311</v>
      </c>
      <c r="D95" s="51" t="s">
        <v>216</v>
      </c>
      <c r="E95" s="43">
        <v>1</v>
      </c>
      <c r="F95" s="92" t="s">
        <v>232</v>
      </c>
      <c r="G95" s="41">
        <v>0</v>
      </c>
      <c r="H95" s="41">
        <v>849.76</v>
      </c>
      <c r="I95" s="42">
        <f t="shared" si="11"/>
        <v>849.76</v>
      </c>
      <c r="J95" s="20"/>
      <c r="K95" s="20"/>
      <c r="L95" s="20"/>
      <c r="M95" s="20"/>
      <c r="N95" s="20"/>
      <c r="O95" s="20"/>
      <c r="P95" s="20"/>
      <c r="Q95" s="20"/>
      <c r="R95" s="6"/>
      <c r="S95" s="6"/>
      <c r="T95" s="6"/>
      <c r="U95" s="6"/>
      <c r="V95" s="6"/>
      <c r="W95" s="6"/>
      <c r="X95" s="6"/>
      <c r="Y95" s="6"/>
      <c r="Z95" s="6"/>
      <c r="AA95" s="6"/>
      <c r="AB95" s="6"/>
      <c r="AC95" s="6"/>
      <c r="AD95" s="6"/>
    </row>
    <row r="96" spans="1:30" s="65" customFormat="1">
      <c r="A96" s="80"/>
      <c r="B96" s="50" t="s">
        <v>230</v>
      </c>
      <c r="C96" s="72"/>
      <c r="D96" s="73" t="s">
        <v>226</v>
      </c>
      <c r="E96" s="43">
        <v>1</v>
      </c>
      <c r="F96" s="93"/>
      <c r="G96" s="41">
        <v>0</v>
      </c>
      <c r="H96" s="41"/>
      <c r="I96" s="42">
        <f t="shared" si="11"/>
        <v>0</v>
      </c>
      <c r="J96" s="20"/>
      <c r="K96" s="20"/>
      <c r="L96" s="20"/>
      <c r="M96" s="20"/>
      <c r="N96" s="20"/>
      <c r="O96" s="20"/>
      <c r="P96" s="20"/>
      <c r="Q96" s="20"/>
      <c r="R96" s="6"/>
      <c r="S96" s="6"/>
      <c r="T96" s="6"/>
      <c r="U96" s="6"/>
      <c r="V96" s="6"/>
      <c r="W96" s="6"/>
      <c r="X96" s="6"/>
      <c r="Y96" s="6"/>
      <c r="Z96" s="6"/>
      <c r="AA96" s="6"/>
      <c r="AB96" s="6"/>
      <c r="AC96" s="6"/>
      <c r="AD96" s="6"/>
    </row>
    <row r="97" spans="1:30" s="65" customFormat="1">
      <c r="A97" s="90"/>
      <c r="B97" s="50" t="s">
        <v>230</v>
      </c>
      <c r="C97" s="72"/>
      <c r="D97" s="73" t="s">
        <v>226</v>
      </c>
      <c r="E97" s="43">
        <v>1</v>
      </c>
      <c r="F97" s="98"/>
      <c r="G97" s="41">
        <v>0</v>
      </c>
      <c r="H97" s="41"/>
      <c r="I97" s="42">
        <f t="shared" si="11"/>
        <v>0</v>
      </c>
      <c r="J97" s="20"/>
      <c r="K97" s="20"/>
      <c r="L97" s="20"/>
      <c r="M97" s="20"/>
      <c r="N97" s="20"/>
      <c r="O97" s="20"/>
      <c r="P97" s="20"/>
      <c r="Q97" s="20"/>
      <c r="R97" s="6"/>
      <c r="S97" s="6"/>
      <c r="T97" s="6"/>
      <c r="U97" s="6"/>
      <c r="V97" s="6"/>
      <c r="W97" s="6"/>
      <c r="X97" s="6"/>
      <c r="Y97" s="6"/>
      <c r="Z97" s="6"/>
      <c r="AA97" s="6"/>
      <c r="AB97" s="6"/>
      <c r="AC97" s="6"/>
      <c r="AD97" s="6"/>
    </row>
    <row r="98" spans="1:30" s="65" customFormat="1">
      <c r="A98" s="90"/>
      <c r="B98" s="50" t="s">
        <v>230</v>
      </c>
      <c r="C98" s="72"/>
      <c r="D98" s="73" t="s">
        <v>226</v>
      </c>
      <c r="E98" s="43">
        <v>1</v>
      </c>
      <c r="F98" s="99"/>
      <c r="G98" s="41">
        <v>0</v>
      </c>
      <c r="H98" s="41"/>
      <c r="I98" s="42">
        <f t="shared" si="11"/>
        <v>0</v>
      </c>
      <c r="J98" s="20"/>
      <c r="K98" s="20"/>
      <c r="L98" s="20"/>
      <c r="M98" s="20"/>
      <c r="N98" s="20"/>
      <c r="O98" s="20"/>
      <c r="P98" s="20"/>
      <c r="Q98" s="20"/>
      <c r="R98" s="6"/>
      <c r="S98" s="6"/>
      <c r="T98" s="6"/>
      <c r="U98" s="6"/>
      <c r="V98" s="6"/>
      <c r="W98" s="6"/>
      <c r="X98" s="6"/>
      <c r="Y98" s="6"/>
      <c r="Z98" s="6"/>
      <c r="AA98" s="6"/>
      <c r="AB98" s="6"/>
      <c r="AC98" s="6"/>
      <c r="AD98" s="6"/>
    </row>
    <row r="99" spans="1:30" s="65" customFormat="1">
      <c r="A99" s="87"/>
      <c r="B99" s="50" t="s">
        <v>230</v>
      </c>
      <c r="C99" s="72"/>
      <c r="D99" s="73" t="s">
        <v>226</v>
      </c>
      <c r="E99" s="43">
        <v>1</v>
      </c>
      <c r="F99" s="93"/>
      <c r="G99" s="41">
        <v>0</v>
      </c>
      <c r="H99" s="41"/>
      <c r="I99" s="42">
        <f t="shared" si="11"/>
        <v>0</v>
      </c>
      <c r="J99" s="20"/>
      <c r="K99" s="20"/>
      <c r="L99" s="20"/>
      <c r="M99" s="20"/>
      <c r="N99" s="20"/>
      <c r="O99" s="20"/>
      <c r="P99" s="20"/>
      <c r="Q99" s="20"/>
      <c r="R99" s="6"/>
      <c r="S99" s="6"/>
      <c r="T99" s="6"/>
      <c r="U99" s="6"/>
      <c r="V99" s="6"/>
      <c r="W99" s="6"/>
      <c r="X99" s="6"/>
      <c r="Y99" s="6"/>
      <c r="Z99" s="6"/>
      <c r="AA99" s="6"/>
      <c r="AB99" s="6"/>
      <c r="AC99" s="6"/>
      <c r="AD99" s="6"/>
    </row>
    <row r="100" spans="1:30" s="65" customFormat="1">
      <c r="A100" s="87"/>
      <c r="B100" s="50" t="s">
        <v>230</v>
      </c>
      <c r="C100" s="72"/>
      <c r="D100" s="73" t="s">
        <v>226</v>
      </c>
      <c r="E100" s="43">
        <v>1</v>
      </c>
      <c r="F100" s="93"/>
      <c r="G100" s="41">
        <v>0</v>
      </c>
      <c r="H100" s="41"/>
      <c r="I100" s="42">
        <f t="shared" si="11"/>
        <v>0</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c r="A101" s="90" t="s">
        <v>301</v>
      </c>
      <c r="B101" s="50" t="s">
        <v>97</v>
      </c>
      <c r="C101" s="71" t="s">
        <v>311</v>
      </c>
      <c r="D101" s="73" t="s">
        <v>216</v>
      </c>
      <c r="E101" s="43">
        <v>1</v>
      </c>
      <c r="F101" s="93" t="s">
        <v>346</v>
      </c>
      <c r="G101" s="41">
        <v>0</v>
      </c>
      <c r="H101" s="41">
        <v>566.5</v>
      </c>
      <c r="I101" s="42">
        <f t="shared" si="11"/>
        <v>566.5</v>
      </c>
      <c r="J101" s="20"/>
      <c r="K101" s="20"/>
      <c r="L101" s="20"/>
      <c r="M101" s="20"/>
      <c r="N101" s="20"/>
      <c r="O101" s="20"/>
      <c r="P101" s="20"/>
      <c r="Q101" s="20"/>
      <c r="R101" s="6"/>
      <c r="S101" s="6"/>
      <c r="T101" s="6"/>
      <c r="U101" s="6"/>
      <c r="V101" s="6"/>
      <c r="W101" s="6"/>
      <c r="X101" s="6"/>
      <c r="Y101" s="6"/>
      <c r="Z101" s="6"/>
      <c r="AA101" s="6"/>
      <c r="AB101" s="6"/>
      <c r="AC101" s="6"/>
      <c r="AD101" s="6"/>
    </row>
    <row r="102" spans="1:30" s="68" customFormat="1">
      <c r="A102" s="90" t="s">
        <v>303</v>
      </c>
      <c r="B102" s="50" t="s">
        <v>97</v>
      </c>
      <c r="C102" s="71" t="s">
        <v>192</v>
      </c>
      <c r="D102" s="73" t="s">
        <v>216</v>
      </c>
      <c r="E102" s="43">
        <v>1</v>
      </c>
      <c r="F102" s="98" t="s">
        <v>233</v>
      </c>
      <c r="G102" s="41">
        <v>0</v>
      </c>
      <c r="H102" s="41">
        <v>566.5</v>
      </c>
      <c r="I102" s="42">
        <f t="shared" si="11"/>
        <v>566.5</v>
      </c>
      <c r="J102" s="20"/>
      <c r="K102" s="20"/>
      <c r="L102" s="20"/>
      <c r="M102" s="20"/>
      <c r="N102" s="20"/>
      <c r="O102" s="20"/>
      <c r="P102" s="20"/>
      <c r="Q102" s="20"/>
      <c r="R102" s="6"/>
      <c r="S102" s="6"/>
      <c r="T102" s="6"/>
      <c r="U102" s="6"/>
      <c r="V102" s="6"/>
      <c r="W102" s="6"/>
      <c r="X102" s="6"/>
      <c r="Y102" s="6"/>
      <c r="Z102" s="6"/>
      <c r="AA102" s="6"/>
      <c r="AB102" s="6"/>
      <c r="AC102" s="6"/>
      <c r="AD102" s="6"/>
    </row>
    <row r="103" spans="1:30" s="68" customFormat="1">
      <c r="A103" s="90" t="s">
        <v>303</v>
      </c>
      <c r="B103" s="50" t="s">
        <v>235</v>
      </c>
      <c r="C103" s="72" t="s">
        <v>192</v>
      </c>
      <c r="D103" s="73" t="s">
        <v>216</v>
      </c>
      <c r="E103" s="43">
        <v>1</v>
      </c>
      <c r="F103" s="100" t="s">
        <v>236</v>
      </c>
      <c r="G103" s="41">
        <v>0</v>
      </c>
      <c r="H103" s="41">
        <v>505.81</v>
      </c>
      <c r="I103" s="42">
        <f t="shared" si="11"/>
        <v>505.81</v>
      </c>
      <c r="J103" s="20"/>
      <c r="K103" s="20"/>
      <c r="L103" s="20"/>
      <c r="M103" s="20"/>
      <c r="N103" s="20"/>
      <c r="O103" s="20"/>
      <c r="P103" s="20"/>
      <c r="Q103" s="20"/>
      <c r="R103" s="6"/>
      <c r="S103" s="6"/>
      <c r="T103" s="6"/>
      <c r="U103" s="6"/>
      <c r="V103" s="6"/>
      <c r="W103" s="6"/>
      <c r="X103" s="6"/>
      <c r="Y103" s="6"/>
      <c r="Z103" s="6"/>
      <c r="AA103" s="6"/>
      <c r="AB103" s="6"/>
      <c r="AC103" s="6"/>
      <c r="AD103" s="6"/>
    </row>
    <row r="104" spans="1:30" s="68" customFormat="1">
      <c r="A104" s="89" t="s">
        <v>304</v>
      </c>
      <c r="B104" s="50" t="s">
        <v>101</v>
      </c>
      <c r="C104" s="71" t="s">
        <v>182</v>
      </c>
      <c r="D104" s="73" t="s">
        <v>213</v>
      </c>
      <c r="E104" s="43">
        <v>1</v>
      </c>
      <c r="F104" s="93" t="s">
        <v>307</v>
      </c>
      <c r="G104" s="41">
        <v>0</v>
      </c>
      <c r="H104" s="41">
        <v>465.35</v>
      </c>
      <c r="I104" s="42">
        <f t="shared" si="11"/>
        <v>465.35</v>
      </c>
      <c r="J104" s="20"/>
      <c r="K104" s="20"/>
      <c r="L104" s="20"/>
      <c r="M104" s="20"/>
      <c r="N104" s="20"/>
      <c r="O104" s="20"/>
      <c r="P104" s="20"/>
      <c r="Q104" s="20"/>
      <c r="R104" s="6"/>
      <c r="S104" s="6"/>
      <c r="T104" s="6"/>
      <c r="U104" s="6"/>
      <c r="V104" s="6"/>
      <c r="W104" s="6"/>
      <c r="X104" s="6"/>
      <c r="Y104" s="6"/>
      <c r="Z104" s="6"/>
      <c r="AA104" s="6"/>
      <c r="AB104" s="6"/>
      <c r="AC104" s="6"/>
      <c r="AD104" s="6"/>
    </row>
    <row r="105" spans="1:30" s="68" customFormat="1">
      <c r="A105" s="89" t="s">
        <v>304</v>
      </c>
      <c r="B105" s="50" t="s">
        <v>101</v>
      </c>
      <c r="C105" s="71" t="s">
        <v>182</v>
      </c>
      <c r="D105" s="73" t="s">
        <v>226</v>
      </c>
      <c r="E105" s="43">
        <v>1</v>
      </c>
      <c r="F105" s="92"/>
      <c r="G105" s="41">
        <v>0</v>
      </c>
      <c r="H105" s="41"/>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8" customFormat="1">
      <c r="A106" s="87"/>
      <c r="B106" s="50" t="s">
        <v>101</v>
      </c>
      <c r="C106" s="72"/>
      <c r="D106" s="73" t="s">
        <v>226</v>
      </c>
      <c r="E106" s="43">
        <v>1</v>
      </c>
      <c r="F106" s="91"/>
      <c r="G106" s="41">
        <v>0</v>
      </c>
      <c r="H106" s="41"/>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8" customFormat="1">
      <c r="A107" s="87"/>
      <c r="B107" s="50" t="s">
        <v>101</v>
      </c>
      <c r="C107" s="72"/>
      <c r="D107" s="73" t="s">
        <v>226</v>
      </c>
      <c r="E107" s="43">
        <v>1</v>
      </c>
      <c r="F107" s="92"/>
      <c r="G107" s="41">
        <v>0</v>
      </c>
      <c r="H107" s="41"/>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8" customFormat="1">
      <c r="A108" s="80"/>
      <c r="B108" s="50" t="s">
        <v>101</v>
      </c>
      <c r="C108" s="72"/>
      <c r="D108" s="73" t="s">
        <v>226</v>
      </c>
      <c r="E108" s="43">
        <v>1</v>
      </c>
      <c r="F108" s="93"/>
      <c r="G108" s="41">
        <v>0</v>
      </c>
      <c r="H108" s="41"/>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8" customFormat="1">
      <c r="A109" s="80" t="s">
        <v>298</v>
      </c>
      <c r="B109" s="50" t="s">
        <v>103</v>
      </c>
      <c r="C109" s="72"/>
      <c r="D109" s="73" t="s">
        <v>216</v>
      </c>
      <c r="E109" s="43">
        <v>1</v>
      </c>
      <c r="F109" s="93" t="s">
        <v>308</v>
      </c>
      <c r="G109" s="41">
        <v>0</v>
      </c>
      <c r="H109" s="41">
        <v>364.17</v>
      </c>
      <c r="I109" s="42">
        <f t="shared" si="11"/>
        <v>364.17</v>
      </c>
      <c r="J109" s="20"/>
      <c r="K109" s="20"/>
      <c r="L109" s="20"/>
      <c r="M109" s="20"/>
      <c r="N109" s="20"/>
      <c r="O109" s="20"/>
      <c r="P109" s="20"/>
      <c r="Q109" s="20"/>
      <c r="R109" s="6"/>
      <c r="S109" s="6"/>
      <c r="T109" s="6"/>
      <c r="U109" s="6"/>
      <c r="V109" s="6"/>
      <c r="W109" s="6"/>
      <c r="X109" s="6"/>
      <c r="Y109" s="6"/>
      <c r="Z109" s="6"/>
      <c r="AA109" s="6"/>
      <c r="AB109" s="6"/>
      <c r="AC109" s="6"/>
      <c r="AD109" s="6"/>
    </row>
    <row r="110" spans="1:30" s="68" customFormat="1" ht="45">
      <c r="A110" s="22" t="s">
        <v>84</v>
      </c>
      <c r="B110" s="22" t="s">
        <v>85</v>
      </c>
      <c r="C110" s="23" t="s">
        <v>86</v>
      </c>
      <c r="D110" s="23" t="s">
        <v>87</v>
      </c>
      <c r="E110" s="23" t="s">
        <v>88</v>
      </c>
      <c r="F110" s="44"/>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ht="45">
      <c r="A111" s="52" t="s">
        <v>92</v>
      </c>
      <c r="B111" s="53" t="s">
        <v>93</v>
      </c>
      <c r="C111" s="27">
        <f>SUMIFS($E$81:$E$109,$B$81:$B$109,"FGS-1",$D$81:$D$109,"&lt;&gt;VAGO")</f>
        <v>14</v>
      </c>
      <c r="D111" s="27">
        <f>SUMIFS($E$81:$E$109,$B$81:$B$109,"FGS-1",$D$81:$D$109,"VAGO")</f>
        <v>0</v>
      </c>
      <c r="E111" s="27">
        <f t="shared" ref="E111:E116" si="12">C111+D111</f>
        <v>14</v>
      </c>
      <c r="F111" s="28"/>
      <c r="G111" s="23" t="s">
        <v>89</v>
      </c>
      <c r="H111" s="23" t="s">
        <v>90</v>
      </c>
      <c r="I111" s="23" t="s">
        <v>91</v>
      </c>
      <c r="J111" s="20"/>
      <c r="K111" s="20"/>
      <c r="L111" s="20"/>
      <c r="M111" s="20"/>
      <c r="N111" s="20"/>
      <c r="O111" s="20"/>
      <c r="P111" s="20"/>
      <c r="Q111" s="20"/>
      <c r="R111" s="21"/>
      <c r="S111" s="21"/>
      <c r="T111" s="21"/>
      <c r="U111" s="21"/>
      <c r="V111" s="21"/>
      <c r="W111" s="21"/>
      <c r="X111" s="21"/>
      <c r="Y111" s="21"/>
      <c r="Z111" s="21"/>
      <c r="AA111" s="21"/>
      <c r="AB111" s="21"/>
      <c r="AC111" s="21"/>
      <c r="AD111" s="21"/>
    </row>
    <row r="112" spans="1:30">
      <c r="A112" s="52" t="s">
        <v>94</v>
      </c>
      <c r="B112" s="53" t="s">
        <v>95</v>
      </c>
      <c r="C112" s="27">
        <f>SUMIFS($E$81:$E$109,$B$81:$B$109,"FGS-2",$D$81:$D$109,"&lt;&gt;VAGO")</f>
        <v>1</v>
      </c>
      <c r="D112" s="27">
        <f>SUMIFS($E$81:$E$109,$B$81:$B$109,"FGS-2",$D$81:$D$109,"VAGO")</f>
        <v>5</v>
      </c>
      <c r="E112" s="27">
        <f t="shared" si="12"/>
        <v>6</v>
      </c>
      <c r="F112" s="31"/>
      <c r="G112" s="19">
        <f>SUMIF($B$81:$B$109,"FGS-1",$G$81:$G$110)</f>
        <v>0</v>
      </c>
      <c r="H112" s="19">
        <f>SUMIF($B$81:$B$109,"FGS-1",$G$81:$G$110)</f>
        <v>0</v>
      </c>
      <c r="I112" s="19">
        <f>SUMIF($B$81:$B$109,"FGS-1",$H$81:$H$110)</f>
        <v>19499.199999999993</v>
      </c>
      <c r="J112" s="20"/>
      <c r="K112" s="20"/>
      <c r="L112" s="20"/>
      <c r="M112" s="20"/>
      <c r="N112" s="20"/>
      <c r="O112" s="20"/>
      <c r="P112" s="20"/>
      <c r="Q112" s="20"/>
      <c r="R112" s="13"/>
      <c r="S112" s="13"/>
      <c r="T112" s="13"/>
      <c r="U112" s="13"/>
      <c r="V112" s="13"/>
      <c r="W112" s="13"/>
      <c r="X112" s="13"/>
      <c r="Y112" s="13"/>
      <c r="Z112" s="13"/>
      <c r="AA112" s="13"/>
      <c r="AB112" s="13"/>
      <c r="AC112" s="13"/>
      <c r="AD112" s="13"/>
    </row>
    <row r="113" spans="1:30">
      <c r="A113" s="25" t="s">
        <v>96</v>
      </c>
      <c r="B113" s="46" t="s">
        <v>97</v>
      </c>
      <c r="C113" s="27">
        <f>SUMIFS($E$81:$E$109,$B$81:$B$109,"FGS-3",$D$81:$D$109,"&lt;&gt;VAGO")</f>
        <v>2</v>
      </c>
      <c r="D113" s="27">
        <f>SUMIFS($E$81:$E$109,$B$81:$B$109,"FGS-3",$D$81:$D$109,"VAGO")</f>
        <v>0</v>
      </c>
      <c r="E113" s="27">
        <f t="shared" si="12"/>
        <v>2</v>
      </c>
      <c r="F113" s="31"/>
      <c r="G113" s="19">
        <f>SUMIF($B$81:$B$109,"FGS-2",$G$81:$G$110)</f>
        <v>0</v>
      </c>
      <c r="H113" s="19">
        <f>SUMIF($B$81:$B$109,"FGS-2",$G$81:$G$110)</f>
        <v>0</v>
      </c>
      <c r="I113" s="19">
        <f>SUMIF($B$81:$B$109,"FGS-2",$H$81:$H$110)</f>
        <v>849.76</v>
      </c>
      <c r="J113" s="20"/>
      <c r="K113" s="20"/>
      <c r="L113" s="20"/>
      <c r="M113" s="20"/>
      <c r="N113" s="20"/>
      <c r="O113" s="20"/>
      <c r="P113" s="20"/>
      <c r="Q113" s="20"/>
      <c r="R113" s="13"/>
      <c r="S113" s="13"/>
      <c r="T113" s="13"/>
      <c r="U113" s="13"/>
      <c r="V113" s="13"/>
      <c r="W113" s="13"/>
      <c r="X113" s="13"/>
      <c r="Y113" s="13"/>
      <c r="Z113" s="13"/>
      <c r="AA113" s="13"/>
      <c r="AB113" s="13"/>
      <c r="AC113" s="13"/>
      <c r="AD113" s="13"/>
    </row>
    <row r="114" spans="1:30">
      <c r="A114" s="54" t="s">
        <v>98</v>
      </c>
      <c r="B114" s="55" t="s">
        <v>99</v>
      </c>
      <c r="C114" s="27">
        <f>SUMIFS($E$81:$E$109,$B$81:$B$109,"FGA-1",$D$81:$D$109,"&lt;&gt;VAGO")</f>
        <v>1</v>
      </c>
      <c r="D114" s="27">
        <f>SUMIFS($E$81:$E$109,$B$81:$B$109,"FGA-1",$D$81:$D$109,"VAGO")</f>
        <v>0</v>
      </c>
      <c r="E114" s="27">
        <f t="shared" si="12"/>
        <v>1</v>
      </c>
      <c r="F114" s="33"/>
      <c r="G114" s="19">
        <f>SUMIF($B$81:$B$109,"FGS-3",$G$81:$G$110)</f>
        <v>0</v>
      </c>
      <c r="H114" s="19">
        <f>SUMIF($B$81:$B$109,"FGS-3",$G$81:$G$110)</f>
        <v>0</v>
      </c>
      <c r="I114" s="19">
        <f>SUMIF($B$81:$B$109,"FGS-3",$H$81:$H$110)</f>
        <v>1133</v>
      </c>
      <c r="J114" s="20"/>
      <c r="K114" s="20"/>
      <c r="L114" s="20"/>
      <c r="M114" s="20"/>
      <c r="N114" s="20"/>
      <c r="O114" s="20"/>
      <c r="P114" s="20"/>
      <c r="Q114" s="20"/>
      <c r="R114" s="13"/>
      <c r="S114" s="13"/>
      <c r="T114" s="13"/>
      <c r="U114" s="13"/>
      <c r="V114" s="13"/>
      <c r="W114" s="13"/>
      <c r="X114" s="13"/>
      <c r="Y114" s="13"/>
      <c r="Z114" s="13"/>
      <c r="AA114" s="13"/>
      <c r="AB114" s="13"/>
      <c r="AC114" s="13"/>
      <c r="AD114" s="13"/>
    </row>
    <row r="115" spans="1:30">
      <c r="A115" s="25" t="s">
        <v>100</v>
      </c>
      <c r="B115" s="46" t="s">
        <v>101</v>
      </c>
      <c r="C115" s="27">
        <f>SUMIFS($E$81:$E$109,$B$81:$B$109,"FGA-2",$D$81:$D$109,"&lt;&gt;VAGO")</f>
        <v>1</v>
      </c>
      <c r="D115" s="27">
        <f>SUMIFS($E$81:$E$109,$B$81:$B$109,"FGA-2",$D$81:$D$109,"VAGO")</f>
        <v>4</v>
      </c>
      <c r="E115" s="27">
        <f t="shared" si="12"/>
        <v>5</v>
      </c>
      <c r="F115" s="33"/>
      <c r="G115" s="19">
        <f>SUMIF($B$81:$B$109,"FGA-1",$G$81:$G$110)</f>
        <v>0</v>
      </c>
      <c r="H115" s="19">
        <f>SUMIF($B$81:$B$109,"FGA-1",$G$81:$G$110)</f>
        <v>0</v>
      </c>
      <c r="I115" s="19">
        <f>SUMIF($B$81:$B$109,"FGA-1",$H$81:$H$110)</f>
        <v>505.81</v>
      </c>
      <c r="J115" s="20"/>
      <c r="K115" s="20"/>
      <c r="L115" s="20"/>
      <c r="M115" s="20"/>
      <c r="N115" s="20"/>
      <c r="O115" s="20"/>
      <c r="P115" s="20"/>
      <c r="Q115" s="20"/>
      <c r="R115" s="13"/>
      <c r="S115" s="13"/>
      <c r="T115" s="13"/>
      <c r="U115" s="13"/>
      <c r="V115" s="13"/>
      <c r="W115" s="13"/>
      <c r="X115" s="13"/>
      <c r="Y115" s="13"/>
      <c r="Z115" s="13"/>
      <c r="AA115" s="13"/>
      <c r="AB115" s="13"/>
      <c r="AC115" s="13"/>
      <c r="AD115" s="13"/>
    </row>
    <row r="116" spans="1:30">
      <c r="A116" s="74" t="s">
        <v>102</v>
      </c>
      <c r="B116" s="46" t="s">
        <v>103</v>
      </c>
      <c r="C116" s="27">
        <f>SUMIFS($E$81:$E$109,$B$81:$B$109,"FGA-3",$D$81:$D$109,"&lt;&gt;VAGO")</f>
        <v>1</v>
      </c>
      <c r="D116" s="27">
        <f>SUMIFS($E$81:$E$109,$B$81:$B$109,"FGA-3",$D$81:$D$109,"VAGO")</f>
        <v>0</v>
      </c>
      <c r="E116" s="27">
        <f t="shared" si="12"/>
        <v>1</v>
      </c>
      <c r="F116" s="31"/>
      <c r="G116" s="19">
        <f>SUMIF($B$81:$B$109,"FGA-2",$G$81:$G$110)</f>
        <v>0</v>
      </c>
      <c r="H116" s="19">
        <f>SUMIF($B$81:$B$109,"FGA-2",$G$81:$G$110)</f>
        <v>0</v>
      </c>
      <c r="I116" s="19">
        <f>SUMIF($B$81:$B$109,"FGA-2",$H$81:$H$110)</f>
        <v>465.35</v>
      </c>
      <c r="J116" s="20"/>
      <c r="K116" s="20"/>
      <c r="L116" s="20"/>
      <c r="M116" s="20"/>
      <c r="N116" s="20"/>
      <c r="O116" s="20"/>
      <c r="P116" s="20"/>
      <c r="Q116" s="20"/>
      <c r="R116" s="39"/>
      <c r="S116" s="13"/>
      <c r="T116" s="13"/>
      <c r="U116" s="13"/>
      <c r="V116" s="13"/>
      <c r="W116" s="13"/>
      <c r="X116" s="13"/>
      <c r="Y116" s="13"/>
      <c r="Z116" s="13"/>
      <c r="AA116" s="13"/>
      <c r="AB116" s="13"/>
      <c r="AC116" s="13"/>
      <c r="AD116" s="13"/>
    </row>
    <row r="117" spans="1:30" ht="30">
      <c r="A117" s="22" t="s">
        <v>104</v>
      </c>
      <c r="B117" s="44"/>
      <c r="C117" s="34">
        <f t="shared" ref="C117:E117" si="13">SUM(C111:C116)</f>
        <v>20</v>
      </c>
      <c r="D117" s="34">
        <f t="shared" si="13"/>
        <v>9</v>
      </c>
      <c r="E117" s="34">
        <f t="shared" si="13"/>
        <v>29</v>
      </c>
      <c r="F117" s="44"/>
      <c r="G117" s="19">
        <f>SUMIF($B$81:$B$109,"FGA-3",$G$81:$G$110)</f>
        <v>0</v>
      </c>
      <c r="H117" s="19">
        <f>SUMIF($B$81:$B$109,"FGA-3",$G$81:$G$110)</f>
        <v>0</v>
      </c>
      <c r="I117" s="19">
        <f>SUMIF($B$81:$B$109,"FGA-3",$H$81:$H$110)</f>
        <v>364.17</v>
      </c>
      <c r="J117" s="20"/>
      <c r="K117" s="20"/>
      <c r="L117" s="20"/>
      <c r="M117" s="20"/>
      <c r="N117" s="20"/>
      <c r="O117" s="20"/>
      <c r="P117" s="20"/>
      <c r="Q117" s="20"/>
      <c r="R117" s="45"/>
      <c r="S117" s="21"/>
      <c r="T117" s="21"/>
      <c r="U117" s="21"/>
      <c r="V117" s="21"/>
      <c r="W117" s="21"/>
      <c r="X117" s="21"/>
      <c r="Y117" s="21"/>
      <c r="Z117" s="21"/>
      <c r="AA117" s="21"/>
      <c r="AB117" s="21"/>
      <c r="AC117" s="21"/>
      <c r="AD117" s="21"/>
    </row>
    <row r="118" spans="1:30">
      <c r="A118" s="36"/>
      <c r="B118" s="36"/>
      <c r="C118" s="36"/>
      <c r="D118" s="36"/>
      <c r="E118" s="36"/>
      <c r="F118" s="36"/>
      <c r="G118" s="47">
        <f t="shared" ref="G118:I118" si="14">SUM(G112:G117)</f>
        <v>0</v>
      </c>
      <c r="H118" s="47">
        <f t="shared" si="14"/>
        <v>0</v>
      </c>
      <c r="I118" s="47">
        <f t="shared" si="14"/>
        <v>22817.28999999999</v>
      </c>
      <c r="J118" s="20"/>
      <c r="K118" s="20"/>
      <c r="L118" s="20"/>
      <c r="M118" s="20"/>
      <c r="N118" s="20"/>
      <c r="O118" s="20"/>
      <c r="P118" s="20"/>
      <c r="Q118" s="20"/>
      <c r="R118" s="45"/>
      <c r="S118" s="21"/>
      <c r="T118" s="21"/>
      <c r="U118" s="21"/>
      <c r="V118" s="21"/>
      <c r="W118" s="21"/>
      <c r="X118" s="21"/>
      <c r="Y118" s="21"/>
      <c r="Z118" s="21"/>
      <c r="AA118" s="21"/>
      <c r="AB118" s="21"/>
      <c r="AC118" s="21"/>
      <c r="AD118" s="21"/>
    </row>
    <row r="119" spans="1:30" ht="33" customHeight="1">
      <c r="A119" s="22"/>
      <c r="B119" s="57"/>
      <c r="C119" s="23" t="s">
        <v>105</v>
      </c>
      <c r="D119" s="23" t="s">
        <v>106</v>
      </c>
      <c r="E119" s="23" t="s">
        <v>107</v>
      </c>
      <c r="F119" s="24"/>
      <c r="G119" s="36"/>
      <c r="H119" s="36"/>
      <c r="I119" s="56"/>
      <c r="J119" s="38"/>
      <c r="K119" s="7"/>
      <c r="L119" s="38"/>
      <c r="M119" s="38"/>
      <c r="N119" s="38"/>
      <c r="O119" s="38"/>
      <c r="P119" s="38"/>
      <c r="Q119" s="38"/>
      <c r="R119" s="39"/>
      <c r="S119" s="13"/>
      <c r="T119" s="13"/>
      <c r="U119" s="13"/>
      <c r="V119" s="13"/>
      <c r="W119" s="13"/>
      <c r="X119" s="13"/>
      <c r="Y119" s="13"/>
      <c r="Z119" s="13"/>
      <c r="AA119" s="13"/>
      <c r="AB119" s="13"/>
      <c r="AC119" s="13"/>
      <c r="AD119" s="13"/>
    </row>
    <row r="120" spans="1:30" ht="60">
      <c r="A120" s="22" t="s">
        <v>111</v>
      </c>
      <c r="B120" s="24"/>
      <c r="C120" s="34">
        <f>SUM(C60+C77+C117)</f>
        <v>54</v>
      </c>
      <c r="D120" s="34">
        <f>SUM(D60+D77+D117)</f>
        <v>19</v>
      </c>
      <c r="E120" s="34">
        <f>SUM(E60+E77+E117)</f>
        <v>73</v>
      </c>
      <c r="F120" s="24"/>
      <c r="G120" s="23" t="s">
        <v>108</v>
      </c>
      <c r="H120" s="23" t="s">
        <v>109</v>
      </c>
      <c r="I120" s="23" t="s">
        <v>110</v>
      </c>
      <c r="J120" s="38"/>
      <c r="K120" s="7"/>
      <c r="L120" s="38"/>
      <c r="M120" s="38"/>
      <c r="N120" s="38"/>
      <c r="O120" s="38"/>
      <c r="P120" s="38"/>
      <c r="Q120" s="38"/>
      <c r="R120" s="39"/>
      <c r="S120" s="13"/>
      <c r="T120" s="13"/>
      <c r="U120" s="13"/>
      <c r="V120" s="13"/>
      <c r="W120" s="13"/>
      <c r="X120" s="13"/>
      <c r="Y120" s="13"/>
      <c r="Z120" s="13"/>
      <c r="AA120" s="13"/>
      <c r="AB120" s="13"/>
      <c r="AC120" s="13"/>
      <c r="AD120" s="13"/>
    </row>
    <row r="121" spans="1:30">
      <c r="A121" s="36"/>
      <c r="B121" s="36"/>
      <c r="C121" s="36"/>
      <c r="D121" s="36"/>
      <c r="E121" s="36"/>
      <c r="F121" s="36"/>
      <c r="G121" s="47">
        <f>SUM(H60+G77+G118)</f>
        <v>36213.83</v>
      </c>
      <c r="H121" s="47">
        <f>SUM(I60+H77+H118)</f>
        <v>174606.47</v>
      </c>
      <c r="I121" s="47">
        <f>SUM(J60+I77+I118)</f>
        <v>251637.58999999994</v>
      </c>
      <c r="J121" s="38"/>
      <c r="K121" s="7"/>
      <c r="L121" s="38"/>
      <c r="M121" s="38"/>
      <c r="N121" s="38"/>
      <c r="O121" s="38"/>
      <c r="P121" s="38"/>
      <c r="Q121" s="38"/>
      <c r="R121" s="39"/>
      <c r="S121" s="13"/>
      <c r="T121" s="13"/>
      <c r="U121" s="13"/>
      <c r="V121" s="13"/>
      <c r="W121" s="13"/>
      <c r="X121" s="13"/>
      <c r="Y121" s="13"/>
      <c r="Z121" s="13"/>
      <c r="AA121" s="13"/>
      <c r="AB121" s="13"/>
      <c r="AC121" s="13"/>
      <c r="AD121" s="13"/>
    </row>
    <row r="122" spans="1:30" ht="30" customHeight="1">
      <c r="A122" s="108" t="s">
        <v>112</v>
      </c>
      <c r="B122" s="104"/>
      <c r="C122" s="104"/>
      <c r="D122" s="104"/>
      <c r="E122" s="104"/>
      <c r="F122" s="105"/>
      <c r="G122" s="36"/>
      <c r="H122" s="36"/>
      <c r="I122" s="56"/>
      <c r="J122" s="38"/>
      <c r="K122" s="7"/>
      <c r="L122" s="38"/>
      <c r="M122" s="38"/>
      <c r="N122" s="38"/>
      <c r="O122" s="38"/>
      <c r="P122" s="38"/>
      <c r="Q122" s="38"/>
      <c r="R122" s="39"/>
      <c r="S122" s="13"/>
      <c r="T122" s="13"/>
      <c r="U122" s="13"/>
      <c r="V122" s="13"/>
      <c r="W122" s="13"/>
      <c r="X122" s="13"/>
      <c r="Y122" s="13"/>
      <c r="Z122" s="13"/>
      <c r="AA122" s="13"/>
      <c r="AB122" s="13"/>
      <c r="AC122" s="13"/>
      <c r="AD122" s="13"/>
    </row>
    <row r="123" spans="1:30">
      <c r="A123" s="113" t="s">
        <v>113</v>
      </c>
      <c r="B123" s="104"/>
      <c r="C123" s="104"/>
      <c r="D123" s="104"/>
      <c r="E123" s="104"/>
      <c r="F123" s="105"/>
      <c r="G123" s="20"/>
      <c r="H123" s="30"/>
      <c r="I123" s="30"/>
      <c r="J123" s="30"/>
      <c r="K123" s="20"/>
      <c r="L123" s="30"/>
      <c r="M123" s="38"/>
      <c r="N123" s="38"/>
      <c r="O123" s="38"/>
      <c r="P123" s="38"/>
      <c r="Q123" s="38"/>
      <c r="R123" s="39"/>
      <c r="S123" s="13"/>
      <c r="T123" s="13"/>
      <c r="U123" s="13"/>
      <c r="V123" s="13"/>
      <c r="W123" s="13"/>
      <c r="X123" s="13"/>
      <c r="Y123" s="13"/>
      <c r="Z123" s="13"/>
      <c r="AA123" s="13"/>
      <c r="AB123" s="13"/>
      <c r="AC123" s="13"/>
      <c r="AD123" s="13"/>
    </row>
    <row r="124" spans="1:30">
      <c r="A124" s="113" t="s">
        <v>114</v>
      </c>
      <c r="B124" s="104"/>
      <c r="C124" s="104"/>
      <c r="D124" s="104"/>
      <c r="E124" s="104"/>
      <c r="F124" s="105"/>
      <c r="G124" s="20"/>
      <c r="H124" s="30"/>
      <c r="I124" s="30"/>
      <c r="J124" s="30"/>
      <c r="K124" s="30"/>
      <c r="L124" s="30"/>
      <c r="M124" s="38"/>
      <c r="N124" s="38"/>
      <c r="O124" s="38"/>
      <c r="P124" s="38"/>
      <c r="Q124" s="38"/>
      <c r="R124" s="39"/>
      <c r="S124" s="13"/>
      <c r="T124" s="13"/>
      <c r="U124" s="13"/>
      <c r="V124" s="13"/>
      <c r="W124" s="13"/>
      <c r="X124" s="13"/>
      <c r="Y124" s="13"/>
      <c r="Z124" s="13"/>
      <c r="AA124" s="13"/>
      <c r="AB124" s="13"/>
      <c r="AC124" s="13"/>
      <c r="AD124" s="13"/>
    </row>
    <row r="125" spans="1:30">
      <c r="A125" s="111" t="s">
        <v>115</v>
      </c>
      <c r="B125" s="104"/>
      <c r="C125" s="104"/>
      <c r="D125" s="104"/>
      <c r="E125" s="104"/>
      <c r="F125" s="105"/>
      <c r="G125" s="20"/>
      <c r="H125" s="30"/>
      <c r="I125" s="30"/>
      <c r="J125" s="30"/>
      <c r="K125" s="30"/>
      <c r="L125" s="30"/>
      <c r="M125" s="38"/>
      <c r="N125" s="38"/>
      <c r="O125" s="38"/>
      <c r="P125" s="38"/>
      <c r="Q125" s="38"/>
      <c r="R125" s="39"/>
      <c r="S125" s="13"/>
      <c r="T125" s="13"/>
      <c r="U125" s="13"/>
      <c r="V125" s="13"/>
      <c r="W125" s="13"/>
      <c r="X125" s="13"/>
      <c r="Y125" s="13"/>
      <c r="Z125" s="13"/>
      <c r="AA125" s="13"/>
      <c r="AB125" s="13"/>
      <c r="AC125" s="13"/>
      <c r="AD125" s="13"/>
    </row>
    <row r="126" spans="1:30">
      <c r="A126" s="111" t="s">
        <v>116</v>
      </c>
      <c r="B126" s="104"/>
      <c r="C126" s="104"/>
      <c r="D126" s="104"/>
      <c r="E126" s="104"/>
      <c r="F126" s="105"/>
      <c r="G126" s="20"/>
      <c r="H126" s="30"/>
      <c r="I126" s="30"/>
      <c r="J126" s="30"/>
      <c r="K126" s="30"/>
      <c r="L126" s="30"/>
      <c r="M126" s="38"/>
      <c r="N126" s="38"/>
      <c r="O126" s="38"/>
      <c r="P126" s="38"/>
      <c r="Q126" s="38"/>
      <c r="R126" s="39"/>
      <c r="S126" s="13"/>
      <c r="T126" s="13"/>
      <c r="U126" s="13"/>
      <c r="V126" s="13"/>
      <c r="W126" s="13"/>
      <c r="X126" s="13"/>
      <c r="Y126" s="13"/>
      <c r="Z126" s="13"/>
      <c r="AA126" s="13"/>
      <c r="AB126" s="13"/>
      <c r="AC126" s="13"/>
      <c r="AD126" s="13"/>
    </row>
    <row r="127" spans="1:30">
      <c r="A127" s="111" t="s">
        <v>117</v>
      </c>
      <c r="B127" s="104"/>
      <c r="C127" s="104"/>
      <c r="D127" s="104"/>
      <c r="E127" s="104"/>
      <c r="F127" s="105"/>
      <c r="G127" s="20"/>
      <c r="H127" s="30"/>
      <c r="I127" s="30"/>
      <c r="J127" s="30"/>
      <c r="K127" s="30"/>
      <c r="L127" s="30"/>
      <c r="M127" s="38"/>
      <c r="N127" s="38"/>
      <c r="O127" s="38"/>
      <c r="P127" s="38"/>
      <c r="Q127" s="38"/>
      <c r="R127" s="39"/>
      <c r="S127" s="13"/>
      <c r="T127" s="13"/>
      <c r="U127" s="13"/>
      <c r="V127" s="13"/>
      <c r="W127" s="13"/>
      <c r="X127" s="13"/>
      <c r="Y127" s="13"/>
      <c r="Z127" s="13"/>
      <c r="AA127" s="13"/>
      <c r="AB127" s="13"/>
      <c r="AC127" s="13"/>
      <c r="AD127" s="13"/>
    </row>
    <row r="128" spans="1:30">
      <c r="A128" s="111"/>
      <c r="B128" s="104"/>
      <c r="C128" s="104"/>
      <c r="D128" s="104"/>
      <c r="E128" s="104"/>
      <c r="F128" s="105"/>
      <c r="G128" s="20"/>
      <c r="H128" s="30"/>
      <c r="I128" s="30"/>
      <c r="J128" s="30"/>
      <c r="K128" s="30"/>
      <c r="L128" s="30"/>
      <c r="M128" s="38"/>
      <c r="N128" s="38"/>
      <c r="O128" s="38"/>
      <c r="P128" s="38"/>
      <c r="Q128" s="38"/>
      <c r="R128" s="39"/>
      <c r="S128" s="13"/>
      <c r="T128" s="13"/>
      <c r="U128" s="13"/>
      <c r="V128" s="13"/>
      <c r="W128" s="13"/>
      <c r="X128" s="13"/>
      <c r="Y128" s="13"/>
      <c r="Z128" s="13"/>
      <c r="AA128" s="13"/>
      <c r="AB128" s="13"/>
      <c r="AC128" s="13"/>
      <c r="AD128" s="13"/>
    </row>
    <row r="129" spans="1:30">
      <c r="A129" s="111"/>
      <c r="B129" s="104"/>
      <c r="C129" s="104"/>
      <c r="D129" s="104"/>
      <c r="E129" s="104"/>
      <c r="F129" s="105"/>
      <c r="G129" s="20"/>
      <c r="H129" s="30"/>
      <c r="I129" s="30"/>
      <c r="J129" s="30"/>
      <c r="K129" s="30"/>
      <c r="L129" s="30"/>
      <c r="M129" s="38"/>
      <c r="N129" s="38"/>
      <c r="O129" s="38"/>
      <c r="P129" s="38"/>
      <c r="Q129" s="38"/>
      <c r="R129" s="39"/>
      <c r="S129" s="13"/>
      <c r="T129" s="13"/>
      <c r="U129" s="13"/>
      <c r="V129" s="13"/>
      <c r="W129" s="13"/>
      <c r="X129" s="13"/>
      <c r="Y129" s="13"/>
      <c r="Z129" s="13"/>
      <c r="AA129" s="13"/>
      <c r="AB129" s="13"/>
      <c r="AC129" s="13"/>
      <c r="AD129" s="13"/>
    </row>
    <row r="130" spans="1:30">
      <c r="A130" s="110"/>
      <c r="B130" s="104"/>
      <c r="C130" s="104"/>
      <c r="D130" s="104"/>
      <c r="E130" s="104"/>
      <c r="F130" s="105"/>
      <c r="G130" s="20"/>
      <c r="H130" s="30"/>
      <c r="I130" s="30"/>
      <c r="J130" s="30"/>
      <c r="K130" s="30"/>
      <c r="L130" s="30"/>
      <c r="M130" s="38"/>
      <c r="N130" s="38"/>
      <c r="O130" s="38"/>
      <c r="P130" s="38"/>
      <c r="Q130" s="38"/>
      <c r="R130" s="39"/>
      <c r="S130" s="13"/>
      <c r="T130" s="13"/>
      <c r="U130" s="13"/>
      <c r="V130" s="13"/>
      <c r="W130" s="13"/>
      <c r="X130" s="13"/>
      <c r="Y130" s="13"/>
      <c r="Z130" s="13"/>
      <c r="AA130" s="13"/>
      <c r="AB130" s="13"/>
      <c r="AC130" s="13"/>
      <c r="AD130" s="13"/>
    </row>
    <row r="131" spans="1:30">
      <c r="A131" s="110"/>
      <c r="B131" s="104"/>
      <c r="C131" s="104"/>
      <c r="D131" s="104"/>
      <c r="E131" s="104"/>
      <c r="F131" s="105"/>
      <c r="G131" s="20"/>
      <c r="H131" s="30"/>
      <c r="I131" s="30"/>
      <c r="J131" s="30"/>
      <c r="K131" s="30"/>
      <c r="L131" s="30"/>
      <c r="M131" s="38"/>
      <c r="N131" s="38"/>
      <c r="O131" s="38"/>
      <c r="P131" s="38"/>
      <c r="Q131" s="38"/>
      <c r="R131" s="39"/>
      <c r="S131" s="13"/>
      <c r="T131" s="13"/>
      <c r="U131" s="13"/>
      <c r="V131" s="13"/>
      <c r="W131" s="13"/>
      <c r="X131" s="13"/>
      <c r="Y131" s="13"/>
      <c r="Z131" s="13"/>
      <c r="AA131" s="13"/>
      <c r="AB131" s="13"/>
      <c r="AC131" s="13"/>
      <c r="AD131" s="13"/>
    </row>
    <row r="132" spans="1:30">
      <c r="A132" s="110"/>
      <c r="B132" s="104"/>
      <c r="C132" s="104"/>
      <c r="D132" s="104"/>
      <c r="E132" s="104"/>
      <c r="F132" s="105"/>
      <c r="G132" s="20"/>
      <c r="H132" s="30"/>
      <c r="I132" s="30"/>
      <c r="J132" s="30"/>
      <c r="K132" s="30"/>
      <c r="L132" s="30"/>
      <c r="M132" s="38"/>
      <c r="N132" s="38"/>
      <c r="O132" s="38"/>
      <c r="P132" s="38"/>
      <c r="Q132" s="38"/>
      <c r="R132" s="39"/>
      <c r="S132" s="13"/>
      <c r="T132" s="13"/>
      <c r="U132" s="13"/>
      <c r="V132" s="13"/>
      <c r="W132" s="13"/>
      <c r="X132" s="13"/>
      <c r="Y132" s="13"/>
      <c r="Z132" s="13"/>
      <c r="AA132" s="13"/>
      <c r="AB132" s="13"/>
      <c r="AC132" s="13"/>
      <c r="AD132" s="13"/>
    </row>
    <row r="133" spans="1:30">
      <c r="A133" s="110"/>
      <c r="B133" s="104"/>
      <c r="C133" s="104"/>
      <c r="D133" s="104"/>
      <c r="E133" s="104"/>
      <c r="F133" s="105"/>
      <c r="G133" s="20"/>
      <c r="H133" s="30"/>
      <c r="I133" s="30"/>
      <c r="J133" s="30"/>
      <c r="K133" s="30"/>
      <c r="L133" s="30"/>
      <c r="M133" s="38"/>
      <c r="N133" s="38"/>
      <c r="O133" s="38"/>
      <c r="P133" s="38"/>
      <c r="Q133" s="38"/>
      <c r="R133" s="39"/>
      <c r="S133" s="13"/>
      <c r="T133" s="13"/>
      <c r="U133" s="13"/>
      <c r="V133" s="13"/>
      <c r="W133" s="13"/>
      <c r="X133" s="13"/>
      <c r="Y133" s="13"/>
      <c r="Z133" s="13"/>
      <c r="AA133" s="13"/>
      <c r="AB133" s="13"/>
      <c r="AC133" s="13"/>
      <c r="AD133" s="13"/>
    </row>
    <row r="134" spans="1:30">
      <c r="A134" s="110"/>
      <c r="B134" s="104"/>
      <c r="C134" s="104"/>
      <c r="D134" s="104"/>
      <c r="E134" s="104"/>
      <c r="F134" s="105"/>
      <c r="G134" s="20"/>
      <c r="H134" s="30"/>
      <c r="I134" s="30"/>
      <c r="J134" s="30"/>
      <c r="K134" s="30"/>
      <c r="L134" s="30"/>
      <c r="M134" s="38"/>
      <c r="N134" s="38"/>
      <c r="O134" s="38"/>
      <c r="P134" s="38"/>
      <c r="Q134" s="38"/>
      <c r="R134" s="39"/>
      <c r="S134" s="13"/>
      <c r="T134" s="13"/>
      <c r="U134" s="13"/>
      <c r="V134" s="13"/>
      <c r="W134" s="13"/>
      <c r="X134" s="13"/>
      <c r="Y134" s="13"/>
      <c r="Z134" s="13"/>
      <c r="AA134" s="13"/>
      <c r="AB134" s="13"/>
      <c r="AC134" s="13"/>
      <c r="AD134" s="13"/>
    </row>
    <row r="135" spans="1:30">
      <c r="A135" s="106"/>
      <c r="B135" s="107"/>
      <c r="C135" s="107"/>
      <c r="D135" s="107"/>
      <c r="E135" s="107"/>
      <c r="F135" s="107"/>
      <c r="G135" s="20"/>
      <c r="H135" s="30"/>
      <c r="I135" s="30"/>
      <c r="J135" s="30"/>
      <c r="K135" s="30"/>
      <c r="L135" s="30"/>
      <c r="M135" s="38"/>
      <c r="N135" s="38"/>
      <c r="O135" s="38"/>
      <c r="P135" s="38"/>
      <c r="Q135" s="38"/>
      <c r="R135" s="39"/>
      <c r="S135" s="13"/>
      <c r="T135" s="13"/>
      <c r="U135" s="13"/>
      <c r="V135" s="13"/>
      <c r="W135" s="13"/>
      <c r="X135" s="13"/>
      <c r="Y135" s="13"/>
      <c r="Z135" s="13"/>
      <c r="AA135" s="13"/>
      <c r="AB135" s="13"/>
      <c r="AC135" s="13"/>
      <c r="AD135" s="13"/>
    </row>
    <row r="136" spans="1:30" ht="32.25" customHeight="1">
      <c r="A136" s="108" t="s">
        <v>118</v>
      </c>
      <c r="B136" s="104"/>
      <c r="C136" s="104"/>
      <c r="D136" s="104"/>
      <c r="E136" s="104"/>
      <c r="F136" s="105"/>
      <c r="G136" s="20"/>
      <c r="H136" s="30"/>
      <c r="I136" s="30"/>
      <c r="J136" s="30"/>
      <c r="K136" s="30"/>
      <c r="L136" s="30"/>
      <c r="M136" s="38"/>
      <c r="N136" s="38"/>
      <c r="O136" s="38"/>
      <c r="P136" s="38"/>
      <c r="Q136" s="38"/>
      <c r="R136" s="39"/>
      <c r="S136" s="13"/>
      <c r="T136" s="13"/>
      <c r="U136" s="13"/>
      <c r="V136" s="13"/>
      <c r="W136" s="13"/>
      <c r="X136" s="13"/>
      <c r="Y136" s="13"/>
      <c r="Z136" s="13"/>
      <c r="AA136" s="13"/>
      <c r="AB136" s="13"/>
      <c r="AC136" s="13"/>
      <c r="AD136" s="13"/>
    </row>
    <row r="137" spans="1:30">
      <c r="A137" s="109" t="s">
        <v>119</v>
      </c>
      <c r="B137" s="104"/>
      <c r="C137" s="104"/>
      <c r="D137" s="104"/>
      <c r="E137" s="104"/>
      <c r="F137" s="105"/>
      <c r="G137" s="20"/>
      <c r="H137" s="30"/>
      <c r="I137" s="30"/>
      <c r="J137" s="30"/>
      <c r="K137" s="30"/>
      <c r="L137" s="30"/>
      <c r="M137" s="38"/>
      <c r="N137" s="38"/>
      <c r="O137" s="38"/>
      <c r="P137" s="38"/>
      <c r="Q137" s="38"/>
      <c r="R137" s="39"/>
      <c r="S137" s="13"/>
      <c r="T137" s="13"/>
      <c r="U137" s="13"/>
      <c r="V137" s="13"/>
      <c r="W137" s="13"/>
      <c r="X137" s="13"/>
      <c r="Y137" s="13"/>
      <c r="Z137" s="13"/>
      <c r="AA137" s="13"/>
      <c r="AB137" s="13"/>
      <c r="AC137" s="13"/>
      <c r="AD137" s="13"/>
    </row>
    <row r="138" spans="1:30">
      <c r="A138" s="103" t="s">
        <v>120</v>
      </c>
      <c r="B138" s="104"/>
      <c r="C138" s="104"/>
      <c r="D138" s="104"/>
      <c r="E138" s="104"/>
      <c r="F138" s="105"/>
      <c r="G138" s="20"/>
      <c r="H138" s="30"/>
      <c r="I138" s="30"/>
      <c r="J138" s="30"/>
      <c r="K138" s="30"/>
      <c r="L138" s="30"/>
      <c r="M138" s="38"/>
      <c r="N138" s="38"/>
      <c r="O138" s="38"/>
      <c r="P138" s="38"/>
      <c r="Q138" s="38"/>
      <c r="R138" s="39"/>
      <c r="S138" s="13"/>
      <c r="T138" s="13"/>
      <c r="U138" s="13"/>
      <c r="V138" s="13"/>
      <c r="W138" s="13"/>
      <c r="X138" s="13"/>
      <c r="Y138" s="13"/>
      <c r="Z138" s="13"/>
      <c r="AA138" s="13"/>
      <c r="AB138" s="13"/>
      <c r="AC138" s="13"/>
      <c r="AD138" s="13"/>
    </row>
    <row r="139" spans="1:30">
      <c r="A139" s="103" t="s">
        <v>121</v>
      </c>
      <c r="B139" s="104"/>
      <c r="C139" s="104"/>
      <c r="D139" s="104"/>
      <c r="E139" s="104"/>
      <c r="F139" s="105"/>
      <c r="G139" s="20"/>
      <c r="H139" s="30"/>
      <c r="I139" s="30"/>
      <c r="J139" s="30"/>
      <c r="K139" s="30"/>
      <c r="L139" s="30"/>
      <c r="M139" s="38"/>
      <c r="N139" s="38"/>
      <c r="O139" s="38"/>
      <c r="P139" s="38"/>
      <c r="Q139" s="38"/>
      <c r="R139" s="39"/>
      <c r="S139" s="13"/>
      <c r="T139" s="13"/>
      <c r="U139" s="13"/>
      <c r="V139" s="13"/>
      <c r="W139" s="13"/>
      <c r="X139" s="13"/>
      <c r="Y139" s="13"/>
      <c r="Z139" s="13"/>
      <c r="AA139" s="13"/>
      <c r="AB139" s="13"/>
      <c r="AC139" s="13"/>
      <c r="AD139" s="13"/>
    </row>
    <row r="140" spans="1:30">
      <c r="A140" s="103" t="s">
        <v>122</v>
      </c>
      <c r="B140" s="104"/>
      <c r="C140" s="104"/>
      <c r="D140" s="104"/>
      <c r="E140" s="104"/>
      <c r="F140" s="105"/>
      <c r="G140" s="20"/>
      <c r="H140" s="30"/>
      <c r="I140" s="30"/>
      <c r="J140" s="30"/>
      <c r="K140" s="30"/>
      <c r="L140" s="30"/>
      <c r="M140" s="38"/>
      <c r="N140" s="38"/>
      <c r="O140" s="38"/>
      <c r="P140" s="38"/>
      <c r="Q140" s="38"/>
      <c r="R140" s="39"/>
      <c r="S140" s="13"/>
      <c r="T140" s="13"/>
      <c r="U140" s="13"/>
      <c r="V140" s="13"/>
      <c r="W140" s="13"/>
      <c r="X140" s="13"/>
      <c r="Y140" s="13"/>
      <c r="Z140" s="13"/>
      <c r="AA140" s="13"/>
      <c r="AB140" s="13"/>
      <c r="AC140" s="13"/>
      <c r="AD140" s="13"/>
    </row>
    <row r="141" spans="1:30">
      <c r="A141" s="103" t="s">
        <v>123</v>
      </c>
      <c r="B141" s="104"/>
      <c r="C141" s="104"/>
      <c r="D141" s="104"/>
      <c r="E141" s="104"/>
      <c r="F141" s="105"/>
      <c r="G141" s="20"/>
      <c r="H141" s="30"/>
      <c r="I141" s="30"/>
      <c r="J141" s="30"/>
      <c r="K141" s="30"/>
      <c r="L141" s="30"/>
      <c r="M141" s="38"/>
      <c r="N141" s="38"/>
      <c r="O141" s="38"/>
      <c r="P141" s="38"/>
      <c r="Q141" s="38"/>
      <c r="R141" s="39"/>
      <c r="S141" s="13"/>
      <c r="T141" s="13"/>
      <c r="U141" s="13"/>
      <c r="V141" s="13"/>
      <c r="W141" s="13"/>
      <c r="X141" s="13"/>
      <c r="Y141" s="13"/>
      <c r="Z141" s="13"/>
      <c r="AA141" s="13"/>
      <c r="AB141" s="13"/>
      <c r="AC141" s="13"/>
      <c r="AD141" s="13"/>
    </row>
    <row r="142" spans="1:30">
      <c r="A142" s="103" t="s">
        <v>124</v>
      </c>
      <c r="B142" s="104"/>
      <c r="C142" s="104"/>
      <c r="D142" s="104"/>
      <c r="E142" s="104"/>
      <c r="F142" s="105"/>
      <c r="G142" s="20"/>
      <c r="H142" s="30"/>
      <c r="I142" s="30"/>
      <c r="J142" s="30"/>
      <c r="K142" s="30"/>
      <c r="L142" s="30"/>
      <c r="M142" s="38"/>
      <c r="N142" s="38"/>
      <c r="O142" s="38"/>
      <c r="P142" s="38"/>
      <c r="Q142" s="38"/>
      <c r="R142" s="39"/>
      <c r="S142" s="13"/>
      <c r="T142" s="13"/>
      <c r="U142" s="13"/>
      <c r="V142" s="13"/>
      <c r="W142" s="13"/>
      <c r="X142" s="13"/>
      <c r="Y142" s="13"/>
      <c r="Z142" s="13"/>
      <c r="AA142" s="13"/>
      <c r="AB142" s="13"/>
      <c r="AC142" s="13"/>
      <c r="AD142" s="13"/>
    </row>
    <row r="143" spans="1:30">
      <c r="A143" s="103" t="s">
        <v>125</v>
      </c>
      <c r="B143" s="104"/>
      <c r="C143" s="104"/>
      <c r="D143" s="104"/>
      <c r="E143" s="104"/>
      <c r="F143" s="105"/>
      <c r="G143" s="20"/>
      <c r="H143" s="30"/>
      <c r="I143" s="30"/>
      <c r="J143" s="30"/>
      <c r="K143" s="30"/>
      <c r="L143" s="30"/>
      <c r="M143" s="38"/>
      <c r="N143" s="38"/>
      <c r="O143" s="38"/>
      <c r="P143" s="38"/>
      <c r="Q143" s="38"/>
      <c r="R143" s="39"/>
      <c r="S143" s="13"/>
      <c r="T143" s="13"/>
      <c r="U143" s="13"/>
      <c r="V143" s="13"/>
      <c r="W143" s="13"/>
      <c r="X143" s="13"/>
      <c r="Y143" s="13"/>
      <c r="Z143" s="13"/>
      <c r="AA143" s="13"/>
      <c r="AB143" s="13"/>
      <c r="AC143" s="13"/>
      <c r="AD143" s="13"/>
    </row>
    <row r="144" spans="1:30">
      <c r="A144" s="103" t="s">
        <v>126</v>
      </c>
      <c r="B144" s="104"/>
      <c r="C144" s="104"/>
      <c r="D144" s="104"/>
      <c r="E144" s="104"/>
      <c r="F144" s="105"/>
      <c r="G144" s="20"/>
      <c r="H144" s="30"/>
      <c r="I144" s="30"/>
      <c r="J144" s="30"/>
      <c r="K144" s="30"/>
      <c r="L144" s="30"/>
      <c r="M144" s="38"/>
      <c r="N144" s="38"/>
      <c r="O144" s="38"/>
      <c r="P144" s="38"/>
      <c r="Q144" s="38"/>
      <c r="R144" s="39"/>
      <c r="S144" s="13"/>
      <c r="T144" s="13"/>
      <c r="U144" s="13"/>
      <c r="V144" s="13"/>
      <c r="W144" s="13"/>
      <c r="X144" s="13"/>
      <c r="Y144" s="13"/>
      <c r="Z144" s="13"/>
      <c r="AA144" s="13"/>
      <c r="AB144" s="13"/>
      <c r="AC144" s="13"/>
      <c r="AD144" s="13"/>
    </row>
    <row r="145" spans="1:30">
      <c r="A145" s="103" t="s">
        <v>127</v>
      </c>
      <c r="B145" s="104"/>
      <c r="C145" s="104"/>
      <c r="D145" s="104"/>
      <c r="E145" s="104"/>
      <c r="F145" s="105"/>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c r="A146" s="103" t="s">
        <v>128</v>
      </c>
      <c r="B146" s="104"/>
      <c r="C146" s="104"/>
      <c r="D146" s="104"/>
      <c r="E146" s="104"/>
      <c r="F146" s="105"/>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c r="A147" s="103" t="s">
        <v>129</v>
      </c>
      <c r="B147" s="104"/>
      <c r="C147" s="104"/>
      <c r="D147" s="104"/>
      <c r="E147" s="104"/>
      <c r="F147" s="105"/>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c r="A148" s="103" t="s">
        <v>130</v>
      </c>
      <c r="B148" s="104"/>
      <c r="C148" s="104"/>
      <c r="D148" s="104"/>
      <c r="E148" s="104"/>
      <c r="F148" s="105"/>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c r="A149" s="103" t="s">
        <v>131</v>
      </c>
      <c r="B149" s="104"/>
      <c r="C149" s="104"/>
      <c r="D149" s="104"/>
      <c r="E149" s="104"/>
      <c r="F149" s="105"/>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c r="A150" s="103" t="s">
        <v>132</v>
      </c>
      <c r="B150" s="104"/>
      <c r="C150" s="104"/>
      <c r="D150" s="104"/>
      <c r="E150" s="104"/>
      <c r="F150" s="105"/>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c r="A151" s="103" t="s">
        <v>133</v>
      </c>
      <c r="B151" s="104"/>
      <c r="C151" s="104"/>
      <c r="D151" s="104"/>
      <c r="E151" s="104"/>
      <c r="F151" s="105"/>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c r="A152" s="103" t="s">
        <v>134</v>
      </c>
      <c r="B152" s="104"/>
      <c r="C152" s="104"/>
      <c r="D152" s="104"/>
      <c r="E152" s="104"/>
      <c r="F152" s="105"/>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c r="A153" s="103" t="s">
        <v>135</v>
      </c>
      <c r="B153" s="104"/>
      <c r="C153" s="104"/>
      <c r="D153" s="104"/>
      <c r="E153" s="104"/>
      <c r="F153" s="105"/>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c r="A154" s="103" t="s">
        <v>136</v>
      </c>
      <c r="B154" s="104"/>
      <c r="C154" s="104"/>
      <c r="D154" s="104"/>
      <c r="E154" s="104"/>
      <c r="F154" s="105"/>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c r="A155" s="103" t="s">
        <v>137</v>
      </c>
      <c r="B155" s="104"/>
      <c r="C155" s="104"/>
      <c r="D155" s="104"/>
      <c r="E155" s="104"/>
      <c r="F155" s="105"/>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c r="A156" s="103" t="s">
        <v>138</v>
      </c>
      <c r="B156" s="104"/>
      <c r="C156" s="104"/>
      <c r="D156" s="104"/>
      <c r="E156" s="104"/>
      <c r="F156" s="105"/>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c r="A157" s="103" t="s">
        <v>139</v>
      </c>
      <c r="B157" s="104"/>
      <c r="C157" s="104"/>
      <c r="D157" s="104"/>
      <c r="E157" s="104"/>
      <c r="F157" s="105"/>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c r="A158" s="103" t="s">
        <v>140</v>
      </c>
      <c r="B158" s="104"/>
      <c r="C158" s="104"/>
      <c r="D158" s="104"/>
      <c r="E158" s="104"/>
      <c r="F158" s="105"/>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c r="A159" s="103" t="s">
        <v>141</v>
      </c>
      <c r="B159" s="104"/>
      <c r="C159" s="104"/>
      <c r="D159" s="104"/>
      <c r="E159" s="104"/>
      <c r="F159" s="105"/>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c r="A160" s="103" t="s">
        <v>142</v>
      </c>
      <c r="B160" s="104"/>
      <c r="C160" s="104"/>
      <c r="D160" s="104"/>
      <c r="E160" s="104"/>
      <c r="F160" s="105"/>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c r="A161" s="103" t="s">
        <v>143</v>
      </c>
      <c r="B161" s="104"/>
      <c r="C161" s="104"/>
      <c r="D161" s="104"/>
      <c r="E161" s="104"/>
      <c r="F161" s="105"/>
      <c r="G161" s="20"/>
      <c r="H161" s="30"/>
      <c r="I161" s="30"/>
      <c r="J161" s="30"/>
      <c r="K161" s="30"/>
      <c r="L161" s="30"/>
      <c r="M161" s="38"/>
      <c r="N161" s="38"/>
      <c r="O161" s="38"/>
      <c r="P161" s="38"/>
      <c r="Q161" s="38"/>
      <c r="R161" s="58"/>
      <c r="S161" s="59"/>
      <c r="T161" s="59"/>
      <c r="U161" s="59"/>
      <c r="V161" s="59"/>
      <c r="W161" s="59"/>
      <c r="X161" s="59"/>
      <c r="Y161" s="59"/>
      <c r="Z161" s="59"/>
      <c r="AA161" s="59"/>
      <c r="AB161" s="59"/>
      <c r="AC161" s="59"/>
      <c r="AD161" s="59"/>
    </row>
    <row r="162" spans="1:30">
      <c r="A162" s="103" t="s">
        <v>144</v>
      </c>
      <c r="B162" s="104"/>
      <c r="C162" s="104"/>
      <c r="D162" s="104"/>
      <c r="E162" s="104"/>
      <c r="F162" s="105"/>
      <c r="G162" s="20"/>
      <c r="H162" s="30"/>
      <c r="I162" s="30"/>
      <c r="J162" s="30"/>
      <c r="K162" s="30"/>
      <c r="L162" s="30"/>
      <c r="M162" s="38"/>
      <c r="N162" s="38"/>
      <c r="O162" s="38"/>
      <c r="P162" s="38"/>
      <c r="Q162" s="38"/>
      <c r="R162" s="58"/>
      <c r="S162" s="59"/>
      <c r="T162" s="59"/>
      <c r="U162" s="59"/>
      <c r="V162" s="59"/>
      <c r="W162" s="59"/>
      <c r="X162" s="59"/>
      <c r="Y162" s="59"/>
      <c r="Z162" s="59"/>
      <c r="AA162" s="59"/>
      <c r="AB162" s="59"/>
      <c r="AC162" s="59"/>
      <c r="AD162" s="59"/>
    </row>
    <row r="163" spans="1:30">
      <c r="A163" s="103" t="s">
        <v>145</v>
      </c>
      <c r="B163" s="104"/>
      <c r="C163" s="104"/>
      <c r="D163" s="104"/>
      <c r="E163" s="104"/>
      <c r="F163" s="105"/>
      <c r="G163" s="20"/>
      <c r="H163" s="30"/>
      <c r="I163" s="30"/>
      <c r="J163" s="30"/>
      <c r="K163" s="30"/>
      <c r="L163" s="30"/>
      <c r="M163" s="38"/>
      <c r="N163" s="38"/>
      <c r="O163" s="38"/>
      <c r="P163" s="38"/>
      <c r="Q163" s="38"/>
      <c r="R163" s="58"/>
      <c r="S163" s="59"/>
      <c r="T163" s="59"/>
      <c r="U163" s="59"/>
      <c r="V163" s="59"/>
      <c r="W163" s="59"/>
      <c r="X163" s="59"/>
      <c r="Y163" s="59"/>
      <c r="Z163" s="59"/>
      <c r="AA163" s="59"/>
      <c r="AB163" s="59"/>
      <c r="AC163" s="59"/>
      <c r="AD163" s="59"/>
    </row>
    <row r="164" spans="1:30">
      <c r="A164" s="103" t="s">
        <v>146</v>
      </c>
      <c r="B164" s="104"/>
      <c r="C164" s="104"/>
      <c r="D164" s="104"/>
      <c r="E164" s="104"/>
      <c r="F164" s="105"/>
      <c r="G164" s="20"/>
      <c r="H164" s="30"/>
      <c r="I164" s="30"/>
      <c r="J164" s="30"/>
      <c r="K164" s="30"/>
      <c r="L164" s="30"/>
      <c r="M164" s="38"/>
      <c r="N164" s="38"/>
      <c r="O164" s="38"/>
      <c r="P164" s="38"/>
      <c r="Q164" s="38"/>
      <c r="R164" s="58"/>
      <c r="S164" s="59"/>
      <c r="T164" s="59"/>
      <c r="U164" s="59"/>
      <c r="V164" s="59"/>
      <c r="W164" s="59"/>
      <c r="X164" s="59"/>
      <c r="Y164" s="59"/>
      <c r="Z164" s="59"/>
      <c r="AA164" s="59"/>
      <c r="AB164" s="59"/>
      <c r="AC164" s="59"/>
      <c r="AD164" s="59"/>
    </row>
    <row r="165" spans="1:30">
      <c r="A165" s="103" t="s">
        <v>147</v>
      </c>
      <c r="B165" s="104"/>
      <c r="C165" s="104"/>
      <c r="D165" s="104"/>
      <c r="E165" s="104"/>
      <c r="F165" s="105"/>
      <c r="G165" s="20"/>
      <c r="H165" s="30"/>
      <c r="I165" s="30"/>
      <c r="J165" s="30"/>
      <c r="K165" s="30"/>
      <c r="L165" s="30"/>
      <c r="M165" s="38"/>
      <c r="N165" s="38"/>
      <c r="O165" s="38"/>
      <c r="P165" s="38"/>
      <c r="Q165" s="38"/>
      <c r="R165" s="58"/>
      <c r="S165" s="59"/>
      <c r="T165" s="59"/>
      <c r="U165" s="59"/>
      <c r="V165" s="59"/>
      <c r="W165" s="59"/>
      <c r="X165" s="59"/>
      <c r="Y165" s="59"/>
      <c r="Z165" s="59"/>
      <c r="AA165" s="59"/>
      <c r="AB165" s="59"/>
      <c r="AC165" s="59"/>
      <c r="AD165" s="59"/>
    </row>
    <row r="166" spans="1:30">
      <c r="A166" s="103" t="s">
        <v>148</v>
      </c>
      <c r="B166" s="104"/>
      <c r="C166" s="104"/>
      <c r="D166" s="104"/>
      <c r="E166" s="104"/>
      <c r="F166" s="105"/>
      <c r="G166" s="20"/>
      <c r="H166" s="30"/>
      <c r="I166" s="30"/>
      <c r="J166" s="30"/>
      <c r="K166" s="30"/>
      <c r="L166" s="30"/>
      <c r="M166" s="38"/>
      <c r="N166" s="38"/>
      <c r="O166" s="38"/>
      <c r="P166" s="38"/>
      <c r="Q166" s="38"/>
      <c r="R166" s="58"/>
      <c r="S166" s="59"/>
      <c r="T166" s="59"/>
      <c r="U166" s="59"/>
      <c r="V166" s="59"/>
      <c r="W166" s="59"/>
      <c r="X166" s="59"/>
      <c r="Y166" s="59"/>
      <c r="Z166" s="59"/>
      <c r="AA166" s="59"/>
      <c r="AB166" s="59"/>
      <c r="AC166" s="59"/>
      <c r="AD166" s="59"/>
    </row>
    <row r="167" spans="1:30">
      <c r="A167" s="103" t="s">
        <v>149</v>
      </c>
      <c r="B167" s="104"/>
      <c r="C167" s="104"/>
      <c r="D167" s="104"/>
      <c r="E167" s="104"/>
      <c r="F167" s="105"/>
      <c r="G167" s="20"/>
      <c r="H167" s="30"/>
      <c r="I167" s="30"/>
      <c r="J167" s="30"/>
      <c r="K167" s="30"/>
      <c r="L167" s="30"/>
      <c r="M167" s="38"/>
      <c r="N167" s="38"/>
      <c r="O167" s="38"/>
      <c r="P167" s="38"/>
      <c r="Q167" s="38"/>
      <c r="R167" s="58"/>
      <c r="S167" s="59"/>
      <c r="T167" s="59"/>
      <c r="U167" s="59"/>
      <c r="V167" s="59"/>
      <c r="W167" s="59"/>
      <c r="X167" s="59"/>
      <c r="Y167" s="59"/>
      <c r="Z167" s="59"/>
      <c r="AA167" s="59"/>
      <c r="AB167" s="59"/>
      <c r="AC167" s="59"/>
      <c r="AD167" s="59"/>
    </row>
    <row r="168" spans="1:30">
      <c r="A168" s="103" t="s">
        <v>150</v>
      </c>
      <c r="B168" s="104"/>
      <c r="C168" s="104"/>
      <c r="D168" s="104"/>
      <c r="E168" s="104"/>
      <c r="F168" s="105"/>
      <c r="G168" s="20"/>
      <c r="H168" s="30"/>
      <c r="I168" s="30"/>
      <c r="J168" s="30"/>
      <c r="K168" s="30"/>
      <c r="L168" s="30"/>
      <c r="M168" s="38"/>
      <c r="N168" s="38"/>
      <c r="O168" s="38"/>
      <c r="P168" s="38"/>
      <c r="Q168" s="38"/>
      <c r="R168" s="58"/>
      <c r="S168" s="59"/>
      <c r="T168" s="59"/>
      <c r="U168" s="59"/>
      <c r="V168" s="59"/>
      <c r="W168" s="59"/>
      <c r="X168" s="59"/>
      <c r="Y168" s="59"/>
      <c r="Z168" s="59"/>
      <c r="AA168" s="59"/>
      <c r="AB168" s="59"/>
      <c r="AC168" s="59"/>
      <c r="AD168" s="59"/>
    </row>
    <row r="169" spans="1:30">
      <c r="A169" s="103" t="s">
        <v>151</v>
      </c>
      <c r="B169" s="104"/>
      <c r="C169" s="104"/>
      <c r="D169" s="104"/>
      <c r="E169" s="104"/>
      <c r="F169" s="105"/>
      <c r="G169" s="20"/>
      <c r="H169" s="30"/>
      <c r="I169" s="30"/>
      <c r="J169" s="30"/>
      <c r="K169" s="30"/>
      <c r="L169" s="30"/>
      <c r="M169" s="38"/>
      <c r="N169" s="38"/>
      <c r="O169" s="38"/>
      <c r="P169" s="38"/>
      <c r="Q169" s="38"/>
      <c r="R169" s="58"/>
      <c r="S169" s="59"/>
      <c r="T169" s="59"/>
      <c r="U169" s="59"/>
      <c r="V169" s="59"/>
      <c r="W169" s="59"/>
      <c r="X169" s="59"/>
      <c r="Y169" s="59"/>
      <c r="Z169" s="59"/>
      <c r="AA169" s="59"/>
      <c r="AB169" s="59"/>
      <c r="AC169" s="59"/>
      <c r="AD169" s="59"/>
    </row>
    <row r="170" spans="1:30">
      <c r="A170" s="103" t="s">
        <v>152</v>
      </c>
      <c r="B170" s="104"/>
      <c r="C170" s="104"/>
      <c r="D170" s="104"/>
      <c r="E170" s="104"/>
      <c r="F170" s="105"/>
      <c r="G170" s="20"/>
      <c r="H170" s="30"/>
      <c r="I170" s="30"/>
      <c r="J170" s="30"/>
      <c r="K170" s="30"/>
      <c r="L170" s="30"/>
      <c r="M170" s="38"/>
      <c r="N170" s="38"/>
      <c r="O170" s="38"/>
      <c r="P170" s="38"/>
      <c r="Q170" s="38"/>
      <c r="R170" s="58"/>
      <c r="S170" s="59"/>
      <c r="T170" s="59"/>
      <c r="U170" s="59"/>
      <c r="V170" s="59"/>
      <c r="W170" s="59"/>
      <c r="X170" s="59"/>
      <c r="Y170" s="59"/>
      <c r="Z170" s="59"/>
      <c r="AA170" s="59"/>
      <c r="AB170" s="59"/>
      <c r="AC170" s="59"/>
      <c r="AD170" s="59"/>
    </row>
    <row r="171" spans="1:30">
      <c r="A171" s="103" t="s">
        <v>153</v>
      </c>
      <c r="B171" s="104"/>
      <c r="C171" s="104"/>
      <c r="D171" s="104"/>
      <c r="E171" s="104"/>
      <c r="F171" s="105"/>
      <c r="G171" s="20"/>
      <c r="H171" s="30"/>
      <c r="I171" s="30"/>
      <c r="J171" s="30"/>
      <c r="K171" s="30"/>
      <c r="L171" s="30"/>
      <c r="M171" s="38"/>
      <c r="N171" s="38"/>
      <c r="O171" s="38"/>
      <c r="P171" s="38"/>
      <c r="Q171" s="38"/>
      <c r="R171" s="58"/>
      <c r="S171" s="59"/>
      <c r="T171" s="59"/>
      <c r="U171" s="59"/>
      <c r="V171" s="59"/>
      <c r="W171" s="59"/>
      <c r="X171" s="59"/>
      <c r="Y171" s="59"/>
      <c r="Z171" s="59"/>
      <c r="AA171" s="59"/>
      <c r="AB171" s="59"/>
      <c r="AC171" s="59"/>
      <c r="AD171" s="59"/>
    </row>
    <row r="172" spans="1:30">
      <c r="A172" s="103" t="s">
        <v>154</v>
      </c>
      <c r="B172" s="104"/>
      <c r="C172" s="104"/>
      <c r="D172" s="104"/>
      <c r="E172" s="104"/>
      <c r="F172" s="105"/>
      <c r="G172" s="20"/>
      <c r="H172" s="30"/>
      <c r="I172" s="30"/>
      <c r="J172" s="30"/>
      <c r="K172" s="30"/>
      <c r="L172" s="30"/>
      <c r="M172" s="38"/>
      <c r="N172" s="38"/>
      <c r="O172" s="38"/>
      <c r="P172" s="38"/>
      <c r="Q172" s="38"/>
      <c r="R172" s="58"/>
      <c r="S172" s="59"/>
      <c r="T172" s="59"/>
      <c r="U172" s="59"/>
      <c r="V172" s="59"/>
      <c r="W172" s="59"/>
      <c r="X172" s="59"/>
      <c r="Y172" s="59"/>
      <c r="Z172" s="59"/>
      <c r="AA172" s="59"/>
      <c r="AB172" s="59"/>
      <c r="AC172" s="59"/>
      <c r="AD172" s="59"/>
    </row>
    <row r="173" spans="1:30">
      <c r="A173" s="103" t="s">
        <v>155</v>
      </c>
      <c r="B173" s="104"/>
      <c r="C173" s="104"/>
      <c r="D173" s="104"/>
      <c r="E173" s="104"/>
      <c r="F173" s="105"/>
      <c r="G173" s="20"/>
      <c r="H173" s="30"/>
      <c r="I173" s="30"/>
      <c r="J173" s="30"/>
      <c r="K173" s="30"/>
      <c r="L173" s="30"/>
      <c r="M173" s="38"/>
      <c r="N173" s="38"/>
      <c r="O173" s="38"/>
      <c r="P173" s="38"/>
      <c r="Q173" s="38"/>
      <c r="R173" s="58"/>
      <c r="S173" s="59"/>
      <c r="T173" s="59"/>
      <c r="U173" s="59"/>
      <c r="V173" s="59"/>
      <c r="W173" s="59"/>
      <c r="X173" s="59"/>
      <c r="Y173" s="59"/>
      <c r="Z173" s="59"/>
      <c r="AA173" s="59"/>
      <c r="AB173" s="59"/>
      <c r="AC173" s="59"/>
      <c r="AD173" s="59"/>
    </row>
    <row r="174" spans="1:30">
      <c r="A174" s="103" t="s">
        <v>156</v>
      </c>
      <c r="B174" s="104"/>
      <c r="C174" s="104"/>
      <c r="D174" s="104"/>
      <c r="E174" s="104"/>
      <c r="F174" s="105"/>
      <c r="G174" s="20"/>
      <c r="H174" s="30"/>
      <c r="I174" s="30"/>
      <c r="J174" s="30"/>
      <c r="K174" s="30"/>
      <c r="L174" s="30"/>
      <c r="M174" s="38"/>
      <c r="N174" s="38"/>
      <c r="O174" s="38"/>
      <c r="P174" s="38"/>
      <c r="Q174" s="38"/>
      <c r="R174" s="58"/>
      <c r="S174" s="59"/>
      <c r="T174" s="59"/>
      <c r="U174" s="59"/>
      <c r="V174" s="59"/>
      <c r="W174" s="59"/>
      <c r="X174" s="59"/>
      <c r="Y174" s="59"/>
      <c r="Z174" s="59"/>
      <c r="AA174" s="59"/>
      <c r="AB174" s="59"/>
      <c r="AC174" s="59"/>
      <c r="AD174" s="59"/>
    </row>
    <row r="175" spans="1:30">
      <c r="A175" s="103" t="s">
        <v>157</v>
      </c>
      <c r="B175" s="104"/>
      <c r="C175" s="104"/>
      <c r="D175" s="104"/>
      <c r="E175" s="104"/>
      <c r="F175" s="105"/>
      <c r="G175" s="20"/>
      <c r="H175" s="30"/>
      <c r="I175" s="30"/>
      <c r="J175" s="30"/>
      <c r="K175" s="30"/>
      <c r="L175" s="30"/>
      <c r="M175" s="38"/>
      <c r="N175" s="38"/>
      <c r="O175" s="38"/>
      <c r="P175" s="38"/>
      <c r="Q175" s="38"/>
      <c r="R175" s="58"/>
      <c r="S175" s="59"/>
      <c r="T175" s="59"/>
      <c r="U175" s="59"/>
      <c r="V175" s="59"/>
      <c r="W175" s="59"/>
      <c r="X175" s="59"/>
      <c r="Y175" s="59"/>
      <c r="Z175" s="59"/>
      <c r="AA175" s="59"/>
      <c r="AB175" s="59"/>
      <c r="AC175" s="59"/>
      <c r="AD175" s="59"/>
    </row>
    <row r="176" spans="1:30">
      <c r="A176" s="103" t="s">
        <v>158</v>
      </c>
      <c r="B176" s="104"/>
      <c r="C176" s="104"/>
      <c r="D176" s="104"/>
      <c r="E176" s="104"/>
      <c r="F176" s="105"/>
      <c r="G176" s="20"/>
      <c r="H176" s="30"/>
      <c r="I176" s="30"/>
      <c r="J176" s="30"/>
      <c r="K176" s="30"/>
      <c r="L176" s="30"/>
      <c r="M176" s="38"/>
      <c r="N176" s="38"/>
      <c r="O176" s="38"/>
      <c r="P176" s="38"/>
      <c r="Q176" s="38"/>
      <c r="R176" s="58"/>
      <c r="S176" s="59"/>
      <c r="T176" s="59"/>
      <c r="U176" s="59"/>
      <c r="V176" s="59"/>
      <c r="W176" s="59"/>
      <c r="X176" s="59"/>
      <c r="Y176" s="59"/>
      <c r="Z176" s="59"/>
      <c r="AA176" s="59"/>
      <c r="AB176" s="59"/>
      <c r="AC176" s="59"/>
      <c r="AD176" s="59"/>
    </row>
    <row r="177" spans="1:30">
      <c r="A177" s="103" t="s">
        <v>159</v>
      </c>
      <c r="B177" s="104"/>
      <c r="C177" s="104"/>
      <c r="D177" s="104"/>
      <c r="E177" s="104"/>
      <c r="F177" s="105"/>
      <c r="G177" s="20"/>
      <c r="H177" s="30"/>
      <c r="I177" s="30"/>
      <c r="J177" s="30"/>
      <c r="K177" s="30"/>
      <c r="L177" s="30"/>
      <c r="M177" s="38"/>
      <c r="N177" s="38"/>
      <c r="O177" s="38"/>
      <c r="P177" s="38"/>
      <c r="Q177" s="38"/>
      <c r="R177" s="58"/>
      <c r="S177" s="59"/>
      <c r="T177" s="59"/>
      <c r="U177" s="59"/>
      <c r="V177" s="59"/>
      <c r="W177" s="59"/>
      <c r="X177" s="59"/>
      <c r="Y177" s="59"/>
      <c r="Z177" s="59"/>
      <c r="AA177" s="59"/>
      <c r="AB177" s="59"/>
      <c r="AC177" s="59"/>
      <c r="AD177" s="59"/>
    </row>
    <row r="178" spans="1:30">
      <c r="A178" s="103" t="s">
        <v>160</v>
      </c>
      <c r="B178" s="104"/>
      <c r="C178" s="104"/>
      <c r="D178" s="104"/>
      <c r="E178" s="104"/>
      <c r="F178" s="105"/>
      <c r="G178" s="20"/>
      <c r="H178" s="30"/>
      <c r="I178" s="30"/>
      <c r="J178" s="30"/>
      <c r="K178" s="30"/>
      <c r="L178" s="30"/>
      <c r="M178" s="38"/>
      <c r="N178" s="38"/>
      <c r="O178" s="38"/>
      <c r="P178" s="38"/>
      <c r="Q178" s="38"/>
      <c r="R178" s="58"/>
      <c r="S178" s="59"/>
      <c r="T178" s="59"/>
      <c r="U178" s="59"/>
      <c r="V178" s="59"/>
      <c r="W178" s="59"/>
      <c r="X178" s="59"/>
      <c r="Y178" s="59"/>
      <c r="Z178" s="59"/>
      <c r="AA178" s="59"/>
      <c r="AB178" s="59"/>
      <c r="AC178" s="59"/>
      <c r="AD178" s="59"/>
    </row>
    <row r="179" spans="1:30" ht="14.25">
      <c r="A179" s="103" t="s">
        <v>161</v>
      </c>
      <c r="B179" s="104"/>
      <c r="C179" s="104"/>
      <c r="D179" s="104"/>
      <c r="E179" s="104"/>
      <c r="F179" s="105"/>
      <c r="G179" s="60"/>
      <c r="H179" s="60"/>
      <c r="I179" s="60"/>
      <c r="J179" s="60"/>
      <c r="K179" s="60"/>
      <c r="L179" s="60"/>
      <c r="M179" s="60"/>
      <c r="N179" s="60"/>
      <c r="O179" s="60"/>
      <c r="P179" s="60"/>
      <c r="Q179" s="60"/>
      <c r="R179" s="59"/>
      <c r="S179" s="59"/>
      <c r="T179" s="59"/>
      <c r="U179" s="59"/>
      <c r="V179" s="59"/>
      <c r="W179" s="59"/>
      <c r="X179" s="59"/>
      <c r="Y179" s="59"/>
      <c r="Z179" s="59"/>
      <c r="AA179" s="59"/>
      <c r="AB179" s="59"/>
      <c r="AC179" s="59"/>
      <c r="AD179" s="59"/>
    </row>
    <row r="180" spans="1:30" ht="14.25">
      <c r="A180" s="103" t="s">
        <v>162</v>
      </c>
      <c r="B180" s="104"/>
      <c r="C180" s="104"/>
      <c r="D180" s="104"/>
      <c r="E180" s="104"/>
      <c r="F180" s="105"/>
      <c r="G180" s="61"/>
      <c r="H180" s="61"/>
      <c r="I180" s="61"/>
      <c r="J180" s="61"/>
      <c r="K180" s="61"/>
      <c r="L180" s="61"/>
      <c r="M180" s="61"/>
      <c r="N180" s="61"/>
      <c r="O180" s="61"/>
      <c r="P180" s="61"/>
      <c r="Q180" s="61"/>
      <c r="R180" s="59"/>
      <c r="S180" s="59"/>
      <c r="T180" s="59"/>
      <c r="U180" s="59"/>
      <c r="V180" s="59"/>
      <c r="W180" s="59"/>
      <c r="X180" s="59"/>
      <c r="Y180" s="59"/>
      <c r="Z180" s="59"/>
      <c r="AA180" s="59"/>
      <c r="AB180" s="59"/>
      <c r="AC180" s="59"/>
      <c r="AD180" s="59"/>
    </row>
    <row r="181" spans="1:30" ht="14.25">
      <c r="A181" s="103" t="s">
        <v>163</v>
      </c>
      <c r="B181" s="104"/>
      <c r="C181" s="104"/>
      <c r="D181" s="104"/>
      <c r="E181" s="104"/>
      <c r="F181" s="105"/>
      <c r="G181" s="61"/>
      <c r="H181" s="61"/>
      <c r="I181" s="61"/>
      <c r="J181" s="61"/>
      <c r="K181" s="61"/>
      <c r="L181" s="61"/>
      <c r="M181" s="61"/>
      <c r="N181" s="61"/>
      <c r="O181" s="61"/>
      <c r="P181" s="61"/>
      <c r="Q181" s="61"/>
      <c r="R181" s="59"/>
      <c r="S181" s="59"/>
      <c r="T181" s="59"/>
      <c r="U181" s="59"/>
      <c r="V181" s="59"/>
      <c r="W181" s="59"/>
      <c r="X181" s="59"/>
      <c r="Y181" s="59"/>
      <c r="Z181" s="59"/>
      <c r="AA181" s="59"/>
      <c r="AB181" s="59"/>
      <c r="AC181" s="59"/>
      <c r="AD181" s="59"/>
    </row>
    <row r="182" spans="1:30" ht="14.25">
      <c r="A182" s="103" t="s">
        <v>164</v>
      </c>
      <c r="B182" s="104"/>
      <c r="C182" s="104"/>
      <c r="D182" s="104"/>
      <c r="E182" s="104"/>
      <c r="F182" s="105"/>
      <c r="G182" s="61"/>
      <c r="H182" s="61"/>
      <c r="I182" s="61"/>
      <c r="J182" s="61"/>
      <c r="K182" s="61"/>
      <c r="L182" s="61"/>
      <c r="M182" s="61"/>
      <c r="N182" s="61"/>
      <c r="O182" s="61"/>
      <c r="P182" s="61"/>
      <c r="Q182" s="61"/>
      <c r="R182" s="59"/>
      <c r="S182" s="59"/>
      <c r="T182" s="59"/>
      <c r="U182" s="59"/>
      <c r="V182" s="59"/>
      <c r="W182" s="59"/>
      <c r="X182" s="59"/>
      <c r="Y182" s="59"/>
      <c r="Z182" s="59"/>
      <c r="AA182" s="59"/>
      <c r="AB182" s="59"/>
      <c r="AC182" s="59"/>
      <c r="AD182" s="59"/>
    </row>
    <row r="183" spans="1:30" ht="14.25">
      <c r="A183" s="103" t="s">
        <v>165</v>
      </c>
      <c r="B183" s="104"/>
      <c r="C183" s="104"/>
      <c r="D183" s="104"/>
      <c r="E183" s="104"/>
      <c r="F183" s="105"/>
      <c r="G183" s="61"/>
      <c r="H183" s="61"/>
      <c r="I183" s="61"/>
      <c r="J183" s="61"/>
      <c r="K183" s="61"/>
      <c r="L183" s="61"/>
      <c r="M183" s="61"/>
      <c r="N183" s="61"/>
      <c r="O183" s="61"/>
      <c r="P183" s="61"/>
      <c r="Q183" s="61"/>
      <c r="R183" s="59"/>
      <c r="S183" s="59"/>
      <c r="T183" s="59"/>
      <c r="U183" s="59"/>
      <c r="V183" s="59"/>
      <c r="W183" s="59"/>
      <c r="X183" s="59"/>
      <c r="Y183" s="59"/>
      <c r="Z183" s="59"/>
      <c r="AA183" s="59"/>
      <c r="AB183" s="59"/>
      <c r="AC183" s="59"/>
      <c r="AD183" s="59"/>
    </row>
    <row r="184" spans="1:30" ht="14.25">
      <c r="A184" s="103" t="s">
        <v>166</v>
      </c>
      <c r="B184" s="104"/>
      <c r="C184" s="104"/>
      <c r="D184" s="104"/>
      <c r="E184" s="104"/>
      <c r="F184" s="105"/>
      <c r="G184" s="61"/>
      <c r="H184" s="61"/>
      <c r="I184" s="61"/>
      <c r="J184" s="61"/>
      <c r="K184" s="61"/>
      <c r="L184" s="61"/>
      <c r="M184" s="61"/>
      <c r="N184" s="61"/>
      <c r="O184" s="61"/>
      <c r="P184" s="61"/>
      <c r="Q184" s="61"/>
      <c r="R184" s="59"/>
      <c r="S184" s="59"/>
      <c r="T184" s="59"/>
      <c r="U184" s="59"/>
      <c r="V184" s="59"/>
      <c r="W184" s="59"/>
      <c r="X184" s="59"/>
      <c r="Y184" s="59"/>
      <c r="Z184" s="59"/>
      <c r="AA184" s="59"/>
      <c r="AB184" s="59"/>
      <c r="AC184" s="59"/>
      <c r="AD184" s="59"/>
    </row>
    <row r="185" spans="1:30" ht="14.25">
      <c r="A185" s="103" t="s">
        <v>167</v>
      </c>
      <c r="B185" s="104"/>
      <c r="C185" s="104"/>
      <c r="D185" s="104"/>
      <c r="E185" s="104"/>
      <c r="F185" s="105"/>
      <c r="G185" s="61"/>
      <c r="H185" s="61"/>
      <c r="I185" s="61"/>
      <c r="J185" s="61"/>
      <c r="K185" s="61"/>
      <c r="L185" s="61"/>
      <c r="M185" s="61"/>
      <c r="N185" s="61"/>
      <c r="O185" s="61"/>
      <c r="P185" s="61"/>
      <c r="Q185" s="61"/>
      <c r="R185" s="59"/>
      <c r="S185" s="59"/>
      <c r="T185" s="59"/>
      <c r="U185" s="59"/>
      <c r="V185" s="59"/>
      <c r="W185" s="59"/>
      <c r="X185" s="59"/>
      <c r="Y185" s="59"/>
      <c r="Z185" s="59"/>
      <c r="AA185" s="59"/>
      <c r="AB185" s="59"/>
      <c r="AC185" s="59"/>
      <c r="AD185" s="59"/>
    </row>
    <row r="186" spans="1:30" ht="14.25">
      <c r="A186" s="103" t="s">
        <v>168</v>
      </c>
      <c r="B186" s="104"/>
      <c r="C186" s="104"/>
      <c r="D186" s="104"/>
      <c r="E186" s="104"/>
      <c r="F186" s="105"/>
      <c r="G186" s="61"/>
      <c r="H186" s="61"/>
      <c r="I186" s="61"/>
      <c r="J186" s="61"/>
      <c r="K186" s="61"/>
      <c r="L186" s="61"/>
      <c r="M186" s="61"/>
      <c r="N186" s="61"/>
      <c r="O186" s="61"/>
      <c r="P186" s="61"/>
      <c r="Q186" s="61"/>
      <c r="R186" s="59"/>
      <c r="S186" s="59"/>
      <c r="T186" s="59"/>
      <c r="U186" s="59"/>
      <c r="V186" s="59"/>
      <c r="W186" s="59"/>
      <c r="X186" s="59"/>
      <c r="Y186" s="59"/>
      <c r="Z186" s="59"/>
      <c r="AA186" s="59"/>
      <c r="AB186" s="59"/>
      <c r="AC186" s="59"/>
      <c r="AD186" s="59"/>
    </row>
    <row r="187" spans="1:30" ht="14.25">
      <c r="A187" s="103" t="s">
        <v>169</v>
      </c>
      <c r="B187" s="104"/>
      <c r="C187" s="104"/>
      <c r="D187" s="104"/>
      <c r="E187" s="104"/>
      <c r="F187" s="105"/>
      <c r="G187" s="61"/>
      <c r="H187" s="61"/>
      <c r="I187" s="61"/>
      <c r="J187" s="61"/>
      <c r="K187" s="61"/>
      <c r="L187" s="61"/>
      <c r="M187" s="61"/>
      <c r="N187" s="61"/>
      <c r="O187" s="61"/>
      <c r="P187" s="61"/>
      <c r="Q187" s="61"/>
      <c r="R187" s="59"/>
      <c r="S187" s="59"/>
      <c r="T187" s="59"/>
      <c r="U187" s="59"/>
      <c r="V187" s="59"/>
      <c r="W187" s="59"/>
      <c r="X187" s="59"/>
      <c r="Y187" s="59"/>
      <c r="Z187" s="59"/>
      <c r="AA187" s="59"/>
      <c r="AB187" s="59"/>
      <c r="AC187" s="59"/>
      <c r="AD187" s="59"/>
    </row>
    <row r="188" spans="1:30" ht="14.25">
      <c r="A188" s="103" t="s">
        <v>170</v>
      </c>
      <c r="B188" s="104"/>
      <c r="C188" s="104"/>
      <c r="D188" s="104"/>
      <c r="E188" s="104"/>
      <c r="F188" s="105"/>
      <c r="G188" s="61"/>
      <c r="H188" s="61"/>
      <c r="I188" s="61"/>
      <c r="J188" s="61"/>
      <c r="K188" s="61"/>
      <c r="L188" s="61"/>
      <c r="M188" s="61"/>
      <c r="N188" s="61"/>
      <c r="O188" s="61"/>
      <c r="P188" s="61"/>
      <c r="Q188" s="61"/>
      <c r="R188" s="59"/>
      <c r="S188" s="59"/>
      <c r="T188" s="59"/>
      <c r="U188" s="59"/>
      <c r="V188" s="59"/>
      <c r="W188" s="59"/>
      <c r="X188" s="59"/>
      <c r="Y188" s="59"/>
      <c r="Z188" s="59"/>
      <c r="AA188" s="59"/>
      <c r="AB188" s="59"/>
      <c r="AC188" s="59"/>
      <c r="AD188" s="59"/>
    </row>
    <row r="189" spans="1:30" ht="14.25">
      <c r="A189" s="103" t="s">
        <v>171</v>
      </c>
      <c r="B189" s="104"/>
      <c r="C189" s="104"/>
      <c r="D189" s="104"/>
      <c r="E189" s="104"/>
      <c r="F189" s="105"/>
      <c r="G189" s="61"/>
      <c r="H189" s="61"/>
      <c r="I189" s="61"/>
      <c r="J189" s="61"/>
      <c r="K189" s="61"/>
      <c r="L189" s="61"/>
      <c r="M189" s="61"/>
      <c r="N189" s="61"/>
      <c r="O189" s="61"/>
      <c r="P189" s="61"/>
      <c r="Q189" s="61"/>
      <c r="R189" s="59"/>
      <c r="S189" s="59"/>
      <c r="T189" s="59"/>
      <c r="U189" s="59"/>
      <c r="V189" s="59"/>
      <c r="W189" s="59"/>
      <c r="X189" s="59"/>
      <c r="Y189" s="59"/>
      <c r="Z189" s="59"/>
      <c r="AA189" s="59"/>
      <c r="AB189" s="59"/>
      <c r="AC189" s="59"/>
      <c r="AD189" s="59"/>
    </row>
    <row r="190" spans="1:30" ht="14.25">
      <c r="A190" s="103" t="s">
        <v>172</v>
      </c>
      <c r="B190" s="104"/>
      <c r="C190" s="104"/>
      <c r="D190" s="104"/>
      <c r="E190" s="104"/>
      <c r="F190" s="105"/>
      <c r="G190" s="61"/>
      <c r="H190" s="61"/>
      <c r="I190" s="61"/>
      <c r="J190" s="61"/>
      <c r="K190" s="61"/>
      <c r="L190" s="61"/>
      <c r="M190" s="61"/>
      <c r="N190" s="61"/>
      <c r="O190" s="61"/>
      <c r="P190" s="61"/>
      <c r="Q190" s="61"/>
      <c r="R190" s="59"/>
      <c r="S190" s="59"/>
      <c r="T190" s="59"/>
      <c r="U190" s="59"/>
      <c r="V190" s="59"/>
      <c r="W190" s="59"/>
      <c r="X190" s="59"/>
      <c r="Y190" s="59"/>
      <c r="Z190" s="59"/>
      <c r="AA190" s="59"/>
      <c r="AB190" s="59"/>
      <c r="AC190" s="59"/>
      <c r="AD190" s="59"/>
    </row>
    <row r="191" spans="1:30" ht="14.25">
      <c r="A191" s="103" t="s">
        <v>173</v>
      </c>
      <c r="B191" s="104"/>
      <c r="C191" s="104"/>
      <c r="D191" s="104"/>
      <c r="E191" s="104"/>
      <c r="F191" s="105"/>
      <c r="G191" s="61"/>
      <c r="H191" s="61"/>
      <c r="I191" s="61"/>
      <c r="J191" s="61"/>
      <c r="K191" s="61"/>
      <c r="L191" s="61"/>
      <c r="M191" s="61"/>
      <c r="N191" s="61"/>
      <c r="O191" s="61"/>
      <c r="P191" s="61"/>
      <c r="Q191" s="61"/>
      <c r="R191" s="59"/>
      <c r="S191" s="59"/>
      <c r="T191" s="59"/>
      <c r="U191" s="59"/>
      <c r="V191" s="59"/>
      <c r="W191" s="59"/>
      <c r="X191" s="59"/>
      <c r="Y191" s="59"/>
      <c r="Z191" s="59"/>
      <c r="AA191" s="59"/>
      <c r="AB191" s="59"/>
      <c r="AC191" s="59"/>
      <c r="AD191" s="59"/>
    </row>
    <row r="192" spans="1:30" ht="14.25">
      <c r="A192" s="103" t="s">
        <v>174</v>
      </c>
      <c r="B192" s="104"/>
      <c r="C192" s="104"/>
      <c r="D192" s="104"/>
      <c r="E192" s="104"/>
      <c r="F192" s="105"/>
      <c r="G192" s="61"/>
      <c r="H192" s="61"/>
      <c r="I192" s="61"/>
      <c r="J192" s="61"/>
      <c r="K192" s="61"/>
      <c r="L192" s="61"/>
      <c r="M192" s="61"/>
      <c r="N192" s="61"/>
      <c r="O192" s="61"/>
      <c r="P192" s="61"/>
      <c r="Q192" s="61"/>
      <c r="R192" s="59"/>
      <c r="S192" s="59"/>
      <c r="T192" s="59"/>
      <c r="U192" s="59"/>
      <c r="V192" s="59"/>
      <c r="W192" s="59"/>
      <c r="X192" s="59"/>
      <c r="Y192" s="59"/>
      <c r="Z192" s="59"/>
      <c r="AA192" s="59"/>
      <c r="AB192" s="59"/>
      <c r="AC192" s="59"/>
      <c r="AD192" s="59"/>
    </row>
    <row r="193" spans="1:30" ht="14.25">
      <c r="A193" s="103" t="s">
        <v>175</v>
      </c>
      <c r="B193" s="104"/>
      <c r="C193" s="104"/>
      <c r="D193" s="104"/>
      <c r="E193" s="104"/>
      <c r="F193" s="105"/>
      <c r="G193" s="61"/>
      <c r="H193" s="61"/>
      <c r="I193" s="61"/>
      <c r="J193" s="61"/>
      <c r="K193" s="61"/>
      <c r="L193" s="61"/>
      <c r="M193" s="61"/>
      <c r="N193" s="61"/>
      <c r="O193" s="61"/>
      <c r="P193" s="61"/>
      <c r="Q193" s="61"/>
      <c r="R193" s="59"/>
      <c r="S193" s="59"/>
      <c r="T193" s="59"/>
      <c r="U193" s="59"/>
      <c r="V193" s="59"/>
      <c r="W193" s="59"/>
      <c r="X193" s="59"/>
      <c r="Y193" s="59"/>
      <c r="Z193" s="59"/>
      <c r="AA193" s="59"/>
      <c r="AB193" s="59"/>
      <c r="AC193" s="59"/>
      <c r="AD193" s="59"/>
    </row>
    <row r="194" spans="1:30" ht="14.25">
      <c r="A194" s="103" t="s">
        <v>176</v>
      </c>
      <c r="B194" s="104"/>
      <c r="C194" s="104"/>
      <c r="D194" s="104"/>
      <c r="E194" s="104"/>
      <c r="F194" s="105"/>
      <c r="G194" s="61"/>
      <c r="H194" s="61"/>
      <c r="I194" s="61"/>
      <c r="J194" s="61"/>
      <c r="K194" s="61"/>
      <c r="L194" s="61"/>
      <c r="M194" s="61"/>
      <c r="N194" s="61"/>
      <c r="O194" s="61"/>
      <c r="P194" s="61"/>
      <c r="Q194" s="61"/>
      <c r="R194" s="59"/>
      <c r="S194" s="59"/>
      <c r="T194" s="59"/>
      <c r="U194" s="59"/>
      <c r="V194" s="59"/>
      <c r="W194" s="59"/>
      <c r="X194" s="59"/>
      <c r="Y194" s="59"/>
      <c r="Z194" s="59"/>
      <c r="AA194" s="59"/>
      <c r="AB194" s="59"/>
      <c r="AC194" s="59"/>
      <c r="AD194" s="59"/>
    </row>
    <row r="195" spans="1:30" ht="14.25">
      <c r="A195" s="103" t="s">
        <v>177</v>
      </c>
      <c r="B195" s="104"/>
      <c r="C195" s="104"/>
      <c r="D195" s="104"/>
      <c r="E195" s="104"/>
      <c r="F195" s="105"/>
      <c r="G195" s="61"/>
      <c r="H195" s="61"/>
      <c r="I195" s="61"/>
      <c r="J195" s="61"/>
      <c r="K195" s="61"/>
      <c r="L195" s="61"/>
      <c r="M195" s="61"/>
      <c r="N195" s="61"/>
      <c r="O195" s="61"/>
      <c r="P195" s="61"/>
      <c r="Q195" s="61"/>
      <c r="R195" s="59"/>
      <c r="S195" s="59"/>
      <c r="T195" s="59"/>
      <c r="U195" s="59"/>
      <c r="V195" s="59"/>
      <c r="W195" s="59"/>
      <c r="X195" s="59"/>
      <c r="Y195" s="59"/>
      <c r="Z195" s="59"/>
      <c r="AA195" s="59"/>
      <c r="AB195" s="59"/>
      <c r="AC195" s="59"/>
      <c r="AD195" s="59"/>
    </row>
    <row r="196" spans="1:30" ht="14.25">
      <c r="A196" s="103" t="s">
        <v>178</v>
      </c>
      <c r="B196" s="104"/>
      <c r="C196" s="104"/>
      <c r="D196" s="104"/>
      <c r="E196" s="104"/>
      <c r="F196" s="105"/>
      <c r="G196" s="61"/>
      <c r="H196" s="61"/>
      <c r="I196" s="61"/>
      <c r="J196" s="61"/>
      <c r="K196" s="61"/>
      <c r="L196" s="61"/>
      <c r="M196" s="61"/>
      <c r="N196" s="61"/>
      <c r="O196" s="61"/>
      <c r="P196" s="61"/>
      <c r="Q196" s="61"/>
      <c r="R196" s="59"/>
      <c r="S196" s="59"/>
      <c r="T196" s="59"/>
      <c r="U196" s="59"/>
      <c r="V196" s="59"/>
      <c r="W196" s="59"/>
      <c r="X196" s="59"/>
      <c r="Y196" s="59"/>
      <c r="Z196" s="59"/>
      <c r="AA196" s="59"/>
      <c r="AB196" s="59"/>
      <c r="AC196" s="59"/>
      <c r="AD196" s="59"/>
    </row>
    <row r="197" spans="1:30" ht="14.25">
      <c r="A197" s="103" t="s">
        <v>179</v>
      </c>
      <c r="B197" s="104"/>
      <c r="C197" s="104"/>
      <c r="D197" s="104"/>
      <c r="E197" s="104"/>
      <c r="F197" s="105"/>
      <c r="G197" s="61"/>
      <c r="H197" s="61"/>
      <c r="I197" s="61"/>
      <c r="J197" s="61"/>
      <c r="K197" s="61"/>
      <c r="L197" s="61"/>
      <c r="M197" s="61"/>
      <c r="N197" s="61"/>
      <c r="O197" s="61"/>
      <c r="P197" s="61"/>
      <c r="Q197" s="61"/>
      <c r="R197" s="59"/>
      <c r="S197" s="59"/>
      <c r="T197" s="59"/>
      <c r="U197" s="59"/>
      <c r="V197" s="59"/>
      <c r="W197" s="59"/>
      <c r="X197" s="59"/>
      <c r="Y197" s="59"/>
      <c r="Z197" s="59"/>
      <c r="AA197" s="59"/>
      <c r="AB197" s="59"/>
      <c r="AC197" s="59"/>
      <c r="AD197" s="59"/>
    </row>
    <row r="198" spans="1:30" ht="14.25">
      <c r="A198" s="63"/>
      <c r="B198" s="63"/>
      <c r="C198" s="63"/>
      <c r="D198" s="63"/>
      <c r="E198" s="63"/>
      <c r="F198" s="63"/>
      <c r="G198" s="62"/>
      <c r="H198" s="61"/>
      <c r="I198" s="61"/>
      <c r="J198" s="61"/>
      <c r="K198" s="61"/>
      <c r="L198" s="61"/>
      <c r="M198" s="61"/>
      <c r="N198" s="61"/>
      <c r="O198" s="61"/>
      <c r="P198" s="61"/>
      <c r="Q198" s="61"/>
      <c r="R198" s="59"/>
      <c r="S198" s="59"/>
      <c r="T198" s="59"/>
      <c r="U198" s="59"/>
      <c r="V198" s="59"/>
      <c r="W198" s="59"/>
      <c r="X198" s="59"/>
      <c r="Y198" s="59"/>
      <c r="Z198" s="59"/>
      <c r="AA198" s="59"/>
      <c r="AB198" s="59"/>
      <c r="AC198" s="59"/>
      <c r="AD198" s="59"/>
    </row>
    <row r="199" spans="1:30" ht="14.25">
      <c r="A199" s="63"/>
      <c r="B199" s="63"/>
      <c r="C199" s="63"/>
      <c r="D199" s="63"/>
      <c r="E199" s="63"/>
      <c r="F199" s="63"/>
      <c r="G199" s="63"/>
      <c r="H199" s="63"/>
      <c r="I199" s="63"/>
      <c r="J199" s="63"/>
      <c r="K199" s="63"/>
      <c r="L199" s="63"/>
      <c r="M199" s="63"/>
      <c r="N199" s="63"/>
      <c r="O199" s="63"/>
      <c r="P199" s="63"/>
      <c r="Q199" s="63"/>
      <c r="R199" s="2"/>
      <c r="S199" s="2"/>
      <c r="T199" s="2"/>
      <c r="U199" s="2"/>
      <c r="V199" s="2"/>
      <c r="W199" s="2"/>
      <c r="X199" s="2"/>
      <c r="Y199" s="2"/>
      <c r="Z199" s="2"/>
      <c r="AA199" s="2"/>
      <c r="AB199" s="2"/>
      <c r="AC199" s="2"/>
      <c r="AD199" s="2"/>
    </row>
    <row r="200" spans="1:30" ht="14.25">
      <c r="A200" s="63"/>
      <c r="B200" s="63"/>
      <c r="C200" s="63"/>
      <c r="D200" s="63"/>
      <c r="E200" s="63"/>
      <c r="F200" s="63"/>
      <c r="G200" s="63"/>
      <c r="H200" s="63"/>
      <c r="I200" s="63"/>
      <c r="J200" s="63"/>
      <c r="K200" s="63"/>
      <c r="L200" s="63"/>
      <c r="M200" s="63"/>
      <c r="N200" s="63"/>
      <c r="O200" s="63"/>
      <c r="P200" s="63"/>
      <c r="Q200" s="63"/>
      <c r="R200" s="2"/>
      <c r="S200" s="2"/>
      <c r="T200" s="2"/>
      <c r="U200" s="2"/>
      <c r="V200" s="2"/>
      <c r="W200" s="2"/>
      <c r="X200" s="2"/>
      <c r="Y200" s="2"/>
      <c r="Z200" s="2"/>
      <c r="AA200" s="2"/>
      <c r="AB200" s="2"/>
      <c r="AC200" s="2"/>
      <c r="AD200" s="2"/>
    </row>
    <row r="201" spans="1:30" ht="14.25">
      <c r="A201" s="63"/>
      <c r="B201" s="63"/>
      <c r="C201" s="63"/>
      <c r="D201" s="63"/>
      <c r="E201" s="63"/>
      <c r="F201" s="63"/>
      <c r="G201" s="63"/>
      <c r="H201" s="63"/>
      <c r="I201" s="63"/>
      <c r="J201" s="63"/>
      <c r="K201" s="63"/>
      <c r="L201" s="63"/>
      <c r="M201" s="63"/>
      <c r="N201" s="63"/>
      <c r="O201" s="63"/>
      <c r="P201" s="63"/>
      <c r="Q201" s="63"/>
      <c r="R201" s="2"/>
      <c r="S201" s="2"/>
      <c r="T201" s="2"/>
      <c r="U201" s="2"/>
      <c r="V201" s="2"/>
      <c r="W201" s="2"/>
      <c r="X201" s="2"/>
      <c r="Y201" s="2"/>
      <c r="Z201" s="2"/>
      <c r="AA201" s="2"/>
      <c r="AB201" s="2"/>
      <c r="AC201" s="2"/>
      <c r="AD201" s="2"/>
    </row>
    <row r="202" spans="1:30" ht="14.25">
      <c r="A202" s="2"/>
      <c r="B202" s="2"/>
      <c r="C202" s="2"/>
      <c r="D202" s="2"/>
      <c r="E202" s="2"/>
      <c r="F202" s="2"/>
      <c r="G202" s="63"/>
      <c r="H202" s="63"/>
      <c r="I202" s="63"/>
      <c r="J202" s="63"/>
      <c r="K202" s="63"/>
      <c r="L202" s="63"/>
      <c r="M202" s="63"/>
      <c r="N202" s="63"/>
      <c r="O202" s="63"/>
      <c r="P202" s="63"/>
      <c r="Q202" s="63"/>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sheetData>
  <mergeCells count="83">
    <mergeCell ref="A164:F164"/>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92:F192"/>
    <mergeCell ref="A193:F193"/>
    <mergeCell ref="A194:F194"/>
    <mergeCell ref="A195:F195"/>
    <mergeCell ref="A196:F196"/>
    <mergeCell ref="A197:F197"/>
    <mergeCell ref="A185:F185"/>
    <mergeCell ref="A186:F186"/>
    <mergeCell ref="A187:F187"/>
    <mergeCell ref="A188:F188"/>
    <mergeCell ref="A189:F189"/>
    <mergeCell ref="A190:F190"/>
    <mergeCell ref="A191:F191"/>
    <mergeCell ref="A1:J1"/>
    <mergeCell ref="A2:J2"/>
    <mergeCell ref="A3:J3"/>
    <mergeCell ref="B4:J4"/>
    <mergeCell ref="A5:J5"/>
    <mergeCell ref="A62:I62"/>
    <mergeCell ref="A79:I79"/>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60:F160"/>
    <mergeCell ref="A161:F161"/>
    <mergeCell ref="A162:F162"/>
    <mergeCell ref="A163:F163"/>
    <mergeCell ref="A155:F155"/>
    <mergeCell ref="A156:F156"/>
    <mergeCell ref="A157:F157"/>
    <mergeCell ref="A158:F158"/>
    <mergeCell ref="A159:F159"/>
  </mergeCells>
  <dataValidations count="4">
    <dataValidation type="list" allowBlank="1" sqref="B7:B47">
      <formula1>"DAS,DAS-1,DAS-2,DAS-3,DAS-4,DAS-5,CAA-1,CAA-2,CAA-3,CAA-4,CAA-5"</formula1>
    </dataValidation>
    <dataValidation type="list" allowBlank="1" sqref="D7:D47 D81:D109 D64:D70">
      <formula1>"AGP,CLH,CLT,COM,CTD,CTI,DES,DISP,ELE,ESG,EST,EXM,EXQ,EXR,FRQ,REV,VAGO"</formula1>
    </dataValidation>
    <dataValidation type="list" allowBlank="1" sqref="B81:B109">
      <formula1>"FGS-1,FGS-2,FGS-3,FGA-1,FGA-2,FGA-3"</formula1>
    </dataValidation>
    <dataValidation type="list" allowBlank="1" sqref="B64:B70">
      <formula1>"FDA,FDA-1,FDA-2,FDA-3,FDA-4"</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rivanilton.silva</cp:lastModifiedBy>
  <cp:lastPrinted>2023-05-30T15:25:18Z</cp:lastPrinted>
  <dcterms:created xsi:type="dcterms:W3CDTF">2022-03-31T22:25:26Z</dcterms:created>
  <dcterms:modified xsi:type="dcterms:W3CDTF">2023-12-11T18:01:14Z</dcterms:modified>
</cp:coreProperties>
</file>