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0"/>
  </bookViews>
  <sheets>
    <sheet name="LINHA DE AÇÃO DA SRHE (2)" sheetId="1" r:id="rId1"/>
    <sheet name="ANEXO XII - MODELO 1" sheetId="2" r:id="rId2"/>
    <sheet name="ANEXO XII -FEHÍDRO" sheetId="3" r:id="rId3"/>
    <sheet name="Plan1" sheetId="4" r:id="rId4"/>
  </sheets>
  <definedNames>
    <definedName name="_xlnm.Print_Titles" localSheetId="1">'ANEXO XII - MODELO 1'!$1:$14</definedName>
    <definedName name="_xlnm.Print_Area" localSheetId="2">'ANEXO XII -FEHÍDRO'!$A$1:$O$32</definedName>
    <definedName name="_xlnm.Print_Titles" localSheetId="2">'ANEXO XII -FEHÍDRO'!$1:$14</definedName>
    <definedName name="_xlnm.Print_Area" localSheetId="0">'LINHA DE AÇÃO DA SRHE (2)'!$A$1:$G$65</definedName>
    <definedName name="_xlnm.Print_Titles" localSheetId="0">'LINHA DE AÇÃO DA SRHE (2)'!$1:$12</definedName>
  </definedNames>
  <calcPr fullCalcOnLoad="1"/>
</workbook>
</file>

<file path=xl/sharedStrings.xml><?xml version="1.0" encoding="utf-8"?>
<sst xmlns="http://schemas.openxmlformats.org/spreadsheetml/2006/main" count="1380" uniqueCount="529">
  <si>
    <t>SECRETARIA DE INFRAESTRUTURA</t>
  </si>
  <si>
    <t>SECRETARIA EXECUTIVA DE RECURSOS HÍDRICOS E ENERGÉTICOS</t>
  </si>
  <si>
    <t>SUPERINTENDÊNCIA TÉCNICA / GERÊNCIA DE PLANEJAMENTO E ORÇAMENTO</t>
  </si>
  <si>
    <t>RELATÓRIO DE DESEMPENHO DA ADMINISTRAÇÃO - RESULTADOS FÍSICOS E FINANCEIROS DOS PROGRAMAS FIXADOS NA LOA - 2014</t>
  </si>
  <si>
    <t xml:space="preserve">AÇÕES ESTRATÉGICAS DE GOVERNO / SERHE  – 2014 (Alinhado ao PPA – QUALIDADE DE VIDA - UMA VIDA MELHOR PARA TODOS OS PERNAMBUCANOS)
</t>
  </si>
  <si>
    <t>DESCRIÇÃO DAS REALIZAÇÕES</t>
  </si>
  <si>
    <t xml:space="preserve">PRODUTO </t>
  </si>
  <si>
    <t>META FÍSICA</t>
  </si>
  <si>
    <t>RECURSOS FINANCEIROS APLICADO - 2012</t>
  </si>
  <si>
    <t>PPA</t>
  </si>
  <si>
    <t>DOTAÇÃO AUTORIZADA</t>
  </si>
  <si>
    <t>LIQUIDADO</t>
  </si>
  <si>
    <t>% Exec. Financ.</t>
  </si>
  <si>
    <t xml:space="preserve"> Estratégia 01 – Consolidar a gestão pública eficaz, ampliar o investimento governamental e valorizar o servidor</t>
  </si>
  <si>
    <t>Apoio Gerencial e Tecnólogico às Ações da SRHE</t>
  </si>
  <si>
    <t xml:space="preserve">Ação Realizada </t>
  </si>
  <si>
    <t>Ação realizada em 56% , contribuindo para a  implementação das políticas, diretrizes e objetivos da Secretaria Executiva de Recursos Hídricos e Energéticos, com vistas a assegurar o suporte administrativo e tecnológico necessário ao seu desempenho. Realizações na área de tecnologia, administrativa e de pessoal: apoio aos gestores da SERHE, em cursos de pós-graduação  e cursos de gestão governamental;  estruturação  de serviços de comunicação de dados, voz, imagem e videoconferência, utilizada para a consecução das atividades necessárias à prestação de serviços da instituição, através do acesso e serviços da Rede Digital Corporativa de Governo, em consonância com a ATI; Núcleo mantido em 100%, com infraestrutura tecnológica adequada para o funcionamento da instituição; Suporte às Atividades Fins da SERHE, nas áreas de planejamento, orçamento e financeira, além de apoiar o núcleo de gestão de pessoas da SERHE; e melhoria da infraestrutura da SRHE,  com investimentos no valor de R$ 14,8 milhões, cuja execução foi na ordem de R$ 8,3 milhões.</t>
  </si>
  <si>
    <t>VALOR TOTAL</t>
  </si>
  <si>
    <t>Fortalecimento do Controle Social na Esfera Governamental</t>
  </si>
  <si>
    <t xml:space="preserve"> Estratégia 02 – Gestão  Hídrica e Sustentabilidade Ambiental</t>
  </si>
  <si>
    <t>Gestão de Recursos Hídricos de Pernambuco / FEHÍDRO - Apoio à implantação e implementação de projetos na àrea de recursos hídricos e a  operacionalização das ações de recursos hídricos</t>
  </si>
  <si>
    <t xml:space="preserve">Ação Realizada         </t>
  </si>
  <si>
    <t xml:space="preserve">Ação apoiada pelo FEHÍDRO, com realização de 19%  tendo em vista a previsão da conclusão das metas até 2015. Foram   concluída as ações de infraestrutura hídrica   em 8 municípios:  Elaboração de Relatório Técnico Preliminar, Projeto Básico e Estudos Complementares para Implantação das Barragens do Pinga – Iati,  de Guaiana – Iati,  de Brejão, de Venturosa, Jazigo – município de Serra Talhada; Recuperação da barragem de Terra Nova – município de Terra Nova;  Serviços de recuperação da passarela, sangradouro, canal de restituição,  limpeza e recuperação da barragem de Poço Fundo – município de Santa Cruz do Capibaribe.   Além destas ações foram executados o  Projeto de Automação do Sistema de Abastecimentode Água da Cidadede Jaqueira/PE, apoio à perfuração de poços  nos municípios de Tupanatinga e Buíque-PE;  construção da infraestrutura para a instalação de 80 Sistemas de Dessalinização , situados em Municípios das Regiões Zona da Mata, Agreste e Sertão do Estado de PE; Serviços Técnicos de Manutenção Corretiva, incluindo serviços Hidráulicos, Mecânicos, Elétricos e Obras Civis, em 450 unidades de Sistemas de Dessalinização situados em Municípios das Regiões Zona da Mata, Agreste e Sertão do Estado de PE; conclusão dos Projetos  de Restauração Ecológica na Bacia do Rio Una e o  Projeto de Conservação de Mata Ciliar e recuperação e revitalização das nascentes em área de preservação permanentes -A P Ps, ao longo de rios e demais cursos d'água, ao redor de lagoas,  lagos ou reservatórios d'água naturais ou artificiais, nas nascentes e nos olhos d'água; e Implantação da rede de distribuição de água no sítio Barreiros, zona rural de Mirandiba/PE; recuperação e manutenção da Barragem Ingazeira, localizado no município de Venturosa/PE na Bacia Hidrográfica do Rio Ipanema/PE; instalação de 07 unidades telemétricas flutuantes de análise de qualidade de água e nível - plataformas de coleta de dados - PCDs em reservatório do Estado,  com investimentos aplicados na ordem de R$  14,1 milhões e executado  R$ 2,6 milhão. </t>
  </si>
  <si>
    <t>Gestão de Recursos Hídricos de Pernambuco  - Ações de Infraestrutura Hídrica</t>
  </si>
  <si>
    <t xml:space="preserve">Ação em andamento - previsão  para 2014/15 - Elaboração de estudos e projetos de engenharia para desassoreamento da lagoa do jardim e recuperação da vegetação da mata ciliar na bacia do rio paratibe - paulista/pe, com recursos de convênio, na ordem de r$ 200 mil; elaboração de estudos e projetos de engenharia para canalização e desassoreamento do rio mirueira - paulista/pe, com recursos de convênio, na ordem de r$ 200 mil; elaboração do  projeto para retificação e revestimento dos canais da bacia do rio jaboatão - jaboatão dos guararapes/pe, com recursos de convênio na ordem de r$ 2.6 milhões; elaboração de estudos e projetos de engenharia para  manejo de águas pluviais (macrodrenagem dos canais de piedade ejaboatão)  - jaboatão dos guararapes, com recursos de convênio na ordem de r$ 9,8 mil . Os investimentos previsto nesta ação foram  oriundos de convênios, ficando no aguardo de ingressos de recursos do Governo Federal. </t>
  </si>
  <si>
    <t>Projeto de Sustentabilidade Hídrica de Pernambuco - PSHPE - SRHE/COMPESA</t>
  </si>
  <si>
    <t xml:space="preserve">O Projeto de Sustentabilidade Hídríca de Pernambuco é um dos principais instrumento para apoiar as ações que levem   ao alcance do objetivo de segurança hídrica, apoiando a consolidação e aprimoramento do sistema de gestão e regulação do uso da água, por meio de ações desenvolvidas institucional, gestão participativa, planos e estudos, regulação de uso, monitoramento e informações e revitalização de bacias.    O PSH - PE é apoiado por um emprestimo  para investimento específico de US$ 190 millhões, visando a melhoria e a oferta sustentável da água e serviços de saneamento para a população residente na Bacia do Rio Capibaribe e na RMR do Recife. 
Ação em andamento, cuja execução da meta física foi de 40%, com aportes de recursos oriundos do Banco Mundial – BIRD, valor programado na ordem de R$ 94.4 milhões, sendo aplicado R$ 37,4 milhões. O investimento proposto vem contribuindo para a redução de população atendida sujeita racionamento de água na RMR (previsão de 10% até 2014); redução de carga de poluição - Projeto Águas Residuais (CPRH); contribuindo para  o operacional da APAC; implementação da Tarifa de Água Bruta (APAC); coordenando um novo modelo de participação privada no Canal do Sertão – Estudos de Viabilidade; apoiando o Programa Água Perdida – Projeto de 975 l/conexão dia para 565 l/conexão/dia até 2014 (Compesa); aumento do número de ligações residenciais aos serviços de coleta de água residual de 8.169 para 33.050 até 2014, nos municípios da bacia do rio Capibaribe; apoiando os sistemas de esgotamento sanitário e de sistemas de abastecimento de água (Compesa); apoiando Adicionais abastecidos para a RMR do Sistema de abastecimento de água de Pirapama – 2011 a 2014 (Compesa), beneficiando diretamente a população dos municípios de: Recife, Camaragibe, São Lourenço da Mata, Olinda e Jaboatão dos Guararapes, com vistas na sustentabilidade hídrica de Pernambuco.
</t>
  </si>
  <si>
    <t>Projeto de Saneamento Ambiental nas Bacias Hídrográficas de Pernambuco - PSA-PE</t>
  </si>
  <si>
    <t>Projeto Implantado/Implementado</t>
  </si>
  <si>
    <t xml:space="preserve">O PSA-PE - da Bacia Hidrográfica do Rio Ipojuca, é um  projeto prioritário de governo,  em andamento com execução de 61%, prazo previsto até 2018,  cujo investimento é  de US$ 200 milhões através do Banco Interamericano de Desenvolvimento (BID).  O projeto  visa contribuir para a revitalização do rio Ipojuca , ampliando a cobertura de esgotamento sanitário e dos índices de tratamento de esgoto, principalmente nas 12 cidades - sedes que estão localizadas em suas margens, e promovendo a recuperação de margens urbanas do rio e dos principais reservatórios de abastecimento de água da bacia.
Para atingir este objectivo, o projeto irá apoiar três conjuntos de ações específicas: i) a implementação de sistemas de coleta e tratamento de águas residuais nos municípios da Bacia; ii) a recuperação de trechos das margens do rio em estágios avançados de degradação e das áreas de entorno dos reservatórios; e iii) ações de fortalecimento ambiental, técnico, operacional e financeiro da COMPESA. </t>
  </si>
  <si>
    <t>Implantação do Projeto de Prevenção e Redução dos Efeitos das Catástrofes Naturais - Controle de Cheias</t>
  </si>
  <si>
    <t>Projeto Implantado</t>
  </si>
  <si>
    <t xml:space="preserve">Ação em andamento com 60% das metas concluídas,  das Barragens de Zerro Azul, Gatos e Panelas.  Estas  obras  são  estruturantes de prevenção  e de enfrentamento a catástrofes naturais - eventos  de efeitos críticos de cheias e secas em todo Estado.  A SERHE vem priorizando a execução do Sistema Integrado de Contenção de Cheias na Mata Sul que deverá controlar as enchentes em áreas das bacias hidrográficas dos rios Una e Sirinhaém, Rio Beberibe e Reservatórios.      O Projeto Estruturante - contempla 7 Barragens - Serro Azul, Igarapeba, Barra de Guabiraba, Brejão, Panelas, Gatos, São Bento do Una e Barragem São Paulo; Além da  recuperação do Açude Nação, a Dragaem do Rio Una e a Renaturalização do Rio Beberibe.                                                                                                                                                                                                                                                                         
As barragens vão proteger das enchentes uma área da bacia hidrográfica do Una de 2.060,23km² (30,58% da área total), correspondente ao médio e baixo curso, onde estão inseridas áreas de 28 municípios, sendo dez  sedes municipais (Belém de Maria, Catende, Cupira, Jaqueira, Lagoa dos Gatos, Maraial, Palmares, São Benedito do Sul, Água Preta e Barreiros).
Bacia do Rio Una - A bacia deste rio abrange uma área de 6.740,31km,² que  representa um percentual de 6,37% do total do Estado. Abrange 42 municípios, dos quais 26 tem suas sedes inseridas na bacia, além de um grande número de pequenas localidades, distribuídas ao longo de toda a bacia.
Bacia do Sirinhaém - A barragem de Barra de Guabiraba ocupará uma área de 300,16km2 na porção superior da bacia do rio Sirinhaém. 
Esta  ação vem sendo desenvolvida desde 2011, com previsão de conclusão em 2018, com investimentos aplicados em 2014, na ordem de R$ 418 milhões e executado cerca de R$ 218,6 milhoes,   recursos   oriundos do Governo de Pernambuco e Governo Federal, beneficiando diretamente cerca de 1.403.777 hab.
</t>
  </si>
  <si>
    <t xml:space="preserve"> Estratégia 03 – Universalização o acesso à água e ao esgotamento sanitário</t>
  </si>
  <si>
    <t>ÁGUA PARA TODOS - Inversão Financeira - COMPESA - Ampliação da Oferta, Cobertura dos Serviços de Abastecimento  e Redução do Racionamento de Água</t>
  </si>
  <si>
    <t>Ação Realizada</t>
  </si>
  <si>
    <r>
      <t>1. ÁGUA PARA TODOS</t>
    </r>
    <r>
      <rPr>
        <sz val="12"/>
        <color indexed="8"/>
        <rFont val="Arial"/>
        <family val="2"/>
      </rPr>
      <t xml:space="preserve"> - Ação executada em 97%, cujo repassa de recurso à COMPESA foi à ordem de R$ 282,9 milhões,  visando promover a universalização do acesso à água, através da ampliação e cobertura dos serviços de abastecimento de água em todo Estado, contribuindo para interiorização do crescimento econômico e melhoria das condições de saúde e qualidade de vida da população. Ações contidas em   metas prioritárias de governo, executadas pela COMPESA, através de financiamento da CEF/MI/OGU/PAC - PE, destacando as seguintes Subações (Metas Prioritárias):
•  Programa de redução do racionamento e perdas nos municípios do interior do Estado – PRORED - a meta foi iniciativa do Governo do Estado com investimentos do BNDES, totalizando cerca de R$ 200 milhões, contribuindo para o fim do racionamento em 66 municípios do Estado, beneficiando diretamente cerca de 1,5 milhões de pessoas; 
• Adutora do Agreste -  em andamento desde 2010 com previsão de conclusão até 2015, obra de sustentabilidade hídrica para o Estado, constituída de estações elevatórias, reservatórios e tubulações, com 1.050 km de extensão, visando garantir o abastecimento de água para dois milhões de pernambucanos de 68 municípios.  Concluída cerca de 10% da 1ª. Fase, que contribuirá para ampliação do abastecimento de água de 17 municípios, com 419 km de extensão e beneficiará a priori os municípios de Arcoverde, Alagoinha, Venturosa, Pedra, Buíque, Tupanatinga, Itaíba, Águas Belas, Iati, Pesqueira, Sanharó, Belo Jardim, Brejo da Madre de Deus, São Bento do Una, Lajedo, Tacaimbó, São Caetano, Cachoeirinha, Caruaru, Bezerros, Gravatá, Totitama e Santa Cruz do Capibaribe. O investimento  inicial foi  de R$ 1,2 bilhão; sendo aplicado em 2014, cerca de R$ 153 milhões de recursos oriundos Governo Federal/MI – PAC;
•   Implantação do ramal I da adutora do Siriji – Concluída em 100% da 1ª. Etapa do Ramal da Adutora do Sistema de Siriji, que conta com um reservatório com capacidade para armazenar 900 mil litros de água, também implantados 74 quilômetros de tubulação de um total de 114 quilômetros que compõem a Adutora. O sistema amplia a vazão da água na região para 150 litros por segundo, beneficiando cerca de 70 mil pessoas das cidades de Aliança, Condado, Itaquitinga, Buenos Aires e Vicência. O empreendimento foi estimado na ordem de em R$ 48 milhões, sendo autorizado para o exercício de 2014 o valor de R$ 6,4 milhões;
• Barragem de Morojozinho em Nazaré da Mata – Meta concluída em 100%, a barragem  ocupa  uma área de 6,24 hectares no Engenho Morojó, localizado na Zona Rural de Nazaré da Mata, contribuindo para minimizar o  racionamento e escassez de água no município. O reservatório tem a capacidade de acumular três milhões de metros cúbicos de água, cuja produção permite a utilização de uma vazão de 106 litros por segundo para a cidade, beneficiando toda população da área urbana, cerca de 30 mil pessoas. O investimento foi de R$ 4,2 milhões, com recurso direto do Governo do Estado/COMPESA;
• Implantação do sistema de abastecimento de água do Ibura - Meta em andamento, desde 2013 com previsão até 2018,  com execução de 100% da 1ª. Etapa, cujas obras, foram orçadas em R$ 21,5 milhões, com a  reestruturação de todo o sistema de abastecimento do bairro, onde beneficia quase 100 mil pessoas. Os recursos aplicados em 2014 foram de R$ 11,8 milhões;
• Construção da barragem Engenho Maranhão – Obra em andamento  no Rio Ipojuca, iniciada em 2013 com previsão de conclusão em 2016, a finalidade desta barragem será o reforço no abastecimento de água do Complexo Industrial e Portuário de Suape, do município do Cabo de Santo Agostinho e de algumas praias do Litoral Sul do Estado.O investimento previsto foi de R$ 55 milhões, com capacidade de armazenamento 50,5 milhões m³, e área de extensão de 617 het. sendo aplicado neste exercício o valor de R$ 17 milhões.
•  Construção da barragem Engenho Pereira – Obra em andamento, sendo iniciada em 2013 e previsão de término para 2015, com capacidade de 45,65 milhões m³, área de abrangência a cerca de 240 hact.,  com investimentos orçados em R$ 39,6 milhões, sendo aplicado em 2014 o valor de R$  4,8 milhões. A barragem tem como finalidade garantir o abastecimento de água de Moreno e de parte da cidade de Jaboatão dos Guararapes; 
• Implantação do sistema de abastecimento de água de Petrolina – Meta em andamento com execução do projeto em torno de 10% das  obras do Sistema Vitória, que captará água do Rio São Francisco, garantirá a sustentabilidade hídrica da cidade pelos próximos 30 anos. Com investimento do Governo do Estado/Federal – MI, no valor de  R$ 55 milhões, sendo repassado no exercício de 2014 cerca de R$ 5 mil. O Sistema Vitória terá uma vazão de 400 litros de água por segundo, ampliando em 60% a oferta da cidade. As obras incluem a construção de uma estação de tratamento de água e de quatro novas estações de bombeamento, além de cinco novos reservatórios com capacidade para acumular 25 mil metros cúbicos de água.
</t>
    </r>
  </si>
  <si>
    <t>ÁGUA PARA TODOS -  Acompanhamento das Obras Federais de Expansão da Rede de Adutoras do Estado</t>
  </si>
  <si>
    <r>
      <t>2.</t>
    </r>
    <r>
      <rPr>
        <sz val="12"/>
        <color indexed="8"/>
        <rFont val="Arial"/>
        <family val="2"/>
      </rPr>
      <t xml:space="preserve"> </t>
    </r>
    <r>
      <rPr>
        <b/>
        <sz val="12"/>
        <color indexed="8"/>
        <rFont val="Arial"/>
        <family val="2"/>
      </rPr>
      <t>ÁGUA PARA TODOS</t>
    </r>
    <r>
      <rPr>
        <sz val="12"/>
        <color indexed="8"/>
        <rFont val="Arial"/>
        <family val="2"/>
      </rPr>
      <t xml:space="preserve"> - Realizado acompanhamento das obras federais de expansão da Rede de Adutoras do Estado e as obras de Integração do São Francisco com as bacias hidrográficas do nordeste setentrional – Eixo Norte e Leste. O resultado foi atendido em 100% , no correspondente a meta física das subações previstas para o exercício, através de  supervisão e monitoramento às obras da rede de adutoras do Estado. Estas obras fazem partem do PAC ACELARAÇÂO – GOV. FED/ MI, destacando as metas prioritárias: Adutora do Agreste; Adutora do Pajeú e Ramal do Agreste.
• PAC em PE - Acompanhamento das obras da adutora do Pajeú  – Supervisionada pelo Governo do Estado, com 198 Km de extensão, a primeira etapa da Adutora do Pajeú  beneficia mais de 177 mil habitantes de sete cidades  pernambucanas: Afogados da Ingazeira, Calumbi, Carnaíba, Flores, Floresta, Serra Talhada e o distrito de Canaã, em Triunfo.  Investimentos orçados em R$ 200 milhões;
• Implantação do ramal do Agreste - Esta obra vai garantir segurança hídrica para cerca de dois milhões de pessoas em 72 municípios. Localizado nas cidades de Sertânia (PE) e Arcoverde (PE), com investimento  de R$ 1,3 bilhão, o empreendimento terá 69 quilômetros de extensão e atenderá o Vale do Ipojuca, região do agreste pernambucano. O ramal é uma obra associada ao Projeto de Integração do rio São Francisco e deriva de seu Eixo Leste;
• Adutora do Agreste - obra de sustentabilidade hídrica para o Estado, pretende garantir o abastecimento de água para dois milhões de pernambucanos de 68 municípios da região, sendo diretamente beneficiados na 1ª. Etapa  -  17 cidades:  Agrestina, Alagoinha, Altinho, Barra de Guabiraba, Belo Jardim, Bezerros, Bonito, Brejo da Madre de Deus, Cachoeirinha, Camocim de São Felix, Caruaru, Cupira, Gravatá, Ibirajuba, Jataúba, Lagoa dos Gatos, Pesqueira, Poção, Riacho das Almas, Sairé, Sanharó, São Bento do Una, São Caetano, São Joaquim do Monte, Tacaimbó, Angelim. Bom Conselho, Brejão, Buique, Caetés, Calçados  e Canhotinho.  O orçamento inicial foi  de R$ 1,2 bilhão.
</t>
    </r>
  </si>
  <si>
    <t>ÁGUA PARA TODOS -  Ampliação da Oferta, Cobertura dos Serviços de Abastecimento  e Redução do Racionamento de Água</t>
  </si>
  <si>
    <r>
      <t>3. ÁGUA PARA TODOS</t>
    </r>
    <r>
      <rPr>
        <sz val="12"/>
        <color indexed="8"/>
        <rFont val="Arial"/>
        <family val="2"/>
      </rPr>
      <t xml:space="preserve"> - A ampliação foi atendida parcialmente em 45%,  em virtude do período Eleitoral-2014, cujo  recurso financeiro aplicado foi de na ordem de R$ 24,3 milhões, sendo efetivamente liquidado o valor de R$ 11.6 milhões, nas seguintes realizações:
• Conclusão do Projeto Executivo de reforma da ETA Alice Batista , Amaraji/PE;
• Convênio  com a Prefeitura de Itambé/PE, a fim de realizar a Recuperação do Sistema de Abastecimento de Água da Rede Municipal;
• Convênio com a  Prefeitura de Sanharó/PE. visando a Implantação de Abastecimento de Água no Sítio Boi Manso no município de Sanharó/PE. 
• Convênio com a Prefeitura de Brejão/PE. Visando a Elaboração do Projeto Básico, para a Implantação do Sistema de Esgotamento Sanitário da Cidade de Brejão.
• Convênio com  a  Prefeitura de Taquaritinga do Norte/PE, visando a Execução do  Projeto Técnico de Expansão da Rede de Distribuição de Água.
• Implantação do SAA de Serrita, Terra Nova, Sertânia, Verdejante, Mirandiba;
•  Estudos Complementares para o SAA de XEXEU/PE, Calçado, Itacuruba, Camocim de São Felix,  Tacaratú  contemplando – Caraibeira; SAA de Glória do Goitá/PE ; Relatório Técnicos com Estudos Complementares para o SAA de Mutuca no Município de Pesqueira/PE;
• FUNASA - Projetos Básicos do SES de Serrita e Terra  Nova ; do SES de Betania e S.José Belmonte  e o SES de Carnaubeira da Penha, de Custódia, de Tacaratú contemplando o distrito de Caraibeira 
• Convênio firmado com a Prefeitura de Olinda, referente a  Elaboração do Projeto SES de Olinda
• Conclusão do SAA de Jaqueira 
</t>
    </r>
  </si>
  <si>
    <t>ÁGUA PARA TODOS – SRHE -  Abastecimento de água e Esgotamento Sanitário na Área Rural e Comunidades Difusas (AÇÃO APOIADO PELO FEHÍDRO)</t>
  </si>
  <si>
    <r>
      <t>4.</t>
    </r>
    <r>
      <rPr>
        <b/>
        <sz val="12"/>
        <color indexed="8"/>
        <rFont val="Arial"/>
        <family val="2"/>
      </rPr>
      <t xml:space="preserve"> ÁGUA PARA TODOS</t>
    </r>
    <r>
      <rPr>
        <sz val="12"/>
        <color indexed="8"/>
        <rFont val="Arial"/>
        <family val="2"/>
      </rPr>
      <t xml:space="preserve"> -  Meta atendida parcialmente, em torno de 80%, com investimentos na ordem de R$ 841 mil, sendo executado cerca de R$ 670 mil. Nesta ação os projetos foram na sua maioria apoiado com recursos do FEHÌDRO, destacaram-se os seguintes projetos: SISTEMAS DE DESSALINIZAÇÃO -  Compostos por poço tubular, bomba do poço, tanque de alimentação (água bruta), abrigo de alvenaria, dessalinizador, tanque do permeado (potável) e tanque do concentrado (rejeito),  a  Meta da SRHE - manter 450 dessalinizadores em operação constante, para abastecer o consumo humano nas áreas rurais e comunidades difusas. o Abstecimento realizado no   nas RD's Mata, Sertão e no Agreste;  Programa Água Doce - Convênio MMA/SRHU nº 006/2009, construção de 31 (trinta e um) tanques de rejeito para sistemas de dessalinizadores nos municípios de Águas Belas, Jataúba, Arcoverde, Pesqueira, Riacho das Almas, São Caetano e Vertente do Lério;   Recuperação e manutenção em 150 unidades de Sistemas de Dessalinização situados em 29 Municípios das Regiões Zona da Mata, Agreste e Sertão do Estado de PE;   Realizado também o levantamento e coleta de dados de campo em 974 poços, com vistas na melhoria da qualidade de vida da população das localidades rurais e comunidades difusas do Estado;  Implantação de 180 Sistemas de Dessalinização de Água, em diversas Localidades nos Municípios das Regiões do Agreste e do Sertão do Estado de Pernambuco, sendo a distribuição efetuada por lotes: Lote 01 (Sertão do Araripe-36, Sertão de Itaparica-9, Sertão Central - 6), Lote 02 (Sertão do Pajeú - 55), Lote 03 (Sertão do Moxotó - 25, Agreste Meridional - 26), Lote 04 (Agreste Setentrional - 22, Agreste central-21), visando prover uma melhor qualidade de vida   para a população beneficiada – zona rural e comunidades difusas.
</t>
    </r>
  </si>
  <si>
    <t>SANEAMENTO PARA TODOS - Inversão Financeira - COMPESA - Ampliação da Cobertura dos Serviços e Eficiência da Coleta e Tratamento do Esgotamento Sanitário</t>
  </si>
  <si>
    <r>
      <t>SANEAMENTO PARA TODOS</t>
    </r>
    <r>
      <rPr>
        <sz val="12"/>
        <color indexed="8"/>
        <rFont val="Arial"/>
        <family val="2"/>
      </rPr>
      <t xml:space="preserve"> - Ação executada em 99%, cujo repassa de recurso à COMPESA foi à ordem de R$ 60 milhões, visando atender a ampliação e tratamento serviços de esgotamento sanitário em todo Estado, contribuindo para interiorização do crescimento econômico e melhoria das condições de saúde e qualidade de vida da população. Nesta ação foram atendidas as metas prioritárias de governo, executadas pela COMPESA, através de financiamento da CEF/MI/OGU/PAC-PE:
 - Ampliação do Sistema de Esgotamento Sanitário de SES - Moreno ( sede), Bonança (distrito) e Massaranduba ( vila);  Implantação do sistema de esgotamento sanitário de Escada; Implantação do sistema de esgotamento sanitário de Nossa Senhora do Ó - Ipojuca; Implantação do sistema de esgotamento sanitário de Pau Amarelo - Paulista; Ampliação do sistema de esgotamento sanitário do Recife (PROEST II); Implantação do sistema de esgotamento sanitário  - SES - Salgueiro;  SES -  Nazaré da Mata; SES - Barreiros; Reabilitação da estação elevatória de esgoto - Caruaru;  Elaboração de projeto de ampliação do sistema de esgotamento sanitário - SES - Olinda; Elaboração de projeto do sistema de esgotamento sanitário - SES - Timbaúba; Elaboração de projeto do sistema de esgotamento sanitário - SES  - Pesqueira; Elaboração de projetos, estudos e Implantação do sistema de esgotamento sanitário - SES - Garanhuns; Ampliação do sistema de esgotamento sanitário - SES - Goiana - bacias A, B, e D;  Elaboração de projeto do sistema de esgotamento sanitário - SES - Cabo de Santo Agostinho; Elaboração de projeto básico do sistema de esgotamento sanitário - SES - Arcoverde; Elaboração de projeto básico do sistema de esgotamento sanitário - SES - Petrolina; Elaboração de projeto do sistema de esgotamento sanitário -  SES - Surubim; Implantação do sistema de esgotamento sanitário - SES - Santa Cruz do Capibaribe; Ampliação do sistema de esgotamento sanitário - SES - Olinda; Ampliação de ETEs e EEEs na RMR; Implantação do sistema de esgotamento sanitário de Petrolina; Ampliação e adequação da capacidade da ETE do Cabanga; etc.</t>
    </r>
  </si>
  <si>
    <t>SANEAMENTO PARA TODOS –  SRHE  - Ampliação da Cobertura dos Serviços e Eficiência da Coleta e Tratamento do Esgotamento Sanitário</t>
  </si>
  <si>
    <t xml:space="preserve">A ação foi realizada parcialmente em 47%, em virtude ao periodo eleitoral,  cujo recurso aplicado  na ordem de R$ 2,9 milhões, sendo liquidado  R$ 1,3 milhõa, nas seguintes realizações:
 -  Elaboração de Projetos Básicos, Relatórios Técnicos Preliminares e Estudos Complementares de Sistema de Esgotamento Sanitário em  17 municípios - Venturosa, Batânia , São José do Belmonte, Serrita , Terra Nova, Carnaubeira da Penha, Custódia, Tacaratú contemplando o DI de Caraibeira, Xexeu; Bom Jardim, Jatauba, Jão Alfredo, Rio Formoso, Sanharó, S.Joaquim do Monte, Glória do Goitá,  Mutuca no Município de Pesqueira, Verdejante, Sertânia e Mirandiba.
</t>
  </si>
  <si>
    <t xml:space="preserve"> Estratégia 04 - Melhoria da Habitabilidade e Mobilidade/Sustentabilidade Energética
</t>
  </si>
  <si>
    <t>Gestão dos Recursos Energéticos do Estado</t>
  </si>
  <si>
    <t>Meta física concluída em 43%, cujo recurso financeiro aplicado foi para atender o gerenciamento da implantação de Centrais Geradoras de Hidrelétricas  e a Unidade Experimental de Valorização Energética da - APRIMORAMENTO DA TECNOLOGIA DE PRODUÇÃO DE BIOETANOL, BIOGÁS E BIOFERTILIZANTE A PARTIR DA MANIPUEIRA, em Lajedo/PE; Em andamento  o Levantamento do potencial energético eólico e solar do Estado de Pernambuco, previsão de conclusão até 2015.</t>
  </si>
  <si>
    <t xml:space="preserve"> Estratégia 05 - COPA 2014 - Preparar e mobilizar o Estado para o evento e utilização da infraestrutura
</t>
  </si>
  <si>
    <t>Viabilização da Infraestrutura da Cidade da Copa</t>
  </si>
  <si>
    <t>Meta física concluída em 2013</t>
  </si>
  <si>
    <t xml:space="preserve">TOTAL GERAL DA SRHE </t>
  </si>
  <si>
    <t>TOTAL GERAL DO FEHÍDRO</t>
  </si>
  <si>
    <t>ESTADO DE PERNAMBUCO</t>
  </si>
  <si>
    <t>TRIBUNAL DE CONTAS</t>
  </si>
  <si>
    <t>PRESTAÇÃO DE CONTAS ANUAL DAS UNIDADES GESTORAS DA ADMINISTRAÇÃO DIRETA E INDIRETA ESTADUAL E DOS FUNDOS ESPECIAIS ESTADUAIS</t>
  </si>
  <si>
    <t>RESOLUÇÃO T.C. N° 22/2014</t>
  </si>
  <si>
    <t>ANEXO II - RELATÓRIO DE DESEMPENHO DA GESTÃO</t>
  </si>
  <si>
    <t>MODELO 1 - SECRETARIAS DE ESTADO COM ENTIDADES SUPERVISIONADAS</t>
  </si>
  <si>
    <t>48000 - SECRETARIA DE INFRAESTRUTURA</t>
  </si>
  <si>
    <t xml:space="preserve">UO - 00115 - SECRETARIA EXECUTIVA DE RECURSOS HÍDRICOS E ENERGÉTICOS </t>
  </si>
  <si>
    <t>240100</t>
  </si>
  <si>
    <t>Secretaria Executiva de Recursos Hídricos e Energéticos - Administração Direta</t>
  </si>
  <si>
    <t>CÓDIGO</t>
  </si>
  <si>
    <t>PROGRAMA AÇÕES E SUBAÇÕES (A)</t>
  </si>
  <si>
    <t>DOTAÇÃO AUTORIZADA (B)</t>
  </si>
  <si>
    <t>DESPESA LIQUIDADA</t>
  </si>
  <si>
    <t>% DE DESPESAS LIQUIDADAS / DESPESA AUTORIZADA (D)</t>
  </si>
  <si>
    <t>PRODUTO (E)</t>
  </si>
  <si>
    <t>META FÍSICA PREVISTA (F)</t>
  </si>
  <si>
    <t>META FÍSICA REALIZADA (G)</t>
  </si>
  <si>
    <t>COMENTÁRIOS      (H)</t>
  </si>
  <si>
    <t>INDICADOR DO PROGRAMA (I)</t>
  </si>
  <si>
    <t xml:space="preserve">AÇÕES </t>
  </si>
  <si>
    <t>SUBAÇÕES</t>
  </si>
  <si>
    <t>VALOR LOA</t>
  </si>
  <si>
    <t>CRÉDITO SUPLEMENTAR</t>
  </si>
  <si>
    <t>CANC. DE CRÉDITO</t>
  </si>
  <si>
    <t>0970</t>
  </si>
  <si>
    <t>APOIO GERENCIAL E TECNÓLOGICO ÀS AÇÕES DA SRHE</t>
  </si>
  <si>
    <t>1849</t>
  </si>
  <si>
    <t>Contribuições Patronais da Secretaria  Executiva de Recursos Hídricos e Energéticos ao FUNAFIN</t>
  </si>
  <si>
    <t>0000</t>
  </si>
  <si>
    <t xml:space="preserve"> OUTRAS MEDIDAS</t>
  </si>
  <si>
    <t>Meta Realizada</t>
  </si>
  <si>
    <t>1</t>
  </si>
  <si>
    <t>Contribuições patronais efetuadas</t>
  </si>
  <si>
    <t>Consolidação da Gestão Pública</t>
  </si>
  <si>
    <t>1850</t>
  </si>
  <si>
    <t>Devolução de Saldo de Recursos de Convênio da Secretaria Executiva  de Recursos Hídricos e Energéticos</t>
  </si>
  <si>
    <t>Devolução realizada</t>
  </si>
  <si>
    <t>1852</t>
  </si>
  <si>
    <t xml:space="preserve"> Concessão de Vale Transporte e Auxílio Alimentação a Servidores da Secretaria  Executiva de Recursos Hídricos e Energéticos</t>
  </si>
  <si>
    <t xml:space="preserve"> Vale Transportes  concedido à servidores da SERHE</t>
  </si>
  <si>
    <t>1853</t>
  </si>
  <si>
    <t xml:space="preserve"> Ressarcimento de Despesas de Pessoal à Disposição da Secretaria Executiva de Recursos Hídricos e Energéticos</t>
  </si>
  <si>
    <t>Em execução, convênios de cooperação técnica para pessoal à disposição da SRHE</t>
  </si>
  <si>
    <t>1854</t>
  </si>
  <si>
    <t>Contribuição Complementar da Secretaria Executiva de Recursos Hídricos e Energéticos ao FUNAFIN</t>
  </si>
  <si>
    <t>2208</t>
  </si>
  <si>
    <t>Capacitação de Recursos Humanos da Secretaria Executiva de Recursos Hídricos e Energéticos</t>
  </si>
  <si>
    <t>2408</t>
  </si>
  <si>
    <t>Operacionalização do Acesso à Rede Digital Corporativa de Governo da Secretaria Executiva  de Recursos Hídricos e Energéticos</t>
  </si>
  <si>
    <t>Rede Mantida</t>
  </si>
  <si>
    <t>Manutenção da rede digital corporativa de governo - SRHE</t>
  </si>
  <si>
    <t>Rede mantida  em consonância com a ATI</t>
  </si>
  <si>
    <t>Adequação das Instalações Físicas da Secretaria de Recursos Hídricos e Energéticos</t>
  </si>
  <si>
    <t>Instalações físicas  adequada</t>
  </si>
  <si>
    <t>Operação e Manutenção das Atividades de Informática na Secretaria de Recursos Hidricos e Energéticos</t>
  </si>
  <si>
    <t>Núcleo de informática  operacionalizando com eficiente</t>
  </si>
  <si>
    <t>Suporte às Atividades Fins da Secretaria de Recursos Hídricos e Energéticos</t>
  </si>
  <si>
    <t>OUTRAS MEDIDAS</t>
  </si>
  <si>
    <t>Atendida as atividades e contratos da área de gestão da SERHE e apoio aos programas finalisticos do Órgão</t>
  </si>
  <si>
    <t>C101</t>
  </si>
  <si>
    <t>Despesas com taxa de água e esgoto da SRHE</t>
  </si>
  <si>
    <t>C102</t>
  </si>
  <si>
    <t>Apoio administrativo - Pagamento de estagiários da SRHE</t>
  </si>
  <si>
    <t>C103</t>
  </si>
  <si>
    <t>Despesas com combustível da SRHE</t>
  </si>
  <si>
    <t>C104</t>
  </si>
  <si>
    <t>Pagamento de diárias da SRHE</t>
  </si>
  <si>
    <t>C105</t>
  </si>
  <si>
    <t>Prestação de serviços de limpeza e conservação da SRHE</t>
  </si>
  <si>
    <t>C106</t>
  </si>
  <si>
    <t>Despesas com locação de veículos da SRHE</t>
  </si>
  <si>
    <t>VALOR DO PT</t>
  </si>
  <si>
    <t>15</t>
  </si>
  <si>
    <t>0611</t>
  </si>
  <si>
    <t>GESTÃO DE RECURSOS HÍDRICOS DE PERNAMBUCO</t>
  </si>
  <si>
    <t>Desenvolvimento de Ações de Infraestrutura Hídrica na Área de Atuação</t>
  </si>
  <si>
    <t xml:space="preserve">Ação apoiada pelo FEHÍDRO,cuja meta física realizada em 100% dos projetos de infraestrutura hídrica  em 8 municípios:  Elaboração de Relatório Técnico Preliminar, Projeto Básico e Estudos Complementares para Implantação das Barragens do Pinga – Iati,  de Guaiana – Iati,  de Brejão, de Venturosa, Jazigo – município de Serra Talhada; Recuperação da barragem de Terra Nova – município de Terra Nova;  Serviços de recuperação da passarela, sangradouro, canal de restituição,  limpeza e recuperação da barragem de Poço Fundo – município de Santa Cruz do Capibaribe </t>
  </si>
  <si>
    <t>Sustentabilidade Hidrica com foco na melhoria da qualidade de vida da população</t>
  </si>
  <si>
    <t>B339</t>
  </si>
  <si>
    <t>Elaboração de estudos e projetos de engenharia para desassoreamento da Lagoa do Jardim e recuperação da vegetação da mata ciliar na bacia do rio Paratibe - Paulista - PE</t>
  </si>
  <si>
    <t>Projeto Elaborado</t>
  </si>
  <si>
    <t>Convênio em execução, aguardando repasse de recurso financeiro para conclusão do projeto com previsão até 2015</t>
  </si>
  <si>
    <t>B340</t>
  </si>
  <si>
    <t>Elaboração de estudos e projetos de engenharia para canalização e desassoreamento do rio Mirueira (canal Mirueira na bacia do rio Paratibe) - Paulista - PE</t>
  </si>
  <si>
    <t>B341</t>
  </si>
  <si>
    <t>Elaboração do projeto para retificação e revestimento dos canais da bacia do rio Jaboatão -  Jaboatão dos Guararapes - PE</t>
  </si>
  <si>
    <t>B342</t>
  </si>
  <si>
    <t>Elaboração de estudos e projetos de engenharia para manejo de águas pluviais (macrodrenagem dos canais de Piedade e Jaboatão) - Jaboatão dos Guararapes</t>
  </si>
  <si>
    <t>EED5</t>
  </si>
  <si>
    <t>Emenda Parlamentar No.419/2013</t>
  </si>
  <si>
    <t>Emenda Parlamentar Executada</t>
  </si>
  <si>
    <t>Projeto de Sustentabilidade Hídrica de Pernambuco - PSHPE</t>
  </si>
  <si>
    <t>A710</t>
  </si>
  <si>
    <t>Implementação do programa de sustentabilidade hídrica  (PSH)</t>
  </si>
  <si>
    <t>Programa Implantado</t>
  </si>
  <si>
    <t>O Projeto de Sustentabilidade Hídríca de Pernambuco é um dos principais instrumento para apoiar as ações que levem   ao alcance do objetivo de segurança hídrica, apoiando a consolidação e aprimoramento do sistema de gestão e regulação do uso da água, por meio de ações desenvolvidas institucional, gestão participativa, planos e estudos, regulação de uso, monitoramento e informações e revitalização de bacias.    O projeto propicia a melhoria e a oferta sustentável da água e serviços de saneamento para a população residente na Bacia do Rio Capibaribe e na RMR do Recife.                                                                                                                                       Ação em andamento, cuja execução da meta física foi de 74%, com aportes de recursos oriundos do Banco Mundial – BIRD, valor programado na ordem de R$ 94.4 milhões, sendo aplicado R$ 37.4 milhões, no exercício de 2014. O investimento proposto vem contribuindo para a redução de população atendida sujeita racionamento de água na RMR ; redução de carga de poluição - Projeto Águas Residuais (CPRH); contribuindo para  o operacional da APAC; implementação da Tarifa de Água Bruta (APAC); coordenando um novo modelo de participação privada no Canal do Sertão – Estudos de Viabilidade; apoiando o Programa Água Perdida – Projeto de 975 l/conexão dia para 565 l/conexão/dia até 2014 (Compesa); aumento do número de ligações residenciais aos serviços de coleta de água residual de 8.169 para 33.050 até 2014, nos municípios da bacia do rio Capibaribe; apoiando os sistemas de esgotamento sanitário e de sistemas de abastecimento de água (Compesa); apoiando Adicionais abastecidos para a RMR do Sistema de abastecimento de água de Pirapama – 2011 a 2014 (Compesa), beneficiando diretamente a população dos municípios de: Recife, Camaragibe, São Lourenço da Mata, Olinda e Jaboatão dos Guararapes, com vistas na sustentabilidade hídrica de Pernambuco.</t>
  </si>
  <si>
    <t>Inversões em Participação Societária na COMPESA - Projeto de Sustentabilidade Hídrica de Pernambuco - PSHPE</t>
  </si>
  <si>
    <t>Projeto de Saneamento Ambiental nas Bacias Hidrográficas de Pernambuco - PSA</t>
  </si>
  <si>
    <t>Projeto Implementado</t>
  </si>
  <si>
    <t xml:space="preserve">O PSA-PE - da Bacia Hidrográfica do Rio Ipojuca, obra  em andamento com execução  prevista até 2018,  cujo investimento é  de US$ 200 milhões através do Banco Interamericano de Desenvolvimento (BID).  O projeto  visa contribuir para a revitalização do rio Ipojuca , ampliando a cobertura de esgotamento sanitário e dos índices de tratamento de esgoto, principalmente nas 12 cidades - sedes que estão localizadas em suas margens, e promovendo a recuperação de margens urbanas do rio e dos principais reservatórios de abastecimento de água da bacia.
Para atingir este objectivo, o projeto irá apoiar três conjuntos de ações específicas: i) a implementação de sistemas de coleta e tratamento de águas residuais nos municípios da Bacia; ii) a recuperação de trechos das margens do rio em estágios avançados de degradação e das áreas de entorno dos reservatórios; e iii) ações de fortalecimento ambiental, técnico, operacional e financeiro da COMPESA. </t>
  </si>
  <si>
    <t>A636</t>
  </si>
  <si>
    <t>Implantação do projeto de saneamento ambiental na bacia hidrográfica do Rio Ipojuca  - PSA - SRHE</t>
  </si>
  <si>
    <t>Inversão em Participação Societária na Compesa - Projeto de Saneamento Ambiental nas Bacias Hidrográficas em Pernambuco - PSA</t>
  </si>
  <si>
    <t>B343</t>
  </si>
  <si>
    <t>PAC EM PE - Implantação do projeto de saneamento ambiental da bacia hidrográfica do rio Capibaribe</t>
  </si>
  <si>
    <t>Projeto em fase de estudos preliminares,  com previsão de execução até 2018</t>
  </si>
  <si>
    <t>11</t>
  </si>
  <si>
    <t>0912</t>
  </si>
  <si>
    <t>AMPLIAÇÃO DO ACESSO À ÁGUA E ESGOTAMENTO SANITÁRIO</t>
  </si>
  <si>
    <t>Acompanhamento das Obras Federais no Estado</t>
  </si>
  <si>
    <t>Acompanhamento Realizado</t>
  </si>
  <si>
    <t>100%</t>
  </si>
  <si>
    <t>Realizado acompanhamento das obras federais de expansão da Rede de Adutoras do Estado e as obras de Integração do São Francisco com as bacias hidrográficas do nordeste setentrional – Eixo Norte e Leste. O resultado foi atendido em 100% , no correspondente a meta física das subações previstas para o exercício, através de  supervisão e monitoramento às obras da rede de adutoras do Estado. Estas obras fazem partem do PAC ACELARAÇÂO – GOV. FED/ MI, destacando as metas prioritárias: Adutora do Agreste; Adutora do Pajeú e Ramal do Agreste.
• PAC em PE - Acompanhamento das obras da adutora do Pajeú  – Supervisionada pelo Governo do Estado, com 198 Km de extensão, a primeira etapa da Adutora do Pajeú  beneficia mais de 177 mil habitantes de sete cidades  pernambucanas: Afogados da Ingazeira, Calumbi, Carnaíba, Flores, Floresta, Serra Talhada e o distrito de Canaã, em Triunfo.  Investimentos orçados em R$ 200 milhões;
• Implantação do ramal do Agreste - Esta obra vai garantir segurança hídrica para cerca de dois milhões de pessoas em 72 municípios. Localizado nas cidades de Sertânia (PE) e Arcoverde (PE), com investimento  de R$ 1,3 bilhão, o empreendimento terá 69 quilômetros de extensão e atenderá o Vale do Ipojuca, região do agreste pernambucano. O ramal é uma obra associada ao Projeto de Integração do rio São Francisco e deriva de seu Eixo Leste;
• Adutora do Agreste - obra de sustentabilidade hídrica para o Estado, pretende garantir o abastecimento de água para dois milhões de pernambucanos de 68 municípios da região, sendo diretamente beneficiados na 1ª. Etapa  -  17 cidades:  Agrestina, Alagoinha, Altinho, Barra de Guabiraba, Belo Jardim, Bezerros, Bonito, Brejo da Madre de Deus, Cachoeirinha, Camocim de São Felix, Caruaru, Cupira, Gravatá, Ibirajuba, Jataúba, Lagoa dos Gatos, Pesqueira, Poção, Riacho das Almas, Sairé, Sanharó, São Bento do Una, São Caetano, São Joaquim do Monte, Tacaimbó, Angelim. Bom Conselho, Brejão, Buique, Caetés, Calçados  e Canhotinho.  O orçamento inicial foi  de R$ 1,2 bilhão.</t>
  </si>
  <si>
    <t>Universsalização  ao acesso à água e ao esgotamento sanitário</t>
  </si>
  <si>
    <t>PAC em PE -Obras da integração do São Francisco com as bacias do Nordeste Setentrional  - Eixos Norte e Leste</t>
  </si>
  <si>
    <t>A169</t>
  </si>
  <si>
    <t>PAC em PE - Implantação de projetos de saneamento na calha do Rio São Francisco, no escopo da transposição</t>
  </si>
  <si>
    <t>A171</t>
  </si>
  <si>
    <t>PAC em PE - Acompanhamento das obras da adutora do Pajeú</t>
  </si>
  <si>
    <t>A751</t>
  </si>
  <si>
    <t>Implantação do ramal do Agreste</t>
  </si>
  <si>
    <t>Água para Todos - Abastecimento de Água e Esgotamento Sanitário na  Área Rural e Comunidades Difusas</t>
  </si>
  <si>
    <t xml:space="preserve">A meta física atendida  através das seguintes  atividades: Convênio MMA - ÁGUA DOCE com  construção de 31 (trinta e um) tanques de rejeito para sistemas de dessalinizadores nos municípios de Águas Belas, Jataúba, Arcoverde, Pesqueira, Riacho das Almas, São Caetano e Vertente do Lério;  recuperação e manutenção em 73 unidades de Sistemas de Dessalinização situados em 29 Municípios do Estado;     Esta ação  foi apoiada pelo FEHÍDRO,  no Programa de Enfrentamento à Seca ÁGUA DE BEBER"  em parceria CASA CIVIL / SERHE, através do Projeto de implantação de Sistemas de Dessalizadores, com vista a atender comunidades rurais nas RD's: Sertão do pajeú, Agreste Meridional, Sertão do Moxotó, Agreste Setentrional, Sertão Central e Sertão do Araripe.     </t>
  </si>
  <si>
    <t>EE9Q</t>
  </si>
  <si>
    <t>Emenda Parlamentar No.270/2013</t>
  </si>
  <si>
    <t>Água para Todos - Ampliação da Oferta, Cobertura dos Serviços de Abastecimento e Redução do Racionamento de Água</t>
  </si>
  <si>
    <t xml:space="preserve">O cumprimento da meta prevista não foi possível, em virtude do período Eleitoral-2014, sendo atendido parcialmente em 33%, cujo recurso financeiro aplicado foi de na ordem de R$ 940 mil,  nas seguintes realizações:  convênios  com  Prefeituras , visando melhoria no  Sistema de Abastecimento de Água da Rede Municipal;  Convênio FUNASA - conclusão de Estudos Complementares para o SAA de XEXEU/PE, Calçado, Itacuruba, Camocim de São Felix,  Tacaratú  contemplando – Caraibeira; SAA de Glória do Goitá/PE ; Relatório Técnicos com Estudos Complementares para o SAA de Mutuca no Município de Pesqueira/PE;  Projetos Básicos do SES de Serrita e Terra  Nova ; Projeto Básico do SES de Betania e S.José Belmonte,  e o SES de Carnaubeira da Penha,  Custódia, e Tacaratú contemplando o distrito de Caraibeira </t>
  </si>
  <si>
    <t>Ampliação do sistema integrado de abastecimento de água da cidade de Agrestina</t>
  </si>
  <si>
    <t>Sistema de Abastecimento Ampliado</t>
  </si>
  <si>
    <t>Sistema concluído em 2013, restando apenas despesas complementares do exercício anterior</t>
  </si>
  <si>
    <t>B139</t>
  </si>
  <si>
    <t>Execução de obras de ampliação do sistema produtor de Vitória do Santo Antão a partir da barragem de Tapacurá</t>
  </si>
  <si>
    <t>Obra Executada</t>
  </si>
  <si>
    <t xml:space="preserve">Meta física atendida  parcialmente em virtude do período eleitoral 2014, cujo investimento é oriundo do convênio do Governo Federal  - N° 759482/2011 - MI , no valor de  R$ 28,8 milhões.  Foram realizados estudos e projetos de  implantação do projeto , para atender  o reforço do abastecimento da Vitória de Santo Antão e do distrito de Bonança, em Moreno.  O projeto beneficiará cerca de 191 mil pessoas, prevê a implantação de 27 quilômetros de adutora.
</t>
  </si>
  <si>
    <t>B347</t>
  </si>
  <si>
    <t>Reforma da ETA Alice Batista em Amaraji</t>
  </si>
  <si>
    <t>Estação de Tratamento de Água Reformada</t>
  </si>
  <si>
    <t xml:space="preserve">A subação em andamento, sendo concluída 52%  com previsão até 2015. A obra receberá investimento de R$ 1.000 milhão, com recursos do governo do estado, através da secretaria de Recursos Hídricos e Energéticos. Com a reforma, a Estação de Tratamento (que é chamada de ETA Alice Batista) passará a ter capacidade para tratar 20 litros de água por segundo -  o que atenderá a uma população de 23.571, no horizonte de tempo para o qual foi projetada a obra que é de 20 anos. 
</t>
  </si>
  <si>
    <t>B348</t>
  </si>
  <si>
    <t>Implantação do SAA em Jaqueira</t>
  </si>
  <si>
    <t>Sistema de Abastecimento Implantado</t>
  </si>
  <si>
    <t xml:space="preserve">O SAA de Jaqueira, concluído com investimentos do Programa Água  Para Todos do Governo do Estado na ordem de R$ 7,5 milhões, visando acabar com o racionamento de água em Jaqueira e povoados vizinhos - Mantiga, Davi e Coroatá. Sendo aplicado no exercício o valor de  3.5 milhões,  beneficiando toda população do município.
</t>
  </si>
  <si>
    <t>B436</t>
  </si>
  <si>
    <t>Implantação da barragem de Venturosa - obras complementares da Adutora do Agreste</t>
  </si>
  <si>
    <t>Barragem Implantada</t>
  </si>
  <si>
    <t>C212</t>
  </si>
  <si>
    <t>Execução de obras do SAA - Sistema de abastecimento de água de Xexéu</t>
  </si>
  <si>
    <t xml:space="preserve">Meta física concluída, sistema implantado em 100%, através do convênio 658493- PAC/2009/FUNASA, atendendo a ampliação do sistema de abastecimento de água, beneficiando diretamente 9.000 hab.  </t>
  </si>
  <si>
    <t>Inversões em Participação Societária da Compesa - Água para Todos - Ampliação da Oferta, Cobertura dos Serviços de Abastecimento e Redução do Racionamento de Água</t>
  </si>
  <si>
    <t>Obras direta -  atendida  parcialmente , com investimento é oriundo do Governo do Estado, no valor de  R$ 6.2 milhões,  repassado à COMPESA por de Inversão Financeira.  Estas obras é para  adequar o sistema de abastecimento de água  e garantir a melhoria da qualidade de vida das  comunidades, em diversos municípios do Estado.</t>
  </si>
  <si>
    <t>Ampliação da produção a partir da barragem de Mundaú</t>
  </si>
  <si>
    <r>
      <t>Meta física paralizada, em virtude da falta de ingresso de recursos financeiro do convênio N°</t>
    </r>
    <r>
      <rPr>
        <b/>
        <sz val="12"/>
        <rFont val="Arial"/>
        <family val="2"/>
      </rPr>
      <t xml:space="preserve"> </t>
    </r>
    <r>
      <rPr>
        <sz val="12"/>
        <rFont val="Arial"/>
        <family val="2"/>
      </rPr>
      <t>011119-33 CEF/FGTS, para atender serviços complementares  da Barragem Cajueiro.  Obra inaugurada em junho de 2009, a Barragem Cajueiro, também conhecida como Mundaú II, .tirou os municípios de Garanhuns e São João do rodízio no abastecimento. Com capacidade para acumular 14,5 milhões de m³, o reservatório contribui com 45% na produção de água para as duas cidades. O volume produzido é de 216 litros de água por segundo.</t>
    </r>
  </si>
  <si>
    <t>Implantação do sistema adutor do Camevô - 2º trecho - Caruaru</t>
  </si>
  <si>
    <t>Sistema Adutor Implantado</t>
  </si>
  <si>
    <t>Meta física paralizada, em virtude da falta de ingresso de recursos financeiro do convênio N° CT 296.077-66 CEF/FGTS - implantação do segundo trecho do sistema adutor do Camevô. A tubulação interligará a Elevatória 1 do Sistema Prata à Estação de Tratamento d’água, que fica em Caruaru, no Bairro Petrópolis. Essa tubulação será responsável pela ampliação e melhoria do abastecimento d´água nas localidades de Barra do Riachão, Agrestina, Barra do Chata, Altinho, Ibirajuba, Cachoeirinha e Caruaru. A obra percorre os municípios de Caruaru, Agrestina e São Joaquim do Monte. A adutora possui uma extensão de 34 km e está localizada nas margens da BR-104 e PE-120. Beneficiará  cerca de 340 mil pessoas.  E os recursos para construção do sistema Camevô são do Programa de Aceleração do Crescimento, Governo de Pernambuco e Compesa. O investimento já chega a R$ 49 milhões, sendoprevisto a liberação de 9,8 milhões para o exercício , mas não ocorreu devido o período eleitoral-2014.</t>
  </si>
  <si>
    <t>PAC em PE - Sistema adutor do Pirapama / RMR SUL</t>
  </si>
  <si>
    <t xml:space="preserve">O Sistema amplia em 50% a oferta de água para o Recife, meta concluída em 2013. A cidade recebeu as obras de Implantação do Sistema Integrado de Abastecimento de águas, orçado em R$ 11,9 milhões. A obra incluiu a construção de duas estações elevatórias de água tratada, três adutoras que somam quase 6km de extensão, 22 chafarizes, estrutura hidráulica mais econômica e instalação de 200 hidrômetros no distrito de Olho D'água do Bruno. O serviço foi concluído em dezembro de 2012, beneficiando 10 mil moradores.
</t>
  </si>
  <si>
    <t>Programa de redução do racionamento e perdas nos municípios do interior do Estado  - PRORED</t>
  </si>
  <si>
    <t>Obra  Executada</t>
  </si>
  <si>
    <t>Programa com previsão de execução até 2015, sendo que  o recurso previsto para o cumprimento da meta do programa em 2014, não foi  repassado em virtude do período eletoral .  O programa destina-se a contribuir para o fim do racionamento em 66 municípios do Estado onde ainda ocorre o rodízio no fornecimento de água.  O investimento total é de mais de R$ 200 milhões, beneficiando cerca de  1,5 milhão de pessoas.</t>
  </si>
  <si>
    <t>PAC em PE - Implantação da Adutora do Agreste</t>
  </si>
  <si>
    <t>Implantação da adutora com 1.050km de extensão, constituída de estações elevatórias, reservatórios e tubulações. A Etapa I e a 1ª Fase da Etapa II que será executada conta com 419 km de extensão, sendo realizado 52% da obra, atendendo diretamente os municípios do agreste: Arcoverde, Alagoinha, Veturosa, Pedra, Buíque, Tupanatinga, Itaiba, Águas Belas, Iati, Pesqueira, Sanharó, Belo Jardim, Brejo da Madre de Deus, são Bento do Uma, Lajedo, Tacaimbó, São Caetano, Cachoeirinha, Caruaru, Bezerros, Gravatá, Totitama e Santa Cruz do Capibaribe. beneficiando cerca de  2,0 milhões de habitantes. Investimentos previsto na ordem de R$ 1,2 bilhões, apoiada pelo PAC/PE - Ministério da Integração.</t>
  </si>
  <si>
    <t>Implantação do ramal I da adutora do Siriji</t>
  </si>
  <si>
    <t>0</t>
  </si>
  <si>
    <t>Meta física em fase de projeto da captação na Barragem de Siriji, iniciada a  1ª ETAPA DA ETA e implantação do Ramal I com 13,3 Km  extensão, localizada no município de Vicência , com investimento na ordem de 30,0 milhões - Convênio N° 01104/2010 - Ministério da Integração.</t>
  </si>
  <si>
    <t>Implantação do SES do Município de Tacaratú</t>
  </si>
  <si>
    <t>Sistema Implantado</t>
  </si>
  <si>
    <t>Meta física em execução , com previsão de conclusão até 2015. Obra se encontra a 1a. Fase - de implantação do projeto da ETE (Estação de Tratamento), rede Coletora e Ligações Prediais. Investimentos  na ordem de R$ 26 milhões,  do Governo Federal Ministério das Cidades.</t>
  </si>
  <si>
    <t>Sistema de Abastecimento de àgua de Tejucupapo - Ponta de Pedra</t>
  </si>
  <si>
    <t>Meta física  executada , sendo considerada  - serviços  complementares de obras diretas da COMPESA.</t>
  </si>
  <si>
    <t>Barragem de Morojozinho em Nazaré da Mata</t>
  </si>
  <si>
    <t>A635</t>
  </si>
  <si>
    <t>Implantação do SAA de Ipojuca</t>
  </si>
  <si>
    <t>A719</t>
  </si>
  <si>
    <t>Implantação do sistema de abastecimento de água do Ibura</t>
  </si>
  <si>
    <t>76%</t>
  </si>
  <si>
    <t xml:space="preserve">Meta Prioritária de Governo, com  obras, orçadas em R$ 21,5 milhões, vão reestruturar todo o sistema de abastecimento do bairro, onde residem quase 100 mil moradores. A região será dividida em vários setores de distribuição, permitindo controlar o volume de água produzido e distribuído à população. Os trabalhos incluem ainda a substituição e implantação de 79 mil metros de novas tubulações, reforma da estação elevatória e construção de reservatório. 
</t>
  </si>
  <si>
    <t>A741</t>
  </si>
  <si>
    <t>Construção da barragem Engenho Maranhão</t>
  </si>
  <si>
    <t>Barragem Construida</t>
  </si>
  <si>
    <t>O projeto para regularizar o abastecimento de água do Ibura foi iniciado em 2012. Esta primeira fase já permitiu o fim do racionamento em áreas como Lagoa Encantada, Vila das Crianças, Vila das Aeromoças, UR-05 e as partes baixas da UR-10, Zumbi do Pacheco e Jardim Monte Verde. Nesta fase, a Compesa está aplicando R$ 18,6 milhões e a previsão é concluir as ações em dezembro de 2015. Quando estiver concluída, a obra vai beneficiar cerca de 100 mil pessoas, incluindo moradores das URs 01, 02, 04, 05, 10 e 12, Dois Carneiros, Três Carneiros, Jardim Monte Verde e Loteamento Grande Recife. As intervenções da primeira etapa são: a implantação de 81 quilômetros de rede de distribuição de água, 1.900 metros de adutora e a construção de um reservatório de 5 mil metros cúbicos.   Meta Prioritária de Governo, com  investimentos orçados em R$ 21,5 milhões.</t>
  </si>
  <si>
    <t>A784</t>
  </si>
  <si>
    <t>Construção da barragem Engenho Pereira</t>
  </si>
  <si>
    <t xml:space="preserve">Meta Prioritária de Governo, em andamente encontrando-se na 1a. fase do Projeto. Foi dada a ordem de serviço para a construção da barragem, localizada no Rio Jaboatão, no município de Moreno, esta barragem tem como finalidade garantir o abastecimento de água de Moreno e de parte da cidade de Jaboatão dos Guararapes. A obra tem o objetivo ainda de conter possíveis enchentes  nos municípios de Moreno e Jaboatão e também será utilizada para abastecimento humano.
</t>
  </si>
  <si>
    <t>A899</t>
  </si>
  <si>
    <t>Melhoria do sistema de distribuição de água - lot. olho d'água - Jaboatão</t>
  </si>
  <si>
    <t>A900</t>
  </si>
  <si>
    <t>Ampliação da ETA de Paudalho e Carpina</t>
  </si>
  <si>
    <t>Estação de Tratamento de Água Ampliada</t>
  </si>
  <si>
    <t>A901</t>
  </si>
  <si>
    <t>Elaboração de projetos de setorização - Distrito 1a - Recife/RMR</t>
  </si>
  <si>
    <t>A902</t>
  </si>
  <si>
    <t>Elaboração de projetos de setorização - Distrito 8a - Recife</t>
  </si>
  <si>
    <t>A904</t>
  </si>
  <si>
    <t>Implantação da adutora de Taquara  - São Caetano</t>
  </si>
  <si>
    <t>Adutora Implantada</t>
  </si>
  <si>
    <t>A905</t>
  </si>
  <si>
    <t>Implantação de anéis secundàrios e setorização - Distrito 8b - Recife</t>
  </si>
  <si>
    <t>A906</t>
  </si>
  <si>
    <t>Ampliação da ETA da Várzea do Una - São Lourenço da Mata</t>
  </si>
  <si>
    <t>A907</t>
  </si>
  <si>
    <t>Elaboração de projetos de setorização do Distrito 52 - Recife</t>
  </si>
  <si>
    <t>A908</t>
  </si>
  <si>
    <t>Elaboração de projetos de  ampliação e melhorias SAA- Distrito 1b - Recife</t>
  </si>
  <si>
    <t>A909</t>
  </si>
  <si>
    <t>Ampliação da rede de distribuição de Floresta</t>
  </si>
  <si>
    <t>Rede Ampliada</t>
  </si>
  <si>
    <t>A910</t>
  </si>
  <si>
    <t>Recuperação de ETA - Petrolina</t>
  </si>
  <si>
    <t>A911</t>
  </si>
  <si>
    <t>Elaboração de projetos da rede de distribuição de água e Melhoria da sede - Aliança</t>
  </si>
  <si>
    <t>A912</t>
  </si>
  <si>
    <t>Elaboração do projetos de SAA de Camaragibe</t>
  </si>
  <si>
    <t>A913</t>
  </si>
  <si>
    <t>Implantação de adutora e ampliação de estações existentes - Bezerros</t>
  </si>
  <si>
    <t>A914</t>
  </si>
  <si>
    <t>Implantação do SAA no loteamento de cortegadas - Igarassu</t>
  </si>
  <si>
    <t>A915</t>
  </si>
  <si>
    <t>Ampliação do SAA de Escada</t>
  </si>
  <si>
    <t>A916</t>
  </si>
  <si>
    <t>Conclusão do Projeto Alvorada - Caruaru</t>
  </si>
  <si>
    <t>Projeto Realizado</t>
  </si>
  <si>
    <t>A917</t>
  </si>
  <si>
    <t>Elaboração do projeto do SAA - Afogados da Ingazeira</t>
  </si>
  <si>
    <t>A918</t>
  </si>
  <si>
    <t>Execução de obras, serviços, estudos e projetos para SAA de Goiana</t>
  </si>
  <si>
    <t>A919</t>
  </si>
  <si>
    <t>Construção de alimentadores e aneis secundários - SAA - Recife</t>
  </si>
  <si>
    <t xml:space="preserve"> Meta física em execução,   Operação de Crédito - 0191110-46 / CT Nº 0292.096-92/2010-FGTS/CAIXA - repasse de recursos à COMPESA para serviços de melhoria no Sistema de Abastecimento de Água do Recife.</t>
  </si>
  <si>
    <t>A920</t>
  </si>
  <si>
    <t>Recuperação  da ETA Botafogo - Igarassu</t>
  </si>
  <si>
    <t>Meta paralizada,  em virtude de repasse de recursos finanjceiro à COMPESA</t>
  </si>
  <si>
    <t>A921</t>
  </si>
  <si>
    <t>Redução e controle de perdas de Caruaru</t>
  </si>
  <si>
    <t>A922</t>
  </si>
  <si>
    <t>Redução e controle de perdas de Petrolina</t>
  </si>
  <si>
    <t>Meta em execução, através de Convênio Ministerio das Cidades, com investimentos na ordem de R$ 13 milhões, vingente até 2015.</t>
  </si>
  <si>
    <t>A923</t>
  </si>
  <si>
    <t>Elaboração de projetos para o SAA de Ouricuri</t>
  </si>
  <si>
    <t>A924</t>
  </si>
  <si>
    <t>Elaboração de projetos para o SAA de Arcoverde</t>
  </si>
  <si>
    <t>A925</t>
  </si>
  <si>
    <t>Redução e controle de perdas SAA de Salgueiro</t>
  </si>
  <si>
    <t>Meta em execução, através de Convênio Ministerio das Cidades, com investimentos na ordem de R$ 13,8 milhões, vingente até 2015.</t>
  </si>
  <si>
    <t>A926</t>
  </si>
  <si>
    <t>Redução e controle de perdas do SAA de Ouricuri</t>
  </si>
  <si>
    <t>Meta concluída, através de Convênio Ministerio das Cidades, com investimentos na ordem de R$ 4,5 milhões, vingente até 2014</t>
  </si>
  <si>
    <t>A927</t>
  </si>
  <si>
    <t>Elaboração de Projetos, Implantação e Ampliação do SAA de Petrolina</t>
  </si>
  <si>
    <t>Meta concluída, através de Convênio Ministerio das Cidades e Governo do Estado, com investimentos na ordem de R$ 5 milhões, vingente até 2014.</t>
  </si>
  <si>
    <t>A928</t>
  </si>
  <si>
    <t>Elaboração de projetos para o SAA de Salgueiro</t>
  </si>
  <si>
    <t>A929</t>
  </si>
  <si>
    <t>Elaboração de projetos básicos e estudos para a Ampliação do SAA de Camaragibe</t>
  </si>
  <si>
    <t>A930</t>
  </si>
  <si>
    <t>Adequação e Ampliação da rede de distribuição de água do Cabo de Santo Agostinho</t>
  </si>
  <si>
    <t>A931</t>
  </si>
  <si>
    <t>Implantação do SAA de Itamaracá</t>
  </si>
  <si>
    <t>A932</t>
  </si>
  <si>
    <t>Ampliação do SAA de Paulista</t>
  </si>
  <si>
    <t>B082</t>
  </si>
  <si>
    <t>Desativação das linhas DN 750MM na Estrada da Batalha - PE 08</t>
  </si>
  <si>
    <t>B084</t>
  </si>
  <si>
    <t>Implantação do SAA nos loteamentos Maria Helena de Morais I e II, Grande Recife e Nova Tiuma</t>
  </si>
  <si>
    <t>B088</t>
  </si>
  <si>
    <t>Implantação do SAA em Surubim (Tamanduá, Pinhões e Tatus)</t>
  </si>
  <si>
    <t>B091</t>
  </si>
  <si>
    <t>Implantação do SAA em Jaboatão dos Guararapes (Jardim Muribeca)</t>
  </si>
  <si>
    <t>B092</t>
  </si>
  <si>
    <t>Implantação do SAA em Ferreiros (loteamento Pará)</t>
  </si>
  <si>
    <t>B095</t>
  </si>
  <si>
    <t>Implantação de Adutora de Água Bruta para a Cidade de Saloá</t>
  </si>
  <si>
    <t>B096</t>
  </si>
  <si>
    <t>Implantação do Sistema de Tratamento de Lodo da ETA Limoeiro</t>
  </si>
  <si>
    <t>B097</t>
  </si>
  <si>
    <t>Implantação de SAA em Santa Maria do Cambucá (Sítio Manduri e Fábrica de Castanha)</t>
  </si>
  <si>
    <t>B098</t>
  </si>
  <si>
    <t>Implantação de adutora de água bruta para a Cidade de Chã Grande</t>
  </si>
  <si>
    <t>B099</t>
  </si>
  <si>
    <t>Readequação do SAA de Escada (Frexeiras)</t>
  </si>
  <si>
    <t>Sistema Adequado</t>
  </si>
  <si>
    <t>B100</t>
  </si>
  <si>
    <t>Ampliação da ETA Aliança</t>
  </si>
  <si>
    <t>B101</t>
  </si>
  <si>
    <t>Ampliação das Elevatórias no Alto Capibaribe</t>
  </si>
  <si>
    <t>B102</t>
  </si>
  <si>
    <t>Implantação de adutora para Santa Cruz do Capibaribe (Barragem de Tabocas)</t>
  </si>
  <si>
    <t>B107</t>
  </si>
  <si>
    <t>Ampliação do SAA de Santa Maria da Boa Vista (sistema redenção)</t>
  </si>
  <si>
    <t>B140</t>
  </si>
  <si>
    <t>Implantação do sistema de abastecimento de água de Petrolina</t>
  </si>
  <si>
    <t>B217</t>
  </si>
  <si>
    <t>Implantação do sistema adutor de Suape - Porto de Galinhas</t>
  </si>
  <si>
    <t>Meta concluída, através de Convênio Ministerio das Cidades e Governo do Estado, com investimentos na ordem de R$ 11 milhões, vingente até 2014.</t>
  </si>
  <si>
    <t>B218</t>
  </si>
  <si>
    <t>Implantação do sistema de abastecimento de água para o Polo Farmacoquímico de Goiana</t>
  </si>
  <si>
    <t>Meta concluída, através de Convênio Ministerio das Cidades e Governo do Estado, com investimentos na ordem de R$ 6 milhões, vingente até 2014.</t>
  </si>
  <si>
    <t>B219</t>
  </si>
  <si>
    <t>Ampliação do sistema de distribuição de água do distrito de Ponte dos Carvalhos</t>
  </si>
  <si>
    <t>Sistema Ampliado</t>
  </si>
  <si>
    <t>B220</t>
  </si>
  <si>
    <t>Elaboração de projeto de adequação / ampliação da rede de distribuição de água nos morros de Jenipapo e Jordão</t>
  </si>
  <si>
    <t>B541</t>
  </si>
  <si>
    <t>PAC em PE - Sistema adutor do Oeste - trecho Orocó - Ouricuri</t>
  </si>
  <si>
    <t>Meta em execução, através de Convênio Ministerio da Integração e Governo do Estado, com investimentos na ordem de R$ 46 milhões, vingente até 2014.</t>
  </si>
  <si>
    <t>B542</t>
  </si>
  <si>
    <t>PAC em PE - Implantação de nova captação para o sistema de Cabrobó</t>
  </si>
  <si>
    <t>B544</t>
  </si>
  <si>
    <t>Ampliação de adutora, apartir da barragem de Inhumas - Palmeirina</t>
  </si>
  <si>
    <t>B545</t>
  </si>
  <si>
    <t>PAC em PE - Reforço de produção para o sistema integrado de Itaiba</t>
  </si>
  <si>
    <t>B546</t>
  </si>
  <si>
    <t>PAC em PE - Ampliação do sistema de abastecimento de água de Santa Maria da Boa Vista</t>
  </si>
  <si>
    <t>Meta em execução, através de Convênio Ministerio da Integração e Governo do Estado, com investimentos na ordem de R$ 6,4 milhões, vingente até 2014.</t>
  </si>
  <si>
    <t>Inversões em Participação Societária da Compesa - Saneamento para Todos - Ampliação da Cobertura dos Serviços e Eficiência da Coleta e Tratamento do Esgotamento Sanitário</t>
  </si>
  <si>
    <t>Meta executada  através de obras de direta da COMPESA, para ampliação de serviços de esgotamento sanitário em municípios do Estado.</t>
  </si>
  <si>
    <t>Implantação do sistema de esgotamento sanitário de Escada</t>
  </si>
  <si>
    <t>Sistema de Esgotamento Ampliado</t>
  </si>
  <si>
    <t>Meta executada em torno de 72%  do valor global do  financiamento da Caixa,  orçado na ordem de 11 milhões. Recurso repassado à COMPESA por inversão financeira</t>
  </si>
  <si>
    <t>Implantação do sistema de esgotamento sanitário de Nossa Senhora do Ó - Ipojuca</t>
  </si>
  <si>
    <t>Sistema de Esgotamento Implantado</t>
  </si>
  <si>
    <t>Meta executada em torno de 70%  do valor global do  financiamento da Caixa,  orçado na ordem de        4 milhões. Recurso repassado à COMPESA por inversão financeira</t>
  </si>
  <si>
    <t>Implantação do sistema de esgotamento sanitário de Pau Amarelo - Paulista</t>
  </si>
  <si>
    <t xml:space="preserve">Meta em execução através de financiamento da Caixa, sendo iniciada a complementação das obras do sistema de esgotamento sanitário de Pau Amarelo, em Paulista, estendendo os serviços de saneamento para comunidades localizadas no bairro do Janga, uma população total de 18 mil pessoas. A previsão é de que os serviços estejam concluídos até fevereiro de 2014. O investimento é de R$ 7,4 milhões. Serão assentados 15,5 quilômetros de rede coletora, ramal de calçada e emissário, além da construção de duas estações elevatórias.
</t>
  </si>
  <si>
    <t>Ampliação do sistema de esgotamento sanitário do Recife (PROEST II)</t>
  </si>
  <si>
    <t>Meta em execução, com investimento previsto de R$ 53 milhões, o Proest 2 irá sanear ruas dos bairros do Ipsep e da Imbiribeira, beneficiando mais de 75 mil pessoas. Estão sendo implantados 28 quilômetros de rede coletora e construídas sete estações elevatórias (bombeamento) e uma de tratamento. A previsão é concluir a obra até 2014</t>
  </si>
  <si>
    <t>Implantação do sistema de esgotamento sanitário  - SES - Salgueiro</t>
  </si>
  <si>
    <t xml:space="preserve">Meta em execução através de financimento da Caixa, com investimento na ordem de 5 milhões para ampliação da rede coletora e  serviços de saneamento para o município de Salgueiro, vigência até 2014. </t>
  </si>
  <si>
    <t>Ampliação SES TACARATÚ/Dist. Laogoa Caraibeiras</t>
  </si>
  <si>
    <t>A933</t>
  </si>
  <si>
    <t>Implantação do sistema de esgotamento sanitário  - SES -  Nazaré da Mata</t>
  </si>
  <si>
    <t>A934</t>
  </si>
  <si>
    <t>Implantação do sistema de esgotamento sanitário -  SES - Barreiros</t>
  </si>
  <si>
    <t>A935</t>
  </si>
  <si>
    <t>Reabilitação da estação elevatória de esgoto - Caruaru</t>
  </si>
  <si>
    <t>A936</t>
  </si>
  <si>
    <t>Elaboração de projeto de ampliação do sistema de esgotamento sanitário - SES - Olinda</t>
  </si>
  <si>
    <t>A937</t>
  </si>
  <si>
    <t>Elaboração de projeto do sistema de esgotamento sanitário - SES - Timbaúba</t>
  </si>
  <si>
    <t>A938</t>
  </si>
  <si>
    <t>Elaboração de projeto do sistema de esgotamento sanitário - SES  - Pesqueira</t>
  </si>
  <si>
    <t>A939</t>
  </si>
  <si>
    <t>Elaboração de projetos, estudos e Implantação do sistema de esgotamento sanitário - SES - Garanhuns</t>
  </si>
  <si>
    <t>Meta em execução, através de Operação de Crédito - CAIXA/FGTS,  para atender Projeto de Implantação do sistema de esgotamento sanitário - SES - Garanhuns, com investimentos orçado na ordem de R$  4,5 milhoes, sendo liberado  R$ 2,5 milhões em 2014.</t>
  </si>
  <si>
    <t>A940</t>
  </si>
  <si>
    <t>Ampliação do sistema de esgotamento sanitário - SES - Goiana - bacias A, B, e D</t>
  </si>
  <si>
    <t>Meta em execução, através de Operação de Crédito - CAIXA/FGTS,  para atender Projeto de Implantação do sistema de esgotamento sanitário - SES - Goiana, com investimentos orçado na ordem de R$  40 milhoes, sendo liberado  R$ 2,5 milhões em 2014.de Serão investidos cerca de R$ 40 milhões na implantação de 158 Km de tubulações e 7.200 ramais de calçada e ligações intra-domiciliares. A obra inclui também a construção de quatro estações elevatórias e uma estação de tratamento, beneficiando uma população de 42 mil habitantes. A previsão é concluir até setembro de 2014</t>
  </si>
  <si>
    <t>A942</t>
  </si>
  <si>
    <t>Elaboração de projeto do sistema de esgotamento sanitário - SES - Cabo de Santo Agostinho</t>
  </si>
  <si>
    <t>A943</t>
  </si>
  <si>
    <t>Elaboração de projeto básico do sistema de esgotamento sanitário - SES - Arcoverde</t>
  </si>
  <si>
    <t>A944</t>
  </si>
  <si>
    <t>Elaboração de projeto básico do sistema de esgotamento sanitário - SES - Petrolina</t>
  </si>
  <si>
    <t>A945</t>
  </si>
  <si>
    <t>Elaboração de projeto executivo do sistema de esgotamento sanitário  - SES - Cabo de Santo Agostinho</t>
  </si>
  <si>
    <t>A948</t>
  </si>
  <si>
    <t>Elaboração do projeto, implantação, adequação e modernização do sistema de esgotamento sanitário - SES da sub-bacia B - Arcoverde</t>
  </si>
  <si>
    <t>A949</t>
  </si>
  <si>
    <t>Ampliação/Adequação do sistema de esgotamento sanitário -  Cabo de Sto. Agostinho</t>
  </si>
  <si>
    <t>A950</t>
  </si>
  <si>
    <t>Ampliação do sistema de esgotamento sanitário - SES - Olinda</t>
  </si>
  <si>
    <t xml:space="preserve">Meta atendida parcialmente, em virtude a falta de liberação de recursos da Operação de Crédito CAIXA/FGTS à ser repassado à  Compesa  para andamento às obras de ampliação do sistema de esgotamento sanitário de Olinda. A obra beneficia o sistema de esgoto dos bairros  de Jardim Atlântico, Bairro Novo, Tabajara, Monte e Alto da Mina estão recebendo simultaneamente tubulações  de esgoto. </t>
  </si>
  <si>
    <t>A951</t>
  </si>
  <si>
    <t>Implantação do sistema de esgotamento sanitário - SES - Olinda - Sítio Histórico</t>
  </si>
  <si>
    <t>A952</t>
  </si>
  <si>
    <t>Execução de obras e serviços da ETE Minerva - Recife / Olinda</t>
  </si>
  <si>
    <t>Obra Realizada</t>
  </si>
  <si>
    <t>A953</t>
  </si>
  <si>
    <t>Elaboração de projeto do sistema de esgotamento sanitário - SES - Itamaracá</t>
  </si>
  <si>
    <t>B110</t>
  </si>
  <si>
    <t>Implantação do sistema de esgotamento sanitário - SES - Salgueiro</t>
  </si>
  <si>
    <t>B111</t>
  </si>
  <si>
    <t xml:space="preserve"> </t>
  </si>
  <si>
    <t>B112</t>
  </si>
  <si>
    <t>Ampliação de ETEs e EEEs na RMR</t>
  </si>
  <si>
    <t>B141</t>
  </si>
  <si>
    <t>Implantação do sistema de esgotamento sanitário de Petrolina</t>
  </si>
  <si>
    <t>B221</t>
  </si>
  <si>
    <t>Ampliação e adequação da capacidade da ETE do Cabanga</t>
  </si>
  <si>
    <t>Meta atendida parcialmente, em virtude a falta de liberação de recursos da Operação de Crédito CAIXA/FGTS à ser repassado à  Compesa  para andamento às obras deadequação da capacidade da ETE do Cabanga, visando beneficiar  bairros da área atendida pela ETE CABANGA.</t>
  </si>
  <si>
    <t>C156</t>
  </si>
  <si>
    <t>Ampliação do sistema de esgotamento sanitário - SES - Itapetim</t>
  </si>
  <si>
    <t>C158</t>
  </si>
  <si>
    <t>Implantação do sistema de esgotamento sanitário - SES - Venturosa</t>
  </si>
  <si>
    <t>C208</t>
  </si>
  <si>
    <t>Realização de obra de saneamento integrado do Recife</t>
  </si>
  <si>
    <t>Meta atendida parcialmente, em virtude a falta de liberação de recursos da Operação de Crédito CAIXA/FGTS à ser repassado à  Compesa  para andamento às obras de esgotamento sanitário  do Recife , com previsão de conclusão até 2018.</t>
  </si>
  <si>
    <t>Saneamento para Todos - Ampliação da Cobertura dos Serviços e Eficiência da Coleta e Tratamento do Esgotamento Sanitário</t>
  </si>
  <si>
    <t>A ação foi realizada parcialmente em 47%, em virtude ao periodo eleitoral,  cujo recurso aplicado  na ordem de R$ 2,9 milhões, sendo liquidado  R$ 1,3 milhõa, nas seguintes realizações:
 -  Elaboração de Projetos Básicos, Relatórios Técnicos Preliminares e Estudos Complementares de Sistema de Esgotamento Sanitário em  17 municípios - Venturosa, Batânia , São José do Belmonte, Serrita , Terra Nova, Carnaubeira da Penha, Custódia, Tacaratú contemplando o DI de Caraibeira, Xexeu; Bom Jardim, Jatauba, Jão Alfredo, Rio Formoso, Sanharó, S.Joaquim do Monte, Glória do Goitá,  Mutuca no Município de Pesqueira, Verdejante, Sertânia e Mirandiba.</t>
  </si>
  <si>
    <t>1035</t>
  </si>
  <si>
    <t xml:space="preserve">GESTÃO DOS RECURSOS ENERGÉTICOS DO ESTADO </t>
  </si>
  <si>
    <t>Implantação e Consolidação de Programas e Projetos de Energia</t>
  </si>
  <si>
    <t>Meta física concluída em 100%, cujo recurso financeiro aplicado foi para atender o gerenciamento da implantação de Centrais Geradoras de Hidrelétricas  e a Unidade Experimental de Valorização Energética da - APRIMORAMENTO DA TECNOLOGIA DE PRODUÇÃO DE BIOETANOL, BIOGÁS E BIOFERTILIZANTE A PARTIR DA MANIPUEIRA, em Lajedo/PE.</t>
  </si>
  <si>
    <t>SustentabilidadeEnergética com foco na eficiência</t>
  </si>
  <si>
    <t>A737</t>
  </si>
  <si>
    <t>Eficiência energética na administração estadual</t>
  </si>
  <si>
    <t>Sistema de Energia Elétrica Implantado</t>
  </si>
  <si>
    <t>A781</t>
  </si>
  <si>
    <t>Eficiência energética na substituição de equipamentos</t>
  </si>
  <si>
    <t>A782</t>
  </si>
  <si>
    <t>Eletrificação de poços</t>
  </si>
  <si>
    <t>A783</t>
  </si>
  <si>
    <t>Implantação de centrais geradoras hidrelétricas (CGHS)</t>
  </si>
  <si>
    <t>Elaboração de Planos, estudos e Projetos de Energia</t>
  </si>
  <si>
    <t>B142</t>
  </si>
  <si>
    <t>Levantamento do potencial - fontes de energia renovável</t>
  </si>
  <si>
    <t>Meta executada parcialmente, sendo realizado estudos e imagens para o Levantamento do potencial energético eólico e solar do Estado de Pernambuco, previsão de conclusão até 2015.</t>
  </si>
  <si>
    <t>13</t>
  </si>
  <si>
    <t>1058</t>
  </si>
  <si>
    <t>REDUÇÃO DOS EFEITOS DAS CATÁSTROFES NATURAIS E ENXURRADAS</t>
  </si>
  <si>
    <t>Implantação do Projeto de Prevenção e Redução dos Efeitos das Catástrofes Naturais e Enxurradas</t>
  </si>
  <si>
    <t>Meta atendida em 100%, através de Contrato de Gestão com O Instituto de Tecnologia de Pernambuco, por meio de uma nova unidade – a Unidade Gestora de Projetos  arragens da Mata Sul – vai gerenciar, monitorar, controlar e executar os estudos e projetos de cinco novas barragens na Mata Sul que integram o sistema de contenção de enchentes dos Rios Una e Sirinhaém, implantado pelo Governo do Estado. As barragens são: Serro Azul, no Rio Una, em Palmares; Igarapeba, no Rio Pirangi, em São Benedito do Sul; e Barra de Guabiraba, no Rio Sirinhaém, no município de Barra de Guabiraba. Esta tarefa coube ao Itep por meio de contrato de gestão com a Secretaria de Recursos Hídricos e
Energéticos, que implantará duas outras barragens: Gatos e Panelas 2, na bacia hidrográfica do Rio Una.</t>
  </si>
  <si>
    <t>Construção da barragem de Panelas</t>
  </si>
  <si>
    <t xml:space="preserve">Meta Prioritária de Governo, Barragem de Panelas II, como parte do sistema integrado de controle de enchentes da Bacia do Una visando controle de enchentes e inundações , beneficiando diretamente  04 municípios: Belém de Maria, Catende, Palmares, Cupira - PE.  A meta física prevista para 2014 foi de  86%, sendo realizado todo o projeto básico, supervisão,  dessaproriação , fornecimento de equipamentos Hidromecânico; projeto executivo .  A Obra  foi financiada pelo Governo do Estado/Governo federal - Ministério da Integração , com investimentos global  na ordem de R$ 83 milhões, sendo executado cerca de  R$ 46 milhões. O valor de repasse  de recursos previsto para 2014 foi de R$ 25 milhões , sendo liquidado em torno de R$ 21 milhões. O empreendimento está previsto a conclusão até 2016.
</t>
  </si>
  <si>
    <t>Construção da barragem de Gatos</t>
  </si>
  <si>
    <t xml:space="preserve">Meta Prioritária de Governo,  Barragem de Gatos, como parte do sistema integrado de controle de enchentes da Bacia do Una visando controle de enchentes e inundações em 04 municípios:  Belém de Maria, Catende, Palmares, Lagoa dos Gatos - PE.  A meta física prevista para 2014 foi de  36%, sendo realizado todo o projeto básico, supervisão,  dessaproriação , fornecimento de equipamentos Hidromecânico; projeto executivo. A Obra  foi financiada pelo Governo do Estado/Governo federal - Ministério da Integração , com investimentos global  na ordem de R$ 45 milhões, sendo executado cerca de  R$ 31 milhões. O valor de repasse  de recursos previsto para 2014 foi de R$ 18 milhões , sendo liquidado em torno de R$ 6 milhões. O empreendimento está previsto a conclusão até 2016.
</t>
  </si>
  <si>
    <t>A162</t>
  </si>
  <si>
    <t>Construção da barragem de Serro Azul</t>
  </si>
  <si>
    <t xml:space="preserve">Meta Prioritária de Governo,   Barragem de Serro Azul no rio Una, como parte do Sistema Integrado de Controle de Enchentes da Bacia do Una, visando controle e minimização de enchentes e inundações em 03 municípios: Palmares, Água Preta, Barreiros - PE.  A meta física prevista para 2014 foi de  68%, sendo realizado todo o projeto básico, supervisão,  dessaproriação , fornecimento de equipamentos Hidromecânico; projeto executivo para desviu da PE 103. A Obra  foi financiada pelo Governo do Estado/Governo federal - Ministério da Integração , com investimentos global  na ordem de R$ 489 milhões, sendo executado cerca de  R$ 370 milhões. O valor de repasse  de recursos previsto para 2014 foi de R$ 137 milhões , sendo liquidado em torno de R$ 93 milhões. O empreendimento está previsto a conclusão até 2015. A barragem terá múltiplo uso e também poderá ser usada para reforçar o abastecimento de água. Ela terá o quinto maior reservatório do Estado, com capacidade de acumulação de 303 milhões de metros cúbicos (m³). 
</t>
  </si>
  <si>
    <t>A163</t>
  </si>
  <si>
    <t>Construção da barragem de Igarapeba</t>
  </si>
  <si>
    <t xml:space="preserve">Meta Prioritária de Governo, com execução de 41% da meta física p/ 2014. O projeto foi dividido em etapas: Projeto Básico; implantação do Controle Ambiental; Serviços Socias: Eia-Rima e demais ações de licenciamento; Supervisão; Desapropriação, entre outros. A Barragem é  locada na Bacia do Rio Una  e  Rio Piranji,  com capacidade para 68,25 milhões de m³. Beneficiando  os municípios de Maraial, Jaqueira, Palmares, Água Preta e Barreiros , Catende - PE. A Obra  foi financiada pelo Governo do Estado/Governo federal - Ministério da Integração , com investimentos global  na ordem de R$ 184  milhões, sendo executado cerca de  R$ 38 milhões. O valor de repasse  de recursos previsto para 2014 foi de R$ 63 milhões , sendo liquidado em torno de R$ 25 milhões. O empreendimento está previsto a conclusão até 2016. 
</t>
  </si>
  <si>
    <t>A164</t>
  </si>
  <si>
    <t>Construção da barragem de Barra de Guabiraba</t>
  </si>
  <si>
    <t xml:space="preserve">Meta Prioritária de Governo, com execução de 8% da meta física p/ 2014. O projeto foi dividido em etapas: Projeto Básico; implantação do Controle Ambiental; Serviços Socias: Eia-Rima e demais ações de licenciamento; Supervisão; Desapropriação, entre outros. Em execução a seguanda fase -  construção na porção superior da bacia do Rio Sirinhaém, no município de Barra de Guabiraba, a principal finalidade desta barragem é a contenção de enchentes. Obra  com investimentos do  Governo do Estado  comprevisão de custo  global  na ordem de R$ 81  milhões, sendo executado cerca de  R$ 22 milhões. O valor de repasse  de recursos previsto para 2014 foi de R$ 87 milhões , sendo liquidado em torno de R$ 7 milhões. O empreendimento está previsto a conclusão até 2016. </t>
  </si>
  <si>
    <t>A752</t>
  </si>
  <si>
    <t>Recuperação do açude da Nação</t>
  </si>
  <si>
    <t>Açude Construído/Recuperado</t>
  </si>
  <si>
    <t xml:space="preserve">Meta física concluída em 100%. O açude foi destruído pela enchente de 2010, em virtude das fortes chuvas que castigaram o estado naquele ano. A obra está orçada em R$ 8,4 milhões, com recursos do próprio estado, no municipal de Bom Conselho.  Açude da Naçãotem  276,98 metros de extensão e 12 metros de altura, com capacidade de acumulação de 263.190 m³ - suficiente para armazenar grandes volumes de água, mesmo na ocasião de chuvas intensas.  O recurso previsto para a conclusão da obra em 2014, foi de R$ 1,3 milhões.
</t>
  </si>
  <si>
    <t>A785</t>
  </si>
  <si>
    <t>Construção da barragem Brejão</t>
  </si>
  <si>
    <t xml:space="preserve">Meta Prioritária de Governo, com execução de 33% da meta física p/ 2014.  Localizada no Agreste Meridional, esta barragem, de terra homogênea, está sendo construída no Riacho Seco, nos municípios de Brejão e Terezinha. Sua principal finalidade é o abastecimento de água para a região, mas também tem como objetivo a contenção de enchentes. A Obra foi feita em duas etapas - Projeto Básico,  implantação do controle ambiental, reassentamento e projetos periurbanos, acompanhamento técnico, controle tecnólogico e elaboração de laudos para desapropriação. O investimento Global está orçado em R$ 89 milhões, sendo executado cerca de R$ 20 milhões. O recurso aplicado em 2014 foi de R$ 9 milhões. Previsão para conclusão da obra até 2016.
</t>
  </si>
  <si>
    <t>A786</t>
  </si>
  <si>
    <t>Renaturalização do Rio Beberibe</t>
  </si>
  <si>
    <t xml:space="preserve">Meta Prioritária de Governo, cuja meta fisíca concluída em 100%. A renaturalização do rio Beberibe recebeu investimento total de R$ 63 milhões com recursos repassados através da Caixa Econômica Federal (CEF) e doGoverno de Pernambuco, através da secretaria de Recursos Hídricos e Energéticos (SRHE) – responsável pela ação. Os serviços no trecho localizado entre a ponte da Av. Olinda e a ponte Nova Esperança (tramo 2) e da ponte Nova Esperança até a BR-101 (tramo 3), foram concluídos entre o exercício de 2013/14. O investimento nessas duas etapas é de R$ 37 milhões, com prazo de execução de 14 meses. “Por ser um rio muito urbano, o Beberibe sofre muito com a poluição. Esse projeto visa promover a melhoria ambiental do rio”,  renaturalização do Beberibe foi iniciado em abril/2012 com a dragagem do trecho correspondente ao tramo 1, que vai da Ponte da Av. Olinda até a foz do rio na entrada do Porto do Recife. No total, está prevista a retirada de 1 milhão de metros cúbicos de sedimentos em 13 quilômetros do Beberibe. Até agora mais de 300 mil m3 já foram retirados no trecho final do rio, junto à foz. O recurso aplicado em 2014 atingiu  a meta global - R$ 41 milhões.
</t>
  </si>
  <si>
    <t>A812</t>
  </si>
  <si>
    <t>Dragagem do Rio Una</t>
  </si>
  <si>
    <t>Meta física concluída em 2013/14.</t>
  </si>
  <si>
    <t>B393</t>
  </si>
  <si>
    <t>Construção da Barragem e Adutora de São Bento do Una</t>
  </si>
  <si>
    <t>Obra Construida</t>
  </si>
  <si>
    <t>Meta física em andamento , projeto técnico em licitação, sem execução financeira no exercício de 2014.</t>
  </si>
  <si>
    <t>B429</t>
  </si>
  <si>
    <t>Recuperação da barragem São Paulo</t>
  </si>
  <si>
    <t>EEBO</t>
  </si>
  <si>
    <t>Emenda Parlamentar No.405/2013</t>
  </si>
  <si>
    <t>1063</t>
  </si>
  <si>
    <t>VIABILIZAÇÃO DA INFRAESTRUTURA DA CIDADE DA COPA</t>
  </si>
  <si>
    <t>Expansão da Oferta de Energia e Gás para a Cidade da Copa</t>
  </si>
  <si>
    <t>COPA 2014 - Implantação do sistema de energia elétrica da cidade da copa e fortalecimento dos sistemas existentes</t>
  </si>
  <si>
    <t>COPA 2014 - Realocação das linhas de alta tensão da cidade da copa</t>
  </si>
  <si>
    <t>COPA 2014 - Implantação de fornecimento de gás para a arena e cidade da copa</t>
  </si>
  <si>
    <t>Inversões em Participação Societária da Compesa - Ampliação da Cobertura dos Serviços de Abastecimento de Água e Esgotamento Sanitário para a Cidade da Copa</t>
  </si>
  <si>
    <t>A621</t>
  </si>
  <si>
    <t>COPA 2014 - Implantação do sistema de abastecimento de água e esgotamento sanitário para a cidade da copa</t>
  </si>
  <si>
    <t>A788</t>
  </si>
  <si>
    <t>Copa 2014 - Implantação de sistema de esgotamento sanitário para a Arena da Copa</t>
  </si>
  <si>
    <t>1077</t>
  </si>
  <si>
    <t>FORTALECIMENTO DO CONTROLE SOCIAL NA ESFERA GOVERNAMENTAL</t>
  </si>
  <si>
    <t>Manutenção da Ouvidoria da Secretaria de Recursos Hídricos</t>
  </si>
  <si>
    <t>VALOR TOTAL DA SERHE</t>
  </si>
  <si>
    <t>00209</t>
  </si>
  <si>
    <t>FUNDO ESTADUAL DE RECURSOS HÍDRICOS</t>
  </si>
  <si>
    <t>0258</t>
  </si>
  <si>
    <t>APOIO ÀS AÇÕES DE RECURSOS HÍDRICOS</t>
  </si>
  <si>
    <t>1537</t>
  </si>
  <si>
    <t>Operacionalização das Ações de Recursos Hídricos</t>
  </si>
  <si>
    <t>Meta física atendida em 100%, nas seguintes realizações: atendimento à conclusão  do convênios  nº 010/2010-SRHE-FEHIDRO, com a AMATUR - Soc.de Apoio ao Meio Ambiente e Desenvolvimento Sustentável, para Proteção da Mata Atlântica do Nordeste, instituição sem fins lucrativos, para executar Projeto de Restauração Ecológica na Bacia do Rio Una; e ao  convênio nº 011/2010-SRHE-FEHIDRO, com a AMANE - Ass.para Proteção da Mata Atlântica do Nordeste, instituição sem fins lucrativos, para executar Projeto de Restauração Ecológica na Bacia do Rio Una;  fornecimento de Água Tratada por meio de Carro Pipa, à comunidades difusas e área rural em municípios - no programa de enfrentamento à seca;  Contrato Nº 016/2010 - prestação de serviços de condução de veículos oficiais -  STAFF ASSESSORIA EMPRESARIAL EMPREENDIMENTOS E SERVIÇOS LTDA;  Contrato de fornecimento de passagens - Empresa BRASLUSO VIAGENS E TURISMO; Contrato de Locação de Equipamentos de Informática - Empresa Pernambuco Digital; e outros.</t>
  </si>
  <si>
    <t>0560</t>
  </si>
  <si>
    <t>Apoio à Implantação e Implementação de projetos na àrea de Recursos Hídricos</t>
  </si>
  <si>
    <t>Esta ação  atendeu ao Programa de Enfrentamento à Seca ÁGUA DE BEBER"  em parceria CASA CIVIL / SERHE, através do Projeto de implantação de Sistemas de Dessalizadores, com vista a atender comunidades rurais nas RD's: Sertão do pajeú, Agreste Meridional, Sertão do Moxotó, Agreste Setentrional, Sertão Central e Sertão do Araripe.    Foram   concluídas também, ações de infraestrutura hídrica   em 8 municípios:  Elaboração de Relatório Técnico Preliminar, Projeto Básico e Estudos Complementares para Implantação das Barragens do Pinga – Iati,  de Guaiana – Iati,  de Brejão, de Venturosa, Jazigo – município de Serra Talhada; Recuperação da barragem de Terra Nova – município de Terra Nova;  recuperação da barragem de Poço Fundo – município de Santa Cruz do Capibaribe.   Além destas ações foram executados o  Projeto de Automação do Sistema de Abastecimentode Água da Cidadede Jaqueira/PE;   instalação de 80 Sistemas de Dessalinização, na  zona da mata, Agreste e Sertão do Estado de PE (Programa Água de Beber); Serviços Técnicos de Manutenção Corretiva, incluindo serviços Hidráulicos, Mecânicos, Elétricos e Obras Civis, em  unidades de Sistemas de Dessalinização situados em Municípios das Regiões Zona da Mata, Agreste e Sertão do Estado de PE; conclusão dos Projetos  de Restauração Ecológica na Bacia do Rio Una e o  Projeto de Conservação de Mata Ciliar e recuperação e revitalização das nascentes em área de preservação permanentes -A P Ps, ao longo de rios e demais cursos d'água, ao redor de lagoas,  lagos ou reservatórios d'água naturais ou artificiais, nas nascentes e nos olhos d'água; e Implantação da rede de distribuição de água no sítio Barreiros, zona rural de Mirandiba/PE; recuperação e manutenção da Barragem Ingazeira, localizado no município de Venturosa/PE na Bacia Hidrográfica do Rio Ipanema/PE; instalação de 07 unidades telemétricas flutuantes de análise de qualidade de água e nível - plataformas de coleta de dados - PCDs em reservatório do Estado,  com investimentos aplicados na ordem de R$  12 milhões e executado  R$ 1,7 milhão.</t>
  </si>
  <si>
    <t>2</t>
  </si>
  <si>
    <t>VALOR TOTAL DO FEHÍDRO</t>
  </si>
</sst>
</file>

<file path=xl/styles.xml><?xml version="1.0" encoding="utf-8"?>
<styleSheet xmlns="http://schemas.openxmlformats.org/spreadsheetml/2006/main">
  <numFmts count="7">
    <numFmt numFmtId="164" formatCode="GENERAL"/>
    <numFmt numFmtId="165" formatCode="#,##0.00;[RED]#,##0.00"/>
    <numFmt numFmtId="166" formatCode="&quot;R$ &quot;#,##0.00;[RED]&quot;R$ &quot;#,##0.00"/>
    <numFmt numFmtId="167" formatCode="#,##0.00"/>
    <numFmt numFmtId="168" formatCode="0%"/>
    <numFmt numFmtId="169" formatCode="@"/>
    <numFmt numFmtId="170" formatCode="0"/>
  </numFmts>
  <fonts count="13">
    <font>
      <sz val="10"/>
      <name val="Arial"/>
      <family val="2"/>
    </font>
    <font>
      <sz val="12"/>
      <name val="Arial"/>
      <family val="2"/>
    </font>
    <font>
      <b/>
      <sz val="12"/>
      <name val="Arial"/>
      <family val="2"/>
    </font>
    <font>
      <b/>
      <sz val="12"/>
      <color indexed="9"/>
      <name val="Arial"/>
      <family val="2"/>
    </font>
    <font>
      <b/>
      <sz val="12"/>
      <color indexed="8"/>
      <name val="Arial"/>
      <family val="2"/>
    </font>
    <font>
      <sz val="12"/>
      <color indexed="8"/>
      <name val="Arial"/>
      <family val="2"/>
    </font>
    <font>
      <b/>
      <sz val="12"/>
      <color indexed="10"/>
      <name val="Arial"/>
      <family val="2"/>
    </font>
    <font>
      <sz val="12"/>
      <name val="Century Gothic"/>
      <family val="2"/>
    </font>
    <font>
      <sz val="12"/>
      <color indexed="9"/>
      <name val="Arial"/>
      <family val="2"/>
    </font>
    <font>
      <sz val="12"/>
      <color indexed="10"/>
      <name val="Arial"/>
      <family val="2"/>
    </font>
    <font>
      <b/>
      <sz val="12"/>
      <name val="Calibri"/>
      <family val="2"/>
    </font>
    <font>
      <b/>
      <sz val="12"/>
      <color indexed="10"/>
      <name val="Calibri"/>
      <family val="2"/>
    </font>
    <font>
      <sz val="12"/>
      <color indexed="63"/>
      <name val="Arial"/>
      <family val="2"/>
    </font>
  </fonts>
  <fills count="10">
    <fill>
      <patternFill/>
    </fill>
    <fill>
      <patternFill patternType="gray125"/>
    </fill>
    <fill>
      <patternFill patternType="solid">
        <fgColor indexed="62"/>
        <bgColor indexed="64"/>
      </patternFill>
    </fill>
    <fill>
      <patternFill patternType="solid">
        <fgColor indexed="44"/>
        <bgColor indexed="64"/>
      </patternFill>
    </fill>
    <fill>
      <patternFill patternType="solid">
        <fgColor indexed="31"/>
        <bgColor indexed="64"/>
      </patternFill>
    </fill>
    <fill>
      <patternFill patternType="solid">
        <fgColor indexed="56"/>
        <bgColor indexed="64"/>
      </patternFill>
    </fill>
    <fill>
      <patternFill patternType="solid">
        <fgColor indexed="29"/>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s>
  <borders count="29">
    <border>
      <left/>
      <right/>
      <top/>
      <bottom/>
      <diagonal/>
    </border>
    <border>
      <left style="thick">
        <color indexed="12"/>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8" fontId="0" fillId="0" borderId="0" applyFill="0" applyBorder="0" applyAlignment="0" applyProtection="0"/>
    <xf numFmtId="164" fontId="0" fillId="0" borderId="0">
      <alignment/>
      <protection/>
    </xf>
  </cellStyleXfs>
  <cellXfs count="340">
    <xf numFmtId="164" fontId="0" fillId="0" borderId="0" xfId="0" applyAlignment="1">
      <alignment/>
    </xf>
    <xf numFmtId="164" fontId="1" fillId="0" borderId="0" xfId="0" applyFont="1" applyAlignment="1">
      <alignment/>
    </xf>
    <xf numFmtId="164" fontId="1" fillId="0" borderId="0" xfId="0" applyFont="1" applyAlignment="1">
      <alignment horizontal="center"/>
    </xf>
    <xf numFmtId="164" fontId="2" fillId="0" borderId="0" xfId="0" applyFont="1" applyAlignment="1">
      <alignment horizontal="center"/>
    </xf>
    <xf numFmtId="164" fontId="2" fillId="0" borderId="0" xfId="0" applyFont="1" applyFill="1" applyAlignment="1">
      <alignment horizontal="center"/>
    </xf>
    <xf numFmtId="164" fontId="1" fillId="0" borderId="0" xfId="0" applyFont="1" applyFill="1" applyAlignment="1">
      <alignment horizontal="center"/>
    </xf>
    <xf numFmtId="165" fontId="1" fillId="0" borderId="0" xfId="0" applyNumberFormat="1" applyFont="1" applyFill="1" applyAlignment="1">
      <alignment horizontal="center" vertical="top"/>
    </xf>
    <xf numFmtId="165" fontId="1" fillId="0" borderId="0" xfId="0" applyNumberFormat="1" applyFont="1" applyFill="1" applyAlignment="1">
      <alignment horizontal="right" vertical="top"/>
    </xf>
    <xf numFmtId="164" fontId="1" fillId="0" borderId="0" xfId="0" applyFont="1" applyFill="1" applyAlignment="1">
      <alignment/>
    </xf>
    <xf numFmtId="164" fontId="2" fillId="0" borderId="0" xfId="0" applyFont="1" applyFill="1" applyAlignment="1">
      <alignment/>
    </xf>
    <xf numFmtId="164" fontId="2" fillId="0" borderId="0" xfId="0" applyFont="1" applyFill="1" applyAlignment="1">
      <alignment/>
    </xf>
    <xf numFmtId="164" fontId="2" fillId="0" borderId="0" xfId="0" applyFont="1" applyFill="1" applyBorder="1" applyAlignment="1">
      <alignment horizontal="left"/>
    </xf>
    <xf numFmtId="165" fontId="1" fillId="0" borderId="0" xfId="0" applyNumberFormat="1" applyFont="1" applyFill="1" applyAlignment="1">
      <alignment horizontal="center"/>
    </xf>
    <xf numFmtId="165" fontId="1" fillId="0" borderId="0" xfId="0" applyNumberFormat="1" applyFont="1" applyFill="1" applyAlignment="1">
      <alignment horizontal="right"/>
    </xf>
    <xf numFmtId="164" fontId="2" fillId="0" borderId="0" xfId="0" applyFont="1" applyFill="1" applyAlignment="1">
      <alignment horizontal="left"/>
    </xf>
    <xf numFmtId="164" fontId="1" fillId="0" borderId="0" xfId="0" applyFont="1" applyAlignment="1">
      <alignment horizontal="center" vertical="top"/>
    </xf>
    <xf numFmtId="164" fontId="1" fillId="0" borderId="0" xfId="0" applyFont="1" applyAlignment="1">
      <alignment horizontal="left" vertical="top"/>
    </xf>
    <xf numFmtId="164" fontId="1" fillId="0" borderId="0" xfId="0" applyFont="1" applyAlignment="1">
      <alignment vertical="top"/>
    </xf>
    <xf numFmtId="164" fontId="2" fillId="0" borderId="0" xfId="0" applyFont="1" applyAlignment="1">
      <alignment horizontal="center" vertical="top"/>
    </xf>
    <xf numFmtId="164" fontId="3" fillId="2" borderId="1" xfId="0" applyFont="1" applyFill="1" applyBorder="1" applyAlignment="1">
      <alignment horizontal="center" vertical="top" wrapText="1"/>
    </xf>
    <xf numFmtId="164" fontId="2" fillId="0" borderId="0" xfId="0" applyFont="1" applyAlignment="1">
      <alignment vertical="top"/>
    </xf>
    <xf numFmtId="164" fontId="2" fillId="0" borderId="0" xfId="0" applyFont="1" applyBorder="1" applyAlignment="1">
      <alignment horizontal="center" vertical="top"/>
    </xf>
    <xf numFmtId="164" fontId="4" fillId="3" borderId="2" xfId="0" applyFont="1" applyFill="1" applyBorder="1" applyAlignment="1">
      <alignment horizontal="center" vertical="center"/>
    </xf>
    <xf numFmtId="164" fontId="5" fillId="4" borderId="3" xfId="0" applyFont="1" applyFill="1" applyBorder="1" applyAlignment="1">
      <alignment horizontal="center" vertical="center" wrapText="1"/>
    </xf>
    <xf numFmtId="164" fontId="5" fillId="4" borderId="4" xfId="0" applyFont="1" applyFill="1" applyBorder="1" applyAlignment="1">
      <alignment horizontal="center" vertical="center" wrapText="1"/>
    </xf>
    <xf numFmtId="164" fontId="5" fillId="4" borderId="5" xfId="0" applyFont="1" applyFill="1" applyBorder="1" applyAlignment="1">
      <alignment horizontal="center"/>
    </xf>
    <xf numFmtId="164" fontId="5" fillId="0" borderId="0" xfId="0" applyFont="1" applyAlignment="1">
      <alignment/>
    </xf>
    <xf numFmtId="164" fontId="5" fillId="4" borderId="6" xfId="0" applyFont="1" applyFill="1" applyBorder="1" applyAlignment="1">
      <alignment horizontal="center" vertical="center" wrapText="1"/>
    </xf>
    <xf numFmtId="164" fontId="5" fillId="4" borderId="7" xfId="0" applyFont="1" applyFill="1" applyBorder="1" applyAlignment="1">
      <alignment horizontal="center" vertical="center" wrapText="1"/>
    </xf>
    <xf numFmtId="164" fontId="5" fillId="4" borderId="6" xfId="0" applyFont="1" applyFill="1" applyBorder="1" applyAlignment="1">
      <alignment horizontal="center" vertical="center"/>
    </xf>
    <xf numFmtId="164" fontId="5" fillId="4" borderId="6" xfId="0" applyFont="1" applyFill="1" applyBorder="1" applyAlignment="1">
      <alignment horizontal="center"/>
    </xf>
    <xf numFmtId="164" fontId="4" fillId="4" borderId="8" xfId="0" applyFont="1" applyFill="1" applyBorder="1" applyAlignment="1">
      <alignment horizontal="center"/>
    </xf>
    <xf numFmtId="164" fontId="5" fillId="0" borderId="0" xfId="0" applyFont="1" applyBorder="1" applyAlignment="1">
      <alignment horizontal="center" vertical="center"/>
    </xf>
    <xf numFmtId="164" fontId="5" fillId="0" borderId="0" xfId="0" applyFont="1" applyBorder="1" applyAlignment="1">
      <alignment horizontal="center"/>
    </xf>
    <xf numFmtId="166" fontId="5" fillId="0" borderId="0" xfId="0" applyNumberFormat="1" applyFont="1" applyBorder="1" applyAlignment="1">
      <alignment/>
    </xf>
    <xf numFmtId="165" fontId="5" fillId="0" borderId="0" xfId="0" applyNumberFormat="1" applyFont="1" applyBorder="1" applyAlignment="1">
      <alignment/>
    </xf>
    <xf numFmtId="164" fontId="4" fillId="0" borderId="0" xfId="0" applyFont="1" applyBorder="1" applyAlignment="1">
      <alignment horizontal="center"/>
    </xf>
    <xf numFmtId="164" fontId="5" fillId="0" borderId="0" xfId="0" applyFont="1" applyBorder="1" applyAlignment="1">
      <alignment/>
    </xf>
    <xf numFmtId="164" fontId="4" fillId="3" borderId="9" xfId="0" applyFont="1" applyFill="1" applyBorder="1" applyAlignment="1">
      <alignment horizontal="left" vertical="center"/>
    </xf>
    <xf numFmtId="164" fontId="4" fillId="0" borderId="0" xfId="0" applyFont="1" applyBorder="1" applyAlignment="1">
      <alignment vertical="center"/>
    </xf>
    <xf numFmtId="164" fontId="2" fillId="4" borderId="2" xfId="0" applyFont="1" applyFill="1" applyBorder="1" applyAlignment="1">
      <alignment horizontal="left" vertical="center" wrapText="1"/>
    </xf>
    <xf numFmtId="164" fontId="1" fillId="4" borderId="10" xfId="0" applyFont="1" applyFill="1" applyBorder="1" applyAlignment="1">
      <alignment horizontal="center" vertical="center" wrapText="1"/>
    </xf>
    <xf numFmtId="164" fontId="1" fillId="4" borderId="2" xfId="0" applyFont="1" applyFill="1" applyBorder="1" applyAlignment="1">
      <alignment horizontal="center" vertical="center" wrapText="1"/>
    </xf>
    <xf numFmtId="167" fontId="1" fillId="4" borderId="2" xfId="0" applyNumberFormat="1" applyFont="1" applyFill="1" applyBorder="1" applyAlignment="1">
      <alignment horizontal="right" vertical="center" wrapText="1"/>
    </xf>
    <xf numFmtId="168" fontId="2" fillId="4" borderId="11" xfId="19" applyFont="1" applyFill="1" applyBorder="1" applyAlignment="1" applyProtection="1">
      <alignment horizontal="center" vertical="center"/>
      <protection/>
    </xf>
    <xf numFmtId="164" fontId="1" fillId="0" borderId="0" xfId="0" applyFont="1" applyBorder="1" applyAlignment="1">
      <alignment vertical="center"/>
    </xf>
    <xf numFmtId="164" fontId="1" fillId="4" borderId="12" xfId="0" applyFont="1" applyFill="1" applyBorder="1" applyAlignment="1">
      <alignment horizontal="left" vertical="center" wrapText="1"/>
    </xf>
    <xf numFmtId="164" fontId="3" fillId="5" borderId="13" xfId="0" applyFont="1" applyFill="1" applyBorder="1" applyAlignment="1">
      <alignment horizontal="center" vertical="center" wrapText="1"/>
    </xf>
    <xf numFmtId="164" fontId="3" fillId="5" borderId="7" xfId="0" applyFont="1" applyFill="1" applyBorder="1" applyAlignment="1">
      <alignment horizontal="center" vertical="center" wrapText="1"/>
    </xf>
    <xf numFmtId="167" fontId="3" fillId="5" borderId="7" xfId="0" applyNumberFormat="1" applyFont="1" applyFill="1" applyBorder="1" applyAlignment="1">
      <alignment horizontal="right" vertical="center" wrapText="1"/>
    </xf>
    <xf numFmtId="165" fontId="3" fillId="5" borderId="7" xfId="0" applyNumberFormat="1" applyFont="1" applyFill="1" applyBorder="1" applyAlignment="1">
      <alignment horizontal="right" vertical="center"/>
    </xf>
    <xf numFmtId="168" fontId="3" fillId="5" borderId="8" xfId="19" applyFont="1" applyFill="1" applyBorder="1" applyAlignment="1" applyProtection="1">
      <alignment horizontal="center" vertical="center"/>
      <protection/>
    </xf>
    <xf numFmtId="164" fontId="2" fillId="0" borderId="0" xfId="0" applyFont="1" applyBorder="1" applyAlignment="1">
      <alignment vertical="center"/>
    </xf>
    <xf numFmtId="164" fontId="3" fillId="0" borderId="0" xfId="0" applyFont="1" applyFill="1" applyBorder="1" applyAlignment="1">
      <alignment horizontal="center" vertical="center" wrapText="1"/>
    </xf>
    <xf numFmtId="167" fontId="2"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center"/>
    </xf>
    <xf numFmtId="168" fontId="3" fillId="0" borderId="0" xfId="19" applyFont="1" applyFill="1" applyBorder="1" applyAlignment="1" applyProtection="1">
      <alignment horizontal="center" vertical="center"/>
      <protection/>
    </xf>
    <xf numFmtId="164" fontId="2" fillId="0" borderId="0" xfId="0" applyFont="1" applyFill="1" applyBorder="1" applyAlignment="1">
      <alignment vertical="center"/>
    </xf>
    <xf numFmtId="164" fontId="3" fillId="5" borderId="0" xfId="0" applyFont="1" applyFill="1" applyBorder="1" applyAlignment="1">
      <alignment horizontal="center" vertical="center" wrapText="1"/>
    </xf>
    <xf numFmtId="167" fontId="3" fillId="5" borderId="0" xfId="0" applyNumberFormat="1" applyFont="1" applyFill="1" applyBorder="1" applyAlignment="1">
      <alignment horizontal="right" vertical="center" wrapText="1"/>
    </xf>
    <xf numFmtId="165" fontId="3" fillId="5" borderId="0" xfId="0" applyNumberFormat="1" applyFont="1" applyFill="1" applyBorder="1" applyAlignment="1">
      <alignment horizontal="right" vertical="center"/>
    </xf>
    <xf numFmtId="168" fontId="3" fillId="5" borderId="0" xfId="19" applyFont="1" applyFill="1" applyBorder="1" applyAlignment="1" applyProtection="1">
      <alignment horizontal="center" vertical="center"/>
      <protection/>
    </xf>
    <xf numFmtId="164" fontId="3" fillId="0" borderId="0" xfId="0" applyFont="1" applyBorder="1" applyAlignment="1">
      <alignment vertical="center"/>
    </xf>
    <xf numFmtId="164" fontId="2" fillId="0" borderId="0" xfId="0"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right" vertical="center"/>
    </xf>
    <xf numFmtId="165" fontId="2" fillId="0" borderId="0" xfId="0" applyNumberFormat="1" applyFont="1" applyFill="1" applyBorder="1" applyAlignment="1">
      <alignment horizontal="center" vertical="center"/>
    </xf>
    <xf numFmtId="164" fontId="4" fillId="3" borderId="14" xfId="0" applyFont="1" applyFill="1" applyBorder="1" applyAlignment="1">
      <alignment horizontal="left" vertical="center"/>
    </xf>
    <xf numFmtId="164" fontId="5" fillId="0" borderId="0" xfId="0" applyFont="1" applyAlignment="1">
      <alignment vertical="center"/>
    </xf>
    <xf numFmtId="164" fontId="4" fillId="6" borderId="15" xfId="0" applyFont="1" applyFill="1" applyBorder="1" applyAlignment="1">
      <alignment horizontal="left" vertical="center" wrapText="1"/>
    </xf>
    <xf numFmtId="164" fontId="5" fillId="6" borderId="2" xfId="0" applyFont="1" applyFill="1" applyBorder="1" applyAlignment="1">
      <alignment horizontal="center" vertical="center" wrapText="1"/>
    </xf>
    <xf numFmtId="167" fontId="5" fillId="6" borderId="2" xfId="0" applyNumberFormat="1" applyFont="1" applyFill="1" applyBorder="1" applyAlignment="1">
      <alignment vertical="center" wrapText="1"/>
    </xf>
    <xf numFmtId="168" fontId="2" fillId="6" borderId="11" xfId="19" applyFont="1" applyFill="1" applyBorder="1" applyAlignment="1" applyProtection="1">
      <alignment horizontal="center" vertical="center"/>
      <protection/>
    </xf>
    <xf numFmtId="164" fontId="5" fillId="4" borderId="16" xfId="0" applyFont="1" applyFill="1" applyBorder="1" applyAlignment="1">
      <alignment horizontal="left" vertical="center" wrapText="1"/>
    </xf>
    <xf numFmtId="164" fontId="4" fillId="4" borderId="15" xfId="0" applyFont="1" applyFill="1" applyBorder="1" applyAlignment="1">
      <alignment horizontal="left" vertical="center" wrapText="1"/>
    </xf>
    <xf numFmtId="164" fontId="5" fillId="4" borderId="2" xfId="0" applyFont="1" applyFill="1" applyBorder="1" applyAlignment="1">
      <alignment horizontal="center" vertical="center" wrapText="1"/>
    </xf>
    <xf numFmtId="167" fontId="5" fillId="4" borderId="2" xfId="0" applyNumberFormat="1" applyFont="1" applyFill="1" applyBorder="1" applyAlignment="1">
      <alignment vertical="center" wrapText="1"/>
    </xf>
    <xf numFmtId="167" fontId="5" fillId="0" borderId="0" xfId="0" applyNumberFormat="1" applyFont="1" applyAlignment="1">
      <alignment vertical="center"/>
    </xf>
    <xf numFmtId="164" fontId="5" fillId="4" borderId="17" xfId="0" applyFont="1" applyFill="1" applyBorder="1" applyAlignment="1">
      <alignment horizontal="left" vertical="center" wrapText="1"/>
    </xf>
    <xf numFmtId="164" fontId="4" fillId="4" borderId="2" xfId="0" applyFont="1" applyFill="1" applyBorder="1" applyAlignment="1">
      <alignment horizontal="left" vertical="center" wrapText="1"/>
    </xf>
    <xf numFmtId="164" fontId="5" fillId="4" borderId="18" xfId="0" applyFont="1" applyFill="1" applyBorder="1" applyAlignment="1">
      <alignment horizontal="left" vertical="center" wrapText="1"/>
    </xf>
    <xf numFmtId="167" fontId="5" fillId="4" borderId="2" xfId="0" applyNumberFormat="1" applyFont="1" applyFill="1" applyBorder="1" applyAlignment="1">
      <alignment vertical="center"/>
    </xf>
    <xf numFmtId="168" fontId="3" fillId="5" borderId="7" xfId="19" applyFont="1" applyFill="1" applyBorder="1" applyAlignment="1" applyProtection="1">
      <alignment horizontal="center" vertical="center" wrapText="1"/>
      <protection/>
    </xf>
    <xf numFmtId="167" fontId="3" fillId="0" borderId="0" xfId="0" applyNumberFormat="1" applyFont="1" applyFill="1" applyBorder="1" applyAlignment="1">
      <alignment horizontal="right" vertical="center" wrapText="1"/>
    </xf>
    <xf numFmtId="168" fontId="3" fillId="0" borderId="0" xfId="19" applyFont="1" applyFill="1" applyBorder="1" applyAlignment="1" applyProtection="1">
      <alignment horizontal="center" vertical="center" wrapText="1"/>
      <protection/>
    </xf>
    <xf numFmtId="167" fontId="1" fillId="4" borderId="2" xfId="0" applyNumberFormat="1" applyFont="1" applyFill="1" applyBorder="1" applyAlignment="1">
      <alignment vertical="center"/>
    </xf>
    <xf numFmtId="167" fontId="3" fillId="5" borderId="7" xfId="0" applyNumberFormat="1" applyFont="1" applyFill="1" applyBorder="1" applyAlignment="1">
      <alignment vertical="center" wrapText="1"/>
    </xf>
    <xf numFmtId="165" fontId="3" fillId="5" borderId="7" xfId="0" applyNumberFormat="1" applyFont="1" applyFill="1" applyBorder="1" applyAlignment="1">
      <alignment vertical="center"/>
    </xf>
    <xf numFmtId="167" fontId="2" fillId="0" borderId="0" xfId="0" applyNumberFormat="1" applyFont="1" applyBorder="1" applyAlignment="1">
      <alignment horizontal="center" vertical="top"/>
    </xf>
    <xf numFmtId="165" fontId="5" fillId="4" borderId="2" xfId="0" applyNumberFormat="1" applyFont="1" applyFill="1" applyBorder="1" applyAlignment="1">
      <alignment vertical="center" wrapText="1"/>
    </xf>
    <xf numFmtId="167" fontId="4" fillId="0" borderId="0" xfId="0" applyNumberFormat="1" applyFont="1" applyAlignment="1">
      <alignment horizontal="right" vertical="top"/>
    </xf>
    <xf numFmtId="164" fontId="4" fillId="4" borderId="18" xfId="0" applyFont="1" applyFill="1" applyBorder="1" applyAlignment="1">
      <alignment horizontal="left" vertical="center" wrapText="1"/>
    </xf>
    <xf numFmtId="167" fontId="7" fillId="4" borderId="2" xfId="0" applyNumberFormat="1" applyFont="1" applyFill="1" applyBorder="1" applyAlignment="1">
      <alignment vertical="center"/>
    </xf>
    <xf numFmtId="165" fontId="5" fillId="4" borderId="2" xfId="0" applyNumberFormat="1" applyFont="1" applyFill="1" applyBorder="1" applyAlignment="1">
      <alignment vertical="center"/>
    </xf>
    <xf numFmtId="164" fontId="1" fillId="0" borderId="7" xfId="0" applyFont="1" applyBorder="1" applyAlignment="1">
      <alignment/>
    </xf>
    <xf numFmtId="167" fontId="1" fillId="0" borderId="0" xfId="0" applyNumberFormat="1" applyFont="1" applyAlignment="1">
      <alignment/>
    </xf>
    <xf numFmtId="164" fontId="4" fillId="3" borderId="14" xfId="0" applyFont="1" applyFill="1" applyBorder="1" applyAlignment="1">
      <alignment horizontal="left" vertical="center" wrapText="1"/>
    </xf>
    <xf numFmtId="164" fontId="5" fillId="0" borderId="0" xfId="0" applyFont="1" applyAlignment="1">
      <alignment horizontal="left" vertical="center"/>
    </xf>
    <xf numFmtId="164" fontId="4" fillId="4" borderId="15" xfId="0" applyFont="1" applyFill="1" applyBorder="1" applyAlignment="1">
      <alignment vertical="center" wrapText="1"/>
    </xf>
    <xf numFmtId="164" fontId="5" fillId="4" borderId="10" xfId="0" applyFont="1" applyFill="1" applyBorder="1" applyAlignment="1">
      <alignment vertical="center" wrapText="1"/>
    </xf>
    <xf numFmtId="167" fontId="5" fillId="4" borderId="2" xfId="0" applyNumberFormat="1" applyFont="1" applyFill="1" applyBorder="1" applyAlignment="1">
      <alignment horizontal="right" vertical="center" wrapText="1"/>
    </xf>
    <xf numFmtId="167" fontId="5" fillId="4" borderId="2" xfId="0" applyNumberFormat="1" applyFont="1" applyFill="1" applyBorder="1" applyAlignment="1">
      <alignment horizontal="right" vertical="center"/>
    </xf>
    <xf numFmtId="168" fontId="1" fillId="4" borderId="11" xfId="19" applyFont="1" applyFill="1" applyBorder="1" applyAlignment="1" applyProtection="1">
      <alignment horizontal="center" vertical="center"/>
      <protection/>
    </xf>
    <xf numFmtId="164" fontId="2" fillId="0" borderId="0" xfId="0" applyFont="1" applyFill="1" applyBorder="1" applyAlignment="1">
      <alignment horizontal="center" vertical="top" wrapText="1"/>
    </xf>
    <xf numFmtId="164" fontId="2" fillId="0" borderId="0" xfId="0" applyFont="1" applyFill="1" applyBorder="1" applyAlignment="1">
      <alignment vertical="top" wrapText="1"/>
    </xf>
    <xf numFmtId="164" fontId="1" fillId="0" borderId="0" xfId="0" applyFont="1" applyFill="1" applyBorder="1" applyAlignment="1">
      <alignment horizontal="center" vertical="top"/>
    </xf>
    <xf numFmtId="165" fontId="2" fillId="0" borderId="0" xfId="0" applyNumberFormat="1" applyFont="1" applyFill="1" applyBorder="1" applyAlignment="1">
      <alignment horizontal="center" vertical="top"/>
    </xf>
    <xf numFmtId="164" fontId="1" fillId="0" borderId="0" xfId="0" applyFont="1" applyFill="1" applyBorder="1" applyAlignment="1">
      <alignment vertical="top"/>
    </xf>
    <xf numFmtId="164" fontId="3" fillId="5" borderId="19" xfId="0" applyFont="1" applyFill="1" applyBorder="1" applyAlignment="1">
      <alignment horizontal="center" vertical="center"/>
    </xf>
    <xf numFmtId="164" fontId="3" fillId="5" borderId="20" xfId="0" applyFont="1" applyFill="1" applyBorder="1" applyAlignment="1">
      <alignment horizontal="center" vertical="center"/>
    </xf>
    <xf numFmtId="164" fontId="8" fillId="5" borderId="20" xfId="0" applyFont="1" applyFill="1" applyBorder="1" applyAlignment="1">
      <alignment horizontal="center" vertical="center"/>
    </xf>
    <xf numFmtId="167" fontId="3" fillId="5" borderId="20" xfId="0" applyNumberFormat="1" applyFont="1" applyFill="1" applyBorder="1" applyAlignment="1">
      <alignment vertical="center"/>
    </xf>
    <xf numFmtId="168" fontId="3" fillId="5" borderId="21" xfId="19" applyFont="1" applyFill="1" applyBorder="1" applyAlignment="1" applyProtection="1">
      <alignment horizontal="center" vertical="center"/>
      <protection/>
    </xf>
    <xf numFmtId="164" fontId="1" fillId="0" borderId="0" xfId="0" applyFont="1" applyAlignment="1">
      <alignment vertical="center"/>
    </xf>
    <xf numFmtId="164" fontId="2" fillId="6" borderId="19" xfId="0" applyFont="1" applyFill="1" applyBorder="1" applyAlignment="1">
      <alignment horizontal="center" vertical="center"/>
    </xf>
    <xf numFmtId="164" fontId="2" fillId="6" borderId="20" xfId="0" applyFont="1" applyFill="1" applyBorder="1" applyAlignment="1">
      <alignment horizontal="center" vertical="center"/>
    </xf>
    <xf numFmtId="164" fontId="1" fillId="6" borderId="20" xfId="0" applyFont="1" applyFill="1" applyBorder="1" applyAlignment="1">
      <alignment horizontal="center" vertical="center"/>
    </xf>
    <xf numFmtId="167" fontId="2" fillId="6" borderId="20" xfId="0" applyNumberFormat="1" applyFont="1" applyFill="1" applyBorder="1" applyAlignment="1">
      <alignment vertical="center"/>
    </xf>
    <xf numFmtId="168" fontId="2" fillId="6" borderId="21" xfId="19" applyFont="1" applyFill="1" applyBorder="1" applyAlignment="1" applyProtection="1">
      <alignment horizontal="center" vertical="center"/>
      <protection/>
    </xf>
    <xf numFmtId="169" fontId="1" fillId="0" borderId="0" xfId="0" applyNumberFormat="1" applyFont="1" applyFill="1" applyAlignment="1">
      <alignment horizontal="center" vertical="center"/>
    </xf>
    <xf numFmtId="164" fontId="1" fillId="0" borderId="0" xfId="0" applyFont="1" applyFill="1" applyAlignment="1">
      <alignment vertical="center"/>
    </xf>
    <xf numFmtId="164" fontId="1" fillId="0" borderId="0" xfId="0" applyFont="1" applyFill="1" applyAlignment="1">
      <alignment vertical="center" wrapText="1"/>
    </xf>
    <xf numFmtId="164" fontId="1" fillId="0" borderId="0" xfId="0" applyFont="1" applyFill="1" applyAlignment="1">
      <alignment horizontal="right" vertical="center"/>
    </xf>
    <xf numFmtId="164" fontId="9" fillId="0" borderId="0" xfId="0" applyFont="1" applyFill="1" applyAlignment="1">
      <alignment horizontal="right" vertical="center"/>
    </xf>
    <xf numFmtId="168" fontId="1" fillId="0" borderId="0" xfId="19" applyFont="1" applyFill="1" applyBorder="1" applyAlignment="1" applyProtection="1">
      <alignment horizontal="center" vertical="center"/>
      <protection/>
    </xf>
    <xf numFmtId="164" fontId="1" fillId="0" borderId="2" xfId="0" applyFont="1" applyFill="1" applyBorder="1" applyAlignment="1">
      <alignment horizontal="center" vertical="center" wrapText="1"/>
    </xf>
    <xf numFmtId="164" fontId="1" fillId="0" borderId="0" xfId="0" applyFont="1" applyFill="1" applyBorder="1" applyAlignment="1">
      <alignment horizontal="left" vertical="center"/>
    </xf>
    <xf numFmtId="164" fontId="2" fillId="0" borderId="0" xfId="0" applyFont="1" applyFill="1" applyBorder="1" applyAlignment="1">
      <alignment horizontal="left" vertical="center"/>
    </xf>
    <xf numFmtId="164" fontId="2" fillId="0" borderId="0" xfId="0" applyFont="1" applyFill="1" applyAlignment="1">
      <alignment vertical="center"/>
    </xf>
    <xf numFmtId="169" fontId="1" fillId="0" borderId="0" xfId="0" applyNumberFormat="1" applyFont="1" applyFill="1" applyBorder="1" applyAlignment="1">
      <alignment horizontal="center" vertical="center"/>
    </xf>
    <xf numFmtId="164" fontId="1" fillId="0" borderId="0" xfId="0" applyFont="1" applyFill="1" applyBorder="1" applyAlignment="1">
      <alignment horizontal="left" vertical="center" wrapText="1"/>
    </xf>
    <xf numFmtId="164" fontId="1" fillId="0" borderId="0" xfId="0" applyFont="1" applyFill="1" applyBorder="1" applyAlignment="1">
      <alignment horizontal="right" vertical="center"/>
    </xf>
    <xf numFmtId="164" fontId="9" fillId="0" borderId="0" xfId="0" applyFont="1" applyFill="1" applyBorder="1" applyAlignment="1">
      <alignment horizontal="right" vertical="center"/>
    </xf>
    <xf numFmtId="164" fontId="1" fillId="0" borderId="0" xfId="0" applyFont="1" applyFill="1" applyBorder="1" applyAlignment="1">
      <alignment horizontal="center" vertical="center" wrapText="1"/>
    </xf>
    <xf numFmtId="169" fontId="10" fillId="0" borderId="0" xfId="0" applyNumberFormat="1" applyFont="1" applyFill="1" applyBorder="1" applyAlignment="1">
      <alignment horizontal="left" vertical="center"/>
    </xf>
    <xf numFmtId="164" fontId="10" fillId="0" borderId="0" xfId="0" applyFont="1" applyFill="1" applyAlignment="1">
      <alignment horizontal="right" vertical="center"/>
    </xf>
    <xf numFmtId="164" fontId="11" fillId="0" borderId="0" xfId="0" applyFont="1" applyFill="1" applyAlignment="1">
      <alignment horizontal="right" vertical="center"/>
    </xf>
    <xf numFmtId="165" fontId="10" fillId="0" borderId="0" xfId="0" applyNumberFormat="1" applyFont="1" applyFill="1" applyAlignment="1">
      <alignment horizontal="right" vertical="center"/>
    </xf>
    <xf numFmtId="169" fontId="10" fillId="0" borderId="22" xfId="0" applyNumberFormat="1" applyFont="1" applyFill="1" applyBorder="1" applyAlignment="1">
      <alignment horizontal="left" vertical="center"/>
    </xf>
    <xf numFmtId="169" fontId="10" fillId="0" borderId="22" xfId="0" applyNumberFormat="1" applyFont="1" applyFill="1" applyBorder="1" applyAlignment="1">
      <alignment horizontal="center" vertical="center"/>
    </xf>
    <xf numFmtId="164" fontId="10" fillId="0" borderId="22" xfId="0" applyFont="1" applyFill="1" applyBorder="1" applyAlignment="1">
      <alignment horizontal="right" vertical="center"/>
    </xf>
    <xf numFmtId="164" fontId="1" fillId="0" borderId="22" xfId="0" applyFont="1" applyFill="1" applyBorder="1" applyAlignment="1">
      <alignment horizontal="center" vertical="center" wrapText="1"/>
    </xf>
    <xf numFmtId="169" fontId="2" fillId="0" borderId="2" xfId="0" applyNumberFormat="1" applyFont="1" applyFill="1" applyBorder="1" applyAlignment="1">
      <alignment horizontal="center" vertical="center" wrapText="1"/>
    </xf>
    <xf numFmtId="164" fontId="2" fillId="0" borderId="10" xfId="0" applyFont="1" applyFill="1" applyBorder="1" applyAlignment="1">
      <alignment horizontal="center" vertical="center" wrapText="1"/>
    </xf>
    <xf numFmtId="164" fontId="2" fillId="4" borderId="2" xfId="0" applyFont="1" applyFill="1" applyBorder="1" applyAlignment="1">
      <alignment horizontal="center" vertical="center" wrapText="1"/>
    </xf>
    <xf numFmtId="164" fontId="2" fillId="7" borderId="2" xfId="0" applyFont="1" applyFill="1" applyBorder="1" applyAlignment="1">
      <alignment horizontal="center" vertical="center" wrapText="1"/>
    </xf>
    <xf numFmtId="168" fontId="2" fillId="7" borderId="23" xfId="19" applyFont="1" applyFill="1" applyBorder="1" applyAlignment="1" applyProtection="1">
      <alignment horizontal="center" vertical="center" wrapText="1"/>
      <protection/>
    </xf>
    <xf numFmtId="164" fontId="2" fillId="0" borderId="2" xfId="0" applyFont="1" applyFill="1" applyBorder="1" applyAlignment="1">
      <alignment horizontal="center" vertical="center" wrapText="1"/>
    </xf>
    <xf numFmtId="169" fontId="2" fillId="0" borderId="10" xfId="19" applyNumberFormat="1" applyFont="1" applyFill="1" applyBorder="1" applyAlignment="1" applyProtection="1">
      <alignment horizontal="center" vertical="center" wrapText="1"/>
      <protection/>
    </xf>
    <xf numFmtId="169" fontId="2" fillId="0" borderId="2" xfId="19" applyNumberFormat="1" applyFont="1" applyFill="1" applyBorder="1" applyAlignment="1" applyProtection="1">
      <alignment horizontal="center" vertical="center" wrapText="1"/>
      <protection/>
    </xf>
    <xf numFmtId="164" fontId="1" fillId="0" borderId="0" xfId="0" applyFont="1" applyFill="1" applyAlignment="1">
      <alignment horizontal="center" vertical="center" wrapText="1"/>
    </xf>
    <xf numFmtId="164" fontId="2" fillId="0" borderId="24" xfId="0" applyFont="1" applyFill="1" applyBorder="1" applyAlignment="1">
      <alignment horizontal="center" vertical="center" wrapText="1"/>
    </xf>
    <xf numFmtId="164" fontId="6" fillId="4" borderId="2" xfId="0" applyFont="1" applyFill="1" applyBorder="1" applyAlignment="1">
      <alignment horizontal="center" vertical="center" wrapText="1"/>
    </xf>
    <xf numFmtId="169" fontId="2" fillId="0" borderId="25" xfId="0" applyNumberFormat="1" applyFont="1" applyFill="1" applyBorder="1" applyAlignment="1">
      <alignment horizontal="center" vertical="center" wrapText="1"/>
    </xf>
    <xf numFmtId="164" fontId="2" fillId="0" borderId="22" xfId="0"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64" fontId="2" fillId="0" borderId="25" xfId="0" applyFont="1" applyFill="1" applyBorder="1" applyAlignment="1">
      <alignment horizontal="right" vertical="center" wrapText="1"/>
    </xf>
    <xf numFmtId="164" fontId="6" fillId="0" borderId="25" xfId="0" applyFont="1" applyFill="1" applyBorder="1" applyAlignment="1">
      <alignment horizontal="right" vertical="center" wrapText="1"/>
    </xf>
    <xf numFmtId="164" fontId="2" fillId="0" borderId="22" xfId="0" applyFont="1" applyFill="1" applyBorder="1" applyAlignment="1">
      <alignment horizontal="right" vertical="center" wrapText="1"/>
    </xf>
    <xf numFmtId="168" fontId="2" fillId="0" borderId="22" xfId="19" applyFont="1" applyFill="1" applyBorder="1" applyAlignment="1" applyProtection="1">
      <alignment horizontal="center" vertical="center" wrapText="1"/>
      <protection/>
    </xf>
    <xf numFmtId="164" fontId="2" fillId="0" borderId="25" xfId="0" applyFont="1" applyFill="1" applyBorder="1" applyAlignment="1">
      <alignment horizontal="center" vertical="center" wrapText="1"/>
    </xf>
    <xf numFmtId="169" fontId="2" fillId="0" borderId="25" xfId="19" applyNumberFormat="1" applyFont="1" applyFill="1" applyBorder="1" applyAlignment="1" applyProtection="1">
      <alignment horizontal="center" vertical="center" wrapText="1"/>
      <protection/>
    </xf>
    <xf numFmtId="164" fontId="1" fillId="0" borderId="0" xfId="0" applyFont="1" applyFill="1" applyBorder="1" applyAlignment="1">
      <alignment vertical="center" wrapText="1"/>
    </xf>
    <xf numFmtId="169" fontId="3" fillId="5" borderId="23" xfId="0" applyNumberFormat="1" applyFont="1" applyFill="1" applyBorder="1" applyAlignment="1">
      <alignment horizontal="center" vertical="center" wrapText="1"/>
    </xf>
    <xf numFmtId="164" fontId="3" fillId="5" borderId="25" xfId="0" applyFont="1" applyFill="1" applyBorder="1" applyAlignment="1">
      <alignment horizontal="left" vertical="center" wrapText="1"/>
    </xf>
    <xf numFmtId="164" fontId="3" fillId="5" borderId="25" xfId="0" applyFont="1" applyFill="1" applyBorder="1" applyAlignment="1">
      <alignment horizontal="right" vertical="center" wrapText="1"/>
    </xf>
    <xf numFmtId="164" fontId="6" fillId="5" borderId="25" xfId="0" applyFont="1" applyFill="1" applyBorder="1" applyAlignment="1">
      <alignment horizontal="right" vertical="center" wrapText="1"/>
    </xf>
    <xf numFmtId="168" fontId="1" fillId="5" borderId="25" xfId="19" applyFont="1" applyFill="1" applyBorder="1" applyAlignment="1" applyProtection="1">
      <alignment horizontal="center" vertical="center" wrapText="1"/>
      <protection/>
    </xf>
    <xf numFmtId="164" fontId="3" fillId="5" borderId="25" xfId="0" applyFont="1" applyFill="1" applyBorder="1" applyAlignment="1">
      <alignment horizontal="center" vertical="center" wrapText="1"/>
    </xf>
    <xf numFmtId="169" fontId="3" fillId="5" borderId="25" xfId="0" applyNumberFormat="1" applyFont="1" applyFill="1" applyBorder="1" applyAlignment="1">
      <alignment horizontal="center" vertical="center"/>
    </xf>
    <xf numFmtId="164" fontId="3" fillId="5" borderId="25" xfId="0" applyFont="1" applyFill="1" applyBorder="1" applyAlignment="1">
      <alignment vertical="center"/>
    </xf>
    <xf numFmtId="164" fontId="3" fillId="5" borderId="10" xfId="0" applyFont="1" applyFill="1" applyBorder="1" applyAlignment="1">
      <alignment vertical="center" wrapText="1"/>
    </xf>
    <xf numFmtId="164" fontId="3" fillId="0" borderId="0" xfId="0" applyFont="1" applyFill="1" applyBorder="1" applyAlignment="1">
      <alignment vertical="center"/>
    </xf>
    <xf numFmtId="169" fontId="1" fillId="3" borderId="2" xfId="0" applyNumberFormat="1" applyFont="1" applyFill="1" applyBorder="1" applyAlignment="1">
      <alignment horizontal="center" vertical="center"/>
    </xf>
    <xf numFmtId="164" fontId="1" fillId="3" borderId="23" xfId="0" applyFont="1" applyFill="1" applyBorder="1" applyAlignment="1">
      <alignment vertical="center" wrapText="1"/>
    </xf>
    <xf numFmtId="169" fontId="1" fillId="3" borderId="2" xfId="0" applyNumberFormat="1" applyFont="1" applyFill="1" applyBorder="1" applyAlignment="1">
      <alignment horizontal="center" vertical="center" wrapText="1"/>
    </xf>
    <xf numFmtId="164" fontId="1" fillId="3" borderId="26" xfId="0" applyFont="1" applyFill="1" applyBorder="1" applyAlignment="1">
      <alignment vertical="center" wrapText="1"/>
    </xf>
    <xf numFmtId="165" fontId="1" fillId="3" borderId="26" xfId="0" applyNumberFormat="1" applyFont="1" applyFill="1" applyBorder="1" applyAlignment="1">
      <alignment horizontal="right" vertical="center" wrapText="1"/>
    </xf>
    <xf numFmtId="165" fontId="9" fillId="3" borderId="26" xfId="0" applyNumberFormat="1" applyFont="1" applyFill="1" applyBorder="1" applyAlignment="1">
      <alignment horizontal="right" vertical="center" wrapText="1"/>
    </xf>
    <xf numFmtId="165" fontId="1" fillId="3" borderId="2" xfId="0" applyNumberFormat="1" applyFont="1" applyFill="1" applyBorder="1" applyAlignment="1">
      <alignment horizontal="right" vertical="center" wrapText="1"/>
    </xf>
    <xf numFmtId="168" fontId="1" fillId="3" borderId="23" xfId="19" applyFont="1" applyFill="1" applyBorder="1" applyAlignment="1" applyProtection="1">
      <alignment horizontal="center" vertical="center" wrapText="1"/>
      <protection/>
    </xf>
    <xf numFmtId="165" fontId="1" fillId="3" borderId="2" xfId="0" applyNumberFormat="1" applyFont="1" applyFill="1" applyBorder="1" applyAlignment="1">
      <alignment horizontal="center" vertical="center" wrapText="1"/>
    </xf>
    <xf numFmtId="169" fontId="1" fillId="3" borderId="10" xfId="19" applyNumberFormat="1" applyFont="1" applyFill="1" applyBorder="1" applyAlignment="1" applyProtection="1">
      <alignment horizontal="center" vertical="center"/>
      <protection/>
    </xf>
    <xf numFmtId="165" fontId="1" fillId="3" borderId="2" xfId="0" applyNumberFormat="1" applyFont="1" applyFill="1" applyBorder="1" applyAlignment="1">
      <alignment vertical="center"/>
    </xf>
    <xf numFmtId="165" fontId="1" fillId="0" borderId="2" xfId="0" applyNumberFormat="1" applyFont="1" applyFill="1" applyBorder="1" applyAlignment="1">
      <alignment vertical="center" wrapText="1"/>
    </xf>
    <xf numFmtId="164" fontId="1" fillId="3" borderId="2" xfId="0" applyFont="1" applyFill="1" applyBorder="1" applyAlignment="1">
      <alignment vertical="center" wrapText="1"/>
    </xf>
    <xf numFmtId="164" fontId="1" fillId="3" borderId="2" xfId="0" applyFont="1" applyFill="1" applyBorder="1" applyAlignment="1">
      <alignment horizontal="left" vertical="center" wrapText="1"/>
    </xf>
    <xf numFmtId="169" fontId="1" fillId="3" borderId="10" xfId="0" applyNumberFormat="1" applyFont="1" applyFill="1" applyBorder="1" applyAlignment="1">
      <alignment horizontal="center" vertical="center"/>
    </xf>
    <xf numFmtId="164" fontId="7" fillId="3" borderId="0" xfId="0" applyFont="1" applyFill="1" applyAlignment="1">
      <alignment vertical="center"/>
    </xf>
    <xf numFmtId="170" fontId="1" fillId="3" borderId="2" xfId="0" applyNumberFormat="1" applyFont="1" applyFill="1" applyBorder="1" applyAlignment="1">
      <alignment horizontal="center" vertical="center"/>
    </xf>
    <xf numFmtId="165" fontId="9" fillId="3" borderId="2" xfId="0" applyNumberFormat="1" applyFont="1" applyFill="1" applyBorder="1" applyAlignment="1">
      <alignment horizontal="right" vertical="center" wrapText="1"/>
    </xf>
    <xf numFmtId="165" fontId="1" fillId="3" borderId="10" xfId="0" applyNumberFormat="1" applyFont="1" applyFill="1" applyBorder="1" applyAlignment="1">
      <alignment horizontal="right" vertical="center" wrapText="1"/>
    </xf>
    <xf numFmtId="169" fontId="1" fillId="3" borderId="2" xfId="0" applyNumberFormat="1" applyFont="1" applyFill="1" applyBorder="1" applyAlignment="1">
      <alignment horizontal="left" vertical="center" wrapText="1"/>
    </xf>
    <xf numFmtId="165" fontId="1" fillId="3" borderId="2" xfId="0" applyNumberFormat="1" applyFont="1" applyFill="1" applyBorder="1" applyAlignment="1">
      <alignment vertical="center" wrapText="1"/>
    </xf>
    <xf numFmtId="169" fontId="3" fillId="5" borderId="2" xfId="0" applyNumberFormat="1" applyFont="1" applyFill="1" applyBorder="1" applyAlignment="1">
      <alignment horizontal="center" vertical="center"/>
    </xf>
    <xf numFmtId="165" fontId="3" fillId="5" borderId="2" xfId="0" applyNumberFormat="1" applyFont="1" applyFill="1" applyBorder="1" applyAlignment="1">
      <alignment horizontal="right" vertical="center" wrapText="1"/>
    </xf>
    <xf numFmtId="165" fontId="6" fillId="5" borderId="2" xfId="0" applyNumberFormat="1" applyFont="1" applyFill="1" applyBorder="1" applyAlignment="1">
      <alignment horizontal="right" vertical="center" wrapText="1"/>
    </xf>
    <xf numFmtId="168" fontId="3" fillId="5" borderId="23" xfId="19" applyFont="1" applyFill="1" applyBorder="1" applyAlignment="1" applyProtection="1">
      <alignment horizontal="center" vertical="center" wrapText="1"/>
      <protection/>
    </xf>
    <xf numFmtId="167" fontId="3" fillId="5" borderId="2" xfId="0" applyNumberFormat="1" applyFont="1" applyFill="1" applyBorder="1" applyAlignment="1">
      <alignment horizontal="center" vertical="center" wrapText="1"/>
    </xf>
    <xf numFmtId="169" fontId="3" fillId="5" borderId="10" xfId="0" applyNumberFormat="1" applyFont="1" applyFill="1" applyBorder="1" applyAlignment="1">
      <alignment horizontal="center" vertical="center"/>
    </xf>
    <xf numFmtId="164" fontId="3" fillId="5" borderId="2" xfId="0" applyFont="1" applyFill="1" applyBorder="1" applyAlignment="1">
      <alignment vertical="center"/>
    </xf>
    <xf numFmtId="164" fontId="3" fillId="5" borderId="2" xfId="0" applyFont="1" applyFill="1" applyBorder="1" applyAlignment="1">
      <alignment vertical="center" wrapText="1"/>
    </xf>
    <xf numFmtId="169" fontId="3" fillId="0" borderId="23" xfId="0" applyNumberFormat="1" applyFont="1" applyFill="1" applyBorder="1" applyAlignment="1">
      <alignment horizontal="center" vertical="center"/>
    </xf>
    <xf numFmtId="169" fontId="3" fillId="0" borderId="25" xfId="0" applyNumberFormat="1" applyFont="1" applyFill="1" applyBorder="1" applyAlignment="1">
      <alignment horizontal="center" vertical="center"/>
    </xf>
    <xf numFmtId="165" fontId="3" fillId="0" borderId="25" xfId="0" applyNumberFormat="1" applyFont="1" applyFill="1" applyBorder="1" applyAlignment="1">
      <alignment horizontal="right" vertical="center" wrapText="1"/>
    </xf>
    <xf numFmtId="165" fontId="6" fillId="0" borderId="25" xfId="0" applyNumberFormat="1" applyFont="1" applyFill="1" applyBorder="1" applyAlignment="1">
      <alignment horizontal="right" vertical="center" wrapText="1"/>
    </xf>
    <xf numFmtId="168" fontId="3" fillId="0" borderId="25" xfId="19" applyFont="1" applyFill="1" applyBorder="1" applyAlignment="1" applyProtection="1">
      <alignment horizontal="center" vertical="center" wrapText="1"/>
      <protection/>
    </xf>
    <xf numFmtId="167" fontId="3" fillId="0" borderId="25" xfId="0" applyNumberFormat="1" applyFont="1" applyFill="1" applyBorder="1" applyAlignment="1">
      <alignment horizontal="center" vertical="center" wrapText="1"/>
    </xf>
    <xf numFmtId="164" fontId="3" fillId="0" borderId="25" xfId="0" applyFont="1" applyFill="1" applyBorder="1" applyAlignment="1">
      <alignment vertical="center"/>
    </xf>
    <xf numFmtId="164" fontId="3" fillId="0" borderId="10" xfId="0" applyFont="1" applyFill="1" applyBorder="1" applyAlignment="1">
      <alignment vertical="center" wrapText="1"/>
    </xf>
    <xf numFmtId="165" fontId="3" fillId="5" borderId="25" xfId="0" applyNumberFormat="1" applyFont="1" applyFill="1" applyBorder="1" applyAlignment="1">
      <alignment horizontal="right" vertical="center" wrapText="1"/>
    </xf>
    <xf numFmtId="170" fontId="12" fillId="3" borderId="2" xfId="0" applyNumberFormat="1" applyFont="1" applyFill="1" applyBorder="1" applyAlignment="1">
      <alignment vertical="center"/>
    </xf>
    <xf numFmtId="169" fontId="12" fillId="3" borderId="2" xfId="0" applyNumberFormat="1" applyFont="1" applyFill="1" applyBorder="1" applyAlignment="1">
      <alignment vertical="center" wrapText="1"/>
    </xf>
    <xf numFmtId="170" fontId="12" fillId="3" borderId="2" xfId="0" applyNumberFormat="1" applyFont="1" applyFill="1" applyBorder="1" applyAlignment="1">
      <alignment horizontal="center" vertical="center"/>
    </xf>
    <xf numFmtId="169" fontId="12" fillId="3" borderId="2" xfId="0" applyNumberFormat="1" applyFont="1" applyFill="1" applyBorder="1" applyAlignment="1">
      <alignment horizontal="left" vertical="center" wrapText="1"/>
    </xf>
    <xf numFmtId="165" fontId="1" fillId="3" borderId="27" xfId="0" applyNumberFormat="1" applyFont="1" applyFill="1" applyBorder="1" applyAlignment="1">
      <alignment horizontal="right" vertical="center" wrapText="1"/>
    </xf>
    <xf numFmtId="170" fontId="12" fillId="7" borderId="2" xfId="0" applyNumberFormat="1" applyFont="1" applyFill="1" applyBorder="1" applyAlignment="1">
      <alignment vertical="center"/>
    </xf>
    <xf numFmtId="169" fontId="12" fillId="7" borderId="2" xfId="0" applyNumberFormat="1" applyFont="1" applyFill="1" applyBorder="1" applyAlignment="1">
      <alignment vertical="center" wrapText="1"/>
    </xf>
    <xf numFmtId="170" fontId="12" fillId="7" borderId="2" xfId="0" applyNumberFormat="1" applyFont="1" applyFill="1" applyBorder="1" applyAlignment="1">
      <alignment horizontal="center" vertical="center"/>
    </xf>
    <xf numFmtId="169" fontId="12" fillId="7" borderId="2" xfId="0" applyNumberFormat="1" applyFont="1" applyFill="1" applyBorder="1" applyAlignment="1">
      <alignment horizontal="left" vertical="center" wrapText="1"/>
    </xf>
    <xf numFmtId="165" fontId="1" fillId="7" borderId="27" xfId="0" applyNumberFormat="1" applyFont="1" applyFill="1" applyBorder="1" applyAlignment="1">
      <alignment horizontal="right" vertical="center" wrapText="1"/>
    </xf>
    <xf numFmtId="165" fontId="1" fillId="7" borderId="26" xfId="0" applyNumberFormat="1" applyFont="1" applyFill="1" applyBorder="1" applyAlignment="1">
      <alignment horizontal="right" vertical="center" wrapText="1"/>
    </xf>
    <xf numFmtId="165" fontId="9" fillId="7" borderId="26" xfId="0" applyNumberFormat="1" applyFont="1" applyFill="1" applyBorder="1" applyAlignment="1">
      <alignment horizontal="right" vertical="center" wrapText="1"/>
    </xf>
    <xf numFmtId="165" fontId="1" fillId="7" borderId="2" xfId="0" applyNumberFormat="1" applyFont="1" applyFill="1" applyBorder="1" applyAlignment="1">
      <alignment horizontal="right" vertical="center" wrapText="1"/>
    </xf>
    <xf numFmtId="168" fontId="1" fillId="7" borderId="23" xfId="19" applyFont="1" applyFill="1" applyBorder="1" applyAlignment="1" applyProtection="1">
      <alignment horizontal="center" vertical="center" wrapText="1"/>
      <protection/>
    </xf>
    <xf numFmtId="169" fontId="1" fillId="7" borderId="10" xfId="0" applyNumberFormat="1" applyFont="1" applyFill="1" applyBorder="1" applyAlignment="1">
      <alignment horizontal="center" vertical="center"/>
    </xf>
    <xf numFmtId="169" fontId="1" fillId="7" borderId="2" xfId="0" applyNumberFormat="1" applyFont="1" applyFill="1" applyBorder="1" applyAlignment="1">
      <alignment horizontal="center" vertical="center"/>
    </xf>
    <xf numFmtId="165" fontId="1" fillId="7" borderId="2" xfId="0" applyNumberFormat="1" applyFont="1" applyFill="1" applyBorder="1" applyAlignment="1">
      <alignment vertical="center"/>
    </xf>
    <xf numFmtId="165" fontId="1" fillId="7" borderId="2" xfId="0" applyNumberFormat="1" applyFont="1" applyFill="1" applyBorder="1" applyAlignment="1">
      <alignment vertical="center" wrapText="1"/>
    </xf>
    <xf numFmtId="165" fontId="1" fillId="7" borderId="2" xfId="0" applyNumberFormat="1" applyFont="1" applyFill="1" applyBorder="1" applyAlignment="1">
      <alignment horizontal="left" vertical="center" wrapText="1"/>
    </xf>
    <xf numFmtId="165" fontId="1" fillId="7" borderId="2" xfId="0" applyNumberFormat="1" applyFont="1" applyFill="1" applyBorder="1" applyAlignment="1">
      <alignment horizontal="center" vertical="center" wrapText="1"/>
    </xf>
    <xf numFmtId="165" fontId="1" fillId="7" borderId="10" xfId="0" applyNumberFormat="1" applyFont="1" applyFill="1" applyBorder="1" applyAlignment="1">
      <alignment horizontal="right" vertical="center" wrapText="1"/>
    </xf>
    <xf numFmtId="165" fontId="9" fillId="7" borderId="2" xfId="0" applyNumberFormat="1" applyFont="1" applyFill="1" applyBorder="1" applyAlignment="1">
      <alignment horizontal="right" vertical="center" wrapText="1"/>
    </xf>
    <xf numFmtId="169" fontId="1" fillId="7" borderId="10" xfId="19" applyNumberFormat="1" applyFont="1" applyFill="1" applyBorder="1" applyAlignment="1" applyProtection="1">
      <alignment horizontal="center" vertical="center"/>
      <protection/>
    </xf>
    <xf numFmtId="168" fontId="3" fillId="5" borderId="2" xfId="19" applyFont="1" applyFill="1" applyBorder="1" applyAlignment="1" applyProtection="1">
      <alignment horizontal="center" vertical="center" wrapText="1"/>
      <protection/>
    </xf>
    <xf numFmtId="165" fontId="1" fillId="3" borderId="2" xfId="0" applyNumberFormat="1" applyFont="1" applyFill="1" applyBorder="1" applyAlignment="1">
      <alignment horizontal="left" vertical="center" wrapText="1"/>
    </xf>
    <xf numFmtId="170" fontId="12" fillId="3" borderId="2" xfId="0" applyNumberFormat="1" applyFont="1" applyFill="1" applyBorder="1" applyAlignment="1">
      <alignment horizontal="center" vertical="center" wrapText="1"/>
    </xf>
    <xf numFmtId="170" fontId="1" fillId="3" borderId="2" xfId="0" applyNumberFormat="1" applyFont="1" applyFill="1" applyBorder="1" applyAlignment="1">
      <alignment vertical="center"/>
    </xf>
    <xf numFmtId="169" fontId="1" fillId="3" borderId="2" xfId="0" applyNumberFormat="1" applyFont="1" applyFill="1" applyBorder="1" applyAlignment="1">
      <alignment vertical="center" wrapText="1"/>
    </xf>
    <xf numFmtId="170" fontId="1" fillId="3" borderId="2" xfId="0" applyNumberFormat="1" applyFont="1" applyFill="1" applyBorder="1" applyAlignment="1">
      <alignment horizontal="center" vertical="center" wrapText="1"/>
    </xf>
    <xf numFmtId="168" fontId="9" fillId="3" borderId="23" xfId="19" applyFont="1" applyFill="1" applyBorder="1" applyAlignment="1" applyProtection="1">
      <alignment horizontal="center" vertical="center" wrapText="1"/>
      <protection/>
    </xf>
    <xf numFmtId="169" fontId="9" fillId="3" borderId="2" xfId="0" applyNumberFormat="1" applyFont="1" applyFill="1" applyBorder="1" applyAlignment="1">
      <alignment horizontal="left" vertical="center" wrapText="1"/>
    </xf>
    <xf numFmtId="169" fontId="9" fillId="3" borderId="10" xfId="19" applyNumberFormat="1" applyFont="1" applyFill="1" applyBorder="1" applyAlignment="1" applyProtection="1">
      <alignment horizontal="center" vertical="center"/>
      <protection/>
    </xf>
    <xf numFmtId="165" fontId="9" fillId="3" borderId="2" xfId="0" applyNumberFormat="1" applyFont="1" applyFill="1" applyBorder="1" applyAlignment="1">
      <alignment horizontal="left" vertical="center" wrapText="1"/>
    </xf>
    <xf numFmtId="165" fontId="9" fillId="3" borderId="2" xfId="0" applyNumberFormat="1" applyFont="1" applyFill="1" applyBorder="1" applyAlignment="1">
      <alignment vertical="center" wrapText="1"/>
    </xf>
    <xf numFmtId="164" fontId="9" fillId="0" borderId="0" xfId="0" applyFont="1" applyFill="1" applyAlignment="1">
      <alignment vertical="center"/>
    </xf>
    <xf numFmtId="170" fontId="12" fillId="8" borderId="2" xfId="0" applyNumberFormat="1" applyFont="1" applyFill="1" applyBorder="1" applyAlignment="1">
      <alignment vertical="center"/>
    </xf>
    <xf numFmtId="169" fontId="12" fillId="8" borderId="2" xfId="0" applyNumberFormat="1" applyFont="1" applyFill="1" applyBorder="1" applyAlignment="1">
      <alignment vertical="center" wrapText="1"/>
    </xf>
    <xf numFmtId="170" fontId="12" fillId="8" borderId="2" xfId="0" applyNumberFormat="1" applyFont="1" applyFill="1" applyBorder="1" applyAlignment="1">
      <alignment horizontal="center" vertical="center"/>
    </xf>
    <xf numFmtId="169" fontId="12" fillId="8" borderId="2" xfId="0" applyNumberFormat="1" applyFont="1" applyFill="1" applyBorder="1" applyAlignment="1">
      <alignment horizontal="left" vertical="center" wrapText="1"/>
    </xf>
    <xf numFmtId="165" fontId="1" fillId="8" borderId="10" xfId="0" applyNumberFormat="1" applyFont="1" applyFill="1" applyBorder="1" applyAlignment="1">
      <alignment horizontal="right" vertical="center" wrapText="1"/>
    </xf>
    <xf numFmtId="165" fontId="1" fillId="8" borderId="2" xfId="0" applyNumberFormat="1" applyFont="1" applyFill="1" applyBorder="1" applyAlignment="1">
      <alignment horizontal="right" vertical="center" wrapText="1"/>
    </xf>
    <xf numFmtId="165" fontId="9" fillId="8" borderId="2" xfId="0" applyNumberFormat="1" applyFont="1" applyFill="1" applyBorder="1" applyAlignment="1">
      <alignment horizontal="right" vertical="center" wrapText="1"/>
    </xf>
    <xf numFmtId="168" fontId="1" fillId="8" borderId="23" xfId="19" applyFont="1" applyFill="1" applyBorder="1" applyAlignment="1" applyProtection="1">
      <alignment horizontal="center" vertical="center" wrapText="1"/>
      <protection/>
    </xf>
    <xf numFmtId="169" fontId="1" fillId="8" borderId="10" xfId="19" applyNumberFormat="1" applyFont="1" applyFill="1" applyBorder="1" applyAlignment="1" applyProtection="1">
      <alignment horizontal="center" vertical="center"/>
      <protection/>
    </xf>
    <xf numFmtId="169" fontId="1" fillId="8" borderId="2" xfId="0" applyNumberFormat="1" applyFont="1" applyFill="1" applyBorder="1" applyAlignment="1">
      <alignment horizontal="center" vertical="center"/>
    </xf>
    <xf numFmtId="165" fontId="1" fillId="8" borderId="2" xfId="0" applyNumberFormat="1" applyFont="1" applyFill="1" applyBorder="1" applyAlignment="1">
      <alignment horizontal="left" vertical="center" wrapText="1"/>
    </xf>
    <xf numFmtId="165" fontId="1" fillId="8" borderId="2" xfId="0" applyNumberFormat="1" applyFont="1" applyFill="1" applyBorder="1" applyAlignment="1">
      <alignment vertical="center" wrapText="1"/>
    </xf>
    <xf numFmtId="165" fontId="1" fillId="8" borderId="2" xfId="0" applyNumberFormat="1" applyFont="1" applyFill="1" applyBorder="1" applyAlignment="1">
      <alignment horizontal="left" vertical="center"/>
    </xf>
    <xf numFmtId="170" fontId="12" fillId="8" borderId="2" xfId="0" applyNumberFormat="1" applyFont="1" applyFill="1" applyBorder="1" applyAlignment="1">
      <alignment horizontal="center" vertical="center" wrapText="1"/>
    </xf>
    <xf numFmtId="169" fontId="1" fillId="8" borderId="10" xfId="0" applyNumberFormat="1" applyFont="1" applyFill="1" applyBorder="1" applyAlignment="1">
      <alignment horizontal="center" vertical="center"/>
    </xf>
    <xf numFmtId="170" fontId="12" fillId="6" borderId="2" xfId="0" applyNumberFormat="1" applyFont="1" applyFill="1" applyBorder="1" applyAlignment="1">
      <alignment vertical="center"/>
    </xf>
    <xf numFmtId="169" fontId="12" fillId="6" borderId="2" xfId="0" applyNumberFormat="1" applyFont="1" applyFill="1" applyBorder="1" applyAlignment="1">
      <alignment vertical="center" wrapText="1"/>
    </xf>
    <xf numFmtId="170" fontId="12" fillId="6" borderId="2" xfId="0" applyNumberFormat="1" applyFont="1" applyFill="1" applyBorder="1" applyAlignment="1">
      <alignment horizontal="center" vertical="center" wrapText="1"/>
    </xf>
    <xf numFmtId="169" fontId="12" fillId="6" borderId="2" xfId="0" applyNumberFormat="1" applyFont="1" applyFill="1" applyBorder="1" applyAlignment="1">
      <alignment horizontal="left" vertical="center" wrapText="1"/>
    </xf>
    <xf numFmtId="165" fontId="1" fillId="6" borderId="2" xfId="0" applyNumberFormat="1" applyFont="1" applyFill="1" applyBorder="1" applyAlignment="1">
      <alignment horizontal="right" vertical="center" wrapText="1"/>
    </xf>
    <xf numFmtId="165" fontId="9" fillId="6" borderId="2" xfId="0" applyNumberFormat="1" applyFont="1" applyFill="1" applyBorder="1" applyAlignment="1">
      <alignment horizontal="right" vertical="center" wrapText="1"/>
    </xf>
    <xf numFmtId="168" fontId="1" fillId="6" borderId="23" xfId="19" applyFont="1" applyFill="1" applyBorder="1" applyAlignment="1" applyProtection="1">
      <alignment horizontal="center" vertical="center" wrapText="1"/>
      <protection/>
    </xf>
    <xf numFmtId="169" fontId="1" fillId="6" borderId="10" xfId="19" applyNumberFormat="1" applyFont="1" applyFill="1" applyBorder="1" applyAlignment="1" applyProtection="1">
      <alignment horizontal="center" vertical="center"/>
      <protection/>
    </xf>
    <xf numFmtId="165" fontId="1" fillId="6" borderId="2" xfId="0" applyNumberFormat="1" applyFont="1" applyFill="1" applyBorder="1" applyAlignment="1">
      <alignment horizontal="left" vertical="center" wrapText="1"/>
    </xf>
    <xf numFmtId="165" fontId="1" fillId="6" borderId="2" xfId="0" applyNumberFormat="1" applyFont="1" applyFill="1" applyBorder="1" applyAlignment="1">
      <alignment vertical="center" wrapText="1"/>
    </xf>
    <xf numFmtId="165" fontId="1" fillId="6" borderId="2" xfId="0" applyNumberFormat="1" applyFont="1" applyFill="1" applyBorder="1" applyAlignment="1">
      <alignment horizontal="right" vertical="center"/>
    </xf>
    <xf numFmtId="169" fontId="1" fillId="6" borderId="2" xfId="0" applyNumberFormat="1" applyFont="1" applyFill="1" applyBorder="1" applyAlignment="1">
      <alignment horizontal="left" vertical="center" wrapText="1"/>
    </xf>
    <xf numFmtId="169" fontId="12" fillId="3" borderId="2" xfId="0" applyNumberFormat="1" applyFont="1" applyFill="1" applyBorder="1" applyAlignment="1">
      <alignment horizontal="center" vertical="center"/>
    </xf>
    <xf numFmtId="169" fontId="12" fillId="3" borderId="2" xfId="0" applyNumberFormat="1" applyFont="1" applyFill="1" applyBorder="1" applyAlignment="1">
      <alignment horizontal="left" vertical="center"/>
    </xf>
    <xf numFmtId="169"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wrapText="1"/>
    </xf>
    <xf numFmtId="165" fontId="6" fillId="0" borderId="0" xfId="0" applyNumberFormat="1" applyFont="1" applyFill="1" applyBorder="1" applyAlignment="1">
      <alignment horizontal="right" vertical="center" wrapText="1"/>
    </xf>
    <xf numFmtId="164" fontId="3" fillId="0" borderId="0" xfId="0" applyFont="1" applyFill="1" applyBorder="1" applyAlignment="1">
      <alignment vertical="center" wrapText="1"/>
    </xf>
    <xf numFmtId="164" fontId="12" fillId="3" borderId="28" xfId="0" applyFont="1" applyFill="1" applyBorder="1" applyAlignment="1">
      <alignment horizontal="center" vertical="center" wrapText="1"/>
    </xf>
    <xf numFmtId="164" fontId="12" fillId="3" borderId="2" xfId="0" applyFont="1" applyFill="1" applyBorder="1" applyAlignment="1">
      <alignment horizontal="center" vertical="center" wrapText="1"/>
    </xf>
    <xf numFmtId="169" fontId="3" fillId="5" borderId="2" xfId="0" applyNumberFormat="1" applyFont="1" applyFill="1" applyBorder="1" applyAlignment="1">
      <alignment vertical="center"/>
    </xf>
    <xf numFmtId="170" fontId="12" fillId="9" borderId="2" xfId="0" applyNumberFormat="1" applyFont="1" applyFill="1" applyBorder="1" applyAlignment="1">
      <alignment vertical="center"/>
    </xf>
    <xf numFmtId="169" fontId="12" fillId="9" borderId="2" xfId="0" applyNumberFormat="1" applyFont="1" applyFill="1" applyBorder="1" applyAlignment="1">
      <alignment vertical="center" wrapText="1"/>
    </xf>
    <xf numFmtId="169" fontId="12" fillId="9" borderId="2" xfId="0" applyNumberFormat="1" applyFont="1" applyFill="1" applyBorder="1" applyAlignment="1">
      <alignment horizontal="center" vertical="center" wrapText="1"/>
    </xf>
    <xf numFmtId="169" fontId="12" fillId="9" borderId="2" xfId="0" applyNumberFormat="1" applyFont="1" applyFill="1" applyBorder="1" applyAlignment="1">
      <alignment horizontal="left" vertical="center" wrapText="1"/>
    </xf>
    <xf numFmtId="165" fontId="1" fillId="9" borderId="27" xfId="0" applyNumberFormat="1" applyFont="1" applyFill="1" applyBorder="1" applyAlignment="1">
      <alignment horizontal="right" vertical="center" wrapText="1"/>
    </xf>
    <xf numFmtId="165" fontId="1" fillId="9" borderId="26" xfId="0" applyNumberFormat="1" applyFont="1" applyFill="1" applyBorder="1" applyAlignment="1">
      <alignment horizontal="right" vertical="center" wrapText="1"/>
    </xf>
    <xf numFmtId="165" fontId="9" fillId="9" borderId="26" xfId="0" applyNumberFormat="1" applyFont="1" applyFill="1" applyBorder="1" applyAlignment="1">
      <alignment horizontal="right" vertical="center" wrapText="1"/>
    </xf>
    <xf numFmtId="165" fontId="1" fillId="9" borderId="2" xfId="0" applyNumberFormat="1" applyFont="1" applyFill="1" applyBorder="1" applyAlignment="1">
      <alignment horizontal="right" vertical="center" wrapText="1"/>
    </xf>
    <xf numFmtId="168" fontId="1" fillId="9" borderId="23" xfId="19" applyFont="1" applyFill="1" applyBorder="1" applyAlignment="1" applyProtection="1">
      <alignment horizontal="center" vertical="center" wrapText="1"/>
      <protection/>
    </xf>
    <xf numFmtId="169" fontId="1" fillId="9" borderId="10" xfId="19" applyNumberFormat="1" applyFont="1" applyFill="1" applyBorder="1" applyAlignment="1" applyProtection="1">
      <alignment horizontal="center" vertical="center"/>
      <protection/>
    </xf>
    <xf numFmtId="169" fontId="1" fillId="9" borderId="2" xfId="0" applyNumberFormat="1" applyFont="1" applyFill="1" applyBorder="1" applyAlignment="1">
      <alignment horizontal="center" vertical="center"/>
    </xf>
    <xf numFmtId="165" fontId="1" fillId="9" borderId="2" xfId="0" applyNumberFormat="1" applyFont="1" applyFill="1" applyBorder="1" applyAlignment="1">
      <alignment horizontal="left" vertical="center" wrapText="1"/>
    </xf>
    <xf numFmtId="165" fontId="1" fillId="9" borderId="2" xfId="0" applyNumberFormat="1" applyFont="1" applyFill="1" applyBorder="1" applyAlignment="1">
      <alignment vertical="center" wrapText="1"/>
    </xf>
    <xf numFmtId="164" fontId="12" fillId="9" borderId="2" xfId="0" applyNumberFormat="1" applyFont="1" applyFill="1" applyBorder="1" applyAlignment="1">
      <alignment horizontal="center" vertical="center" wrapText="1"/>
    </xf>
    <xf numFmtId="169" fontId="1" fillId="9" borderId="10" xfId="0" applyNumberFormat="1" applyFont="1" applyFill="1" applyBorder="1" applyAlignment="1">
      <alignment horizontal="center" vertical="center"/>
    </xf>
    <xf numFmtId="165" fontId="1" fillId="9" borderId="2" xfId="0" applyNumberFormat="1" applyFont="1" applyFill="1" applyBorder="1" applyAlignment="1">
      <alignment vertical="center"/>
    </xf>
    <xf numFmtId="169" fontId="3" fillId="0" borderId="25" xfId="0" applyNumberFormat="1" applyFont="1" applyFill="1" applyBorder="1" applyAlignment="1">
      <alignment vertical="center"/>
    </xf>
    <xf numFmtId="170" fontId="12" fillId="0" borderId="2" xfId="0" applyNumberFormat="1" applyFont="1" applyFill="1" applyBorder="1" applyAlignment="1">
      <alignment vertical="center"/>
    </xf>
    <xf numFmtId="169" fontId="12" fillId="0" borderId="2" xfId="0" applyNumberFormat="1" applyFont="1" applyFill="1" applyBorder="1" applyAlignment="1">
      <alignment vertical="center" wrapText="1"/>
    </xf>
    <xf numFmtId="169" fontId="12" fillId="0" borderId="2" xfId="0" applyNumberFormat="1" applyFont="1" applyFill="1" applyBorder="1" applyAlignment="1">
      <alignment horizontal="center" vertical="center" wrapText="1"/>
    </xf>
    <xf numFmtId="164" fontId="12" fillId="0" borderId="2" xfId="0" applyNumberFormat="1" applyFont="1" applyFill="1" applyBorder="1" applyAlignment="1">
      <alignment horizontal="left" vertical="center" wrapText="1"/>
    </xf>
    <xf numFmtId="165" fontId="1" fillId="0" borderId="27" xfId="0" applyNumberFormat="1" applyFont="1" applyFill="1" applyBorder="1" applyAlignment="1">
      <alignment horizontal="right" vertical="center" wrapText="1"/>
    </xf>
    <xf numFmtId="165" fontId="1" fillId="0" borderId="26" xfId="0" applyNumberFormat="1" applyFont="1" applyFill="1" applyBorder="1" applyAlignment="1">
      <alignment horizontal="right" vertical="center" wrapText="1"/>
    </xf>
    <xf numFmtId="165" fontId="9" fillId="0" borderId="26" xfId="0" applyNumberFormat="1" applyFont="1" applyFill="1" applyBorder="1" applyAlignment="1">
      <alignment horizontal="right" vertical="center" wrapText="1"/>
    </xf>
    <xf numFmtId="165" fontId="1" fillId="0" borderId="2" xfId="0" applyNumberFormat="1" applyFont="1" applyFill="1" applyBorder="1" applyAlignment="1">
      <alignment horizontal="right" vertical="center" wrapText="1"/>
    </xf>
    <xf numFmtId="168" fontId="1" fillId="0" borderId="23" xfId="19" applyFont="1" applyFill="1" applyBorder="1" applyAlignment="1" applyProtection="1">
      <alignment horizontal="center" vertical="center" wrapText="1"/>
      <protection/>
    </xf>
    <xf numFmtId="169" fontId="12" fillId="0" borderId="2" xfId="0" applyNumberFormat="1" applyFont="1" applyFill="1" applyBorder="1" applyAlignment="1">
      <alignment horizontal="left" vertical="center" wrapText="1"/>
    </xf>
    <xf numFmtId="169" fontId="1" fillId="0" borderId="10" xfId="19" applyNumberFormat="1" applyFont="1" applyFill="1" applyBorder="1" applyAlignment="1" applyProtection="1">
      <alignment horizontal="center" vertical="center"/>
      <protection/>
    </xf>
    <xf numFmtId="169" fontId="1" fillId="0" borderId="2" xfId="0" applyNumberFormat="1" applyFont="1" applyFill="1" applyBorder="1" applyAlignment="1">
      <alignment horizontal="center" vertical="center"/>
    </xf>
    <xf numFmtId="165" fontId="1" fillId="0" borderId="2" xfId="0" applyNumberFormat="1" applyFont="1" applyFill="1" applyBorder="1" applyAlignment="1">
      <alignment vertical="center"/>
    </xf>
    <xf numFmtId="164" fontId="2" fillId="0" borderId="0" xfId="0" applyFont="1" applyFill="1" applyBorder="1" applyAlignment="1">
      <alignment vertical="center" wrapText="1"/>
    </xf>
    <xf numFmtId="164" fontId="2" fillId="0" borderId="0" xfId="0" applyFont="1" applyFill="1" applyBorder="1" applyAlignment="1">
      <alignment horizontal="left" vertical="center" wrapText="1"/>
    </xf>
    <xf numFmtId="164" fontId="2" fillId="0" borderId="0" xfId="0" applyFont="1" applyFill="1" applyBorder="1" applyAlignment="1">
      <alignment horizontal="right" vertical="center" wrapText="1"/>
    </xf>
    <xf numFmtId="164" fontId="6" fillId="0" borderId="0" xfId="0" applyFont="1" applyFill="1" applyBorder="1" applyAlignment="1">
      <alignment horizontal="right" vertical="center" wrapText="1"/>
    </xf>
    <xf numFmtId="168" fontId="1" fillId="0" borderId="0" xfId="19" applyFont="1" applyFill="1" applyBorder="1" applyAlignment="1" applyProtection="1">
      <alignment horizontal="center" vertical="center" wrapText="1"/>
      <protection/>
    </xf>
    <xf numFmtId="164" fontId="1" fillId="0" borderId="0" xfId="0" applyFont="1" applyFill="1" applyBorder="1" applyAlignment="1">
      <alignment vertical="center"/>
    </xf>
    <xf numFmtId="165" fontId="1" fillId="4" borderId="27" xfId="0" applyNumberFormat="1" applyFont="1" applyFill="1" applyBorder="1" applyAlignment="1">
      <alignment horizontal="right" vertical="center" wrapText="1"/>
    </xf>
    <xf numFmtId="165" fontId="1" fillId="4" borderId="26" xfId="0" applyNumberFormat="1" applyFont="1" applyFill="1" applyBorder="1" applyAlignment="1">
      <alignment horizontal="right" vertical="center" wrapText="1"/>
    </xf>
    <xf numFmtId="165" fontId="9" fillId="4" borderId="26" xfId="0" applyNumberFormat="1" applyFont="1" applyFill="1" applyBorder="1" applyAlignment="1">
      <alignment horizontal="right" vertical="center" wrapText="1"/>
    </xf>
    <xf numFmtId="165" fontId="1" fillId="4" borderId="2" xfId="0" applyNumberFormat="1" applyFont="1" applyFill="1" applyBorder="1" applyAlignment="1">
      <alignment horizontal="right" vertical="center" wrapText="1"/>
    </xf>
    <xf numFmtId="169" fontId="2" fillId="4" borderId="2" xfId="0" applyNumberFormat="1" applyFont="1" applyFill="1" applyBorder="1" applyAlignment="1">
      <alignment horizontal="center" vertical="center"/>
    </xf>
    <xf numFmtId="165" fontId="2" fillId="4" borderId="2" xfId="0" applyNumberFormat="1" applyFont="1" applyFill="1" applyBorder="1" applyAlignment="1">
      <alignment horizontal="right" vertical="center"/>
    </xf>
    <xf numFmtId="168" fontId="2" fillId="4" borderId="2" xfId="19" applyFont="1" applyFill="1" applyBorder="1" applyAlignment="1" applyProtection="1">
      <alignment horizontal="center" vertical="center"/>
      <protection/>
    </xf>
    <xf numFmtId="164" fontId="2" fillId="4" borderId="2" xfId="0" applyFont="1" applyFill="1" applyBorder="1" applyAlignment="1">
      <alignment vertical="center"/>
    </xf>
    <xf numFmtId="164" fontId="2" fillId="4" borderId="2" xfId="0" applyFont="1" applyFill="1" applyBorder="1" applyAlignment="1">
      <alignment vertical="center" wrapText="1"/>
    </xf>
    <xf numFmtId="169" fontId="1" fillId="0" borderId="0" xfId="0" applyNumberFormat="1" applyFont="1" applyFill="1" applyAlignment="1">
      <alignment vertical="center"/>
    </xf>
    <xf numFmtId="169" fontId="1" fillId="0" borderId="0" xfId="0" applyNumberFormat="1" applyFont="1" applyFill="1" applyBorder="1" applyAlignment="1">
      <alignment horizontal="left" vertical="center"/>
    </xf>
    <xf numFmtId="164" fontId="2" fillId="7" borderId="2" xfId="0" applyFont="1" applyFill="1" applyBorder="1" applyAlignment="1">
      <alignment horizontal="right" vertical="center" wrapText="1"/>
    </xf>
    <xf numFmtId="169" fontId="2" fillId="0" borderId="2" xfId="0" applyNumberFormat="1" applyFont="1" applyFill="1" applyBorder="1" applyAlignment="1">
      <alignment vertical="center" wrapText="1"/>
    </xf>
    <xf numFmtId="164" fontId="2" fillId="4" borderId="2" xfId="0" applyFont="1" applyFill="1" applyBorder="1" applyAlignment="1">
      <alignment horizontal="right" vertical="center" wrapText="1"/>
    </xf>
    <xf numFmtId="164" fontId="6" fillId="4" borderId="2" xfId="0" applyFont="1" applyFill="1" applyBorder="1" applyAlignment="1">
      <alignment horizontal="right" vertical="center" wrapText="1"/>
    </xf>
    <xf numFmtId="169" fontId="2" fillId="0" borderId="0" xfId="0" applyNumberFormat="1" applyFont="1" applyFill="1" applyBorder="1" applyAlignment="1">
      <alignment vertical="center" wrapText="1"/>
    </xf>
    <xf numFmtId="164" fontId="1" fillId="0" borderId="23" xfId="0" applyFont="1" applyFill="1" applyBorder="1" applyAlignment="1">
      <alignment vertical="center" wrapText="1"/>
    </xf>
    <xf numFmtId="169" fontId="1" fillId="0" borderId="2" xfId="0" applyNumberFormat="1" applyFont="1" applyFill="1" applyBorder="1" applyAlignment="1">
      <alignment vertical="center" wrapText="1"/>
    </xf>
    <xf numFmtId="164" fontId="1" fillId="0" borderId="26" xfId="0" applyFont="1" applyFill="1" applyBorder="1" applyAlignment="1">
      <alignment vertical="center" wrapText="1"/>
    </xf>
    <xf numFmtId="165" fontId="1" fillId="0" borderId="2" xfId="0" applyNumberFormat="1" applyFont="1" applyFill="1" applyBorder="1" applyAlignment="1">
      <alignment horizontal="center" vertical="center" wrapText="1"/>
    </xf>
    <xf numFmtId="164" fontId="1" fillId="0" borderId="2" xfId="0" applyFont="1" applyFill="1" applyBorder="1" applyAlignment="1">
      <alignment horizontal="left" vertical="center" wrapText="1"/>
    </xf>
    <xf numFmtId="164" fontId="3" fillId="0" borderId="25" xfId="0" applyFont="1" applyFill="1" applyBorder="1" applyAlignment="1">
      <alignment vertical="center" wrapText="1"/>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2428875</xdr:colOff>
      <xdr:row>1</xdr:row>
      <xdr:rowOff>152400</xdr:rowOff>
    </xdr:to>
    <xdr:pic>
      <xdr:nvPicPr>
        <xdr:cNvPr id="1" name="Picture 19"/>
        <xdr:cNvPicPr preferRelativeResize="1">
          <a:picLocks noChangeAspect="1"/>
        </xdr:cNvPicPr>
      </xdr:nvPicPr>
      <xdr:blipFill>
        <a:blip r:embed="rId1"/>
        <a:srcRect l="8447"/>
        <a:stretch>
          <a:fillRect/>
        </a:stretch>
      </xdr:blipFill>
      <xdr:spPr>
        <a:xfrm>
          <a:off x="0" y="19050"/>
          <a:ext cx="2428875"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0</xdr:row>
      <xdr:rowOff>0</xdr:rowOff>
    </xdr:from>
    <xdr:to>
      <xdr:col>1</xdr:col>
      <xdr:colOff>695325</xdr:colOff>
      <xdr:row>0</xdr:row>
      <xdr:rowOff>809625</xdr:rowOff>
    </xdr:to>
    <xdr:pic>
      <xdr:nvPicPr>
        <xdr:cNvPr id="1" name="Picture 1"/>
        <xdr:cNvPicPr preferRelativeResize="1">
          <a:picLocks noChangeAspect="1"/>
        </xdr:cNvPicPr>
      </xdr:nvPicPr>
      <xdr:blipFill>
        <a:blip r:embed="rId1"/>
        <a:stretch>
          <a:fillRect/>
        </a:stretch>
      </xdr:blipFill>
      <xdr:spPr>
        <a:xfrm>
          <a:off x="523875" y="0"/>
          <a:ext cx="990600" cy="8096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1</xdr:col>
      <xdr:colOff>400050</xdr:colOff>
      <xdr:row>0</xdr:row>
      <xdr:rowOff>552450</xdr:rowOff>
    </xdr:to>
    <xdr:pic>
      <xdr:nvPicPr>
        <xdr:cNvPr id="1" name="Picture 1"/>
        <xdr:cNvPicPr preferRelativeResize="1">
          <a:picLocks noChangeAspect="1"/>
        </xdr:cNvPicPr>
      </xdr:nvPicPr>
      <xdr:blipFill>
        <a:blip r:embed="rId1"/>
        <a:stretch>
          <a:fillRect/>
        </a:stretch>
      </xdr:blipFill>
      <xdr:spPr>
        <a:xfrm>
          <a:off x="57150" y="0"/>
          <a:ext cx="1162050" cy="5524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9"/>
  </sheetPr>
  <dimension ref="A1:GJ61"/>
  <sheetViews>
    <sheetView tabSelected="1" view="pageBreakPreview" zoomScale="75" zoomScaleSheetLayoutView="75" workbookViewId="0" topLeftCell="A1">
      <selection activeCell="A13" sqref="A13"/>
    </sheetView>
  </sheetViews>
  <sheetFormatPr defaultColWidth="9.140625" defaultRowHeight="12.75"/>
  <cols>
    <col min="1" max="1" width="62.57421875" style="1" customWidth="1"/>
    <col min="2" max="2" width="100.7109375" style="1" customWidth="1"/>
    <col min="3" max="3" width="18.8515625" style="2" customWidth="1"/>
    <col min="4" max="4" width="16.00390625" style="2" customWidth="1"/>
    <col min="5" max="5" width="27.421875" style="1" customWidth="1"/>
    <col min="6" max="6" width="22.8515625" style="1" customWidth="1"/>
    <col min="7" max="7" width="18.7109375" style="3" customWidth="1"/>
    <col min="8" max="8" width="15.7109375" style="1" customWidth="1"/>
    <col min="9" max="9" width="30.8515625" style="1" customWidth="1"/>
    <col min="10" max="10" width="19.28125" style="1" customWidth="1"/>
    <col min="11" max="16384" width="9.140625" style="1" customWidth="1"/>
  </cols>
  <sheetData>
    <row r="1" spans="1:7" s="8" customFormat="1" ht="15.75">
      <c r="A1" s="4"/>
      <c r="B1" s="4"/>
      <c r="C1" s="4"/>
      <c r="D1" s="4"/>
      <c r="E1" s="5"/>
      <c r="F1" s="6"/>
      <c r="G1" s="7"/>
    </row>
    <row r="2" spans="1:192" s="8" customFormat="1" ht="19.5" customHeight="1">
      <c r="A2" s="4"/>
      <c r="B2" s="4"/>
      <c r="C2" s="4"/>
      <c r="D2" s="4"/>
      <c r="E2" s="5"/>
      <c r="F2" s="6"/>
      <c r="G2" s="7"/>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row>
    <row r="3" spans="1:192" s="8" customFormat="1" ht="17.25" customHeight="1">
      <c r="A3" s="10" t="s">
        <v>0</v>
      </c>
      <c r="B3" s="10"/>
      <c r="C3" s="4"/>
      <c r="D3" s="4"/>
      <c r="E3" s="5"/>
      <c r="F3" s="6"/>
      <c r="G3" s="7"/>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row>
    <row r="4" spans="1:192" s="8" customFormat="1" ht="17.25" customHeight="1">
      <c r="A4" s="10" t="s">
        <v>1</v>
      </c>
      <c r="B4" s="10"/>
      <c r="C4" s="4"/>
      <c r="D4" s="4"/>
      <c r="E4" s="5"/>
      <c r="F4" s="6"/>
      <c r="G4" s="7"/>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row>
    <row r="5" spans="1:7" s="8" customFormat="1" ht="17.25" customHeight="1">
      <c r="A5" s="11" t="s">
        <v>2</v>
      </c>
      <c r="B5" s="11"/>
      <c r="C5" s="11"/>
      <c r="D5" s="11"/>
      <c r="E5" s="11"/>
      <c r="F5" s="12"/>
      <c r="G5" s="13"/>
    </row>
    <row r="6" spans="1:7" s="8" customFormat="1" ht="17.25" customHeight="1">
      <c r="A6" s="14" t="s">
        <v>3</v>
      </c>
      <c r="B6" s="14"/>
      <c r="C6" s="14"/>
      <c r="D6" s="14"/>
      <c r="E6" s="14"/>
      <c r="F6" s="12"/>
      <c r="G6" s="13"/>
    </row>
    <row r="7" spans="1:7" s="17" customFormat="1" ht="10.5" customHeight="1">
      <c r="A7" s="15"/>
      <c r="B7" s="15"/>
      <c r="C7" s="15"/>
      <c r="D7" s="15"/>
      <c r="E7" s="16"/>
      <c r="G7" s="18"/>
    </row>
    <row r="8" spans="1:7" s="20" customFormat="1" ht="18" customHeight="1">
      <c r="A8" s="19" t="s">
        <v>4</v>
      </c>
      <c r="B8" s="19"/>
      <c r="C8" s="19"/>
      <c r="D8" s="19"/>
      <c r="E8" s="19"/>
      <c r="F8" s="19"/>
      <c r="G8" s="19"/>
    </row>
    <row r="9" spans="1:7" s="17" customFormat="1" ht="10.5" customHeight="1">
      <c r="A9" s="21"/>
      <c r="B9" s="21"/>
      <c r="C9" s="21"/>
      <c r="D9" s="21"/>
      <c r="E9" s="21"/>
      <c r="F9" s="21"/>
      <c r="G9" s="21"/>
    </row>
    <row r="10" spans="1:7" s="26" customFormat="1" ht="16.5" customHeight="1">
      <c r="A10" s="22" t="s">
        <v>5</v>
      </c>
      <c r="B10" s="22"/>
      <c r="C10" s="23" t="s">
        <v>6</v>
      </c>
      <c r="D10" s="24" t="s">
        <v>7</v>
      </c>
      <c r="E10" s="25" t="s">
        <v>8</v>
      </c>
      <c r="F10" s="25"/>
      <c r="G10" s="25"/>
    </row>
    <row r="11" spans="1:7" s="26" customFormat="1" ht="16.5">
      <c r="A11" s="22"/>
      <c r="B11" s="22"/>
      <c r="C11" s="27" t="s">
        <v>9</v>
      </c>
      <c r="D11" s="28" t="s">
        <v>9</v>
      </c>
      <c r="E11" s="29" t="s">
        <v>10</v>
      </c>
      <c r="F11" s="30" t="s">
        <v>11</v>
      </c>
      <c r="G11" s="31" t="s">
        <v>12</v>
      </c>
    </row>
    <row r="12" spans="1:7" s="37" customFormat="1" ht="11.25" customHeight="1">
      <c r="A12" s="32"/>
      <c r="B12" s="32"/>
      <c r="C12" s="33"/>
      <c r="D12" s="33"/>
      <c r="E12" s="34"/>
      <c r="F12" s="35"/>
      <c r="G12" s="36"/>
    </row>
    <row r="13" spans="1:7" s="39" customFormat="1" ht="28.5" customHeight="1">
      <c r="A13" s="38" t="s">
        <v>13</v>
      </c>
      <c r="B13" s="38"/>
      <c r="C13" s="38"/>
      <c r="D13" s="38"/>
      <c r="E13" s="38"/>
      <c r="F13" s="38"/>
      <c r="G13" s="38"/>
    </row>
    <row r="14" spans="1:7" s="45" customFormat="1" ht="30" customHeight="1">
      <c r="A14" s="40" t="s">
        <v>14</v>
      </c>
      <c r="B14" s="40"/>
      <c r="C14" s="41" t="s">
        <v>15</v>
      </c>
      <c r="D14" s="42">
        <v>1</v>
      </c>
      <c r="E14" s="43">
        <f>'ANEXO XII - MODELO 1'!H33</f>
        <v>14873571.719999999</v>
      </c>
      <c r="F14" s="43">
        <f>'ANEXO XII - MODELO 1'!I33</f>
        <v>8365488.41</v>
      </c>
      <c r="G14" s="44">
        <f>F14/E14</f>
        <v>0.5624397802681924</v>
      </c>
    </row>
    <row r="15" spans="1:7" s="45" customFormat="1" ht="88.5" customHeight="1">
      <c r="A15" s="46" t="s">
        <v>16</v>
      </c>
      <c r="B15" s="46"/>
      <c r="C15" s="46"/>
      <c r="D15" s="46"/>
      <c r="E15" s="46"/>
      <c r="F15" s="46"/>
      <c r="G15" s="46"/>
    </row>
    <row r="16" spans="1:7" s="52" customFormat="1" ht="21.75" customHeight="1">
      <c r="A16" s="47" t="s">
        <v>17</v>
      </c>
      <c r="B16" s="48"/>
      <c r="C16" s="48"/>
      <c r="D16" s="48"/>
      <c r="E16" s="49">
        <f>SUM(E14:E14)</f>
        <v>14873571.719999999</v>
      </c>
      <c r="F16" s="50">
        <f>SUM(F14:F14)</f>
        <v>8365488.41</v>
      </c>
      <c r="G16" s="51">
        <f>SUM(G14:G14)</f>
        <v>0.5624397802681924</v>
      </c>
    </row>
    <row r="17" spans="1:7" s="57" customFormat="1" ht="16.5" customHeight="1">
      <c r="A17" s="53"/>
      <c r="B17" s="53"/>
      <c r="C17" s="53"/>
      <c r="D17" s="53"/>
      <c r="E17" s="54"/>
      <c r="F17" s="55"/>
      <c r="G17" s="56"/>
    </row>
    <row r="18" spans="1:7" s="45" customFormat="1" ht="24" customHeight="1">
      <c r="A18" s="40" t="s">
        <v>18</v>
      </c>
      <c r="B18" s="40"/>
      <c r="C18" s="41" t="s">
        <v>15</v>
      </c>
      <c r="D18" s="42">
        <v>1</v>
      </c>
      <c r="E18" s="43">
        <v>5000</v>
      </c>
      <c r="F18" s="43">
        <v>0</v>
      </c>
      <c r="G18" s="44">
        <f>F18/E18</f>
        <v>0</v>
      </c>
    </row>
    <row r="19" spans="1:7" s="62" customFormat="1" ht="19.5" customHeight="1">
      <c r="A19" s="47" t="s">
        <v>17</v>
      </c>
      <c r="B19" s="58"/>
      <c r="C19" s="58"/>
      <c r="D19" s="58"/>
      <c r="E19" s="59">
        <f>SUM(E18)</f>
        <v>5000</v>
      </c>
      <c r="F19" s="60">
        <f>SUM(F18)</f>
        <v>0</v>
      </c>
      <c r="G19" s="61">
        <v>0</v>
      </c>
    </row>
    <row r="20" spans="1:7" s="57" customFormat="1" ht="15.75" customHeight="1">
      <c r="A20" s="63"/>
      <c r="B20" s="63"/>
      <c r="C20" s="63"/>
      <c r="D20" s="63"/>
      <c r="E20" s="64"/>
      <c r="F20" s="65"/>
      <c r="G20" s="66"/>
    </row>
    <row r="21" spans="1:7" s="68" customFormat="1" ht="28.5" customHeight="1">
      <c r="A21" s="67" t="s">
        <v>19</v>
      </c>
      <c r="B21" s="67"/>
      <c r="C21" s="67"/>
      <c r="D21" s="67"/>
      <c r="E21" s="67"/>
      <c r="F21" s="67"/>
      <c r="G21" s="67"/>
    </row>
    <row r="22" spans="1:7" s="68" customFormat="1" ht="56.25" customHeight="1">
      <c r="A22" s="69" t="s">
        <v>20</v>
      </c>
      <c r="B22" s="69"/>
      <c r="C22" s="70" t="s">
        <v>21</v>
      </c>
      <c r="D22" s="70">
        <v>1</v>
      </c>
      <c r="E22" s="71">
        <f>'ANEXO XII -FEHÍDRO'!H18</f>
        <v>14149000</v>
      </c>
      <c r="F22" s="71">
        <f>'ANEXO XII -FEHÍDRO'!I18</f>
        <v>2698583.88</v>
      </c>
      <c r="G22" s="72">
        <f>F22/E22</f>
        <v>0.19072612057389213</v>
      </c>
    </row>
    <row r="23" spans="1:7" s="68" customFormat="1" ht="150" customHeight="1">
      <c r="A23" s="73" t="s">
        <v>22</v>
      </c>
      <c r="B23" s="73"/>
      <c r="C23" s="73"/>
      <c r="D23" s="73"/>
      <c r="E23" s="73"/>
      <c r="F23" s="73"/>
      <c r="G23" s="73"/>
    </row>
    <row r="24" spans="1:9" s="68" customFormat="1" ht="30" customHeight="1">
      <c r="A24" s="74" t="s">
        <v>23</v>
      </c>
      <c r="B24" s="74"/>
      <c r="C24" s="75" t="s">
        <v>21</v>
      </c>
      <c r="D24" s="75">
        <v>1</v>
      </c>
      <c r="E24" s="76">
        <v>0</v>
      </c>
      <c r="F24" s="76">
        <v>0</v>
      </c>
      <c r="G24" s="44">
        <v>0</v>
      </c>
      <c r="I24" s="77"/>
    </row>
    <row r="25" spans="1:9" s="68" customFormat="1" ht="108.75" customHeight="1">
      <c r="A25" s="78" t="s">
        <v>24</v>
      </c>
      <c r="B25" s="78"/>
      <c r="C25" s="78"/>
      <c r="D25" s="78"/>
      <c r="E25" s="78"/>
      <c r="F25" s="78"/>
      <c r="G25" s="78"/>
      <c r="I25" s="77"/>
    </row>
    <row r="26" spans="1:7" s="68" customFormat="1" ht="31.5" customHeight="1">
      <c r="A26" s="79" t="s">
        <v>25</v>
      </c>
      <c r="B26" s="79"/>
      <c r="C26" s="75" t="s">
        <v>21</v>
      </c>
      <c r="D26" s="75">
        <v>1</v>
      </c>
      <c r="E26" s="76">
        <f>'ANEXO XII - MODELO 1'!H43+'ANEXO XII - MODELO 1'!H44</f>
        <v>94429372.23</v>
      </c>
      <c r="F26" s="76">
        <f>'ANEXO XII - MODELO 1'!I43+'ANEXO XII - MODELO 1'!I44</f>
        <v>37487838.52</v>
      </c>
      <c r="G26" s="44">
        <f>F26/E26</f>
        <v>0.39699341036273667</v>
      </c>
    </row>
    <row r="27" spans="1:7" s="68" customFormat="1" ht="175.5" customHeight="1">
      <c r="A27" s="80" t="s">
        <v>26</v>
      </c>
      <c r="B27" s="80"/>
      <c r="C27" s="80"/>
      <c r="D27" s="80"/>
      <c r="E27" s="80"/>
      <c r="F27" s="80"/>
      <c r="G27" s="80"/>
    </row>
    <row r="28" spans="1:7" s="68" customFormat="1" ht="29.25" customHeight="1">
      <c r="A28" s="74" t="s">
        <v>27</v>
      </c>
      <c r="B28" s="74"/>
      <c r="C28" s="75" t="s">
        <v>28</v>
      </c>
      <c r="D28" s="75">
        <v>1</v>
      </c>
      <c r="E28" s="76">
        <v>13767835.6</v>
      </c>
      <c r="F28" s="81">
        <v>8438514.9</v>
      </c>
      <c r="G28" s="44">
        <f>F28/E28</f>
        <v>0.6129151411424466</v>
      </c>
    </row>
    <row r="29" spans="1:7" s="68" customFormat="1" ht="105" customHeight="1">
      <c r="A29" s="73" t="s">
        <v>29</v>
      </c>
      <c r="B29" s="73"/>
      <c r="C29" s="73"/>
      <c r="D29" s="73"/>
      <c r="E29" s="73"/>
      <c r="F29" s="73"/>
      <c r="G29" s="73"/>
    </row>
    <row r="30" spans="1:7" s="52" customFormat="1" ht="16.5" customHeight="1">
      <c r="A30" s="47" t="s">
        <v>17</v>
      </c>
      <c r="B30" s="48"/>
      <c r="C30" s="48"/>
      <c r="D30" s="48"/>
      <c r="E30" s="49">
        <f>E28+E26+E24</f>
        <v>108197207.83</v>
      </c>
      <c r="F30" s="49">
        <f>F28+F26+F24</f>
        <v>45926353.42</v>
      </c>
      <c r="G30" s="82">
        <f>F30/E30</f>
        <v>0.424468933543643</v>
      </c>
    </row>
    <row r="31" spans="1:7" s="57" customFormat="1" ht="16.5" customHeight="1">
      <c r="A31" s="53"/>
      <c r="B31" s="53"/>
      <c r="C31" s="53"/>
      <c r="D31" s="53"/>
      <c r="E31" s="83"/>
      <c r="F31" s="83"/>
      <c r="G31" s="84"/>
    </row>
    <row r="32" spans="1:7" s="68" customFormat="1" ht="28.5" customHeight="1">
      <c r="A32" s="74" t="s">
        <v>30</v>
      </c>
      <c r="B32" s="74"/>
      <c r="C32" s="75" t="s">
        <v>31</v>
      </c>
      <c r="D32" s="75">
        <v>11</v>
      </c>
      <c r="E32" s="76">
        <f>'ANEXO XII - MODELO 1'!H198</f>
        <v>362324965.58000004</v>
      </c>
      <c r="F32" s="85">
        <f>'ANEXO XII - MODELO 1'!I198</f>
        <v>218655943.17999998</v>
      </c>
      <c r="G32" s="44">
        <f>F32/E32</f>
        <v>0.6034802013435133</v>
      </c>
    </row>
    <row r="33" spans="1:7" s="68" customFormat="1" ht="153.75" customHeight="1">
      <c r="A33" s="73" t="s">
        <v>32</v>
      </c>
      <c r="B33" s="73"/>
      <c r="C33" s="73"/>
      <c r="D33" s="73"/>
      <c r="E33" s="73"/>
      <c r="F33" s="73"/>
      <c r="G33" s="73"/>
    </row>
    <row r="34" spans="1:7" s="52" customFormat="1" ht="16.5" customHeight="1">
      <c r="A34" s="47" t="s">
        <v>17</v>
      </c>
      <c r="B34" s="48"/>
      <c r="C34" s="48"/>
      <c r="D34" s="48"/>
      <c r="E34" s="86">
        <f>E32</f>
        <v>362324965.58000004</v>
      </c>
      <c r="F34" s="87">
        <f>F32</f>
        <v>218655943.17999998</v>
      </c>
      <c r="G34" s="51">
        <f>F34/E34</f>
        <v>0.6034802013435133</v>
      </c>
    </row>
    <row r="35" spans="1:7" s="17" customFormat="1" ht="12.75" customHeight="1">
      <c r="A35" s="88"/>
      <c r="B35" s="88"/>
      <c r="C35" s="88"/>
      <c r="D35" s="88"/>
      <c r="E35" s="88"/>
      <c r="F35" s="88"/>
      <c r="G35" s="88"/>
    </row>
    <row r="36" spans="1:8" s="68" customFormat="1" ht="22.5" customHeight="1">
      <c r="A36" s="67" t="s">
        <v>33</v>
      </c>
      <c r="B36" s="67"/>
      <c r="C36" s="67"/>
      <c r="D36" s="67"/>
      <c r="E36" s="67"/>
      <c r="F36" s="67"/>
      <c r="G36" s="67"/>
      <c r="H36" s="77"/>
    </row>
    <row r="37" spans="1:10" s="68" customFormat="1" ht="37.5" customHeight="1">
      <c r="A37" s="74" t="s">
        <v>34</v>
      </c>
      <c r="B37" s="74"/>
      <c r="C37" s="75" t="s">
        <v>35</v>
      </c>
      <c r="D37" s="75">
        <v>1</v>
      </c>
      <c r="E37" s="89">
        <v>282987586.85</v>
      </c>
      <c r="F37" s="89">
        <v>275621135.36</v>
      </c>
      <c r="G37" s="44">
        <f>F37/E37</f>
        <v>0.9739689942870015</v>
      </c>
      <c r="H37" s="77"/>
      <c r="I37" s="90"/>
      <c r="J37" s="77"/>
    </row>
    <row r="38" spans="1:9" s="68" customFormat="1" ht="389.25" customHeight="1">
      <c r="A38" s="91" t="s">
        <v>36</v>
      </c>
      <c r="B38" s="91"/>
      <c r="C38" s="91"/>
      <c r="D38" s="91"/>
      <c r="E38" s="91"/>
      <c r="F38" s="91"/>
      <c r="G38" s="91"/>
      <c r="I38" s="77"/>
    </row>
    <row r="39" spans="1:10" s="68" customFormat="1" ht="34.5" customHeight="1">
      <c r="A39" s="74" t="s">
        <v>37</v>
      </c>
      <c r="B39" s="74"/>
      <c r="C39" s="75" t="s">
        <v>35</v>
      </c>
      <c r="D39" s="75">
        <v>1</v>
      </c>
      <c r="E39" s="89">
        <v>0</v>
      </c>
      <c r="F39" s="89">
        <v>0</v>
      </c>
      <c r="G39" s="44">
        <v>0</v>
      </c>
      <c r="I39" s="90"/>
      <c r="J39" s="77"/>
    </row>
    <row r="40" spans="1:9" s="68" customFormat="1" ht="168.75" customHeight="1">
      <c r="A40" s="91" t="s">
        <v>38</v>
      </c>
      <c r="B40" s="91"/>
      <c r="C40" s="91"/>
      <c r="D40" s="91"/>
      <c r="E40" s="91"/>
      <c r="F40" s="91"/>
      <c r="G40" s="91"/>
      <c r="I40" s="77"/>
    </row>
    <row r="41" spans="1:10" s="68" customFormat="1" ht="43.5" customHeight="1">
      <c r="A41" s="74" t="s">
        <v>39</v>
      </c>
      <c r="B41" s="74"/>
      <c r="C41" s="75" t="s">
        <v>35</v>
      </c>
      <c r="D41" s="75">
        <v>1</v>
      </c>
      <c r="E41" s="89">
        <v>24398712.58</v>
      </c>
      <c r="F41" s="89">
        <v>10988043.08</v>
      </c>
      <c r="G41" s="44">
        <f>F41/E41</f>
        <v>0.4503533964741676</v>
      </c>
      <c r="I41" s="90"/>
      <c r="J41" s="77"/>
    </row>
    <row r="42" spans="1:7" s="68" customFormat="1" ht="201.75" customHeight="1">
      <c r="A42" s="91" t="s">
        <v>40</v>
      </c>
      <c r="B42" s="91"/>
      <c r="C42" s="91"/>
      <c r="D42" s="91"/>
      <c r="E42" s="91"/>
      <c r="F42" s="91"/>
      <c r="G42" s="91"/>
    </row>
    <row r="43" spans="1:10" s="68" customFormat="1" ht="36" customHeight="1">
      <c r="A43" s="74" t="s">
        <v>41</v>
      </c>
      <c r="B43" s="74"/>
      <c r="C43" s="75" t="s">
        <v>35</v>
      </c>
      <c r="D43" s="75">
        <v>1</v>
      </c>
      <c r="E43" s="89">
        <f>'ANEXO XII - MODELO 1'!H57</f>
        <v>841500</v>
      </c>
      <c r="F43" s="92">
        <f>'ANEXO XII - MODELO 1'!I57</f>
        <v>670014.09</v>
      </c>
      <c r="G43" s="44">
        <f>F43/E43</f>
        <v>0.7962140106951872</v>
      </c>
      <c r="I43" s="90"/>
      <c r="J43" s="77"/>
    </row>
    <row r="44" spans="1:9" s="68" customFormat="1" ht="133.5" customHeight="1">
      <c r="A44" s="80" t="s">
        <v>42</v>
      </c>
      <c r="B44" s="80"/>
      <c r="C44" s="80"/>
      <c r="D44" s="80"/>
      <c r="E44" s="80"/>
      <c r="F44" s="80"/>
      <c r="G44" s="80"/>
      <c r="I44" s="77"/>
    </row>
    <row r="45" spans="1:7" s="68" customFormat="1" ht="33.75" customHeight="1">
      <c r="A45" s="74" t="s">
        <v>43</v>
      </c>
      <c r="B45" s="74"/>
      <c r="C45" s="75" t="s">
        <v>35</v>
      </c>
      <c r="D45" s="75">
        <v>1</v>
      </c>
      <c r="E45" s="89">
        <v>60143778.48</v>
      </c>
      <c r="F45" s="93">
        <v>59300061.41</v>
      </c>
      <c r="G45" s="44">
        <f>F45/E45</f>
        <v>0.9859716650446136</v>
      </c>
    </row>
    <row r="46" spans="1:7" s="68" customFormat="1" ht="186.75" customHeight="1">
      <c r="A46" s="91" t="s">
        <v>44</v>
      </c>
      <c r="B46" s="91"/>
      <c r="C46" s="91"/>
      <c r="D46" s="91"/>
      <c r="E46" s="91"/>
      <c r="F46" s="91"/>
      <c r="G46" s="91"/>
    </row>
    <row r="47" spans="1:10" s="68" customFormat="1" ht="32.25" customHeight="1">
      <c r="A47" s="74" t="s">
        <v>45</v>
      </c>
      <c r="B47" s="74"/>
      <c r="C47" s="75" t="s">
        <v>35</v>
      </c>
      <c r="D47" s="75">
        <v>1</v>
      </c>
      <c r="E47" s="89">
        <v>2955500</v>
      </c>
      <c r="F47" s="92">
        <v>1387746.73</v>
      </c>
      <c r="G47" s="44">
        <f>F47/E47</f>
        <v>0.46954719336829637</v>
      </c>
      <c r="I47" s="77"/>
      <c r="J47" s="77"/>
    </row>
    <row r="48" spans="1:7" s="68" customFormat="1" ht="87" customHeight="1">
      <c r="A48" s="80" t="s">
        <v>46</v>
      </c>
      <c r="B48" s="80"/>
      <c r="C48" s="80"/>
      <c r="D48" s="80"/>
      <c r="E48" s="80"/>
      <c r="F48" s="80"/>
      <c r="G48" s="80"/>
    </row>
    <row r="49" spans="1:7" s="52" customFormat="1" ht="16.5" customHeight="1">
      <c r="A49" s="47" t="s">
        <v>17</v>
      </c>
      <c r="B49" s="48"/>
      <c r="C49" s="48"/>
      <c r="D49" s="48"/>
      <c r="E49" s="86">
        <f>E47+E45+E43+E41+E39+E37</f>
        <v>371327077.91</v>
      </c>
      <c r="F49" s="86">
        <f>F47+F45+F43+F41+F39+F37</f>
        <v>347967000.67</v>
      </c>
      <c r="G49" s="82">
        <f>F49/E49</f>
        <v>0.937090294164699</v>
      </c>
    </row>
    <row r="50" spans="5:6" ht="13.5" customHeight="1">
      <c r="E50" s="94"/>
      <c r="F50" s="95"/>
    </row>
    <row r="51" spans="1:7" s="97" customFormat="1" ht="21.75" customHeight="1">
      <c r="A51" s="96" t="s">
        <v>47</v>
      </c>
      <c r="B51" s="96"/>
      <c r="C51" s="96"/>
      <c r="D51" s="96"/>
      <c r="E51" s="96"/>
      <c r="F51" s="96"/>
      <c r="G51" s="96"/>
    </row>
    <row r="52" spans="1:7" s="68" customFormat="1" ht="79.5" customHeight="1">
      <c r="A52" s="98" t="s">
        <v>48</v>
      </c>
      <c r="B52" s="99" t="s">
        <v>49</v>
      </c>
      <c r="C52" s="75" t="s">
        <v>35</v>
      </c>
      <c r="D52" s="75">
        <v>1</v>
      </c>
      <c r="E52" s="100">
        <v>1238932.78</v>
      </c>
      <c r="F52" s="101">
        <v>534471.07</v>
      </c>
      <c r="G52" s="102">
        <f>F52/E52</f>
        <v>0.431396342584462</v>
      </c>
    </row>
    <row r="53" spans="1:7" s="52" customFormat="1" ht="16.5" customHeight="1">
      <c r="A53" s="47" t="s">
        <v>17</v>
      </c>
      <c r="B53" s="48"/>
      <c r="C53" s="48"/>
      <c r="D53" s="48"/>
      <c r="E53" s="49">
        <f>SUM(E52:E52)</f>
        <v>1238932.78</v>
      </c>
      <c r="F53" s="50">
        <f>SUM(F52:F52)</f>
        <v>534471.07</v>
      </c>
      <c r="G53" s="51">
        <f>SUM(G52:G52)</f>
        <v>0.431396342584462</v>
      </c>
    </row>
    <row r="54" spans="1:7" s="107" customFormat="1" ht="12" customHeight="1">
      <c r="A54" s="103"/>
      <c r="B54" s="103"/>
      <c r="C54" s="103"/>
      <c r="D54" s="103"/>
      <c r="E54" s="104"/>
      <c r="F54" s="105"/>
      <c r="G54" s="106"/>
    </row>
    <row r="55" spans="1:7" s="97" customFormat="1" ht="21.75" customHeight="1">
      <c r="A55" s="96" t="s">
        <v>50</v>
      </c>
      <c r="B55" s="96"/>
      <c r="C55" s="96"/>
      <c r="D55" s="96"/>
      <c r="E55" s="96"/>
      <c r="F55" s="96"/>
      <c r="G55" s="96"/>
    </row>
    <row r="56" spans="1:7" s="68" customFormat="1" ht="47.25" customHeight="1">
      <c r="A56" s="98" t="s">
        <v>51</v>
      </c>
      <c r="B56" s="99" t="s">
        <v>52</v>
      </c>
      <c r="C56" s="75" t="s">
        <v>35</v>
      </c>
      <c r="D56" s="75">
        <v>1</v>
      </c>
      <c r="E56" s="100">
        <v>100000</v>
      </c>
      <c r="F56" s="101">
        <v>0</v>
      </c>
      <c r="G56" s="102">
        <v>0</v>
      </c>
    </row>
    <row r="57" spans="1:7" s="52" customFormat="1" ht="16.5" customHeight="1">
      <c r="A57" s="47" t="s">
        <v>17</v>
      </c>
      <c r="B57" s="48"/>
      <c r="C57" s="48"/>
      <c r="D57" s="48"/>
      <c r="E57" s="49">
        <f>SUM(E56)</f>
        <v>100000</v>
      </c>
      <c r="F57" s="50">
        <f>SUM(F56:F56)</f>
        <v>0</v>
      </c>
      <c r="G57" s="51">
        <f>SUM(G56:G56)</f>
        <v>0</v>
      </c>
    </row>
    <row r="58" spans="1:7" s="57" customFormat="1" ht="16.5" customHeight="1">
      <c r="A58" s="53"/>
      <c r="B58" s="53"/>
      <c r="C58" s="53"/>
      <c r="D58" s="53"/>
      <c r="E58" s="83"/>
      <c r="F58" s="55"/>
      <c r="G58" s="56"/>
    </row>
    <row r="59" spans="1:7" s="107" customFormat="1" ht="8.25" customHeight="1">
      <c r="A59" s="103"/>
      <c r="B59" s="103"/>
      <c r="C59" s="103"/>
      <c r="D59" s="103"/>
      <c r="E59" s="104"/>
      <c r="F59" s="105"/>
      <c r="G59" s="106"/>
    </row>
    <row r="60" spans="1:7" s="113" customFormat="1" ht="24" customHeight="1">
      <c r="A60" s="108" t="s">
        <v>53</v>
      </c>
      <c r="B60" s="109"/>
      <c r="C60" s="110"/>
      <c r="D60" s="110"/>
      <c r="E60" s="111">
        <f>E16+E19+E34+E49+E53+E57+E30</f>
        <v>858066755.82</v>
      </c>
      <c r="F60" s="111">
        <v>621154448.99</v>
      </c>
      <c r="G60" s="112">
        <f aca="true" t="shared" si="0" ref="G60:G61">F60/E60</f>
        <v>0.7238999119554539</v>
      </c>
    </row>
    <row r="61" spans="1:7" s="113" customFormat="1" ht="24" customHeight="1">
      <c r="A61" s="114" t="s">
        <v>54</v>
      </c>
      <c r="B61" s="115"/>
      <c r="C61" s="116"/>
      <c r="D61" s="116"/>
      <c r="E61" s="117">
        <f>E22</f>
        <v>14149000</v>
      </c>
      <c r="F61" s="117">
        <f>F22</f>
        <v>2698583.88</v>
      </c>
      <c r="G61" s="118">
        <f t="shared" si="0"/>
        <v>0.19072612057389213</v>
      </c>
    </row>
    <row r="68" ht="16.5"/>
  </sheetData>
  <sheetProtection selectLockedCells="1" selectUnlockedCells="1"/>
  <mergeCells count="36">
    <mergeCell ref="A5:E5"/>
    <mergeCell ref="A8:G8"/>
    <mergeCell ref="A9:G9"/>
    <mergeCell ref="A10:B11"/>
    <mergeCell ref="E10:G10"/>
    <mergeCell ref="A13:G13"/>
    <mergeCell ref="A14:B14"/>
    <mergeCell ref="A15:G15"/>
    <mergeCell ref="A18:B18"/>
    <mergeCell ref="A21:G21"/>
    <mergeCell ref="A22:B22"/>
    <mergeCell ref="A23:G23"/>
    <mergeCell ref="A24:B24"/>
    <mergeCell ref="A25:G25"/>
    <mergeCell ref="A26:B26"/>
    <mergeCell ref="A27:G27"/>
    <mergeCell ref="A28:B28"/>
    <mergeCell ref="A29:G29"/>
    <mergeCell ref="A32:B32"/>
    <mergeCell ref="A33:G33"/>
    <mergeCell ref="A35:G35"/>
    <mergeCell ref="A36:G36"/>
    <mergeCell ref="A37:B37"/>
    <mergeCell ref="A38:G38"/>
    <mergeCell ref="A39:B39"/>
    <mergeCell ref="A40:G40"/>
    <mergeCell ref="A41:B41"/>
    <mergeCell ref="A42:G42"/>
    <mergeCell ref="A43:B43"/>
    <mergeCell ref="A44:G44"/>
    <mergeCell ref="A45:B45"/>
    <mergeCell ref="A46:G46"/>
    <mergeCell ref="A47:B47"/>
    <mergeCell ref="A48:G48"/>
    <mergeCell ref="A51:G51"/>
    <mergeCell ref="A55:G55"/>
  </mergeCells>
  <printOptions/>
  <pageMargins left="0.5118055555555555" right="0.15763888888888888" top="0.5118055555555555" bottom="0.47291666666666665" header="0.5118055555555555" footer="0.31527777777777777"/>
  <pageSetup horizontalDpi="300" verticalDpi="300" orientation="landscape" paperSize="9" scale="52"/>
  <headerFooter alignWithMargins="0">
    <oddFooter>&amp;LSUTEC/GPO/NÚCLEO DE PLANEJAMENTO&amp;CPágina &amp;P</oddFooter>
  </headerFooter>
  <drawing r:id="rId1"/>
</worksheet>
</file>

<file path=xl/worksheets/sheet2.xml><?xml version="1.0" encoding="utf-8"?>
<worksheet xmlns="http://schemas.openxmlformats.org/spreadsheetml/2006/main" xmlns:r="http://schemas.openxmlformats.org/officeDocument/2006/relationships">
  <sheetPr>
    <tabColor indexed="63"/>
  </sheetPr>
  <dimension ref="A1:O215"/>
  <sheetViews>
    <sheetView view="pageBreakPreview" zoomScale="64" zoomScaleSheetLayoutView="64" workbookViewId="0" topLeftCell="H205">
      <selection activeCell="H220" sqref="H220"/>
    </sheetView>
  </sheetViews>
  <sheetFormatPr defaultColWidth="9.140625" defaultRowHeight="12.75"/>
  <cols>
    <col min="1" max="1" width="12.28125" style="119" customWidth="1"/>
    <col min="2" max="2" width="53.8515625" style="120" customWidth="1"/>
    <col min="3" max="3" width="12.8515625" style="119" customWidth="1"/>
    <col min="4" max="4" width="49.57421875" style="121" customWidth="1"/>
    <col min="5" max="5" width="23.00390625" style="122" customWidth="1"/>
    <col min="6" max="6" width="21.7109375" style="122" customWidth="1"/>
    <col min="7" max="7" width="21.7109375" style="123" customWidth="1"/>
    <col min="8" max="8" width="21.7109375" style="122" customWidth="1"/>
    <col min="9" max="9" width="22.140625" style="122" customWidth="1"/>
    <col min="10" max="10" width="28.140625" style="124" customWidth="1"/>
    <col min="11" max="11" width="22.140625" style="125" customWidth="1"/>
    <col min="12" max="13" width="22.140625" style="119" customWidth="1"/>
    <col min="14" max="14" width="102.28125" style="120" customWidth="1"/>
    <col min="15" max="15" width="28.8515625" style="121" customWidth="1"/>
    <col min="16" max="16384" width="9.140625" style="120" customWidth="1"/>
  </cols>
  <sheetData>
    <row r="1" spans="1:15" ht="69" customHeight="1">
      <c r="A1" s="126"/>
      <c r="B1" s="126"/>
      <c r="C1" s="126"/>
      <c r="D1" s="126"/>
      <c r="E1" s="126"/>
      <c r="F1" s="126"/>
      <c r="G1" s="126"/>
      <c r="H1" s="126"/>
      <c r="I1" s="126"/>
      <c r="J1" s="126"/>
      <c r="K1" s="126"/>
      <c r="L1" s="126"/>
      <c r="M1" s="126"/>
      <c r="N1" s="126"/>
      <c r="O1" s="126"/>
    </row>
    <row r="2" spans="1:15" s="128" customFormat="1" ht="19.5" customHeight="1">
      <c r="A2" s="127" t="s">
        <v>55</v>
      </c>
      <c r="B2" s="127"/>
      <c r="C2" s="127"/>
      <c r="D2" s="127"/>
      <c r="E2" s="127"/>
      <c r="F2" s="127"/>
      <c r="G2" s="127"/>
      <c r="H2" s="127"/>
      <c r="I2" s="127"/>
      <c r="J2" s="127"/>
      <c r="K2" s="127"/>
      <c r="L2" s="127"/>
      <c r="M2" s="127"/>
      <c r="N2" s="127"/>
      <c r="O2" s="127"/>
    </row>
    <row r="3" spans="1:15" s="128" customFormat="1" ht="21" customHeight="1">
      <c r="A3" s="127" t="s">
        <v>56</v>
      </c>
      <c r="B3" s="127"/>
      <c r="C3" s="127"/>
      <c r="D3" s="127"/>
      <c r="E3" s="127"/>
      <c r="F3" s="127"/>
      <c r="G3" s="127"/>
      <c r="H3" s="127"/>
      <c r="I3" s="127"/>
      <c r="J3" s="127"/>
      <c r="K3" s="127"/>
      <c r="L3" s="127"/>
      <c r="M3" s="127"/>
      <c r="N3" s="127"/>
      <c r="O3" s="127"/>
    </row>
    <row r="4" spans="1:15" s="128" customFormat="1" ht="19.5" customHeight="1">
      <c r="A4" s="127" t="s">
        <v>57</v>
      </c>
      <c r="B4" s="127"/>
      <c r="C4" s="127"/>
      <c r="D4" s="127"/>
      <c r="E4" s="127"/>
      <c r="F4" s="127"/>
      <c r="G4" s="127"/>
      <c r="H4" s="127"/>
      <c r="I4" s="127"/>
      <c r="J4" s="127"/>
      <c r="K4" s="127"/>
      <c r="L4" s="127"/>
      <c r="M4" s="127"/>
      <c r="N4" s="127"/>
      <c r="O4" s="127"/>
    </row>
    <row r="5" spans="1:15" s="128" customFormat="1" ht="19.5" customHeight="1">
      <c r="A5" s="127" t="s">
        <v>58</v>
      </c>
      <c r="B5" s="127"/>
      <c r="C5" s="127"/>
      <c r="D5" s="127"/>
      <c r="E5" s="127"/>
      <c r="F5" s="127"/>
      <c r="G5" s="127"/>
      <c r="H5" s="127"/>
      <c r="I5" s="127"/>
      <c r="J5" s="127"/>
      <c r="K5" s="127"/>
      <c r="L5" s="127"/>
      <c r="M5" s="127"/>
      <c r="N5" s="127"/>
      <c r="O5" s="127"/>
    </row>
    <row r="6" spans="1:15" s="128" customFormat="1" ht="24" customHeight="1">
      <c r="A6" s="127" t="s">
        <v>59</v>
      </c>
      <c r="B6" s="127"/>
      <c r="C6" s="127"/>
      <c r="D6" s="127"/>
      <c r="E6" s="127"/>
      <c r="F6" s="127"/>
      <c r="G6" s="127"/>
      <c r="H6" s="127"/>
      <c r="I6" s="127"/>
      <c r="J6" s="127"/>
      <c r="K6" s="127"/>
      <c r="L6" s="127"/>
      <c r="M6" s="127"/>
      <c r="N6" s="127"/>
      <c r="O6" s="127"/>
    </row>
    <row r="7" spans="1:15" s="128" customFormat="1" ht="24" customHeight="1">
      <c r="A7" s="127" t="s">
        <v>60</v>
      </c>
      <c r="B7" s="127"/>
      <c r="C7" s="127"/>
      <c r="D7" s="127"/>
      <c r="E7" s="127"/>
      <c r="F7" s="127"/>
      <c r="G7" s="127"/>
      <c r="H7" s="127"/>
      <c r="I7" s="127"/>
      <c r="J7" s="127"/>
      <c r="K7" s="127"/>
      <c r="L7" s="127"/>
      <c r="M7" s="127"/>
      <c r="N7" s="127"/>
      <c r="O7" s="127"/>
    </row>
    <row r="8" spans="1:11" ht="15">
      <c r="A8" s="129"/>
      <c r="B8" s="126"/>
      <c r="C8" s="129"/>
      <c r="D8" s="130"/>
      <c r="E8" s="131"/>
      <c r="F8" s="131"/>
      <c r="G8" s="132"/>
      <c r="H8" s="131"/>
      <c r="I8" s="131"/>
      <c r="K8" s="133"/>
    </row>
    <row r="9" spans="1:11" ht="28.5" customHeight="1">
      <c r="A9" s="134" t="s">
        <v>61</v>
      </c>
      <c r="B9" s="134"/>
      <c r="C9" s="134"/>
      <c r="D9" s="134"/>
      <c r="E9" s="135"/>
      <c r="F9" s="135"/>
      <c r="G9" s="136"/>
      <c r="H9" s="135"/>
      <c r="I9" s="137"/>
      <c r="K9" s="133"/>
    </row>
    <row r="10" spans="1:11" ht="28.5" customHeight="1">
      <c r="A10" s="134" t="s">
        <v>62</v>
      </c>
      <c r="B10" s="134"/>
      <c r="C10" s="134"/>
      <c r="D10" s="134"/>
      <c r="E10" s="135"/>
      <c r="F10" s="135"/>
      <c r="G10" s="136"/>
      <c r="H10" s="135"/>
      <c r="I10" s="135"/>
      <c r="K10" s="133"/>
    </row>
    <row r="11" spans="1:11" ht="28.5" customHeight="1">
      <c r="A11" s="138" t="s">
        <v>63</v>
      </c>
      <c r="B11" s="138" t="s">
        <v>64</v>
      </c>
      <c r="C11" s="139"/>
      <c r="D11" s="138"/>
      <c r="E11" s="140"/>
      <c r="F11" s="135"/>
      <c r="G11" s="136"/>
      <c r="H11" s="135"/>
      <c r="I11" s="135"/>
      <c r="K11" s="141"/>
    </row>
    <row r="12" spans="1:15" s="150" customFormat="1" ht="39" customHeight="1">
      <c r="A12" s="142" t="s">
        <v>65</v>
      </c>
      <c r="B12" s="143" t="s">
        <v>66</v>
      </c>
      <c r="C12" s="143"/>
      <c r="D12" s="143"/>
      <c r="E12" s="144" t="s">
        <v>67</v>
      </c>
      <c r="F12" s="144"/>
      <c r="G12" s="144"/>
      <c r="H12" s="144"/>
      <c r="I12" s="145" t="s">
        <v>68</v>
      </c>
      <c r="J12" s="146" t="s">
        <v>69</v>
      </c>
      <c r="K12" s="147" t="s">
        <v>70</v>
      </c>
      <c r="L12" s="148" t="s">
        <v>71</v>
      </c>
      <c r="M12" s="149" t="s">
        <v>72</v>
      </c>
      <c r="N12" s="147" t="s">
        <v>73</v>
      </c>
      <c r="O12" s="147" t="s">
        <v>74</v>
      </c>
    </row>
    <row r="13" spans="1:15" s="150" customFormat="1" ht="39" customHeight="1">
      <c r="A13" s="142"/>
      <c r="B13" s="151" t="s">
        <v>75</v>
      </c>
      <c r="C13" s="142" t="s">
        <v>65</v>
      </c>
      <c r="D13" s="147" t="s">
        <v>76</v>
      </c>
      <c r="E13" s="144" t="s">
        <v>77</v>
      </c>
      <c r="F13" s="144" t="s">
        <v>78</v>
      </c>
      <c r="G13" s="152" t="s">
        <v>79</v>
      </c>
      <c r="H13" s="144" t="s">
        <v>17</v>
      </c>
      <c r="I13" s="145"/>
      <c r="J13" s="146"/>
      <c r="K13" s="147"/>
      <c r="L13" s="148"/>
      <c r="M13" s="149"/>
      <c r="N13" s="147"/>
      <c r="O13" s="147"/>
    </row>
    <row r="14" spans="1:15" s="162" customFormat="1" ht="16.5" customHeight="1">
      <c r="A14" s="153"/>
      <c r="B14" s="154"/>
      <c r="C14" s="155"/>
      <c r="D14" s="63"/>
      <c r="E14" s="156"/>
      <c r="F14" s="156"/>
      <c r="G14" s="157"/>
      <c r="H14" s="156"/>
      <c r="I14" s="158"/>
      <c r="J14" s="159"/>
      <c r="K14" s="160"/>
      <c r="L14" s="161"/>
      <c r="M14" s="161"/>
      <c r="N14" s="160"/>
      <c r="O14" s="160"/>
    </row>
    <row r="15" spans="1:15" s="172" customFormat="1" ht="28.5" customHeight="1">
      <c r="A15" s="163" t="s">
        <v>80</v>
      </c>
      <c r="B15" s="164" t="s">
        <v>81</v>
      </c>
      <c r="C15" s="164"/>
      <c r="D15" s="164"/>
      <c r="E15" s="165"/>
      <c r="F15" s="165"/>
      <c r="G15" s="166"/>
      <c r="H15" s="165"/>
      <c r="I15" s="165"/>
      <c r="J15" s="167"/>
      <c r="K15" s="168"/>
      <c r="L15" s="169"/>
      <c r="M15" s="169"/>
      <c r="N15" s="170"/>
      <c r="O15" s="171"/>
    </row>
    <row r="16" spans="1:15" ht="75.75" customHeight="1">
      <c r="A16" s="173" t="s">
        <v>82</v>
      </c>
      <c r="B16" s="174" t="s">
        <v>83</v>
      </c>
      <c r="C16" s="175" t="s">
        <v>84</v>
      </c>
      <c r="D16" s="176" t="s">
        <v>85</v>
      </c>
      <c r="E16" s="177">
        <v>200000</v>
      </c>
      <c r="F16" s="177">
        <v>0</v>
      </c>
      <c r="G16" s="178">
        <v>0</v>
      </c>
      <c r="H16" s="179">
        <f aca="true" t="shared" si="0" ref="H16:H21">E16+F16-G16</f>
        <v>200000</v>
      </c>
      <c r="I16" s="179">
        <v>19784.8</v>
      </c>
      <c r="J16" s="180">
        <f aca="true" t="shared" si="1" ref="J16:J21">I16/H16</f>
        <v>0.098924</v>
      </c>
      <c r="K16" s="181" t="s">
        <v>86</v>
      </c>
      <c r="L16" s="182">
        <v>1</v>
      </c>
      <c r="M16" s="173" t="s">
        <v>87</v>
      </c>
      <c r="N16" s="183" t="s">
        <v>88</v>
      </c>
      <c r="O16" s="184" t="s">
        <v>89</v>
      </c>
    </row>
    <row r="17" spans="1:15" ht="75.75" customHeight="1">
      <c r="A17" s="173" t="s">
        <v>90</v>
      </c>
      <c r="B17" s="185" t="s">
        <v>91</v>
      </c>
      <c r="C17" s="175" t="s">
        <v>84</v>
      </c>
      <c r="D17" s="176" t="s">
        <v>85</v>
      </c>
      <c r="E17" s="177">
        <v>105000</v>
      </c>
      <c r="F17" s="177">
        <v>5457926.6</v>
      </c>
      <c r="G17" s="178">
        <v>490000</v>
      </c>
      <c r="H17" s="179">
        <f t="shared" si="0"/>
        <v>5072926.6</v>
      </c>
      <c r="I17" s="179">
        <v>1770627.26</v>
      </c>
      <c r="J17" s="180">
        <f t="shared" si="1"/>
        <v>0.3490346696520309</v>
      </c>
      <c r="K17" s="181" t="s">
        <v>86</v>
      </c>
      <c r="L17" s="182">
        <v>1</v>
      </c>
      <c r="M17" s="173" t="s">
        <v>87</v>
      </c>
      <c r="N17" s="183" t="s">
        <v>92</v>
      </c>
      <c r="O17" s="184" t="s">
        <v>89</v>
      </c>
    </row>
    <row r="18" spans="1:15" ht="75.75" customHeight="1">
      <c r="A18" s="173" t="s">
        <v>93</v>
      </c>
      <c r="B18" s="186" t="s">
        <v>94</v>
      </c>
      <c r="C18" s="175" t="s">
        <v>84</v>
      </c>
      <c r="D18" s="176" t="s">
        <v>85</v>
      </c>
      <c r="E18" s="177">
        <v>6300</v>
      </c>
      <c r="F18" s="177">
        <v>200</v>
      </c>
      <c r="G18" s="178">
        <v>0</v>
      </c>
      <c r="H18" s="179">
        <f t="shared" si="0"/>
        <v>6500</v>
      </c>
      <c r="I18" s="179">
        <v>5224.56</v>
      </c>
      <c r="J18" s="180">
        <f t="shared" si="1"/>
        <v>0.8037784615384616</v>
      </c>
      <c r="K18" s="181" t="s">
        <v>86</v>
      </c>
      <c r="L18" s="182">
        <v>1</v>
      </c>
      <c r="M18" s="173" t="s">
        <v>87</v>
      </c>
      <c r="N18" s="183" t="s">
        <v>95</v>
      </c>
      <c r="O18" s="184" t="s">
        <v>89</v>
      </c>
    </row>
    <row r="19" spans="1:15" ht="75.75" customHeight="1">
      <c r="A19" s="173" t="s">
        <v>96</v>
      </c>
      <c r="B19" s="186" t="s">
        <v>97</v>
      </c>
      <c r="C19" s="175" t="s">
        <v>84</v>
      </c>
      <c r="D19" s="176" t="s">
        <v>85</v>
      </c>
      <c r="E19" s="177">
        <v>1900000</v>
      </c>
      <c r="F19" s="177">
        <v>1934345.12</v>
      </c>
      <c r="G19" s="178">
        <v>0</v>
      </c>
      <c r="H19" s="179">
        <f t="shared" si="0"/>
        <v>3834345.12</v>
      </c>
      <c r="I19" s="179">
        <v>2575386.26</v>
      </c>
      <c r="J19" s="180">
        <f t="shared" si="1"/>
        <v>0.6716626123628641</v>
      </c>
      <c r="K19" s="181" t="s">
        <v>86</v>
      </c>
      <c r="L19" s="182">
        <v>1</v>
      </c>
      <c r="M19" s="173" t="s">
        <v>87</v>
      </c>
      <c r="N19" s="183" t="s">
        <v>98</v>
      </c>
      <c r="O19" s="184" t="s">
        <v>89</v>
      </c>
    </row>
    <row r="20" spans="1:15" ht="75.75" customHeight="1">
      <c r="A20" s="173" t="s">
        <v>99</v>
      </c>
      <c r="B20" s="186" t="s">
        <v>100</v>
      </c>
      <c r="C20" s="175" t="s">
        <v>84</v>
      </c>
      <c r="D20" s="176" t="s">
        <v>85</v>
      </c>
      <c r="E20" s="177">
        <v>10000</v>
      </c>
      <c r="F20" s="177">
        <v>0</v>
      </c>
      <c r="G20" s="178">
        <v>0</v>
      </c>
      <c r="H20" s="179">
        <f t="shared" si="0"/>
        <v>10000</v>
      </c>
      <c r="I20" s="179">
        <v>0</v>
      </c>
      <c r="J20" s="180">
        <f t="shared" si="1"/>
        <v>0</v>
      </c>
      <c r="K20" s="181" t="s">
        <v>86</v>
      </c>
      <c r="L20" s="182">
        <v>1</v>
      </c>
      <c r="M20" s="173"/>
      <c r="N20" s="183"/>
      <c r="O20" s="184"/>
    </row>
    <row r="21" spans="1:15" ht="75.75" customHeight="1">
      <c r="A21" s="173" t="s">
        <v>101</v>
      </c>
      <c r="B21" s="186" t="s">
        <v>102</v>
      </c>
      <c r="C21" s="175" t="s">
        <v>84</v>
      </c>
      <c r="D21" s="176" t="s">
        <v>85</v>
      </c>
      <c r="E21" s="177">
        <v>5000</v>
      </c>
      <c r="F21" s="177">
        <v>0</v>
      </c>
      <c r="G21" s="178">
        <v>0</v>
      </c>
      <c r="H21" s="179">
        <f t="shared" si="0"/>
        <v>5000</v>
      </c>
      <c r="I21" s="179">
        <v>0</v>
      </c>
      <c r="J21" s="180">
        <f t="shared" si="1"/>
        <v>0</v>
      </c>
      <c r="K21" s="181" t="s">
        <v>86</v>
      </c>
      <c r="L21" s="182">
        <v>1</v>
      </c>
      <c r="M21" s="173"/>
      <c r="N21" s="183"/>
      <c r="O21" s="184"/>
    </row>
    <row r="22" spans="1:15" ht="75.75" customHeight="1">
      <c r="A22" s="173" t="s">
        <v>103</v>
      </c>
      <c r="B22" s="185" t="s">
        <v>104</v>
      </c>
      <c r="C22" s="175" t="s">
        <v>84</v>
      </c>
      <c r="D22" s="176" t="s">
        <v>85</v>
      </c>
      <c r="E22" s="177">
        <v>0</v>
      </c>
      <c r="F22" s="177">
        <v>0</v>
      </c>
      <c r="G22" s="178">
        <v>0</v>
      </c>
      <c r="H22" s="179">
        <v>0</v>
      </c>
      <c r="I22" s="179">
        <v>0</v>
      </c>
      <c r="J22" s="180">
        <v>0</v>
      </c>
      <c r="K22" s="181" t="s">
        <v>105</v>
      </c>
      <c r="L22" s="187" t="s">
        <v>87</v>
      </c>
      <c r="M22" s="173"/>
      <c r="N22" s="183"/>
      <c r="O22" s="184"/>
    </row>
    <row r="23" spans="1:15" ht="75.75" customHeight="1">
      <c r="A23" s="173" t="s">
        <v>103</v>
      </c>
      <c r="B23" s="185" t="s">
        <v>104</v>
      </c>
      <c r="C23" s="175">
        <v>168</v>
      </c>
      <c r="D23" s="186" t="s">
        <v>106</v>
      </c>
      <c r="E23" s="177">
        <v>362500</v>
      </c>
      <c r="F23" s="177">
        <v>25800</v>
      </c>
      <c r="G23" s="178">
        <v>295500</v>
      </c>
      <c r="H23" s="179">
        <f aca="true" t="shared" si="2" ref="H23:H25">E23+F23-G23</f>
        <v>92800</v>
      </c>
      <c r="I23" s="179">
        <v>22549.21</v>
      </c>
      <c r="J23" s="180">
        <f aca="true" t="shared" si="3" ref="J23:J26">I23/H23</f>
        <v>0.24298717672413792</v>
      </c>
      <c r="K23" s="181" t="s">
        <v>105</v>
      </c>
      <c r="L23" s="187" t="s">
        <v>87</v>
      </c>
      <c r="M23" s="173" t="s">
        <v>87</v>
      </c>
      <c r="N23" s="188" t="s">
        <v>107</v>
      </c>
      <c r="O23" s="184" t="s">
        <v>89</v>
      </c>
    </row>
    <row r="24" spans="1:15" ht="75.75" customHeight="1">
      <c r="A24" s="189">
        <v>4024</v>
      </c>
      <c r="B24" s="185" t="s">
        <v>108</v>
      </c>
      <c r="C24" s="175" t="s">
        <v>84</v>
      </c>
      <c r="D24" s="176" t="s">
        <v>85</v>
      </c>
      <c r="E24" s="179">
        <v>15000</v>
      </c>
      <c r="F24" s="179">
        <v>161500</v>
      </c>
      <c r="G24" s="190">
        <v>0</v>
      </c>
      <c r="H24" s="179">
        <f t="shared" si="2"/>
        <v>176500</v>
      </c>
      <c r="I24" s="179">
        <v>179</v>
      </c>
      <c r="J24" s="180">
        <f t="shared" si="3"/>
        <v>0.0010141643059490084</v>
      </c>
      <c r="K24" s="181" t="s">
        <v>86</v>
      </c>
      <c r="L24" s="182">
        <v>1</v>
      </c>
      <c r="M24" s="173" t="s">
        <v>87</v>
      </c>
      <c r="N24" s="183" t="s">
        <v>109</v>
      </c>
      <c r="O24" s="184" t="s">
        <v>89</v>
      </c>
    </row>
    <row r="25" spans="1:15" ht="75.75" customHeight="1">
      <c r="A25" s="189">
        <v>4277</v>
      </c>
      <c r="B25" s="185" t="s">
        <v>110</v>
      </c>
      <c r="C25" s="175" t="s">
        <v>84</v>
      </c>
      <c r="D25" s="185" t="s">
        <v>85</v>
      </c>
      <c r="E25" s="191">
        <v>5000</v>
      </c>
      <c r="F25" s="179">
        <v>0</v>
      </c>
      <c r="G25" s="190">
        <v>0</v>
      </c>
      <c r="H25" s="179">
        <f t="shared" si="2"/>
        <v>5000</v>
      </c>
      <c r="I25" s="179">
        <v>0</v>
      </c>
      <c r="J25" s="180">
        <f t="shared" si="3"/>
        <v>0</v>
      </c>
      <c r="K25" s="181" t="s">
        <v>86</v>
      </c>
      <c r="L25" s="182">
        <v>1</v>
      </c>
      <c r="M25" s="173" t="s">
        <v>87</v>
      </c>
      <c r="N25" s="183" t="s">
        <v>111</v>
      </c>
      <c r="O25" s="184" t="s">
        <v>89</v>
      </c>
    </row>
    <row r="26" spans="1:15" ht="75.75" customHeight="1">
      <c r="A26" s="189">
        <v>4390</v>
      </c>
      <c r="B26" s="185" t="s">
        <v>112</v>
      </c>
      <c r="C26" s="175" t="s">
        <v>84</v>
      </c>
      <c r="D26" s="192" t="s">
        <v>113</v>
      </c>
      <c r="E26" s="191">
        <v>6513700</v>
      </c>
      <c r="F26" s="179">
        <v>0</v>
      </c>
      <c r="G26" s="190">
        <v>872200</v>
      </c>
      <c r="H26" s="179">
        <v>5641500</v>
      </c>
      <c r="I26" s="179">
        <v>3712069.66</v>
      </c>
      <c r="J26" s="180">
        <f t="shared" si="3"/>
        <v>0.6579933811929451</v>
      </c>
      <c r="K26" s="181" t="s">
        <v>86</v>
      </c>
      <c r="L26" s="182">
        <v>1</v>
      </c>
      <c r="M26" s="173" t="s">
        <v>87</v>
      </c>
      <c r="N26" s="193" t="s">
        <v>114</v>
      </c>
      <c r="O26" s="184" t="s">
        <v>89</v>
      </c>
    </row>
    <row r="27" spans="1:15" ht="75.75" customHeight="1">
      <c r="A27" s="189">
        <v>4390</v>
      </c>
      <c r="B27" s="185" t="s">
        <v>112</v>
      </c>
      <c r="C27" s="189" t="s">
        <v>115</v>
      </c>
      <c r="D27" s="192" t="s">
        <v>116</v>
      </c>
      <c r="E27" s="179">
        <v>0</v>
      </c>
      <c r="F27" s="179">
        <v>0</v>
      </c>
      <c r="G27" s="190">
        <v>0</v>
      </c>
      <c r="H27" s="179">
        <v>0</v>
      </c>
      <c r="I27" s="179">
        <v>0</v>
      </c>
      <c r="J27" s="180">
        <v>0</v>
      </c>
      <c r="K27" s="181" t="s">
        <v>86</v>
      </c>
      <c r="L27" s="182">
        <v>1</v>
      </c>
      <c r="M27" s="173" t="s">
        <v>87</v>
      </c>
      <c r="N27" s="183"/>
      <c r="O27" s="184"/>
    </row>
    <row r="28" spans="1:15" ht="75.75" customHeight="1">
      <c r="A28" s="189">
        <v>4390</v>
      </c>
      <c r="B28" s="185" t="s">
        <v>112</v>
      </c>
      <c r="C28" s="189" t="s">
        <v>117</v>
      </c>
      <c r="D28" s="192" t="s">
        <v>118</v>
      </c>
      <c r="E28" s="179">
        <v>0</v>
      </c>
      <c r="F28" s="179">
        <v>0</v>
      </c>
      <c r="G28" s="190">
        <v>0</v>
      </c>
      <c r="H28" s="179">
        <f aca="true" t="shared" si="4" ref="H28:H32">E28+F28-G28</f>
        <v>0</v>
      </c>
      <c r="I28" s="179">
        <v>11026.16</v>
      </c>
      <c r="J28" s="180">
        <v>0</v>
      </c>
      <c r="K28" s="181" t="s">
        <v>86</v>
      </c>
      <c r="L28" s="182">
        <v>1</v>
      </c>
      <c r="M28" s="173" t="s">
        <v>87</v>
      </c>
      <c r="N28" s="183"/>
      <c r="O28" s="184"/>
    </row>
    <row r="29" spans="1:15" ht="88.5" customHeight="1">
      <c r="A29" s="189">
        <v>4390</v>
      </c>
      <c r="B29" s="185" t="s">
        <v>112</v>
      </c>
      <c r="C29" s="189" t="s">
        <v>119</v>
      </c>
      <c r="D29" s="192" t="s">
        <v>120</v>
      </c>
      <c r="E29" s="179">
        <v>0</v>
      </c>
      <c r="F29" s="179">
        <v>0</v>
      </c>
      <c r="G29" s="190">
        <v>0</v>
      </c>
      <c r="H29" s="179">
        <f t="shared" si="4"/>
        <v>0</v>
      </c>
      <c r="I29" s="179">
        <v>85332.68</v>
      </c>
      <c r="J29" s="180">
        <v>0</v>
      </c>
      <c r="K29" s="181" t="s">
        <v>86</v>
      </c>
      <c r="L29" s="182">
        <v>1</v>
      </c>
      <c r="M29" s="173" t="s">
        <v>87</v>
      </c>
      <c r="N29" s="183"/>
      <c r="O29" s="184"/>
    </row>
    <row r="30" spans="1:15" ht="88.5" customHeight="1">
      <c r="A30" s="189">
        <v>4390</v>
      </c>
      <c r="B30" s="185" t="s">
        <v>112</v>
      </c>
      <c r="C30" s="189" t="s">
        <v>121</v>
      </c>
      <c r="D30" s="192" t="s">
        <v>122</v>
      </c>
      <c r="E30" s="179">
        <v>0</v>
      </c>
      <c r="F30" s="179">
        <v>0</v>
      </c>
      <c r="G30" s="190">
        <v>171000</v>
      </c>
      <c r="H30" s="179">
        <f t="shared" si="4"/>
        <v>-171000</v>
      </c>
      <c r="I30" s="179">
        <v>55196.94</v>
      </c>
      <c r="J30" s="180">
        <f>I30/H30</f>
        <v>-0.32278912280701755</v>
      </c>
      <c r="K30" s="181" t="s">
        <v>86</v>
      </c>
      <c r="L30" s="182">
        <v>1</v>
      </c>
      <c r="M30" s="173" t="s">
        <v>87</v>
      </c>
      <c r="N30" s="183"/>
      <c r="O30" s="184"/>
    </row>
    <row r="31" spans="1:15" ht="88.5" customHeight="1">
      <c r="A31" s="189">
        <v>4390</v>
      </c>
      <c r="B31" s="185" t="s">
        <v>112</v>
      </c>
      <c r="C31" s="189" t="s">
        <v>123</v>
      </c>
      <c r="D31" s="192" t="s">
        <v>124</v>
      </c>
      <c r="E31" s="179">
        <v>0</v>
      </c>
      <c r="F31" s="179">
        <v>0</v>
      </c>
      <c r="G31" s="190">
        <v>0</v>
      </c>
      <c r="H31" s="179">
        <f t="shared" si="4"/>
        <v>0</v>
      </c>
      <c r="I31" s="179">
        <v>49561.38</v>
      </c>
      <c r="J31" s="180">
        <v>0</v>
      </c>
      <c r="K31" s="181" t="s">
        <v>86</v>
      </c>
      <c r="L31" s="182">
        <v>1</v>
      </c>
      <c r="M31" s="173" t="s">
        <v>87</v>
      </c>
      <c r="N31" s="183"/>
      <c r="O31" s="184"/>
    </row>
    <row r="32" spans="1:15" ht="85.5" customHeight="1">
      <c r="A32" s="189">
        <v>4390</v>
      </c>
      <c r="B32" s="185" t="s">
        <v>112</v>
      </c>
      <c r="C32" s="189" t="s">
        <v>125</v>
      </c>
      <c r="D32" s="192" t="s">
        <v>126</v>
      </c>
      <c r="E32" s="179">
        <v>0</v>
      </c>
      <c r="F32" s="179">
        <v>0</v>
      </c>
      <c r="G32" s="190">
        <v>0</v>
      </c>
      <c r="H32" s="179">
        <f t="shared" si="4"/>
        <v>0</v>
      </c>
      <c r="I32" s="179">
        <v>58550.5</v>
      </c>
      <c r="J32" s="180">
        <v>0</v>
      </c>
      <c r="K32" s="181" t="s">
        <v>86</v>
      </c>
      <c r="L32" s="182">
        <v>1</v>
      </c>
      <c r="M32" s="173" t="s">
        <v>87</v>
      </c>
      <c r="N32" s="183"/>
      <c r="O32" s="184"/>
    </row>
    <row r="33" spans="1:15" s="128" customFormat="1" ht="29.25" customHeight="1">
      <c r="A33" s="194" t="s">
        <v>127</v>
      </c>
      <c r="B33" s="194"/>
      <c r="C33" s="194"/>
      <c r="D33" s="194"/>
      <c r="E33" s="195">
        <f>SUM(E16:E32)</f>
        <v>9122500</v>
      </c>
      <c r="F33" s="195">
        <f>SUM(F16:F32)</f>
        <v>7579771.72</v>
      </c>
      <c r="G33" s="196">
        <f>SUM(G16:G32)</f>
        <v>1828700</v>
      </c>
      <c r="H33" s="195">
        <f>SUM(H16:H32)</f>
        <v>14873571.719999999</v>
      </c>
      <c r="I33" s="195">
        <f>SUM(I16:I32)</f>
        <v>8365488.41</v>
      </c>
      <c r="J33" s="197">
        <f>I33/H33</f>
        <v>0.5624397802681924</v>
      </c>
      <c r="K33" s="198"/>
      <c r="L33" s="199">
        <f>SUM(L16:L32)</f>
        <v>15</v>
      </c>
      <c r="M33" s="194" t="s">
        <v>128</v>
      </c>
      <c r="N33" s="200"/>
      <c r="O33" s="201"/>
    </row>
    <row r="34" spans="1:15" s="128" customFormat="1" ht="19.5" customHeight="1">
      <c r="A34" s="202"/>
      <c r="B34" s="203"/>
      <c r="C34" s="203"/>
      <c r="D34" s="203"/>
      <c r="E34" s="204"/>
      <c r="F34" s="204"/>
      <c r="G34" s="205"/>
      <c r="H34" s="204"/>
      <c r="I34" s="204"/>
      <c r="J34" s="206"/>
      <c r="K34" s="207"/>
      <c r="L34" s="203"/>
      <c r="M34" s="203"/>
      <c r="N34" s="208"/>
      <c r="O34" s="209"/>
    </row>
    <row r="35" spans="1:15" s="172" customFormat="1" ht="28.5" customHeight="1">
      <c r="A35" s="163" t="s">
        <v>129</v>
      </c>
      <c r="B35" s="164" t="s">
        <v>130</v>
      </c>
      <c r="C35" s="164"/>
      <c r="D35" s="164"/>
      <c r="E35" s="165"/>
      <c r="F35" s="165"/>
      <c r="G35" s="166"/>
      <c r="H35" s="165"/>
      <c r="I35" s="210"/>
      <c r="J35" s="167"/>
      <c r="K35" s="168"/>
      <c r="L35" s="169"/>
      <c r="M35" s="169"/>
      <c r="N35" s="170"/>
      <c r="O35" s="171"/>
    </row>
    <row r="36" spans="1:15" ht="109.5" customHeight="1">
      <c r="A36" s="211">
        <v>3286</v>
      </c>
      <c r="B36" s="212" t="s">
        <v>131</v>
      </c>
      <c r="C36" s="213">
        <v>0</v>
      </c>
      <c r="D36" s="214" t="s">
        <v>113</v>
      </c>
      <c r="E36" s="215">
        <v>0</v>
      </c>
      <c r="F36" s="177">
        <v>0</v>
      </c>
      <c r="G36" s="178">
        <v>0</v>
      </c>
      <c r="H36" s="179">
        <f aca="true" t="shared" si="5" ref="H36:H48">E36+F36-G36</f>
        <v>0</v>
      </c>
      <c r="I36" s="179">
        <v>0</v>
      </c>
      <c r="J36" s="180">
        <v>0</v>
      </c>
      <c r="K36" s="214" t="s">
        <v>86</v>
      </c>
      <c r="L36" s="182">
        <v>1</v>
      </c>
      <c r="M36" s="173" t="s">
        <v>87</v>
      </c>
      <c r="N36" s="193" t="s">
        <v>132</v>
      </c>
      <c r="O36" s="193" t="s">
        <v>133</v>
      </c>
    </row>
    <row r="37" spans="1:15" ht="64.5" customHeight="1">
      <c r="A37" s="211">
        <v>3286</v>
      </c>
      <c r="B37" s="212" t="s">
        <v>131</v>
      </c>
      <c r="C37" s="213" t="s">
        <v>134</v>
      </c>
      <c r="D37" s="214" t="s">
        <v>135</v>
      </c>
      <c r="E37" s="215">
        <v>200000</v>
      </c>
      <c r="F37" s="177">
        <v>0</v>
      </c>
      <c r="G37" s="178">
        <v>0</v>
      </c>
      <c r="H37" s="179">
        <f t="shared" si="5"/>
        <v>200000</v>
      </c>
      <c r="I37" s="179">
        <v>0</v>
      </c>
      <c r="J37" s="180">
        <v>0</v>
      </c>
      <c r="K37" s="214" t="s">
        <v>136</v>
      </c>
      <c r="L37" s="182">
        <v>1</v>
      </c>
      <c r="M37" s="173" t="s">
        <v>87</v>
      </c>
      <c r="N37" s="193" t="s">
        <v>137</v>
      </c>
      <c r="O37" s="193" t="s">
        <v>133</v>
      </c>
    </row>
    <row r="38" spans="1:15" ht="72.75" customHeight="1">
      <c r="A38" s="211">
        <v>3286</v>
      </c>
      <c r="B38" s="212" t="s">
        <v>131</v>
      </c>
      <c r="C38" s="213" t="s">
        <v>138</v>
      </c>
      <c r="D38" s="214" t="s">
        <v>139</v>
      </c>
      <c r="E38" s="215">
        <v>240000</v>
      </c>
      <c r="F38" s="177">
        <v>0</v>
      </c>
      <c r="G38" s="178">
        <v>0</v>
      </c>
      <c r="H38" s="179">
        <f t="shared" si="5"/>
        <v>240000</v>
      </c>
      <c r="I38" s="179">
        <v>0</v>
      </c>
      <c r="J38" s="180">
        <v>0</v>
      </c>
      <c r="K38" s="214" t="s">
        <v>136</v>
      </c>
      <c r="L38" s="182">
        <v>1</v>
      </c>
      <c r="M38" s="173" t="s">
        <v>87</v>
      </c>
      <c r="N38" s="193" t="s">
        <v>137</v>
      </c>
      <c r="O38" s="193" t="s">
        <v>133</v>
      </c>
    </row>
    <row r="39" spans="1:15" ht="75.75" customHeight="1">
      <c r="A39" s="211">
        <v>3286</v>
      </c>
      <c r="B39" s="212" t="s">
        <v>131</v>
      </c>
      <c r="C39" s="213" t="s">
        <v>140</v>
      </c>
      <c r="D39" s="214" t="s">
        <v>141</v>
      </c>
      <c r="E39" s="215">
        <v>1400000</v>
      </c>
      <c r="F39" s="177">
        <v>0</v>
      </c>
      <c r="G39" s="178">
        <v>1370000</v>
      </c>
      <c r="H39" s="179">
        <f t="shared" si="5"/>
        <v>30000</v>
      </c>
      <c r="I39" s="179">
        <v>0</v>
      </c>
      <c r="J39" s="180">
        <v>0</v>
      </c>
      <c r="K39" s="214" t="s">
        <v>136</v>
      </c>
      <c r="L39" s="182">
        <v>1</v>
      </c>
      <c r="M39" s="173" t="s">
        <v>87</v>
      </c>
      <c r="N39" s="193" t="s">
        <v>137</v>
      </c>
      <c r="O39" s="193" t="s">
        <v>133</v>
      </c>
    </row>
    <row r="40" spans="1:15" ht="75.75" customHeight="1">
      <c r="A40" s="211">
        <v>3286</v>
      </c>
      <c r="B40" s="212" t="s">
        <v>131</v>
      </c>
      <c r="C40" s="213" t="s">
        <v>142</v>
      </c>
      <c r="D40" s="214" t="s">
        <v>143</v>
      </c>
      <c r="E40" s="215">
        <v>500000</v>
      </c>
      <c r="F40" s="177">
        <v>0</v>
      </c>
      <c r="G40" s="178">
        <v>0</v>
      </c>
      <c r="H40" s="179">
        <f t="shared" si="5"/>
        <v>500000</v>
      </c>
      <c r="I40" s="179">
        <v>0</v>
      </c>
      <c r="J40" s="180">
        <v>0</v>
      </c>
      <c r="K40" s="214" t="s">
        <v>136</v>
      </c>
      <c r="L40" s="182">
        <v>1</v>
      </c>
      <c r="M40" s="173" t="s">
        <v>87</v>
      </c>
      <c r="N40" s="193" t="s">
        <v>137</v>
      </c>
      <c r="O40" s="193" t="s">
        <v>133</v>
      </c>
    </row>
    <row r="41" spans="1:15" ht="75.75" customHeight="1">
      <c r="A41" s="211">
        <v>3286</v>
      </c>
      <c r="B41" s="212" t="s">
        <v>131</v>
      </c>
      <c r="C41" s="213" t="s">
        <v>144</v>
      </c>
      <c r="D41" s="214" t="s">
        <v>145</v>
      </c>
      <c r="E41" s="215">
        <v>30000</v>
      </c>
      <c r="F41" s="177">
        <v>0</v>
      </c>
      <c r="G41" s="178">
        <v>30000</v>
      </c>
      <c r="H41" s="179">
        <f t="shared" si="5"/>
        <v>0</v>
      </c>
      <c r="I41" s="179">
        <v>0</v>
      </c>
      <c r="J41" s="180">
        <v>0</v>
      </c>
      <c r="K41" s="214" t="s">
        <v>146</v>
      </c>
      <c r="L41" s="182">
        <v>1</v>
      </c>
      <c r="M41" s="173"/>
      <c r="N41" s="183"/>
      <c r="O41" s="193" t="s">
        <v>133</v>
      </c>
    </row>
    <row r="42" spans="1:15" ht="85.5" customHeight="1">
      <c r="A42" s="216">
        <v>3589</v>
      </c>
      <c r="B42" s="217" t="s">
        <v>147</v>
      </c>
      <c r="C42" s="218">
        <v>0</v>
      </c>
      <c r="D42" s="219" t="s">
        <v>113</v>
      </c>
      <c r="E42" s="220">
        <v>0</v>
      </c>
      <c r="F42" s="221">
        <v>0</v>
      </c>
      <c r="G42" s="222">
        <v>0</v>
      </c>
      <c r="H42" s="223">
        <f t="shared" si="5"/>
        <v>0</v>
      </c>
      <c r="I42" s="223">
        <v>0</v>
      </c>
      <c r="J42" s="224">
        <v>0</v>
      </c>
      <c r="K42" s="219" t="s">
        <v>86</v>
      </c>
      <c r="L42" s="225" t="s">
        <v>87</v>
      </c>
      <c r="M42" s="226"/>
      <c r="N42" s="227"/>
      <c r="O42" s="228" t="s">
        <v>133</v>
      </c>
    </row>
    <row r="43" spans="1:15" ht="90" customHeight="1">
      <c r="A43" s="216">
        <v>3589</v>
      </c>
      <c r="B43" s="217" t="s">
        <v>147</v>
      </c>
      <c r="C43" s="218" t="s">
        <v>148</v>
      </c>
      <c r="D43" s="219" t="s">
        <v>149</v>
      </c>
      <c r="E43" s="220">
        <v>20000000</v>
      </c>
      <c r="F43" s="221">
        <v>21250000</v>
      </c>
      <c r="G43" s="222">
        <v>0</v>
      </c>
      <c r="H43" s="223">
        <f t="shared" si="5"/>
        <v>41250000</v>
      </c>
      <c r="I43" s="223">
        <v>6140914.99</v>
      </c>
      <c r="J43" s="224">
        <f aca="true" t="shared" si="6" ref="J43:J44">I43/H43</f>
        <v>0.14887066642424243</v>
      </c>
      <c r="K43" s="219" t="s">
        <v>150</v>
      </c>
      <c r="L43" s="225" t="s">
        <v>87</v>
      </c>
      <c r="M43" s="226" t="s">
        <v>87</v>
      </c>
      <c r="N43" s="229" t="s">
        <v>151</v>
      </c>
      <c r="O43" s="230" t="s">
        <v>133</v>
      </c>
    </row>
    <row r="44" spans="1:15" ht="282" customHeight="1">
      <c r="A44" s="216">
        <v>4201</v>
      </c>
      <c r="B44" s="217" t="s">
        <v>152</v>
      </c>
      <c r="C44" s="218">
        <v>0</v>
      </c>
      <c r="D44" s="219" t="s">
        <v>113</v>
      </c>
      <c r="E44" s="231">
        <v>50000000</v>
      </c>
      <c r="F44" s="223">
        <v>14500000</v>
      </c>
      <c r="G44" s="232">
        <v>11320627.77</v>
      </c>
      <c r="H44" s="223">
        <f t="shared" si="5"/>
        <v>53179372.230000004</v>
      </c>
      <c r="I44" s="223">
        <v>31346923.53</v>
      </c>
      <c r="J44" s="224">
        <f t="shared" si="6"/>
        <v>0.5894564417651457</v>
      </c>
      <c r="K44" s="219" t="s">
        <v>86</v>
      </c>
      <c r="L44" s="233">
        <v>1</v>
      </c>
      <c r="M44" s="226" t="s">
        <v>87</v>
      </c>
      <c r="N44" s="229"/>
      <c r="O44" s="230"/>
    </row>
    <row r="45" spans="1:15" ht="77.25" customHeight="1">
      <c r="A45" s="216">
        <v>4642</v>
      </c>
      <c r="B45" s="217" t="s">
        <v>153</v>
      </c>
      <c r="C45" s="218">
        <v>0</v>
      </c>
      <c r="D45" s="219" t="s">
        <v>113</v>
      </c>
      <c r="E45" s="231">
        <v>0</v>
      </c>
      <c r="F45" s="223">
        <v>0</v>
      </c>
      <c r="G45" s="232">
        <v>0</v>
      </c>
      <c r="H45" s="223">
        <f t="shared" si="5"/>
        <v>0</v>
      </c>
      <c r="I45" s="223">
        <v>0</v>
      </c>
      <c r="J45" s="224">
        <v>0</v>
      </c>
      <c r="K45" s="219" t="s">
        <v>154</v>
      </c>
      <c r="L45" s="233">
        <v>1</v>
      </c>
      <c r="M45" s="226" t="s">
        <v>87</v>
      </c>
      <c r="N45" s="229" t="s">
        <v>155</v>
      </c>
      <c r="O45" s="230" t="s">
        <v>133</v>
      </c>
    </row>
    <row r="46" spans="1:15" ht="102" customHeight="1">
      <c r="A46" s="216">
        <v>4642</v>
      </c>
      <c r="B46" s="217" t="s">
        <v>153</v>
      </c>
      <c r="C46" s="218" t="s">
        <v>156</v>
      </c>
      <c r="D46" s="219" t="s">
        <v>157</v>
      </c>
      <c r="E46" s="231">
        <v>9000000</v>
      </c>
      <c r="F46" s="223">
        <v>2031633</v>
      </c>
      <c r="G46" s="232">
        <v>7263797.4</v>
      </c>
      <c r="H46" s="223">
        <f t="shared" si="5"/>
        <v>3767835.5999999996</v>
      </c>
      <c r="I46" s="223">
        <v>1405767.5</v>
      </c>
      <c r="J46" s="224">
        <f aca="true" t="shared" si="7" ref="J46:J47">I46/H46</f>
        <v>0.37309682513748743</v>
      </c>
      <c r="K46" s="219" t="s">
        <v>31</v>
      </c>
      <c r="L46" s="233">
        <v>1</v>
      </c>
      <c r="M46" s="226" t="s">
        <v>87</v>
      </c>
      <c r="N46" s="229"/>
      <c r="O46" s="230"/>
    </row>
    <row r="47" spans="1:15" ht="102" customHeight="1">
      <c r="A47" s="216">
        <v>4643</v>
      </c>
      <c r="B47" s="217" t="s">
        <v>158</v>
      </c>
      <c r="C47" s="218">
        <v>0</v>
      </c>
      <c r="D47" s="219" t="s">
        <v>113</v>
      </c>
      <c r="E47" s="231">
        <v>10000000</v>
      </c>
      <c r="F47" s="223">
        <v>0</v>
      </c>
      <c r="G47" s="232">
        <v>0</v>
      </c>
      <c r="H47" s="223">
        <f t="shared" si="5"/>
        <v>10000000</v>
      </c>
      <c r="I47" s="223">
        <v>7032747.4</v>
      </c>
      <c r="J47" s="224">
        <f t="shared" si="7"/>
        <v>0.70327474</v>
      </c>
      <c r="K47" s="219" t="s">
        <v>86</v>
      </c>
      <c r="L47" s="233">
        <v>1</v>
      </c>
      <c r="M47" s="226" t="s">
        <v>87</v>
      </c>
      <c r="N47" s="229"/>
      <c r="O47" s="230"/>
    </row>
    <row r="48" spans="1:15" ht="102" customHeight="1">
      <c r="A48" s="216">
        <v>4642</v>
      </c>
      <c r="B48" s="217" t="s">
        <v>153</v>
      </c>
      <c r="C48" s="218" t="s">
        <v>159</v>
      </c>
      <c r="D48" s="219" t="s">
        <v>160</v>
      </c>
      <c r="E48" s="231">
        <v>1000000</v>
      </c>
      <c r="F48" s="223">
        <v>0</v>
      </c>
      <c r="G48" s="232">
        <v>1000000</v>
      </c>
      <c r="H48" s="223">
        <f t="shared" si="5"/>
        <v>0</v>
      </c>
      <c r="I48" s="223">
        <v>0</v>
      </c>
      <c r="J48" s="224">
        <v>0</v>
      </c>
      <c r="K48" s="219" t="s">
        <v>31</v>
      </c>
      <c r="L48" s="233">
        <v>1</v>
      </c>
      <c r="M48" s="226"/>
      <c r="N48" s="227" t="s">
        <v>161</v>
      </c>
      <c r="O48" s="228" t="s">
        <v>133</v>
      </c>
    </row>
    <row r="49" spans="1:15" s="128" customFormat="1" ht="40.5" customHeight="1">
      <c r="A49" s="194" t="s">
        <v>127</v>
      </c>
      <c r="B49" s="194"/>
      <c r="C49" s="194"/>
      <c r="D49" s="194"/>
      <c r="E49" s="195">
        <f>SUM(E36:E48)</f>
        <v>92370000</v>
      </c>
      <c r="F49" s="195">
        <f>SUM(F36:F48)</f>
        <v>37781633</v>
      </c>
      <c r="G49" s="196">
        <f>SUM(G36:G48)</f>
        <v>20984425.17</v>
      </c>
      <c r="H49" s="195">
        <f>SUM(H36:H48)</f>
        <v>109167207.83</v>
      </c>
      <c r="I49" s="195">
        <f>SUM(I36:I48)</f>
        <v>45926353.42</v>
      </c>
      <c r="J49" s="197">
        <f>I49/H49</f>
        <v>0.42069733515139957</v>
      </c>
      <c r="K49" s="234"/>
      <c r="L49" s="199">
        <f>SUM(L36:L48)</f>
        <v>11</v>
      </c>
      <c r="M49" s="194" t="s">
        <v>162</v>
      </c>
      <c r="N49" s="200"/>
      <c r="O49" s="201"/>
    </row>
    <row r="50" spans="1:15" s="128" customFormat="1" ht="21" customHeight="1">
      <c r="A50" s="202"/>
      <c r="B50" s="203"/>
      <c r="C50" s="203"/>
      <c r="D50" s="203"/>
      <c r="E50" s="204"/>
      <c r="F50" s="204"/>
      <c r="G50" s="205"/>
      <c r="H50" s="204"/>
      <c r="I50" s="204"/>
      <c r="J50" s="206"/>
      <c r="K50" s="206"/>
      <c r="L50" s="203"/>
      <c r="M50" s="203"/>
      <c r="N50" s="208"/>
      <c r="O50" s="209"/>
    </row>
    <row r="51" spans="1:15" s="172" customFormat="1" ht="28.5" customHeight="1">
      <c r="A51" s="163" t="s">
        <v>163</v>
      </c>
      <c r="B51" s="164" t="s">
        <v>164</v>
      </c>
      <c r="C51" s="164"/>
      <c r="D51" s="164"/>
      <c r="E51" s="165"/>
      <c r="F51" s="165"/>
      <c r="G51" s="166"/>
      <c r="H51" s="165"/>
      <c r="I51" s="165"/>
      <c r="J51" s="167"/>
      <c r="K51" s="168"/>
      <c r="L51" s="169"/>
      <c r="M51" s="169"/>
      <c r="N51" s="170"/>
      <c r="O51" s="171"/>
    </row>
    <row r="52" spans="1:15" ht="79.5" customHeight="1">
      <c r="A52" s="211">
        <v>4004</v>
      </c>
      <c r="B52" s="212" t="s">
        <v>165</v>
      </c>
      <c r="C52" s="213">
        <v>0</v>
      </c>
      <c r="D52" s="214" t="s">
        <v>113</v>
      </c>
      <c r="E52" s="215">
        <v>0</v>
      </c>
      <c r="F52" s="177">
        <v>0</v>
      </c>
      <c r="G52" s="178">
        <v>0</v>
      </c>
      <c r="H52" s="179">
        <f aca="true" t="shared" si="8" ref="H52:H53">E52+F52-G52</f>
        <v>0</v>
      </c>
      <c r="I52" s="179">
        <v>0</v>
      </c>
      <c r="J52" s="180">
        <v>0</v>
      </c>
      <c r="K52" s="214" t="s">
        <v>166</v>
      </c>
      <c r="L52" s="182" t="s">
        <v>167</v>
      </c>
      <c r="M52" s="182" t="s">
        <v>167</v>
      </c>
      <c r="N52" s="235" t="s">
        <v>168</v>
      </c>
      <c r="O52" s="181" t="s">
        <v>169</v>
      </c>
    </row>
    <row r="53" spans="1:15" ht="79.5" customHeight="1">
      <c r="A53" s="211">
        <v>4004</v>
      </c>
      <c r="B53" s="212" t="s">
        <v>165</v>
      </c>
      <c r="C53" s="213">
        <v>661</v>
      </c>
      <c r="D53" s="214" t="s">
        <v>170</v>
      </c>
      <c r="E53" s="215">
        <v>0</v>
      </c>
      <c r="F53" s="177">
        <v>0</v>
      </c>
      <c r="G53" s="178">
        <v>0</v>
      </c>
      <c r="H53" s="179">
        <f t="shared" si="8"/>
        <v>0</v>
      </c>
      <c r="I53" s="179">
        <v>0</v>
      </c>
      <c r="J53" s="180">
        <v>0</v>
      </c>
      <c r="K53" s="214" t="s">
        <v>166</v>
      </c>
      <c r="L53" s="182" t="s">
        <v>167</v>
      </c>
      <c r="M53" s="182" t="s">
        <v>167</v>
      </c>
      <c r="N53" s="235"/>
      <c r="O53" s="181"/>
    </row>
    <row r="54" spans="1:15" ht="79.5" customHeight="1">
      <c r="A54" s="211">
        <v>4004</v>
      </c>
      <c r="B54" s="212" t="s">
        <v>165</v>
      </c>
      <c r="C54" s="213" t="s">
        <v>171</v>
      </c>
      <c r="D54" s="214" t="s">
        <v>172</v>
      </c>
      <c r="E54" s="215">
        <v>0</v>
      </c>
      <c r="F54" s="177">
        <v>0</v>
      </c>
      <c r="G54" s="178">
        <v>0</v>
      </c>
      <c r="H54" s="179">
        <v>0</v>
      </c>
      <c r="I54" s="179">
        <v>0</v>
      </c>
      <c r="J54" s="180">
        <v>0</v>
      </c>
      <c r="K54" s="214" t="s">
        <v>166</v>
      </c>
      <c r="L54" s="182" t="s">
        <v>167</v>
      </c>
      <c r="M54" s="182" t="s">
        <v>167</v>
      </c>
      <c r="N54" s="235"/>
      <c r="O54" s="181"/>
    </row>
    <row r="55" spans="1:15" ht="79.5" customHeight="1">
      <c r="A55" s="211">
        <v>4004</v>
      </c>
      <c r="B55" s="212" t="s">
        <v>165</v>
      </c>
      <c r="C55" s="213" t="s">
        <v>173</v>
      </c>
      <c r="D55" s="214" t="s">
        <v>174</v>
      </c>
      <c r="E55" s="215">
        <v>10000</v>
      </c>
      <c r="F55" s="177">
        <v>0</v>
      </c>
      <c r="G55" s="178">
        <v>10000</v>
      </c>
      <c r="H55" s="179">
        <f aca="true" t="shared" si="9" ref="H55:H170">E55+F55-G55</f>
        <v>0</v>
      </c>
      <c r="I55" s="179">
        <v>0</v>
      </c>
      <c r="J55" s="180">
        <v>0</v>
      </c>
      <c r="K55" s="214" t="s">
        <v>166</v>
      </c>
      <c r="L55" s="182" t="s">
        <v>167</v>
      </c>
      <c r="M55" s="182" t="s">
        <v>167</v>
      </c>
      <c r="N55" s="235"/>
      <c r="O55" s="181"/>
    </row>
    <row r="56" spans="1:15" ht="79.5" customHeight="1">
      <c r="A56" s="211">
        <v>4004</v>
      </c>
      <c r="B56" s="212" t="s">
        <v>165</v>
      </c>
      <c r="C56" s="213" t="s">
        <v>175</v>
      </c>
      <c r="D56" s="214" t="s">
        <v>176</v>
      </c>
      <c r="E56" s="215">
        <v>60000</v>
      </c>
      <c r="F56" s="177">
        <v>0</v>
      </c>
      <c r="G56" s="178">
        <v>60000</v>
      </c>
      <c r="H56" s="179">
        <f t="shared" si="9"/>
        <v>0</v>
      </c>
      <c r="I56" s="179">
        <v>0</v>
      </c>
      <c r="J56" s="180">
        <v>0</v>
      </c>
      <c r="K56" s="214" t="s">
        <v>166</v>
      </c>
      <c r="L56" s="182" t="s">
        <v>167</v>
      </c>
      <c r="M56" s="182" t="s">
        <v>167</v>
      </c>
      <c r="N56" s="235"/>
      <c r="O56" s="181"/>
    </row>
    <row r="57" spans="1:15" ht="156" customHeight="1">
      <c r="A57" s="211">
        <v>4039</v>
      </c>
      <c r="B57" s="212" t="s">
        <v>177</v>
      </c>
      <c r="C57" s="213">
        <v>0</v>
      </c>
      <c r="D57" s="214" t="s">
        <v>113</v>
      </c>
      <c r="E57" s="215">
        <v>2597300</v>
      </c>
      <c r="F57" s="177">
        <v>200000</v>
      </c>
      <c r="G57" s="178">
        <v>1955800</v>
      </c>
      <c r="H57" s="179">
        <f t="shared" si="9"/>
        <v>841500</v>
      </c>
      <c r="I57" s="179">
        <v>670014.09</v>
      </c>
      <c r="J57" s="180">
        <f aca="true" t="shared" si="10" ref="J57:J59">I57/H57</f>
        <v>0.7962140106951872</v>
      </c>
      <c r="K57" s="214" t="s">
        <v>86</v>
      </c>
      <c r="L57" s="182" t="s">
        <v>87</v>
      </c>
      <c r="M57" s="182" t="s">
        <v>87</v>
      </c>
      <c r="N57" s="193" t="s">
        <v>178</v>
      </c>
      <c r="O57" s="193" t="s">
        <v>169</v>
      </c>
    </row>
    <row r="58" spans="1:15" ht="79.5" customHeight="1">
      <c r="A58" s="211">
        <v>4039</v>
      </c>
      <c r="B58" s="212" t="s">
        <v>177</v>
      </c>
      <c r="C58" s="213" t="s">
        <v>179</v>
      </c>
      <c r="D58" s="214" t="s">
        <v>180</v>
      </c>
      <c r="E58" s="215">
        <v>50000</v>
      </c>
      <c r="F58" s="177">
        <v>0</v>
      </c>
      <c r="G58" s="178">
        <v>0</v>
      </c>
      <c r="H58" s="179">
        <f t="shared" si="9"/>
        <v>50000</v>
      </c>
      <c r="I58" s="179">
        <v>0</v>
      </c>
      <c r="J58" s="180">
        <f t="shared" si="10"/>
        <v>0</v>
      </c>
      <c r="K58" s="214" t="s">
        <v>146</v>
      </c>
      <c r="L58" s="187" t="s">
        <v>87</v>
      </c>
      <c r="M58" s="187" t="s">
        <v>87</v>
      </c>
      <c r="N58" s="183"/>
      <c r="O58" s="193" t="s">
        <v>169</v>
      </c>
    </row>
    <row r="59" spans="1:15" ht="169.5" customHeight="1">
      <c r="A59" s="211">
        <v>4040</v>
      </c>
      <c r="B59" s="212" t="s">
        <v>181</v>
      </c>
      <c r="C59" s="236">
        <v>0</v>
      </c>
      <c r="D59" s="214" t="s">
        <v>113</v>
      </c>
      <c r="E59" s="215">
        <v>2250000</v>
      </c>
      <c r="F59" s="177">
        <v>0</v>
      </c>
      <c r="G59" s="178">
        <v>1310000</v>
      </c>
      <c r="H59" s="179">
        <f t="shared" si="9"/>
        <v>940000</v>
      </c>
      <c r="I59" s="179">
        <v>311854.81</v>
      </c>
      <c r="J59" s="180">
        <f t="shared" si="10"/>
        <v>0.3317604361702128</v>
      </c>
      <c r="K59" s="214" t="s">
        <v>86</v>
      </c>
      <c r="L59" s="187" t="s">
        <v>87</v>
      </c>
      <c r="M59" s="187" t="s">
        <v>87</v>
      </c>
      <c r="N59" s="193" t="s">
        <v>182</v>
      </c>
      <c r="O59" s="193" t="s">
        <v>169</v>
      </c>
    </row>
    <row r="60" spans="1:15" ht="79.5" customHeight="1">
      <c r="A60" s="211">
        <v>4040</v>
      </c>
      <c r="B60" s="212" t="s">
        <v>181</v>
      </c>
      <c r="C60" s="236">
        <v>443</v>
      </c>
      <c r="D60" s="214" t="s">
        <v>183</v>
      </c>
      <c r="E60" s="191">
        <v>0</v>
      </c>
      <c r="F60" s="179">
        <v>325599.63</v>
      </c>
      <c r="G60" s="190">
        <v>650000</v>
      </c>
      <c r="H60" s="179">
        <f t="shared" si="9"/>
        <v>-324400.37</v>
      </c>
      <c r="I60" s="179">
        <v>325599.63</v>
      </c>
      <c r="J60" s="180">
        <v>0</v>
      </c>
      <c r="K60" s="214" t="s">
        <v>184</v>
      </c>
      <c r="L60" s="182" t="s">
        <v>167</v>
      </c>
      <c r="M60" s="182"/>
      <c r="N60" s="193" t="s">
        <v>185</v>
      </c>
      <c r="O60" s="193" t="s">
        <v>169</v>
      </c>
    </row>
    <row r="61" spans="1:15" ht="96.75" customHeight="1">
      <c r="A61" s="211">
        <v>4040</v>
      </c>
      <c r="B61" s="212" t="s">
        <v>181</v>
      </c>
      <c r="C61" s="236" t="s">
        <v>186</v>
      </c>
      <c r="D61" s="214" t="s">
        <v>187</v>
      </c>
      <c r="E61" s="191">
        <v>9334500</v>
      </c>
      <c r="F61" s="179">
        <v>21826161</v>
      </c>
      <c r="G61" s="190">
        <v>16100216.29</v>
      </c>
      <c r="H61" s="179">
        <f t="shared" si="9"/>
        <v>15060444.71</v>
      </c>
      <c r="I61" s="179">
        <v>5220960.7</v>
      </c>
      <c r="J61" s="180">
        <f aca="true" t="shared" si="11" ref="J61:J66">I61/H61</f>
        <v>0.34666710050954397</v>
      </c>
      <c r="K61" s="214" t="s">
        <v>188</v>
      </c>
      <c r="L61" s="182" t="s">
        <v>87</v>
      </c>
      <c r="M61" s="182" t="s">
        <v>87</v>
      </c>
      <c r="N61" s="235" t="s">
        <v>189</v>
      </c>
      <c r="O61" s="193" t="s">
        <v>169</v>
      </c>
    </row>
    <row r="62" spans="1:15" ht="138" customHeight="1">
      <c r="A62" s="211">
        <v>4040</v>
      </c>
      <c r="B62" s="212" t="s">
        <v>181</v>
      </c>
      <c r="C62" s="236" t="s">
        <v>190</v>
      </c>
      <c r="D62" s="214" t="s">
        <v>191</v>
      </c>
      <c r="E62" s="191">
        <v>100000</v>
      </c>
      <c r="F62" s="179">
        <v>900736</v>
      </c>
      <c r="G62" s="190">
        <v>0</v>
      </c>
      <c r="H62" s="179">
        <f t="shared" si="9"/>
        <v>1000736</v>
      </c>
      <c r="I62" s="179">
        <v>517688.73</v>
      </c>
      <c r="J62" s="180">
        <f t="shared" si="11"/>
        <v>0.5173079913183897</v>
      </c>
      <c r="K62" s="214" t="s">
        <v>192</v>
      </c>
      <c r="L62" s="182" t="s">
        <v>87</v>
      </c>
      <c r="M62" s="182" t="s">
        <v>87</v>
      </c>
      <c r="N62" s="235" t="s">
        <v>193</v>
      </c>
      <c r="O62" s="193" t="s">
        <v>169</v>
      </c>
    </row>
    <row r="63" spans="1:15" ht="79.5" customHeight="1">
      <c r="A63" s="211">
        <v>4040</v>
      </c>
      <c r="B63" s="212" t="s">
        <v>181</v>
      </c>
      <c r="C63" s="236" t="s">
        <v>194</v>
      </c>
      <c r="D63" s="214" t="s">
        <v>195</v>
      </c>
      <c r="E63" s="191">
        <v>500000</v>
      </c>
      <c r="F63" s="179">
        <v>3024204.24</v>
      </c>
      <c r="G63" s="190">
        <v>0</v>
      </c>
      <c r="H63" s="179">
        <f t="shared" si="9"/>
        <v>3524204.24</v>
      </c>
      <c r="I63" s="179">
        <v>2863521.61</v>
      </c>
      <c r="J63" s="180">
        <f t="shared" si="11"/>
        <v>0.8125299826550347</v>
      </c>
      <c r="K63" s="214" t="s">
        <v>196</v>
      </c>
      <c r="L63" s="182" t="s">
        <v>167</v>
      </c>
      <c r="M63" s="182" t="s">
        <v>167</v>
      </c>
      <c r="N63" s="235" t="s">
        <v>197</v>
      </c>
      <c r="O63" s="193" t="s">
        <v>169</v>
      </c>
    </row>
    <row r="64" spans="1:15" s="245" customFormat="1" ht="79.5" customHeight="1">
      <c r="A64" s="237">
        <v>4040</v>
      </c>
      <c r="B64" s="238" t="s">
        <v>181</v>
      </c>
      <c r="C64" s="239" t="s">
        <v>198</v>
      </c>
      <c r="D64" s="192" t="s">
        <v>199</v>
      </c>
      <c r="E64" s="191">
        <v>2000000</v>
      </c>
      <c r="F64" s="179">
        <v>6160000</v>
      </c>
      <c r="G64" s="190">
        <v>7162272</v>
      </c>
      <c r="H64" s="179">
        <f t="shared" si="9"/>
        <v>997728</v>
      </c>
      <c r="I64" s="190">
        <v>0</v>
      </c>
      <c r="J64" s="240">
        <f t="shared" si="11"/>
        <v>0</v>
      </c>
      <c r="K64" s="241" t="s">
        <v>200</v>
      </c>
      <c r="L64" s="242" t="s">
        <v>87</v>
      </c>
      <c r="M64" s="242"/>
      <c r="N64" s="243"/>
      <c r="O64" s="244" t="s">
        <v>169</v>
      </c>
    </row>
    <row r="65" spans="1:15" ht="79.5" customHeight="1">
      <c r="A65" s="211">
        <v>4040</v>
      </c>
      <c r="B65" s="212" t="s">
        <v>181</v>
      </c>
      <c r="C65" s="236" t="s">
        <v>201</v>
      </c>
      <c r="D65" s="214" t="s">
        <v>202</v>
      </c>
      <c r="E65" s="191">
        <v>0</v>
      </c>
      <c r="F65" s="179">
        <v>2550000</v>
      </c>
      <c r="G65" s="190">
        <v>0</v>
      </c>
      <c r="H65" s="179">
        <f t="shared" si="9"/>
        <v>2550000</v>
      </c>
      <c r="I65" s="179">
        <v>1748417.6</v>
      </c>
      <c r="J65" s="180">
        <f t="shared" si="11"/>
        <v>0.6856539607843137</v>
      </c>
      <c r="K65" s="214" t="s">
        <v>196</v>
      </c>
      <c r="L65" s="182" t="s">
        <v>167</v>
      </c>
      <c r="M65" s="182" t="s">
        <v>167</v>
      </c>
      <c r="N65" s="235" t="s">
        <v>203</v>
      </c>
      <c r="O65" s="193" t="s">
        <v>169</v>
      </c>
    </row>
    <row r="66" spans="1:15" ht="79.5" customHeight="1">
      <c r="A66" s="246">
        <v>4198</v>
      </c>
      <c r="B66" s="247" t="s">
        <v>204</v>
      </c>
      <c r="C66" s="248">
        <v>0</v>
      </c>
      <c r="D66" s="249" t="s">
        <v>113</v>
      </c>
      <c r="E66" s="250">
        <v>22995000</v>
      </c>
      <c r="F66" s="251">
        <v>4900000</v>
      </c>
      <c r="G66" s="252">
        <v>787764.7</v>
      </c>
      <c r="H66" s="251">
        <f t="shared" si="9"/>
        <v>27107235.3</v>
      </c>
      <c r="I66" s="251">
        <v>6235129.77</v>
      </c>
      <c r="J66" s="253">
        <f t="shared" si="11"/>
        <v>0.23001717810742578</v>
      </c>
      <c r="K66" s="249" t="s">
        <v>86</v>
      </c>
      <c r="L66" s="254" t="s">
        <v>87</v>
      </c>
      <c r="M66" s="255" t="s">
        <v>87</v>
      </c>
      <c r="N66" s="256" t="s">
        <v>205</v>
      </c>
      <c r="O66" s="257" t="s">
        <v>169</v>
      </c>
    </row>
    <row r="67" spans="1:15" ht="79.5" customHeight="1">
      <c r="A67" s="246">
        <v>4198</v>
      </c>
      <c r="B67" s="247" t="s">
        <v>204</v>
      </c>
      <c r="C67" s="248">
        <v>437</v>
      </c>
      <c r="D67" s="249" t="s">
        <v>206</v>
      </c>
      <c r="E67" s="250">
        <v>1000000</v>
      </c>
      <c r="F67" s="251">
        <v>0</v>
      </c>
      <c r="G67" s="252">
        <v>0</v>
      </c>
      <c r="H67" s="251">
        <f t="shared" si="9"/>
        <v>1000000</v>
      </c>
      <c r="I67" s="251">
        <v>0</v>
      </c>
      <c r="J67" s="253">
        <v>0</v>
      </c>
      <c r="K67" s="249" t="s">
        <v>86</v>
      </c>
      <c r="L67" s="254" t="s">
        <v>87</v>
      </c>
      <c r="M67" s="255"/>
      <c r="N67" s="256" t="s">
        <v>207</v>
      </c>
      <c r="O67" s="257" t="s">
        <v>169</v>
      </c>
    </row>
    <row r="68" spans="1:15" ht="171.75" customHeight="1">
      <c r="A68" s="246">
        <v>4198</v>
      </c>
      <c r="B68" s="247" t="s">
        <v>204</v>
      </c>
      <c r="C68" s="248">
        <v>463</v>
      </c>
      <c r="D68" s="249" t="s">
        <v>208</v>
      </c>
      <c r="E68" s="250">
        <v>9872100</v>
      </c>
      <c r="F68" s="251">
        <v>0</v>
      </c>
      <c r="G68" s="252">
        <v>0</v>
      </c>
      <c r="H68" s="251">
        <f t="shared" si="9"/>
        <v>9872100</v>
      </c>
      <c r="I68" s="251">
        <v>0</v>
      </c>
      <c r="J68" s="253">
        <f aca="true" t="shared" si="12" ref="J68:J72">I68/H68</f>
        <v>0</v>
      </c>
      <c r="K68" s="249" t="s">
        <v>209</v>
      </c>
      <c r="L68" s="254" t="s">
        <v>167</v>
      </c>
      <c r="M68" s="254"/>
      <c r="N68" s="256" t="s">
        <v>210</v>
      </c>
      <c r="O68" s="257" t="s">
        <v>169</v>
      </c>
    </row>
    <row r="69" spans="1:15" ht="90" customHeight="1">
      <c r="A69" s="246">
        <v>4198</v>
      </c>
      <c r="B69" s="247" t="s">
        <v>204</v>
      </c>
      <c r="C69" s="248">
        <v>483</v>
      </c>
      <c r="D69" s="249" t="s">
        <v>211</v>
      </c>
      <c r="E69" s="250">
        <v>1000000</v>
      </c>
      <c r="F69" s="251">
        <v>0</v>
      </c>
      <c r="G69" s="252">
        <v>0</v>
      </c>
      <c r="H69" s="251">
        <f t="shared" si="9"/>
        <v>1000000</v>
      </c>
      <c r="I69" s="251">
        <v>0</v>
      </c>
      <c r="J69" s="253">
        <f t="shared" si="12"/>
        <v>0</v>
      </c>
      <c r="K69" s="249" t="s">
        <v>209</v>
      </c>
      <c r="L69" s="254" t="s">
        <v>167</v>
      </c>
      <c r="M69" s="254" t="s">
        <v>167</v>
      </c>
      <c r="N69" s="256" t="s">
        <v>212</v>
      </c>
      <c r="O69" s="257" t="s">
        <v>169</v>
      </c>
    </row>
    <row r="70" spans="1:15" ht="79.5" customHeight="1">
      <c r="A70" s="246">
        <v>4198</v>
      </c>
      <c r="B70" s="247" t="s">
        <v>204</v>
      </c>
      <c r="C70" s="248">
        <v>569</v>
      </c>
      <c r="D70" s="249" t="s">
        <v>213</v>
      </c>
      <c r="E70" s="250">
        <v>8000000</v>
      </c>
      <c r="F70" s="251">
        <v>0</v>
      </c>
      <c r="G70" s="252">
        <v>0</v>
      </c>
      <c r="H70" s="251">
        <f t="shared" si="9"/>
        <v>8000000</v>
      </c>
      <c r="I70" s="251">
        <v>0</v>
      </c>
      <c r="J70" s="253">
        <f t="shared" si="12"/>
        <v>0</v>
      </c>
      <c r="K70" s="249" t="s">
        <v>214</v>
      </c>
      <c r="L70" s="254" t="s">
        <v>87</v>
      </c>
      <c r="M70" s="255"/>
      <c r="N70" s="257" t="s">
        <v>215</v>
      </c>
      <c r="O70" s="257" t="s">
        <v>169</v>
      </c>
    </row>
    <row r="71" spans="1:15" ht="118.5" customHeight="1">
      <c r="A71" s="246">
        <v>4198</v>
      </c>
      <c r="B71" s="247" t="s">
        <v>204</v>
      </c>
      <c r="C71" s="248">
        <v>662</v>
      </c>
      <c r="D71" s="249" t="s">
        <v>216</v>
      </c>
      <c r="E71" s="250">
        <v>218354100</v>
      </c>
      <c r="F71" s="251">
        <v>61772977.78</v>
      </c>
      <c r="G71" s="252">
        <v>130776196.23</v>
      </c>
      <c r="H71" s="251">
        <f t="shared" si="9"/>
        <v>149350881.54999995</v>
      </c>
      <c r="I71" s="251">
        <v>152769657.35</v>
      </c>
      <c r="J71" s="253">
        <f t="shared" si="12"/>
        <v>1.0228908980283153</v>
      </c>
      <c r="K71" s="249" t="s">
        <v>214</v>
      </c>
      <c r="L71" s="254" t="s">
        <v>87</v>
      </c>
      <c r="M71" s="255" t="s">
        <v>87</v>
      </c>
      <c r="N71" s="256" t="s">
        <v>217</v>
      </c>
      <c r="O71" s="257" t="s">
        <v>169</v>
      </c>
    </row>
    <row r="72" spans="1:15" ht="79.5" customHeight="1">
      <c r="A72" s="246">
        <v>4198</v>
      </c>
      <c r="B72" s="247" t="s">
        <v>204</v>
      </c>
      <c r="C72" s="248">
        <v>665</v>
      </c>
      <c r="D72" s="249" t="s">
        <v>218</v>
      </c>
      <c r="E72" s="250">
        <v>6384600</v>
      </c>
      <c r="F72" s="251">
        <v>0</v>
      </c>
      <c r="G72" s="252">
        <v>0</v>
      </c>
      <c r="H72" s="251">
        <f t="shared" si="9"/>
        <v>6384600</v>
      </c>
      <c r="I72" s="251">
        <v>0</v>
      </c>
      <c r="J72" s="253">
        <f t="shared" si="12"/>
        <v>0</v>
      </c>
      <c r="K72" s="249" t="s">
        <v>214</v>
      </c>
      <c r="L72" s="254" t="s">
        <v>87</v>
      </c>
      <c r="M72" s="255" t="s">
        <v>219</v>
      </c>
      <c r="N72" s="256" t="s">
        <v>220</v>
      </c>
      <c r="O72" s="257" t="s">
        <v>169</v>
      </c>
    </row>
    <row r="73" spans="1:15" ht="79.5" customHeight="1">
      <c r="A73" s="246">
        <v>4198</v>
      </c>
      <c r="B73" s="247" t="s">
        <v>204</v>
      </c>
      <c r="C73" s="248">
        <v>761</v>
      </c>
      <c r="D73" s="249" t="s">
        <v>221</v>
      </c>
      <c r="E73" s="250">
        <v>0</v>
      </c>
      <c r="F73" s="251">
        <v>0</v>
      </c>
      <c r="G73" s="252">
        <v>0</v>
      </c>
      <c r="H73" s="251">
        <f t="shared" si="9"/>
        <v>0</v>
      </c>
      <c r="I73" s="251">
        <v>3330</v>
      </c>
      <c r="J73" s="253">
        <v>0</v>
      </c>
      <c r="K73" s="249" t="s">
        <v>222</v>
      </c>
      <c r="L73" s="254" t="s">
        <v>167</v>
      </c>
      <c r="M73" s="254" t="s">
        <v>167</v>
      </c>
      <c r="N73" s="256" t="s">
        <v>223</v>
      </c>
      <c r="O73" s="257" t="s">
        <v>169</v>
      </c>
    </row>
    <row r="74" spans="1:15" ht="79.5" customHeight="1">
      <c r="A74" s="246">
        <v>4198</v>
      </c>
      <c r="B74" s="247" t="s">
        <v>204</v>
      </c>
      <c r="C74" s="248">
        <v>772</v>
      </c>
      <c r="D74" s="249" t="s">
        <v>224</v>
      </c>
      <c r="E74" s="250">
        <v>0</v>
      </c>
      <c r="F74" s="251">
        <v>0</v>
      </c>
      <c r="G74" s="252">
        <v>0</v>
      </c>
      <c r="H74" s="251">
        <f t="shared" si="9"/>
        <v>0</v>
      </c>
      <c r="I74" s="251">
        <v>58377.4</v>
      </c>
      <c r="J74" s="253">
        <v>0</v>
      </c>
      <c r="K74" s="249" t="s">
        <v>222</v>
      </c>
      <c r="L74" s="254" t="s">
        <v>167</v>
      </c>
      <c r="M74" s="254" t="s">
        <v>167</v>
      </c>
      <c r="N74" s="258" t="s">
        <v>225</v>
      </c>
      <c r="O74" s="257" t="s">
        <v>169</v>
      </c>
    </row>
    <row r="75" spans="1:15" ht="79.5" customHeight="1">
      <c r="A75" s="246">
        <v>4198</v>
      </c>
      <c r="B75" s="247" t="s">
        <v>204</v>
      </c>
      <c r="C75" s="259">
        <v>961</v>
      </c>
      <c r="D75" s="249" t="s">
        <v>226</v>
      </c>
      <c r="E75" s="250">
        <v>269200</v>
      </c>
      <c r="F75" s="251">
        <v>0</v>
      </c>
      <c r="G75" s="252">
        <v>0</v>
      </c>
      <c r="H75" s="251">
        <f t="shared" si="9"/>
        <v>269200</v>
      </c>
      <c r="I75" s="251">
        <v>0</v>
      </c>
      <c r="J75" s="253">
        <f aca="true" t="shared" si="13" ref="J75:J78">I75/H75</f>
        <v>0</v>
      </c>
      <c r="K75" s="249" t="s">
        <v>200</v>
      </c>
      <c r="L75" s="254" t="s">
        <v>87</v>
      </c>
      <c r="M75" s="255"/>
      <c r="N75" s="258" t="s">
        <v>225</v>
      </c>
      <c r="O75" s="257" t="s">
        <v>169</v>
      </c>
    </row>
    <row r="76" spans="1:15" ht="79.5" customHeight="1">
      <c r="A76" s="246">
        <v>4198</v>
      </c>
      <c r="B76" s="247" t="s">
        <v>204</v>
      </c>
      <c r="C76" s="259" t="s">
        <v>227</v>
      </c>
      <c r="D76" s="249" t="s">
        <v>228</v>
      </c>
      <c r="E76" s="250">
        <v>1856500</v>
      </c>
      <c r="F76" s="251">
        <v>0</v>
      </c>
      <c r="G76" s="252">
        <v>0</v>
      </c>
      <c r="H76" s="251">
        <f t="shared" si="9"/>
        <v>1856500</v>
      </c>
      <c r="I76" s="251">
        <v>7865.88</v>
      </c>
      <c r="J76" s="253">
        <f t="shared" si="13"/>
        <v>0.004236940479396714</v>
      </c>
      <c r="K76" s="249" t="s">
        <v>196</v>
      </c>
      <c r="L76" s="254" t="s">
        <v>167</v>
      </c>
      <c r="M76" s="254"/>
      <c r="N76" s="258" t="s">
        <v>225</v>
      </c>
      <c r="O76" s="257" t="s">
        <v>169</v>
      </c>
    </row>
    <row r="77" spans="1:15" ht="79.5" customHeight="1">
      <c r="A77" s="246">
        <v>4198</v>
      </c>
      <c r="B77" s="247" t="s">
        <v>204</v>
      </c>
      <c r="C77" s="259" t="s">
        <v>229</v>
      </c>
      <c r="D77" s="249" t="s">
        <v>230</v>
      </c>
      <c r="E77" s="250">
        <v>11813600</v>
      </c>
      <c r="F77" s="251">
        <v>0</v>
      </c>
      <c r="G77" s="252">
        <v>0</v>
      </c>
      <c r="H77" s="251">
        <f t="shared" si="9"/>
        <v>11813600</v>
      </c>
      <c r="I77" s="251">
        <v>8961199.96</v>
      </c>
      <c r="J77" s="253">
        <f t="shared" si="13"/>
        <v>0.758549465023363</v>
      </c>
      <c r="K77" s="249" t="s">
        <v>222</v>
      </c>
      <c r="L77" s="254" t="s">
        <v>167</v>
      </c>
      <c r="M77" s="254" t="s">
        <v>231</v>
      </c>
      <c r="N77" s="256" t="s">
        <v>232</v>
      </c>
      <c r="O77" s="257" t="s">
        <v>169</v>
      </c>
    </row>
    <row r="78" spans="1:15" ht="138" customHeight="1">
      <c r="A78" s="246">
        <v>4198</v>
      </c>
      <c r="B78" s="247" t="s">
        <v>204</v>
      </c>
      <c r="C78" s="259" t="s">
        <v>233</v>
      </c>
      <c r="D78" s="249" t="s">
        <v>234</v>
      </c>
      <c r="E78" s="250">
        <v>41700000</v>
      </c>
      <c r="F78" s="251">
        <v>0</v>
      </c>
      <c r="G78" s="252">
        <v>21577145</v>
      </c>
      <c r="H78" s="251">
        <f t="shared" si="9"/>
        <v>20122855</v>
      </c>
      <c r="I78" s="251">
        <v>17000000</v>
      </c>
      <c r="J78" s="253">
        <f t="shared" si="13"/>
        <v>0.8448105400550767</v>
      </c>
      <c r="K78" s="249" t="s">
        <v>235</v>
      </c>
      <c r="L78" s="254" t="s">
        <v>87</v>
      </c>
      <c r="M78" s="255" t="s">
        <v>87</v>
      </c>
      <c r="N78" s="256" t="s">
        <v>236</v>
      </c>
      <c r="O78" s="257" t="s">
        <v>169</v>
      </c>
    </row>
    <row r="79" spans="1:15" ht="108.75" customHeight="1">
      <c r="A79" s="246">
        <v>4198</v>
      </c>
      <c r="B79" s="247" t="s">
        <v>204</v>
      </c>
      <c r="C79" s="259" t="s">
        <v>237</v>
      </c>
      <c r="D79" s="249" t="s">
        <v>238</v>
      </c>
      <c r="E79" s="250">
        <v>4778100</v>
      </c>
      <c r="F79" s="251">
        <v>0</v>
      </c>
      <c r="G79" s="252">
        <v>4778100</v>
      </c>
      <c r="H79" s="251">
        <f t="shared" si="9"/>
        <v>0</v>
      </c>
      <c r="I79" s="251">
        <v>0</v>
      </c>
      <c r="J79" s="253">
        <v>0</v>
      </c>
      <c r="K79" s="249" t="s">
        <v>235</v>
      </c>
      <c r="L79" s="254" t="s">
        <v>87</v>
      </c>
      <c r="M79" s="255" t="s">
        <v>87</v>
      </c>
      <c r="N79" s="256" t="s">
        <v>239</v>
      </c>
      <c r="O79" s="257" t="s">
        <v>169</v>
      </c>
    </row>
    <row r="80" spans="1:15" ht="79.5" customHeight="1">
      <c r="A80" s="246">
        <v>4198</v>
      </c>
      <c r="B80" s="247" t="s">
        <v>204</v>
      </c>
      <c r="C80" s="259" t="s">
        <v>240</v>
      </c>
      <c r="D80" s="249" t="s">
        <v>241</v>
      </c>
      <c r="E80" s="250">
        <v>200000</v>
      </c>
      <c r="F80" s="251">
        <v>0</v>
      </c>
      <c r="G80" s="252">
        <v>0</v>
      </c>
      <c r="H80" s="251">
        <f t="shared" si="9"/>
        <v>200000</v>
      </c>
      <c r="I80" s="251">
        <v>0</v>
      </c>
      <c r="J80" s="253">
        <f aca="true" t="shared" si="14" ref="J80:J81">I80/H80</f>
        <v>0</v>
      </c>
      <c r="K80" s="249" t="s">
        <v>86</v>
      </c>
      <c r="L80" s="254" t="s">
        <v>87</v>
      </c>
      <c r="M80" s="255" t="s">
        <v>87</v>
      </c>
      <c r="N80" s="258" t="s">
        <v>225</v>
      </c>
      <c r="O80" s="257" t="s">
        <v>169</v>
      </c>
    </row>
    <row r="81" spans="1:15" ht="79.5" customHeight="1">
      <c r="A81" s="246">
        <v>4198</v>
      </c>
      <c r="B81" s="247" t="s">
        <v>204</v>
      </c>
      <c r="C81" s="259" t="s">
        <v>242</v>
      </c>
      <c r="D81" s="249" t="s">
        <v>243</v>
      </c>
      <c r="E81" s="250">
        <v>50000</v>
      </c>
      <c r="F81" s="251">
        <v>0</v>
      </c>
      <c r="G81" s="252">
        <v>0</v>
      </c>
      <c r="H81" s="251">
        <f t="shared" si="9"/>
        <v>50000</v>
      </c>
      <c r="I81" s="251">
        <v>0</v>
      </c>
      <c r="J81" s="253">
        <f t="shared" si="14"/>
        <v>0</v>
      </c>
      <c r="K81" s="249" t="s">
        <v>244</v>
      </c>
      <c r="L81" s="254" t="s">
        <v>87</v>
      </c>
      <c r="M81" s="255" t="s">
        <v>87</v>
      </c>
      <c r="N81" s="258" t="s">
        <v>225</v>
      </c>
      <c r="O81" s="257" t="s">
        <v>169</v>
      </c>
    </row>
    <row r="82" spans="1:15" ht="79.5" customHeight="1">
      <c r="A82" s="246">
        <v>4198</v>
      </c>
      <c r="B82" s="247" t="s">
        <v>204</v>
      </c>
      <c r="C82" s="259" t="s">
        <v>245</v>
      </c>
      <c r="D82" s="249" t="s">
        <v>246</v>
      </c>
      <c r="E82" s="250">
        <v>8400</v>
      </c>
      <c r="F82" s="251">
        <v>0</v>
      </c>
      <c r="G82" s="252">
        <v>8400</v>
      </c>
      <c r="H82" s="251">
        <f t="shared" si="9"/>
        <v>0</v>
      </c>
      <c r="I82" s="251">
        <v>7225.83</v>
      </c>
      <c r="J82" s="253">
        <v>0</v>
      </c>
      <c r="K82" s="249" t="s">
        <v>136</v>
      </c>
      <c r="L82" s="254" t="s">
        <v>87</v>
      </c>
      <c r="M82" s="255" t="s">
        <v>87</v>
      </c>
      <c r="N82" s="258" t="s">
        <v>225</v>
      </c>
      <c r="O82" s="257" t="s">
        <v>169</v>
      </c>
    </row>
    <row r="83" spans="1:15" ht="79.5" customHeight="1">
      <c r="A83" s="246">
        <v>4198</v>
      </c>
      <c r="B83" s="247" t="s">
        <v>204</v>
      </c>
      <c r="C83" s="259" t="s">
        <v>247</v>
      </c>
      <c r="D83" s="249" t="s">
        <v>248</v>
      </c>
      <c r="E83" s="250">
        <v>859500</v>
      </c>
      <c r="F83" s="251">
        <v>0</v>
      </c>
      <c r="G83" s="252">
        <v>859500</v>
      </c>
      <c r="H83" s="251">
        <f t="shared" si="9"/>
        <v>0</v>
      </c>
      <c r="I83" s="251">
        <v>0</v>
      </c>
      <c r="J83" s="253">
        <v>0</v>
      </c>
      <c r="K83" s="249" t="s">
        <v>136</v>
      </c>
      <c r="L83" s="254" t="s">
        <v>87</v>
      </c>
      <c r="M83" s="255" t="s">
        <v>87</v>
      </c>
      <c r="N83" s="258" t="s">
        <v>225</v>
      </c>
      <c r="O83" s="257" t="s">
        <v>169</v>
      </c>
    </row>
    <row r="84" spans="1:15" ht="99.75" customHeight="1">
      <c r="A84" s="246">
        <v>4198</v>
      </c>
      <c r="B84" s="247" t="s">
        <v>204</v>
      </c>
      <c r="C84" s="259" t="s">
        <v>249</v>
      </c>
      <c r="D84" s="249" t="s">
        <v>250</v>
      </c>
      <c r="E84" s="250">
        <v>100000</v>
      </c>
      <c r="F84" s="251">
        <v>0</v>
      </c>
      <c r="G84" s="252">
        <v>0</v>
      </c>
      <c r="H84" s="251">
        <f t="shared" si="9"/>
        <v>100000</v>
      </c>
      <c r="I84" s="251">
        <v>78173.09</v>
      </c>
      <c r="J84" s="253">
        <f aca="true" t="shared" si="15" ref="J84:J100">I84/H84</f>
        <v>0.7817309</v>
      </c>
      <c r="K84" s="249" t="s">
        <v>251</v>
      </c>
      <c r="L84" s="254" t="s">
        <v>87</v>
      </c>
      <c r="M84" s="255" t="s">
        <v>87</v>
      </c>
      <c r="N84" s="258" t="s">
        <v>225</v>
      </c>
      <c r="O84" s="257" t="s">
        <v>169</v>
      </c>
    </row>
    <row r="85" spans="1:15" ht="79.5" customHeight="1">
      <c r="A85" s="246">
        <v>4198</v>
      </c>
      <c r="B85" s="247" t="s">
        <v>204</v>
      </c>
      <c r="C85" s="259" t="s">
        <v>252</v>
      </c>
      <c r="D85" s="249" t="s">
        <v>253</v>
      </c>
      <c r="E85" s="250">
        <v>30000</v>
      </c>
      <c r="F85" s="251">
        <v>0</v>
      </c>
      <c r="G85" s="252">
        <v>0</v>
      </c>
      <c r="H85" s="251">
        <f t="shared" si="9"/>
        <v>30000</v>
      </c>
      <c r="I85" s="251">
        <v>0</v>
      </c>
      <c r="J85" s="253">
        <f t="shared" si="15"/>
        <v>0</v>
      </c>
      <c r="K85" s="249" t="s">
        <v>86</v>
      </c>
      <c r="L85" s="254" t="s">
        <v>87</v>
      </c>
      <c r="M85" s="255"/>
      <c r="N85" s="258" t="s">
        <v>225</v>
      </c>
      <c r="O85" s="257" t="s">
        <v>169</v>
      </c>
    </row>
    <row r="86" spans="1:15" ht="79.5" customHeight="1">
      <c r="A86" s="246">
        <v>4198</v>
      </c>
      <c r="B86" s="247" t="s">
        <v>204</v>
      </c>
      <c r="C86" s="259" t="s">
        <v>254</v>
      </c>
      <c r="D86" s="249" t="s">
        <v>255</v>
      </c>
      <c r="E86" s="250">
        <v>100000</v>
      </c>
      <c r="F86" s="251">
        <v>0</v>
      </c>
      <c r="G86" s="252">
        <v>0</v>
      </c>
      <c r="H86" s="251">
        <f t="shared" si="9"/>
        <v>100000</v>
      </c>
      <c r="I86" s="251">
        <v>0</v>
      </c>
      <c r="J86" s="253">
        <f t="shared" si="15"/>
        <v>0</v>
      </c>
      <c r="K86" s="249" t="s">
        <v>244</v>
      </c>
      <c r="L86" s="254" t="s">
        <v>87</v>
      </c>
      <c r="M86" s="255"/>
      <c r="N86" s="258" t="s">
        <v>225</v>
      </c>
      <c r="O86" s="257" t="s">
        <v>169</v>
      </c>
    </row>
    <row r="87" spans="1:15" ht="79.5" customHeight="1">
      <c r="A87" s="246">
        <v>4198</v>
      </c>
      <c r="B87" s="247" t="s">
        <v>204</v>
      </c>
      <c r="C87" s="259" t="s">
        <v>256</v>
      </c>
      <c r="D87" s="249" t="s">
        <v>257</v>
      </c>
      <c r="E87" s="250">
        <v>200000</v>
      </c>
      <c r="F87" s="251">
        <v>0</v>
      </c>
      <c r="G87" s="252">
        <v>0</v>
      </c>
      <c r="H87" s="251">
        <f t="shared" si="9"/>
        <v>200000</v>
      </c>
      <c r="I87" s="251">
        <v>66013.87</v>
      </c>
      <c r="J87" s="253">
        <f t="shared" si="15"/>
        <v>0.33006935</v>
      </c>
      <c r="K87" s="249" t="s">
        <v>136</v>
      </c>
      <c r="L87" s="254" t="s">
        <v>87</v>
      </c>
      <c r="M87" s="255" t="s">
        <v>87</v>
      </c>
      <c r="N87" s="258" t="s">
        <v>225</v>
      </c>
      <c r="O87" s="257" t="s">
        <v>169</v>
      </c>
    </row>
    <row r="88" spans="1:15" ht="79.5" customHeight="1">
      <c r="A88" s="246">
        <v>4198</v>
      </c>
      <c r="B88" s="247" t="s">
        <v>204</v>
      </c>
      <c r="C88" s="259" t="s">
        <v>258</v>
      </c>
      <c r="D88" s="249" t="s">
        <v>259</v>
      </c>
      <c r="E88" s="250">
        <v>150000</v>
      </c>
      <c r="F88" s="251">
        <v>0</v>
      </c>
      <c r="G88" s="252">
        <v>0</v>
      </c>
      <c r="H88" s="251">
        <f t="shared" si="9"/>
        <v>150000</v>
      </c>
      <c r="I88" s="251">
        <v>0</v>
      </c>
      <c r="J88" s="253">
        <f t="shared" si="15"/>
        <v>0</v>
      </c>
      <c r="K88" s="249" t="s">
        <v>136</v>
      </c>
      <c r="L88" s="254" t="s">
        <v>87</v>
      </c>
      <c r="M88" s="255"/>
      <c r="N88" s="258" t="s">
        <v>225</v>
      </c>
      <c r="O88" s="257" t="s">
        <v>169</v>
      </c>
    </row>
    <row r="89" spans="1:15" ht="79.5" customHeight="1">
      <c r="A89" s="246">
        <v>4198</v>
      </c>
      <c r="B89" s="247" t="s">
        <v>204</v>
      </c>
      <c r="C89" s="259" t="s">
        <v>260</v>
      </c>
      <c r="D89" s="249" t="s">
        <v>261</v>
      </c>
      <c r="E89" s="250">
        <v>1200000</v>
      </c>
      <c r="F89" s="251">
        <v>0</v>
      </c>
      <c r="G89" s="252">
        <v>0</v>
      </c>
      <c r="H89" s="251">
        <f t="shared" si="9"/>
        <v>1200000</v>
      </c>
      <c r="I89" s="251">
        <v>12025.39</v>
      </c>
      <c r="J89" s="253">
        <f t="shared" si="15"/>
        <v>0.010021158333333334</v>
      </c>
      <c r="K89" s="249" t="s">
        <v>262</v>
      </c>
      <c r="L89" s="254" t="s">
        <v>167</v>
      </c>
      <c r="M89" s="254" t="s">
        <v>167</v>
      </c>
      <c r="N89" s="258" t="s">
        <v>225</v>
      </c>
      <c r="O89" s="257" t="s">
        <v>169</v>
      </c>
    </row>
    <row r="90" spans="1:15" ht="79.5" customHeight="1">
      <c r="A90" s="246">
        <v>4198</v>
      </c>
      <c r="B90" s="247" t="s">
        <v>204</v>
      </c>
      <c r="C90" s="259" t="s">
        <v>263</v>
      </c>
      <c r="D90" s="249" t="s">
        <v>264</v>
      </c>
      <c r="E90" s="250">
        <v>800000</v>
      </c>
      <c r="F90" s="251">
        <v>0</v>
      </c>
      <c r="G90" s="252">
        <v>0</v>
      </c>
      <c r="H90" s="251">
        <f t="shared" si="9"/>
        <v>800000</v>
      </c>
      <c r="I90" s="251">
        <v>217178.84</v>
      </c>
      <c r="J90" s="253">
        <f t="shared" si="15"/>
        <v>0.27147355</v>
      </c>
      <c r="K90" s="249" t="s">
        <v>86</v>
      </c>
      <c r="L90" s="254" t="s">
        <v>87</v>
      </c>
      <c r="M90" s="255" t="s">
        <v>87</v>
      </c>
      <c r="N90" s="258" t="s">
        <v>225</v>
      </c>
      <c r="O90" s="257" t="s">
        <v>169</v>
      </c>
    </row>
    <row r="91" spans="1:15" ht="79.5" customHeight="1">
      <c r="A91" s="246">
        <v>4198</v>
      </c>
      <c r="B91" s="247" t="s">
        <v>204</v>
      </c>
      <c r="C91" s="259" t="s">
        <v>265</v>
      </c>
      <c r="D91" s="249" t="s">
        <v>266</v>
      </c>
      <c r="E91" s="250">
        <v>250000</v>
      </c>
      <c r="F91" s="251">
        <v>0</v>
      </c>
      <c r="G91" s="252">
        <v>0</v>
      </c>
      <c r="H91" s="251">
        <f t="shared" si="9"/>
        <v>250000</v>
      </c>
      <c r="I91" s="251">
        <v>54190.5</v>
      </c>
      <c r="J91" s="253">
        <f t="shared" si="15"/>
        <v>0.216762</v>
      </c>
      <c r="K91" s="249" t="s">
        <v>136</v>
      </c>
      <c r="L91" s="254" t="s">
        <v>87</v>
      </c>
      <c r="M91" s="255" t="s">
        <v>87</v>
      </c>
      <c r="N91" s="258" t="s">
        <v>225</v>
      </c>
      <c r="O91" s="257" t="s">
        <v>169</v>
      </c>
    </row>
    <row r="92" spans="1:15" ht="79.5" customHeight="1">
      <c r="A92" s="246">
        <v>4198</v>
      </c>
      <c r="B92" s="247" t="s">
        <v>204</v>
      </c>
      <c r="C92" s="259" t="s">
        <v>267</v>
      </c>
      <c r="D92" s="249" t="s">
        <v>268</v>
      </c>
      <c r="E92" s="250">
        <v>300000</v>
      </c>
      <c r="F92" s="251">
        <v>0</v>
      </c>
      <c r="G92" s="252">
        <v>0</v>
      </c>
      <c r="H92" s="251">
        <f t="shared" si="9"/>
        <v>300000</v>
      </c>
      <c r="I92" s="251">
        <v>30805.59</v>
      </c>
      <c r="J92" s="253">
        <f t="shared" si="15"/>
        <v>0.10268530000000001</v>
      </c>
      <c r="K92" s="249" t="s">
        <v>136</v>
      </c>
      <c r="L92" s="254" t="s">
        <v>87</v>
      </c>
      <c r="M92" s="255" t="s">
        <v>87</v>
      </c>
      <c r="N92" s="258" t="s">
        <v>225</v>
      </c>
      <c r="O92" s="257" t="s">
        <v>169</v>
      </c>
    </row>
    <row r="93" spans="1:15" ht="79.5" customHeight="1">
      <c r="A93" s="246">
        <v>4198</v>
      </c>
      <c r="B93" s="247" t="s">
        <v>204</v>
      </c>
      <c r="C93" s="259" t="s">
        <v>269</v>
      </c>
      <c r="D93" s="249" t="s">
        <v>270</v>
      </c>
      <c r="E93" s="250">
        <v>40000</v>
      </c>
      <c r="F93" s="251">
        <v>0</v>
      </c>
      <c r="G93" s="252">
        <v>0</v>
      </c>
      <c r="H93" s="251">
        <f t="shared" si="9"/>
        <v>40000</v>
      </c>
      <c r="I93" s="251">
        <v>0</v>
      </c>
      <c r="J93" s="253">
        <f t="shared" si="15"/>
        <v>0</v>
      </c>
      <c r="K93" s="249" t="s">
        <v>251</v>
      </c>
      <c r="L93" s="254" t="s">
        <v>87</v>
      </c>
      <c r="M93" s="255"/>
      <c r="N93" s="258" t="s">
        <v>225</v>
      </c>
      <c r="O93" s="257" t="s">
        <v>169</v>
      </c>
    </row>
    <row r="94" spans="1:15" ht="79.5" customHeight="1">
      <c r="A94" s="246">
        <v>4198</v>
      </c>
      <c r="B94" s="247" t="s">
        <v>204</v>
      </c>
      <c r="C94" s="259" t="s">
        <v>271</v>
      </c>
      <c r="D94" s="249" t="s">
        <v>272</v>
      </c>
      <c r="E94" s="250">
        <v>200000</v>
      </c>
      <c r="F94" s="251">
        <v>0</v>
      </c>
      <c r="G94" s="252">
        <v>0</v>
      </c>
      <c r="H94" s="251">
        <f t="shared" si="9"/>
        <v>200000</v>
      </c>
      <c r="I94" s="251">
        <v>0</v>
      </c>
      <c r="J94" s="253">
        <f t="shared" si="15"/>
        <v>0</v>
      </c>
      <c r="K94" s="249" t="s">
        <v>196</v>
      </c>
      <c r="L94" s="254" t="s">
        <v>167</v>
      </c>
      <c r="M94" s="254"/>
      <c r="N94" s="258" t="s">
        <v>225</v>
      </c>
      <c r="O94" s="257" t="s">
        <v>169</v>
      </c>
    </row>
    <row r="95" spans="1:15" ht="79.5" customHeight="1">
      <c r="A95" s="246">
        <v>4198</v>
      </c>
      <c r="B95" s="247" t="s">
        <v>204</v>
      </c>
      <c r="C95" s="259" t="s">
        <v>273</v>
      </c>
      <c r="D95" s="249" t="s">
        <v>274</v>
      </c>
      <c r="E95" s="250">
        <v>2000000</v>
      </c>
      <c r="F95" s="251">
        <v>0</v>
      </c>
      <c r="G95" s="252">
        <v>0</v>
      </c>
      <c r="H95" s="251">
        <f t="shared" si="9"/>
        <v>2000000</v>
      </c>
      <c r="I95" s="251">
        <v>0</v>
      </c>
      <c r="J95" s="253">
        <f t="shared" si="15"/>
        <v>0</v>
      </c>
      <c r="K95" s="249" t="s">
        <v>184</v>
      </c>
      <c r="L95" s="254" t="s">
        <v>167</v>
      </c>
      <c r="M95" s="254"/>
      <c r="N95" s="258" t="s">
        <v>225</v>
      </c>
      <c r="O95" s="257" t="s">
        <v>169</v>
      </c>
    </row>
    <row r="96" spans="1:15" ht="79.5" customHeight="1">
      <c r="A96" s="246">
        <v>4198</v>
      </c>
      <c r="B96" s="247" t="s">
        <v>204</v>
      </c>
      <c r="C96" s="259" t="s">
        <v>275</v>
      </c>
      <c r="D96" s="249" t="s">
        <v>276</v>
      </c>
      <c r="E96" s="250">
        <v>3500000</v>
      </c>
      <c r="F96" s="251">
        <v>0</v>
      </c>
      <c r="G96" s="252">
        <v>0</v>
      </c>
      <c r="H96" s="251">
        <f t="shared" si="9"/>
        <v>3500000</v>
      </c>
      <c r="I96" s="251">
        <v>279642.62</v>
      </c>
      <c r="J96" s="253">
        <f t="shared" si="15"/>
        <v>0.07989789142857143</v>
      </c>
      <c r="K96" s="249" t="s">
        <v>277</v>
      </c>
      <c r="L96" s="254" t="s">
        <v>87</v>
      </c>
      <c r="M96" s="255" t="s">
        <v>87</v>
      </c>
      <c r="N96" s="258" t="s">
        <v>225</v>
      </c>
      <c r="O96" s="257" t="s">
        <v>169</v>
      </c>
    </row>
    <row r="97" spans="1:15" ht="79.5" customHeight="1">
      <c r="A97" s="246">
        <v>4198</v>
      </c>
      <c r="B97" s="247" t="s">
        <v>204</v>
      </c>
      <c r="C97" s="259" t="s">
        <v>278</v>
      </c>
      <c r="D97" s="249" t="s">
        <v>279</v>
      </c>
      <c r="E97" s="250">
        <v>200000</v>
      </c>
      <c r="F97" s="251">
        <v>0</v>
      </c>
      <c r="G97" s="252">
        <v>0</v>
      </c>
      <c r="H97" s="251">
        <f t="shared" si="9"/>
        <v>200000</v>
      </c>
      <c r="I97" s="251">
        <v>0</v>
      </c>
      <c r="J97" s="253">
        <f t="shared" si="15"/>
        <v>0</v>
      </c>
      <c r="K97" s="249" t="s">
        <v>136</v>
      </c>
      <c r="L97" s="254" t="s">
        <v>87</v>
      </c>
      <c r="M97" s="255"/>
      <c r="N97" s="258" t="s">
        <v>225</v>
      </c>
      <c r="O97" s="257" t="s">
        <v>169</v>
      </c>
    </row>
    <row r="98" spans="1:15" ht="79.5" customHeight="1">
      <c r="A98" s="246">
        <v>4198</v>
      </c>
      <c r="B98" s="247" t="s">
        <v>204</v>
      </c>
      <c r="C98" s="259" t="s">
        <v>280</v>
      </c>
      <c r="D98" s="249" t="s">
        <v>281</v>
      </c>
      <c r="E98" s="250">
        <v>4000000</v>
      </c>
      <c r="F98" s="251">
        <v>0</v>
      </c>
      <c r="G98" s="252">
        <v>0</v>
      </c>
      <c r="H98" s="251">
        <f t="shared" si="9"/>
        <v>4000000</v>
      </c>
      <c r="I98" s="251">
        <v>1333605.68</v>
      </c>
      <c r="J98" s="253">
        <f t="shared" si="15"/>
        <v>0.33340142</v>
      </c>
      <c r="K98" s="249" t="s">
        <v>86</v>
      </c>
      <c r="L98" s="254" t="s">
        <v>87</v>
      </c>
      <c r="M98" s="255" t="s">
        <v>87</v>
      </c>
      <c r="N98" s="258" t="s">
        <v>225</v>
      </c>
      <c r="O98" s="257" t="s">
        <v>169</v>
      </c>
    </row>
    <row r="99" spans="1:15" ht="79.5" customHeight="1">
      <c r="A99" s="246">
        <v>4198</v>
      </c>
      <c r="B99" s="247" t="s">
        <v>204</v>
      </c>
      <c r="C99" s="259" t="s">
        <v>282</v>
      </c>
      <c r="D99" s="249" t="s">
        <v>283</v>
      </c>
      <c r="E99" s="250">
        <v>28000000</v>
      </c>
      <c r="F99" s="251">
        <v>0</v>
      </c>
      <c r="G99" s="252">
        <v>24479385</v>
      </c>
      <c r="H99" s="251">
        <f t="shared" si="9"/>
        <v>3520615</v>
      </c>
      <c r="I99" s="251">
        <v>23861602.94</v>
      </c>
      <c r="J99" s="253">
        <f t="shared" si="15"/>
        <v>6.777680303015241</v>
      </c>
      <c r="K99" s="249" t="s">
        <v>86</v>
      </c>
      <c r="L99" s="254" t="s">
        <v>87</v>
      </c>
      <c r="M99" s="255" t="s">
        <v>87</v>
      </c>
      <c r="N99" s="256" t="s">
        <v>284</v>
      </c>
      <c r="O99" s="257" t="s">
        <v>169</v>
      </c>
    </row>
    <row r="100" spans="1:15" ht="79.5" customHeight="1">
      <c r="A100" s="246">
        <v>4198</v>
      </c>
      <c r="B100" s="247" t="s">
        <v>204</v>
      </c>
      <c r="C100" s="259" t="s">
        <v>285</v>
      </c>
      <c r="D100" s="249" t="s">
        <v>286</v>
      </c>
      <c r="E100" s="250">
        <v>200000</v>
      </c>
      <c r="F100" s="251">
        <v>0</v>
      </c>
      <c r="G100" s="252">
        <v>0</v>
      </c>
      <c r="H100" s="251">
        <f t="shared" si="9"/>
        <v>200000</v>
      </c>
      <c r="I100" s="251">
        <v>0</v>
      </c>
      <c r="J100" s="253">
        <f t="shared" si="15"/>
        <v>0</v>
      </c>
      <c r="K100" s="249" t="s">
        <v>86</v>
      </c>
      <c r="L100" s="254" t="s">
        <v>87</v>
      </c>
      <c r="M100" s="255"/>
      <c r="N100" s="256" t="s">
        <v>287</v>
      </c>
      <c r="O100" s="257" t="s">
        <v>169</v>
      </c>
    </row>
    <row r="101" spans="1:15" ht="79.5" customHeight="1">
      <c r="A101" s="246">
        <v>4198</v>
      </c>
      <c r="B101" s="247" t="s">
        <v>204</v>
      </c>
      <c r="C101" s="259" t="s">
        <v>288</v>
      </c>
      <c r="D101" s="249" t="s">
        <v>289</v>
      </c>
      <c r="E101" s="250">
        <v>1000000</v>
      </c>
      <c r="F101" s="251">
        <v>0</v>
      </c>
      <c r="G101" s="252">
        <v>1000000</v>
      </c>
      <c r="H101" s="251">
        <f t="shared" si="9"/>
        <v>0</v>
      </c>
      <c r="I101" s="251">
        <v>0</v>
      </c>
      <c r="J101" s="253">
        <v>0</v>
      </c>
      <c r="K101" s="249" t="s">
        <v>86</v>
      </c>
      <c r="L101" s="254" t="s">
        <v>87</v>
      </c>
      <c r="M101" s="255"/>
      <c r="N101" s="256" t="s">
        <v>287</v>
      </c>
      <c r="O101" s="257" t="s">
        <v>169</v>
      </c>
    </row>
    <row r="102" spans="1:15" ht="79.5" customHeight="1">
      <c r="A102" s="246">
        <v>4198</v>
      </c>
      <c r="B102" s="247" t="s">
        <v>204</v>
      </c>
      <c r="C102" s="259" t="s">
        <v>290</v>
      </c>
      <c r="D102" s="249" t="s">
        <v>291</v>
      </c>
      <c r="E102" s="250">
        <v>1500000</v>
      </c>
      <c r="F102" s="251">
        <v>0</v>
      </c>
      <c r="G102" s="252">
        <v>0</v>
      </c>
      <c r="H102" s="251">
        <f t="shared" si="9"/>
        <v>1500000</v>
      </c>
      <c r="I102" s="251">
        <v>2914708</v>
      </c>
      <c r="J102" s="253">
        <f>I102/H102</f>
        <v>1.9431386666666666</v>
      </c>
      <c r="K102" s="249" t="s">
        <v>86</v>
      </c>
      <c r="L102" s="254" t="s">
        <v>87</v>
      </c>
      <c r="M102" s="255" t="s">
        <v>87</v>
      </c>
      <c r="N102" s="256" t="s">
        <v>292</v>
      </c>
      <c r="O102" s="257" t="s">
        <v>169</v>
      </c>
    </row>
    <row r="103" spans="1:15" ht="79.5" customHeight="1">
      <c r="A103" s="246">
        <v>4198</v>
      </c>
      <c r="B103" s="247" t="s">
        <v>204</v>
      </c>
      <c r="C103" s="259" t="s">
        <v>293</v>
      </c>
      <c r="D103" s="249" t="s">
        <v>294</v>
      </c>
      <c r="E103" s="250">
        <v>200000</v>
      </c>
      <c r="F103" s="251">
        <v>0</v>
      </c>
      <c r="G103" s="252">
        <v>200000</v>
      </c>
      <c r="H103" s="251">
        <f t="shared" si="9"/>
        <v>0</v>
      </c>
      <c r="I103" s="251">
        <v>0</v>
      </c>
      <c r="J103" s="253">
        <v>0</v>
      </c>
      <c r="K103" s="249" t="s">
        <v>136</v>
      </c>
      <c r="L103" s="254" t="s">
        <v>87</v>
      </c>
      <c r="M103" s="255" t="s">
        <v>87</v>
      </c>
      <c r="N103" s="258" t="s">
        <v>225</v>
      </c>
      <c r="O103" s="257" t="s">
        <v>169</v>
      </c>
    </row>
    <row r="104" spans="1:15" ht="79.5" customHeight="1">
      <c r="A104" s="246">
        <v>4198</v>
      </c>
      <c r="B104" s="247" t="s">
        <v>204</v>
      </c>
      <c r="C104" s="259" t="s">
        <v>295</v>
      </c>
      <c r="D104" s="249" t="s">
        <v>296</v>
      </c>
      <c r="E104" s="250">
        <v>500000</v>
      </c>
      <c r="F104" s="251">
        <v>0</v>
      </c>
      <c r="G104" s="252">
        <v>0</v>
      </c>
      <c r="H104" s="251">
        <f t="shared" si="9"/>
        <v>500000</v>
      </c>
      <c r="I104" s="251">
        <v>0</v>
      </c>
      <c r="J104" s="253">
        <f aca="true" t="shared" si="16" ref="J104:J109">I104/H104</f>
        <v>0</v>
      </c>
      <c r="K104" s="249" t="s">
        <v>136</v>
      </c>
      <c r="L104" s="254" t="s">
        <v>87</v>
      </c>
      <c r="M104" s="255"/>
      <c r="N104" s="258" t="s">
        <v>225</v>
      </c>
      <c r="O104" s="257" t="s">
        <v>169</v>
      </c>
    </row>
    <row r="105" spans="1:15" ht="79.5" customHeight="1">
      <c r="A105" s="246">
        <v>4198</v>
      </c>
      <c r="B105" s="247" t="s">
        <v>204</v>
      </c>
      <c r="C105" s="259" t="s">
        <v>297</v>
      </c>
      <c r="D105" s="249" t="s">
        <v>298</v>
      </c>
      <c r="E105" s="250">
        <v>1500000</v>
      </c>
      <c r="F105" s="251">
        <v>0</v>
      </c>
      <c r="G105" s="252">
        <v>500000</v>
      </c>
      <c r="H105" s="251">
        <f t="shared" si="9"/>
        <v>1000000</v>
      </c>
      <c r="I105" s="251">
        <v>157334.73</v>
      </c>
      <c r="J105" s="253">
        <f t="shared" si="16"/>
        <v>0.15733473</v>
      </c>
      <c r="K105" s="249" t="s">
        <v>86</v>
      </c>
      <c r="L105" s="254" t="s">
        <v>87</v>
      </c>
      <c r="M105" s="255" t="s">
        <v>87</v>
      </c>
      <c r="N105" s="256" t="s">
        <v>299</v>
      </c>
      <c r="O105" s="257" t="s">
        <v>169</v>
      </c>
    </row>
    <row r="106" spans="1:15" ht="79.5" customHeight="1">
      <c r="A106" s="246">
        <v>4198</v>
      </c>
      <c r="B106" s="247" t="s">
        <v>204</v>
      </c>
      <c r="C106" s="259" t="s">
        <v>300</v>
      </c>
      <c r="D106" s="249" t="s">
        <v>301</v>
      </c>
      <c r="E106" s="250">
        <v>200000</v>
      </c>
      <c r="F106" s="251">
        <v>0</v>
      </c>
      <c r="G106" s="252">
        <v>0</v>
      </c>
      <c r="H106" s="251">
        <f t="shared" si="9"/>
        <v>200000</v>
      </c>
      <c r="I106" s="251">
        <v>0</v>
      </c>
      <c r="J106" s="253">
        <f t="shared" si="16"/>
        <v>0</v>
      </c>
      <c r="K106" s="249" t="s">
        <v>86</v>
      </c>
      <c r="L106" s="254" t="s">
        <v>87</v>
      </c>
      <c r="M106" s="255" t="s">
        <v>87</v>
      </c>
      <c r="N106" s="256" t="s">
        <v>302</v>
      </c>
      <c r="O106" s="257" t="s">
        <v>169</v>
      </c>
    </row>
    <row r="107" spans="1:15" ht="79.5" customHeight="1">
      <c r="A107" s="246">
        <v>4198</v>
      </c>
      <c r="B107" s="247" t="s">
        <v>204</v>
      </c>
      <c r="C107" s="259" t="s">
        <v>303</v>
      </c>
      <c r="D107" s="249" t="s">
        <v>304</v>
      </c>
      <c r="E107" s="250">
        <v>7794500</v>
      </c>
      <c r="F107" s="251">
        <v>0</v>
      </c>
      <c r="G107" s="252">
        <v>1744500</v>
      </c>
      <c r="H107" s="251">
        <f t="shared" si="9"/>
        <v>6050000</v>
      </c>
      <c r="I107" s="251">
        <v>12305176.25</v>
      </c>
      <c r="J107" s="253">
        <f t="shared" si="16"/>
        <v>2.033913429752066</v>
      </c>
      <c r="K107" s="249" t="s">
        <v>86</v>
      </c>
      <c r="L107" s="254" t="s">
        <v>87</v>
      </c>
      <c r="M107" s="255" t="s">
        <v>87</v>
      </c>
      <c r="N107" s="256" t="s">
        <v>305</v>
      </c>
      <c r="O107" s="257" t="s">
        <v>169</v>
      </c>
    </row>
    <row r="108" spans="1:15" ht="79.5" customHeight="1">
      <c r="A108" s="246">
        <v>4198</v>
      </c>
      <c r="B108" s="247" t="s">
        <v>204</v>
      </c>
      <c r="C108" s="259" t="s">
        <v>306</v>
      </c>
      <c r="D108" s="249" t="s">
        <v>307</v>
      </c>
      <c r="E108" s="250">
        <v>500000</v>
      </c>
      <c r="F108" s="251">
        <v>0</v>
      </c>
      <c r="G108" s="252">
        <v>0</v>
      </c>
      <c r="H108" s="251">
        <f t="shared" si="9"/>
        <v>500000</v>
      </c>
      <c r="I108" s="251">
        <v>0</v>
      </c>
      <c r="J108" s="253">
        <f t="shared" si="16"/>
        <v>0</v>
      </c>
      <c r="K108" s="249" t="s">
        <v>136</v>
      </c>
      <c r="L108" s="254" t="s">
        <v>87</v>
      </c>
      <c r="M108" s="255" t="s">
        <v>87</v>
      </c>
      <c r="N108" s="258" t="s">
        <v>225</v>
      </c>
      <c r="O108" s="257" t="s">
        <v>169</v>
      </c>
    </row>
    <row r="109" spans="1:15" ht="79.5" customHeight="1">
      <c r="A109" s="246">
        <v>4198</v>
      </c>
      <c r="B109" s="247" t="s">
        <v>204</v>
      </c>
      <c r="C109" s="259" t="s">
        <v>308</v>
      </c>
      <c r="D109" s="249" t="s">
        <v>309</v>
      </c>
      <c r="E109" s="250">
        <v>500000</v>
      </c>
      <c r="F109" s="251">
        <v>0</v>
      </c>
      <c r="G109" s="252">
        <v>0</v>
      </c>
      <c r="H109" s="251">
        <f t="shared" si="9"/>
        <v>500000</v>
      </c>
      <c r="I109" s="251">
        <v>0</v>
      </c>
      <c r="J109" s="253">
        <f t="shared" si="16"/>
        <v>0</v>
      </c>
      <c r="K109" s="249" t="s">
        <v>136</v>
      </c>
      <c r="L109" s="254" t="s">
        <v>87</v>
      </c>
      <c r="M109" s="255" t="s">
        <v>87</v>
      </c>
      <c r="N109" s="258" t="s">
        <v>225</v>
      </c>
      <c r="O109" s="257" t="s">
        <v>169</v>
      </c>
    </row>
    <row r="110" spans="1:15" ht="79.5" customHeight="1">
      <c r="A110" s="246">
        <v>4198</v>
      </c>
      <c r="B110" s="247" t="s">
        <v>204</v>
      </c>
      <c r="C110" s="259" t="s">
        <v>310</v>
      </c>
      <c r="D110" s="249" t="s">
        <v>311</v>
      </c>
      <c r="E110" s="250">
        <v>996500</v>
      </c>
      <c r="F110" s="251">
        <v>0</v>
      </c>
      <c r="G110" s="252">
        <v>996500</v>
      </c>
      <c r="H110" s="251">
        <f t="shared" si="9"/>
        <v>0</v>
      </c>
      <c r="I110" s="251">
        <v>72943.04</v>
      </c>
      <c r="J110" s="253">
        <v>0</v>
      </c>
      <c r="K110" s="249" t="s">
        <v>262</v>
      </c>
      <c r="L110" s="254" t="s">
        <v>167</v>
      </c>
      <c r="M110" s="254" t="s">
        <v>167</v>
      </c>
      <c r="N110" s="258" t="s">
        <v>225</v>
      </c>
      <c r="O110" s="257" t="s">
        <v>169</v>
      </c>
    </row>
    <row r="111" spans="1:15" ht="79.5" customHeight="1">
      <c r="A111" s="246">
        <v>4198</v>
      </c>
      <c r="B111" s="247" t="s">
        <v>204</v>
      </c>
      <c r="C111" s="259" t="s">
        <v>312</v>
      </c>
      <c r="D111" s="249" t="s">
        <v>313</v>
      </c>
      <c r="E111" s="250">
        <v>2000000</v>
      </c>
      <c r="F111" s="251">
        <v>0</v>
      </c>
      <c r="G111" s="252">
        <v>935000</v>
      </c>
      <c r="H111" s="251">
        <f t="shared" si="9"/>
        <v>1065000</v>
      </c>
      <c r="I111" s="251">
        <v>1134162.3</v>
      </c>
      <c r="J111" s="253">
        <f>I111/H111</f>
        <v>1.0649411267605635</v>
      </c>
      <c r="K111" s="249" t="s">
        <v>196</v>
      </c>
      <c r="L111" s="254" t="s">
        <v>167</v>
      </c>
      <c r="M111" s="254" t="s">
        <v>167</v>
      </c>
      <c r="N111" s="258" t="s">
        <v>225</v>
      </c>
      <c r="O111" s="257" t="s">
        <v>169</v>
      </c>
    </row>
    <row r="112" spans="1:15" ht="79.5" customHeight="1">
      <c r="A112" s="246">
        <v>4198</v>
      </c>
      <c r="B112" s="247" t="s">
        <v>204</v>
      </c>
      <c r="C112" s="259" t="s">
        <v>314</v>
      </c>
      <c r="D112" s="249" t="s">
        <v>315</v>
      </c>
      <c r="E112" s="250">
        <v>5000000</v>
      </c>
      <c r="F112" s="251">
        <v>0</v>
      </c>
      <c r="G112" s="252">
        <v>5000000</v>
      </c>
      <c r="H112" s="251">
        <f t="shared" si="9"/>
        <v>0</v>
      </c>
      <c r="I112" s="251">
        <v>1276883.8</v>
      </c>
      <c r="J112" s="253">
        <v>0</v>
      </c>
      <c r="K112" s="249" t="s">
        <v>184</v>
      </c>
      <c r="L112" s="254" t="s">
        <v>167</v>
      </c>
      <c r="M112" s="254" t="s">
        <v>167</v>
      </c>
      <c r="N112" s="258" t="s">
        <v>225</v>
      </c>
      <c r="O112" s="257" t="s">
        <v>169</v>
      </c>
    </row>
    <row r="113" spans="1:15" ht="79.5" customHeight="1">
      <c r="A113" s="246">
        <v>4198</v>
      </c>
      <c r="B113" s="247" t="s">
        <v>204</v>
      </c>
      <c r="C113" s="259" t="s">
        <v>316</v>
      </c>
      <c r="D113" s="249" t="s">
        <v>317</v>
      </c>
      <c r="E113" s="250">
        <v>29300</v>
      </c>
      <c r="F113" s="251">
        <v>0</v>
      </c>
      <c r="G113" s="252">
        <v>29300</v>
      </c>
      <c r="H113" s="251">
        <f t="shared" si="9"/>
        <v>0</v>
      </c>
      <c r="I113" s="251">
        <v>0</v>
      </c>
      <c r="J113" s="253">
        <v>0</v>
      </c>
      <c r="K113" s="249" t="s">
        <v>86</v>
      </c>
      <c r="L113" s="254" t="s">
        <v>87</v>
      </c>
      <c r="M113" s="255"/>
      <c r="N113" s="258" t="s">
        <v>225</v>
      </c>
      <c r="O113" s="257" t="s">
        <v>169</v>
      </c>
    </row>
    <row r="114" spans="1:15" ht="79.5" customHeight="1">
      <c r="A114" s="246">
        <v>4198</v>
      </c>
      <c r="B114" s="247" t="s">
        <v>204</v>
      </c>
      <c r="C114" s="259" t="s">
        <v>318</v>
      </c>
      <c r="D114" s="249" t="s">
        <v>319</v>
      </c>
      <c r="E114" s="250">
        <v>985200</v>
      </c>
      <c r="F114" s="251">
        <v>0</v>
      </c>
      <c r="G114" s="252">
        <v>985200</v>
      </c>
      <c r="H114" s="251">
        <f t="shared" si="9"/>
        <v>0</v>
      </c>
      <c r="I114" s="251">
        <v>0</v>
      </c>
      <c r="J114" s="253">
        <v>0</v>
      </c>
      <c r="K114" s="249" t="s">
        <v>196</v>
      </c>
      <c r="L114" s="254" t="s">
        <v>167</v>
      </c>
      <c r="M114" s="254"/>
      <c r="N114" s="258" t="s">
        <v>225</v>
      </c>
      <c r="O114" s="257" t="s">
        <v>169</v>
      </c>
    </row>
    <row r="115" spans="1:15" ht="79.5" customHeight="1">
      <c r="A115" s="246">
        <v>4198</v>
      </c>
      <c r="B115" s="247" t="s">
        <v>204</v>
      </c>
      <c r="C115" s="259" t="s">
        <v>320</v>
      </c>
      <c r="D115" s="249" t="s">
        <v>321</v>
      </c>
      <c r="E115" s="250">
        <v>849000</v>
      </c>
      <c r="F115" s="251">
        <v>0</v>
      </c>
      <c r="G115" s="252">
        <v>849000</v>
      </c>
      <c r="H115" s="251">
        <f t="shared" si="9"/>
        <v>0</v>
      </c>
      <c r="I115" s="251">
        <v>0</v>
      </c>
      <c r="J115" s="253">
        <v>0</v>
      </c>
      <c r="K115" s="249" t="s">
        <v>196</v>
      </c>
      <c r="L115" s="254" t="s">
        <v>167</v>
      </c>
      <c r="M115" s="254"/>
      <c r="N115" s="258" t="s">
        <v>225</v>
      </c>
      <c r="O115" s="257" t="s">
        <v>169</v>
      </c>
    </row>
    <row r="116" spans="1:15" ht="79.5" customHeight="1">
      <c r="A116" s="246">
        <v>4198</v>
      </c>
      <c r="B116" s="247" t="s">
        <v>204</v>
      </c>
      <c r="C116" s="259" t="s">
        <v>322</v>
      </c>
      <c r="D116" s="249" t="s">
        <v>323</v>
      </c>
      <c r="E116" s="250">
        <v>458000</v>
      </c>
      <c r="F116" s="251">
        <v>0</v>
      </c>
      <c r="G116" s="252">
        <v>458000</v>
      </c>
      <c r="H116" s="251">
        <f t="shared" si="9"/>
        <v>0</v>
      </c>
      <c r="I116" s="251">
        <v>0</v>
      </c>
      <c r="J116" s="253">
        <v>0</v>
      </c>
      <c r="K116" s="249" t="s">
        <v>196</v>
      </c>
      <c r="L116" s="254" t="s">
        <v>167</v>
      </c>
      <c r="M116" s="254"/>
      <c r="N116" s="258" t="s">
        <v>225</v>
      </c>
      <c r="O116" s="257" t="s">
        <v>169</v>
      </c>
    </row>
    <row r="117" spans="1:15" ht="79.5" customHeight="1">
      <c r="A117" s="246">
        <v>4198</v>
      </c>
      <c r="B117" s="247" t="s">
        <v>204</v>
      </c>
      <c r="C117" s="259" t="s">
        <v>324</v>
      </c>
      <c r="D117" s="249" t="s">
        <v>325</v>
      </c>
      <c r="E117" s="250">
        <v>247600</v>
      </c>
      <c r="F117" s="251">
        <v>0</v>
      </c>
      <c r="G117" s="252">
        <v>247600</v>
      </c>
      <c r="H117" s="251">
        <f t="shared" si="9"/>
        <v>0</v>
      </c>
      <c r="I117" s="251">
        <v>0</v>
      </c>
      <c r="J117" s="253">
        <v>0</v>
      </c>
      <c r="K117" s="249" t="s">
        <v>196</v>
      </c>
      <c r="L117" s="254" t="s">
        <v>167</v>
      </c>
      <c r="M117" s="254"/>
      <c r="N117" s="258" t="s">
        <v>225</v>
      </c>
      <c r="O117" s="257" t="s">
        <v>169</v>
      </c>
    </row>
    <row r="118" spans="1:15" ht="79.5" customHeight="1">
      <c r="A118" s="246">
        <v>4198</v>
      </c>
      <c r="B118" s="247" t="s">
        <v>204</v>
      </c>
      <c r="C118" s="259" t="s">
        <v>326</v>
      </c>
      <c r="D118" s="249" t="s">
        <v>327</v>
      </c>
      <c r="E118" s="250">
        <v>447600</v>
      </c>
      <c r="F118" s="251">
        <v>0</v>
      </c>
      <c r="G118" s="252">
        <v>447600</v>
      </c>
      <c r="H118" s="251">
        <f t="shared" si="9"/>
        <v>0</v>
      </c>
      <c r="I118" s="251">
        <v>0</v>
      </c>
      <c r="J118" s="253">
        <v>0</v>
      </c>
      <c r="K118" s="249" t="s">
        <v>251</v>
      </c>
      <c r="L118" s="254" t="s">
        <v>87</v>
      </c>
      <c r="M118" s="255"/>
      <c r="N118" s="258" t="s">
        <v>225</v>
      </c>
      <c r="O118" s="257" t="s">
        <v>169</v>
      </c>
    </row>
    <row r="119" spans="1:15" ht="79.5" customHeight="1">
      <c r="A119" s="246">
        <v>4198</v>
      </c>
      <c r="B119" s="247" t="s">
        <v>204</v>
      </c>
      <c r="C119" s="259" t="s">
        <v>328</v>
      </c>
      <c r="D119" s="249" t="s">
        <v>329</v>
      </c>
      <c r="E119" s="250">
        <v>247600</v>
      </c>
      <c r="F119" s="251">
        <v>0</v>
      </c>
      <c r="G119" s="252">
        <v>247600</v>
      </c>
      <c r="H119" s="251">
        <f t="shared" si="9"/>
        <v>0</v>
      </c>
      <c r="I119" s="251">
        <v>0</v>
      </c>
      <c r="J119" s="253">
        <v>0</v>
      </c>
      <c r="K119" s="249" t="s">
        <v>222</v>
      </c>
      <c r="L119" s="254" t="s">
        <v>167</v>
      </c>
      <c r="M119" s="254"/>
      <c r="N119" s="258" t="s">
        <v>225</v>
      </c>
      <c r="O119" s="257" t="s">
        <v>169</v>
      </c>
    </row>
    <row r="120" spans="1:15" ht="79.5" customHeight="1">
      <c r="A120" s="246">
        <v>4198</v>
      </c>
      <c r="B120" s="247" t="s">
        <v>204</v>
      </c>
      <c r="C120" s="259" t="s">
        <v>330</v>
      </c>
      <c r="D120" s="249" t="s">
        <v>331</v>
      </c>
      <c r="E120" s="250">
        <v>105000</v>
      </c>
      <c r="F120" s="251">
        <v>0</v>
      </c>
      <c r="G120" s="252">
        <v>105000</v>
      </c>
      <c r="H120" s="251">
        <f t="shared" si="9"/>
        <v>0</v>
      </c>
      <c r="I120" s="251">
        <v>0</v>
      </c>
      <c r="J120" s="253">
        <v>0</v>
      </c>
      <c r="K120" s="249" t="s">
        <v>196</v>
      </c>
      <c r="L120" s="254" t="s">
        <v>167</v>
      </c>
      <c r="M120" s="254"/>
      <c r="N120" s="258" t="s">
        <v>225</v>
      </c>
      <c r="O120" s="257" t="s">
        <v>169</v>
      </c>
    </row>
    <row r="121" spans="1:15" ht="79.5" customHeight="1">
      <c r="A121" s="246">
        <v>4198</v>
      </c>
      <c r="B121" s="247" t="s">
        <v>204</v>
      </c>
      <c r="C121" s="259" t="s">
        <v>332</v>
      </c>
      <c r="D121" s="249" t="s">
        <v>333</v>
      </c>
      <c r="E121" s="250">
        <v>105000</v>
      </c>
      <c r="F121" s="251">
        <v>0</v>
      </c>
      <c r="G121" s="252">
        <v>105000</v>
      </c>
      <c r="H121" s="251">
        <f t="shared" si="9"/>
        <v>0</v>
      </c>
      <c r="I121" s="251">
        <v>0</v>
      </c>
      <c r="J121" s="253">
        <v>0</v>
      </c>
      <c r="K121" s="249" t="s">
        <v>251</v>
      </c>
      <c r="L121" s="254" t="s">
        <v>87</v>
      </c>
      <c r="M121" s="255"/>
      <c r="N121" s="258" t="s">
        <v>225</v>
      </c>
      <c r="O121" s="257" t="s">
        <v>169</v>
      </c>
    </row>
    <row r="122" spans="1:15" ht="79.5" customHeight="1">
      <c r="A122" s="246">
        <v>4198</v>
      </c>
      <c r="B122" s="247" t="s">
        <v>204</v>
      </c>
      <c r="C122" s="259" t="s">
        <v>334</v>
      </c>
      <c r="D122" s="249" t="s">
        <v>335</v>
      </c>
      <c r="E122" s="250">
        <v>105000</v>
      </c>
      <c r="F122" s="251">
        <v>0</v>
      </c>
      <c r="G122" s="252">
        <v>105000</v>
      </c>
      <c r="H122" s="251">
        <f t="shared" si="9"/>
        <v>0</v>
      </c>
      <c r="I122" s="251">
        <v>0</v>
      </c>
      <c r="J122" s="253">
        <v>0</v>
      </c>
      <c r="K122" s="249" t="s">
        <v>336</v>
      </c>
      <c r="L122" s="254" t="s">
        <v>167</v>
      </c>
      <c r="M122" s="254"/>
      <c r="N122" s="258" t="s">
        <v>225</v>
      </c>
      <c r="O122" s="257" t="s">
        <v>169</v>
      </c>
    </row>
    <row r="123" spans="1:15" ht="79.5" customHeight="1">
      <c r="A123" s="246">
        <v>4198</v>
      </c>
      <c r="B123" s="247" t="s">
        <v>204</v>
      </c>
      <c r="C123" s="259" t="s">
        <v>337</v>
      </c>
      <c r="D123" s="249" t="s">
        <v>338</v>
      </c>
      <c r="E123" s="250">
        <v>105000</v>
      </c>
      <c r="F123" s="251">
        <v>0</v>
      </c>
      <c r="G123" s="252">
        <v>105000</v>
      </c>
      <c r="H123" s="251">
        <f t="shared" si="9"/>
        <v>0</v>
      </c>
      <c r="I123" s="251">
        <v>0</v>
      </c>
      <c r="J123" s="253">
        <v>0</v>
      </c>
      <c r="K123" s="249" t="s">
        <v>244</v>
      </c>
      <c r="L123" s="254" t="s">
        <v>87</v>
      </c>
      <c r="M123" s="255"/>
      <c r="N123" s="258" t="s">
        <v>225</v>
      </c>
      <c r="O123" s="257" t="s">
        <v>169</v>
      </c>
    </row>
    <row r="124" spans="1:15" ht="79.5" customHeight="1">
      <c r="A124" s="246">
        <v>4198</v>
      </c>
      <c r="B124" s="247" t="s">
        <v>204</v>
      </c>
      <c r="C124" s="259" t="s">
        <v>339</v>
      </c>
      <c r="D124" s="249" t="s">
        <v>340</v>
      </c>
      <c r="E124" s="250">
        <v>262500</v>
      </c>
      <c r="F124" s="251">
        <v>0</v>
      </c>
      <c r="G124" s="252">
        <v>262500</v>
      </c>
      <c r="H124" s="251">
        <f t="shared" si="9"/>
        <v>0</v>
      </c>
      <c r="I124" s="251">
        <v>0</v>
      </c>
      <c r="J124" s="253">
        <v>0</v>
      </c>
      <c r="K124" s="249" t="s">
        <v>86</v>
      </c>
      <c r="L124" s="254" t="s">
        <v>87</v>
      </c>
      <c r="M124" s="255"/>
      <c r="N124" s="258" t="s">
        <v>225</v>
      </c>
      <c r="O124" s="257" t="s">
        <v>169</v>
      </c>
    </row>
    <row r="125" spans="1:15" ht="79.5" customHeight="1">
      <c r="A125" s="246">
        <v>4198</v>
      </c>
      <c r="B125" s="247" t="s">
        <v>204</v>
      </c>
      <c r="C125" s="259" t="s">
        <v>341</v>
      </c>
      <c r="D125" s="249" t="s">
        <v>342</v>
      </c>
      <c r="E125" s="250">
        <v>1056700</v>
      </c>
      <c r="F125" s="251">
        <v>0</v>
      </c>
      <c r="G125" s="252">
        <v>1056700</v>
      </c>
      <c r="H125" s="251">
        <f t="shared" si="9"/>
        <v>0</v>
      </c>
      <c r="I125" s="251">
        <v>0</v>
      </c>
      <c r="J125" s="253">
        <v>0</v>
      </c>
      <c r="K125" s="249" t="s">
        <v>251</v>
      </c>
      <c r="L125" s="254" t="s">
        <v>87</v>
      </c>
      <c r="M125" s="255"/>
      <c r="N125" s="258" t="s">
        <v>225</v>
      </c>
      <c r="O125" s="257" t="s">
        <v>169</v>
      </c>
    </row>
    <row r="126" spans="1:15" ht="79.5" customHeight="1">
      <c r="A126" s="246">
        <v>4198</v>
      </c>
      <c r="B126" s="247" t="s">
        <v>204</v>
      </c>
      <c r="C126" s="259" t="s">
        <v>343</v>
      </c>
      <c r="D126" s="249" t="s">
        <v>344</v>
      </c>
      <c r="E126" s="250">
        <v>534600</v>
      </c>
      <c r="F126" s="251">
        <v>0</v>
      </c>
      <c r="G126" s="252">
        <v>534600</v>
      </c>
      <c r="H126" s="251">
        <f t="shared" si="9"/>
        <v>0</v>
      </c>
      <c r="I126" s="251">
        <v>0</v>
      </c>
      <c r="J126" s="253"/>
      <c r="K126" s="249"/>
      <c r="L126" s="254"/>
      <c r="M126" s="260"/>
      <c r="N126" s="258" t="s">
        <v>225</v>
      </c>
      <c r="O126" s="257"/>
    </row>
    <row r="127" spans="1:15" ht="79.5" customHeight="1">
      <c r="A127" s="246">
        <v>4198</v>
      </c>
      <c r="B127" s="247" t="s">
        <v>204</v>
      </c>
      <c r="C127" s="259" t="s">
        <v>345</v>
      </c>
      <c r="D127" s="249" t="s">
        <v>346</v>
      </c>
      <c r="E127" s="250">
        <v>5000</v>
      </c>
      <c r="F127" s="251">
        <v>0</v>
      </c>
      <c r="G127" s="252">
        <v>0</v>
      </c>
      <c r="H127" s="251">
        <f t="shared" si="9"/>
        <v>5000</v>
      </c>
      <c r="I127" s="251">
        <v>0</v>
      </c>
      <c r="J127" s="253">
        <f aca="true" t="shared" si="17" ref="J127:J131">I127/H127</f>
        <v>0</v>
      </c>
      <c r="K127" s="249" t="s">
        <v>196</v>
      </c>
      <c r="L127" s="254" t="s">
        <v>167</v>
      </c>
      <c r="M127" s="254"/>
      <c r="N127" s="258" t="s">
        <v>225</v>
      </c>
      <c r="O127" s="257" t="s">
        <v>169</v>
      </c>
    </row>
    <row r="128" spans="1:15" ht="79.5" customHeight="1">
      <c r="A128" s="246">
        <v>4198</v>
      </c>
      <c r="B128" s="247" t="s">
        <v>204</v>
      </c>
      <c r="C128" s="259" t="s">
        <v>347</v>
      </c>
      <c r="D128" s="249" t="s">
        <v>348</v>
      </c>
      <c r="E128" s="250">
        <v>3871600</v>
      </c>
      <c r="F128" s="251">
        <v>0</v>
      </c>
      <c r="G128" s="252">
        <v>1371600</v>
      </c>
      <c r="H128" s="251">
        <f t="shared" si="9"/>
        <v>2500000</v>
      </c>
      <c r="I128" s="251">
        <v>11111881.52</v>
      </c>
      <c r="J128" s="253">
        <f t="shared" si="17"/>
        <v>4.444752608</v>
      </c>
      <c r="K128" s="249" t="s">
        <v>222</v>
      </c>
      <c r="L128" s="254" t="s">
        <v>167</v>
      </c>
      <c r="M128" s="254" t="s">
        <v>167</v>
      </c>
      <c r="N128" s="256" t="s">
        <v>349</v>
      </c>
      <c r="O128" s="257" t="s">
        <v>169</v>
      </c>
    </row>
    <row r="129" spans="1:15" ht="79.5" customHeight="1">
      <c r="A129" s="246">
        <v>4198</v>
      </c>
      <c r="B129" s="247" t="s">
        <v>204</v>
      </c>
      <c r="C129" s="259" t="s">
        <v>350</v>
      </c>
      <c r="D129" s="249" t="s">
        <v>351</v>
      </c>
      <c r="E129" s="250">
        <v>7500000</v>
      </c>
      <c r="F129" s="251">
        <v>0</v>
      </c>
      <c r="G129" s="252">
        <v>0</v>
      </c>
      <c r="H129" s="251">
        <f t="shared" si="9"/>
        <v>7500000</v>
      </c>
      <c r="I129" s="251">
        <v>6834580.64</v>
      </c>
      <c r="J129" s="253">
        <f t="shared" si="17"/>
        <v>0.9112774186666667</v>
      </c>
      <c r="K129" s="249" t="s">
        <v>222</v>
      </c>
      <c r="L129" s="254" t="s">
        <v>167</v>
      </c>
      <c r="M129" s="254" t="s">
        <v>167</v>
      </c>
      <c r="N129" s="256" t="s">
        <v>352</v>
      </c>
      <c r="O129" s="257" t="s">
        <v>169</v>
      </c>
    </row>
    <row r="130" spans="1:15" ht="79.5" customHeight="1">
      <c r="A130" s="246">
        <v>4198</v>
      </c>
      <c r="B130" s="247" t="s">
        <v>204</v>
      </c>
      <c r="C130" s="259" t="s">
        <v>353</v>
      </c>
      <c r="D130" s="249" t="s">
        <v>354</v>
      </c>
      <c r="E130" s="250">
        <v>7370400</v>
      </c>
      <c r="F130" s="251">
        <v>0</v>
      </c>
      <c r="G130" s="252">
        <v>870400</v>
      </c>
      <c r="H130" s="251">
        <f t="shared" si="9"/>
        <v>6500000</v>
      </c>
      <c r="I130" s="251">
        <v>47126.41</v>
      </c>
      <c r="J130" s="253">
        <f t="shared" si="17"/>
        <v>0.007250216923076923</v>
      </c>
      <c r="K130" s="249" t="s">
        <v>355</v>
      </c>
      <c r="L130" s="254" t="s">
        <v>167</v>
      </c>
      <c r="M130" s="254" t="s">
        <v>167</v>
      </c>
      <c r="N130" s="258" t="s">
        <v>225</v>
      </c>
      <c r="O130" s="257" t="s">
        <v>169</v>
      </c>
    </row>
    <row r="131" spans="1:15" ht="79.5" customHeight="1">
      <c r="A131" s="246">
        <v>4198</v>
      </c>
      <c r="B131" s="247" t="s">
        <v>204</v>
      </c>
      <c r="C131" s="259" t="s">
        <v>356</v>
      </c>
      <c r="D131" s="249" t="s">
        <v>357</v>
      </c>
      <c r="E131" s="250">
        <v>1000000</v>
      </c>
      <c r="F131" s="251">
        <v>0</v>
      </c>
      <c r="G131" s="252">
        <v>0</v>
      </c>
      <c r="H131" s="251">
        <f t="shared" si="9"/>
        <v>1000000</v>
      </c>
      <c r="I131" s="251">
        <v>774628.64</v>
      </c>
      <c r="J131" s="253">
        <f t="shared" si="17"/>
        <v>0.77462864</v>
      </c>
      <c r="K131" s="249" t="s">
        <v>136</v>
      </c>
      <c r="L131" s="254" t="s">
        <v>87</v>
      </c>
      <c r="M131" s="254" t="s">
        <v>87</v>
      </c>
      <c r="N131" s="258" t="s">
        <v>225</v>
      </c>
      <c r="O131" s="257" t="s">
        <v>169</v>
      </c>
    </row>
    <row r="132" spans="1:15" ht="79.5" customHeight="1">
      <c r="A132" s="246">
        <v>4198</v>
      </c>
      <c r="B132" s="247" t="s">
        <v>204</v>
      </c>
      <c r="C132" s="259" t="s">
        <v>358</v>
      </c>
      <c r="D132" s="249" t="s">
        <v>359</v>
      </c>
      <c r="E132" s="250">
        <v>0</v>
      </c>
      <c r="F132" s="251">
        <v>0</v>
      </c>
      <c r="G132" s="252">
        <v>0</v>
      </c>
      <c r="H132" s="251">
        <f t="shared" si="9"/>
        <v>0</v>
      </c>
      <c r="I132" s="251">
        <v>24368313.52</v>
      </c>
      <c r="J132" s="253">
        <v>0</v>
      </c>
      <c r="K132" s="249" t="s">
        <v>86</v>
      </c>
      <c r="L132" s="254" t="s">
        <v>87</v>
      </c>
      <c r="M132" s="254" t="s">
        <v>87</v>
      </c>
      <c r="N132" s="256" t="s">
        <v>360</v>
      </c>
      <c r="O132" s="257" t="s">
        <v>169</v>
      </c>
    </row>
    <row r="133" spans="1:15" ht="79.5" customHeight="1">
      <c r="A133" s="246">
        <v>4198</v>
      </c>
      <c r="B133" s="247" t="s">
        <v>204</v>
      </c>
      <c r="C133" s="259" t="s">
        <v>361</v>
      </c>
      <c r="D133" s="249" t="s">
        <v>362</v>
      </c>
      <c r="E133" s="250">
        <v>0</v>
      </c>
      <c r="F133" s="251">
        <v>0</v>
      </c>
      <c r="G133" s="252">
        <v>0</v>
      </c>
      <c r="H133" s="251">
        <f t="shared" si="9"/>
        <v>0</v>
      </c>
      <c r="I133" s="251">
        <v>484314.38</v>
      </c>
      <c r="J133" s="253">
        <v>0</v>
      </c>
      <c r="K133" s="249" t="s">
        <v>86</v>
      </c>
      <c r="L133" s="254" t="s">
        <v>87</v>
      </c>
      <c r="M133" s="254" t="s">
        <v>87</v>
      </c>
      <c r="N133" s="258" t="s">
        <v>225</v>
      </c>
      <c r="O133" s="257" t="s">
        <v>169</v>
      </c>
    </row>
    <row r="134" spans="1:15" ht="79.5" customHeight="1">
      <c r="A134" s="246">
        <v>4198</v>
      </c>
      <c r="B134" s="247" t="s">
        <v>204</v>
      </c>
      <c r="C134" s="259" t="s">
        <v>363</v>
      </c>
      <c r="D134" s="249" t="s">
        <v>364</v>
      </c>
      <c r="E134" s="250">
        <v>0</v>
      </c>
      <c r="F134" s="251">
        <v>350000</v>
      </c>
      <c r="G134" s="252">
        <v>0</v>
      </c>
      <c r="H134" s="251">
        <f t="shared" si="9"/>
        <v>350000</v>
      </c>
      <c r="I134" s="251">
        <v>649113.37</v>
      </c>
      <c r="J134" s="253">
        <f>I134/H134</f>
        <v>1.8546096285714286</v>
      </c>
      <c r="K134" s="249" t="s">
        <v>86</v>
      </c>
      <c r="L134" s="254" t="s">
        <v>87</v>
      </c>
      <c r="M134" s="254" t="s">
        <v>87</v>
      </c>
      <c r="N134" s="258" t="s">
        <v>225</v>
      </c>
      <c r="O134" s="257" t="s">
        <v>169</v>
      </c>
    </row>
    <row r="135" spans="1:15" ht="79.5" customHeight="1">
      <c r="A135" s="246">
        <v>4198</v>
      </c>
      <c r="B135" s="247" t="s">
        <v>204</v>
      </c>
      <c r="C135" s="259" t="s">
        <v>365</v>
      </c>
      <c r="D135" s="249" t="s">
        <v>366</v>
      </c>
      <c r="E135" s="250">
        <v>0</v>
      </c>
      <c r="F135" s="251">
        <v>0</v>
      </c>
      <c r="G135" s="252">
        <v>0</v>
      </c>
      <c r="H135" s="251">
        <f t="shared" si="9"/>
        <v>0</v>
      </c>
      <c r="I135" s="251">
        <v>727330.8</v>
      </c>
      <c r="J135" s="253">
        <v>0</v>
      </c>
      <c r="K135" s="249" t="s">
        <v>86</v>
      </c>
      <c r="L135" s="254" t="s">
        <v>87</v>
      </c>
      <c r="M135" s="254" t="s">
        <v>87</v>
      </c>
      <c r="N135" s="258" t="s">
        <v>225</v>
      </c>
      <c r="O135" s="257" t="s">
        <v>169</v>
      </c>
    </row>
    <row r="136" spans="1:15" ht="79.5" customHeight="1">
      <c r="A136" s="246">
        <v>4198</v>
      </c>
      <c r="B136" s="247" t="s">
        <v>204</v>
      </c>
      <c r="C136" s="259" t="s">
        <v>367</v>
      </c>
      <c r="D136" s="249" t="s">
        <v>368</v>
      </c>
      <c r="E136" s="250">
        <v>0</v>
      </c>
      <c r="F136" s="251">
        <v>0</v>
      </c>
      <c r="G136" s="252">
        <v>0</v>
      </c>
      <c r="H136" s="251">
        <f t="shared" si="9"/>
        <v>0</v>
      </c>
      <c r="I136" s="251">
        <v>1786613.25</v>
      </c>
      <c r="J136" s="253">
        <v>0</v>
      </c>
      <c r="K136" s="249" t="s">
        <v>86</v>
      </c>
      <c r="L136" s="254" t="s">
        <v>87</v>
      </c>
      <c r="M136" s="254" t="s">
        <v>87</v>
      </c>
      <c r="N136" s="256" t="s">
        <v>369</v>
      </c>
      <c r="O136" s="257" t="s">
        <v>169</v>
      </c>
    </row>
    <row r="137" spans="1:15" ht="79.5" customHeight="1">
      <c r="A137" s="261">
        <v>4202</v>
      </c>
      <c r="B137" s="262" t="s">
        <v>370</v>
      </c>
      <c r="C137" s="263">
        <v>0</v>
      </c>
      <c r="D137" s="264" t="s">
        <v>113</v>
      </c>
      <c r="E137" s="265">
        <v>8095000</v>
      </c>
      <c r="F137" s="265">
        <v>0</v>
      </c>
      <c r="G137" s="266">
        <v>530000</v>
      </c>
      <c r="H137" s="265">
        <f t="shared" si="9"/>
        <v>7565000</v>
      </c>
      <c r="I137" s="265">
        <v>1100000</v>
      </c>
      <c r="J137" s="267">
        <f aca="true" t="shared" si="18" ref="J137:J141">I137/H137</f>
        <v>0.14540647719762062</v>
      </c>
      <c r="K137" s="264" t="s">
        <v>86</v>
      </c>
      <c r="L137" s="268" t="s">
        <v>87</v>
      </c>
      <c r="M137" s="268" t="s">
        <v>87</v>
      </c>
      <c r="N137" s="269" t="s">
        <v>371</v>
      </c>
      <c r="O137" s="270" t="s">
        <v>169</v>
      </c>
    </row>
    <row r="138" spans="1:15" ht="79.5" customHeight="1">
      <c r="A138" s="261">
        <v>4202</v>
      </c>
      <c r="B138" s="262" t="s">
        <v>370</v>
      </c>
      <c r="C138" s="263">
        <v>464</v>
      </c>
      <c r="D138" s="264" t="s">
        <v>372</v>
      </c>
      <c r="E138" s="265">
        <v>1000000</v>
      </c>
      <c r="F138" s="265">
        <v>0</v>
      </c>
      <c r="G138" s="266">
        <v>300000</v>
      </c>
      <c r="H138" s="265">
        <f t="shared" si="9"/>
        <v>700000</v>
      </c>
      <c r="I138" s="265">
        <v>0</v>
      </c>
      <c r="J138" s="267">
        <f t="shared" si="18"/>
        <v>0</v>
      </c>
      <c r="K138" s="264" t="s">
        <v>373</v>
      </c>
      <c r="L138" s="268" t="s">
        <v>167</v>
      </c>
      <c r="M138" s="268" t="s">
        <v>167</v>
      </c>
      <c r="N138" s="269" t="s">
        <v>374</v>
      </c>
      <c r="O138" s="270" t="s">
        <v>169</v>
      </c>
    </row>
    <row r="139" spans="1:15" ht="79.5" customHeight="1">
      <c r="A139" s="261">
        <v>4202</v>
      </c>
      <c r="B139" s="262" t="s">
        <v>370</v>
      </c>
      <c r="C139" s="263">
        <v>465</v>
      </c>
      <c r="D139" s="264" t="s">
        <v>375</v>
      </c>
      <c r="E139" s="265">
        <v>4000000</v>
      </c>
      <c r="F139" s="265">
        <v>0</v>
      </c>
      <c r="G139" s="266">
        <v>3200000</v>
      </c>
      <c r="H139" s="265">
        <f t="shared" si="9"/>
        <v>800000</v>
      </c>
      <c r="I139" s="265">
        <v>538039.49</v>
      </c>
      <c r="J139" s="267">
        <f t="shared" si="18"/>
        <v>0.6725493625</v>
      </c>
      <c r="K139" s="264" t="s">
        <v>376</v>
      </c>
      <c r="L139" s="268" t="s">
        <v>167</v>
      </c>
      <c r="M139" s="268" t="s">
        <v>167</v>
      </c>
      <c r="N139" s="269" t="s">
        <v>377</v>
      </c>
      <c r="O139" s="270" t="s">
        <v>169</v>
      </c>
    </row>
    <row r="140" spans="1:15" ht="90" customHeight="1">
      <c r="A140" s="261">
        <v>4202</v>
      </c>
      <c r="B140" s="262" t="s">
        <v>370</v>
      </c>
      <c r="C140" s="263">
        <v>466</v>
      </c>
      <c r="D140" s="264" t="s">
        <v>378</v>
      </c>
      <c r="E140" s="265">
        <v>3200000</v>
      </c>
      <c r="F140" s="265">
        <v>0</v>
      </c>
      <c r="G140" s="266">
        <v>700000</v>
      </c>
      <c r="H140" s="265">
        <f t="shared" si="9"/>
        <v>2500000</v>
      </c>
      <c r="I140" s="265">
        <v>21491.91</v>
      </c>
      <c r="J140" s="267">
        <f t="shared" si="18"/>
        <v>0.008596764</v>
      </c>
      <c r="K140" s="264" t="s">
        <v>376</v>
      </c>
      <c r="L140" s="268" t="s">
        <v>167</v>
      </c>
      <c r="M140" s="268" t="s">
        <v>167</v>
      </c>
      <c r="N140" s="269" t="s">
        <v>379</v>
      </c>
      <c r="O140" s="270" t="s">
        <v>169</v>
      </c>
    </row>
    <row r="141" spans="1:15" ht="79.5" customHeight="1">
      <c r="A141" s="261">
        <v>4202</v>
      </c>
      <c r="B141" s="262" t="s">
        <v>370</v>
      </c>
      <c r="C141" s="263">
        <v>467</v>
      </c>
      <c r="D141" s="264" t="s">
        <v>380</v>
      </c>
      <c r="E141" s="265">
        <v>0</v>
      </c>
      <c r="F141" s="265">
        <v>0</v>
      </c>
      <c r="G141" s="266">
        <v>100000</v>
      </c>
      <c r="H141" s="265">
        <f t="shared" si="9"/>
        <v>-100000</v>
      </c>
      <c r="I141" s="265">
        <v>13357912.21</v>
      </c>
      <c r="J141" s="267">
        <f t="shared" si="18"/>
        <v>-133.5791221</v>
      </c>
      <c r="K141" s="264" t="s">
        <v>376</v>
      </c>
      <c r="L141" s="268" t="s">
        <v>167</v>
      </c>
      <c r="M141" s="268" t="s">
        <v>167</v>
      </c>
      <c r="N141" s="269" t="s">
        <v>381</v>
      </c>
      <c r="O141" s="270" t="s">
        <v>169</v>
      </c>
    </row>
    <row r="142" spans="1:15" ht="79.5" customHeight="1">
      <c r="A142" s="261">
        <v>4202</v>
      </c>
      <c r="B142" s="262" t="s">
        <v>370</v>
      </c>
      <c r="C142" s="263">
        <v>468</v>
      </c>
      <c r="D142" s="264" t="s">
        <v>382</v>
      </c>
      <c r="E142" s="265">
        <v>0</v>
      </c>
      <c r="F142" s="265">
        <v>0</v>
      </c>
      <c r="G142" s="266">
        <v>0</v>
      </c>
      <c r="H142" s="265">
        <f t="shared" si="9"/>
        <v>0</v>
      </c>
      <c r="I142" s="265">
        <v>697464.67</v>
      </c>
      <c r="J142" s="267">
        <v>0</v>
      </c>
      <c r="K142" s="264" t="s">
        <v>355</v>
      </c>
      <c r="L142" s="268" t="s">
        <v>167</v>
      </c>
      <c r="M142" s="268" t="s">
        <v>167</v>
      </c>
      <c r="N142" s="269" t="s">
        <v>383</v>
      </c>
      <c r="O142" s="270" t="s">
        <v>169</v>
      </c>
    </row>
    <row r="143" spans="1:15" ht="79.5" customHeight="1">
      <c r="A143" s="261">
        <v>4202</v>
      </c>
      <c r="B143" s="262" t="s">
        <v>370</v>
      </c>
      <c r="C143" s="263">
        <v>760</v>
      </c>
      <c r="D143" s="264" t="s">
        <v>384</v>
      </c>
      <c r="E143" s="265">
        <v>0</v>
      </c>
      <c r="F143" s="265">
        <v>0</v>
      </c>
      <c r="G143" s="266">
        <v>0</v>
      </c>
      <c r="H143" s="265">
        <f t="shared" si="9"/>
        <v>0</v>
      </c>
      <c r="I143" s="265">
        <v>10483.44</v>
      </c>
      <c r="J143" s="267">
        <v>0</v>
      </c>
      <c r="K143" s="264" t="s">
        <v>222</v>
      </c>
      <c r="L143" s="268" t="s">
        <v>167</v>
      </c>
      <c r="M143" s="268" t="s">
        <v>167</v>
      </c>
      <c r="N143" s="269" t="s">
        <v>371</v>
      </c>
      <c r="O143" s="270" t="s">
        <v>169</v>
      </c>
    </row>
    <row r="144" spans="1:15" ht="79.5" customHeight="1">
      <c r="A144" s="261">
        <v>4202</v>
      </c>
      <c r="B144" s="262" t="s">
        <v>370</v>
      </c>
      <c r="C144" s="263" t="s">
        <v>385</v>
      </c>
      <c r="D144" s="264" t="s">
        <v>386</v>
      </c>
      <c r="E144" s="265">
        <v>1809800</v>
      </c>
      <c r="F144" s="265">
        <v>0</v>
      </c>
      <c r="G144" s="266">
        <v>809800</v>
      </c>
      <c r="H144" s="265">
        <f t="shared" si="9"/>
        <v>1000000</v>
      </c>
      <c r="I144" s="265">
        <v>438799.17</v>
      </c>
      <c r="J144" s="267">
        <f aca="true" t="shared" si="19" ref="J144:J151">I144/H144</f>
        <v>0.43879916999999996</v>
      </c>
      <c r="K144" s="264" t="s">
        <v>376</v>
      </c>
      <c r="L144" s="268" t="s">
        <v>167</v>
      </c>
      <c r="M144" s="268" t="s">
        <v>167</v>
      </c>
      <c r="N144" s="269" t="s">
        <v>371</v>
      </c>
      <c r="O144" s="270" t="s">
        <v>169</v>
      </c>
    </row>
    <row r="145" spans="1:15" ht="79.5" customHeight="1">
      <c r="A145" s="261">
        <v>4202</v>
      </c>
      <c r="B145" s="262" t="s">
        <v>370</v>
      </c>
      <c r="C145" s="263" t="s">
        <v>387</v>
      </c>
      <c r="D145" s="264" t="s">
        <v>388</v>
      </c>
      <c r="E145" s="265">
        <v>740800</v>
      </c>
      <c r="F145" s="265">
        <v>0</v>
      </c>
      <c r="G145" s="266">
        <v>240800</v>
      </c>
      <c r="H145" s="265">
        <f t="shared" si="9"/>
        <v>500000</v>
      </c>
      <c r="I145" s="265">
        <v>354755.98</v>
      </c>
      <c r="J145" s="267">
        <f t="shared" si="19"/>
        <v>0.7095119599999999</v>
      </c>
      <c r="K145" s="264" t="s">
        <v>376</v>
      </c>
      <c r="L145" s="268" t="s">
        <v>167</v>
      </c>
      <c r="M145" s="268" t="s">
        <v>167</v>
      </c>
      <c r="N145" s="269" t="s">
        <v>371</v>
      </c>
      <c r="O145" s="270" t="s">
        <v>169</v>
      </c>
    </row>
    <row r="146" spans="1:15" ht="79.5" customHeight="1">
      <c r="A146" s="261">
        <v>4202</v>
      </c>
      <c r="B146" s="262" t="s">
        <v>370</v>
      </c>
      <c r="C146" s="263" t="s">
        <v>389</v>
      </c>
      <c r="D146" s="264" t="s">
        <v>390</v>
      </c>
      <c r="E146" s="265">
        <v>1000000</v>
      </c>
      <c r="F146" s="265">
        <v>0</v>
      </c>
      <c r="G146" s="266">
        <v>0</v>
      </c>
      <c r="H146" s="265">
        <f t="shared" si="9"/>
        <v>1000000</v>
      </c>
      <c r="I146" s="265">
        <v>0</v>
      </c>
      <c r="J146" s="267">
        <f t="shared" si="19"/>
        <v>0</v>
      </c>
      <c r="K146" s="264" t="s">
        <v>86</v>
      </c>
      <c r="L146" s="268" t="s">
        <v>87</v>
      </c>
      <c r="M146" s="268"/>
      <c r="N146" s="269" t="s">
        <v>371</v>
      </c>
      <c r="O146" s="270" t="s">
        <v>169</v>
      </c>
    </row>
    <row r="147" spans="1:15" ht="79.5" customHeight="1">
      <c r="A147" s="261">
        <v>4202</v>
      </c>
      <c r="B147" s="262" t="s">
        <v>370</v>
      </c>
      <c r="C147" s="263" t="s">
        <v>391</v>
      </c>
      <c r="D147" s="264" t="s">
        <v>392</v>
      </c>
      <c r="E147" s="265">
        <v>500000</v>
      </c>
      <c r="F147" s="265">
        <v>0</v>
      </c>
      <c r="G147" s="266">
        <v>0</v>
      </c>
      <c r="H147" s="265">
        <f t="shared" si="9"/>
        <v>500000</v>
      </c>
      <c r="I147" s="265">
        <v>0</v>
      </c>
      <c r="J147" s="267">
        <f t="shared" si="19"/>
        <v>0</v>
      </c>
      <c r="K147" s="264" t="s">
        <v>136</v>
      </c>
      <c r="L147" s="268" t="s">
        <v>87</v>
      </c>
      <c r="M147" s="268"/>
      <c r="N147" s="269" t="s">
        <v>371</v>
      </c>
      <c r="O147" s="270" t="s">
        <v>169</v>
      </c>
    </row>
    <row r="148" spans="1:15" ht="79.5" customHeight="1">
      <c r="A148" s="261">
        <v>4202</v>
      </c>
      <c r="B148" s="262" t="s">
        <v>370</v>
      </c>
      <c r="C148" s="263" t="s">
        <v>393</v>
      </c>
      <c r="D148" s="264" t="s">
        <v>394</v>
      </c>
      <c r="E148" s="265">
        <v>150000</v>
      </c>
      <c r="F148" s="265">
        <v>0</v>
      </c>
      <c r="G148" s="266">
        <v>0</v>
      </c>
      <c r="H148" s="265">
        <f t="shared" si="9"/>
        <v>150000</v>
      </c>
      <c r="I148" s="265">
        <v>223250.19</v>
      </c>
      <c r="J148" s="267">
        <f t="shared" si="19"/>
        <v>1.4883346</v>
      </c>
      <c r="K148" s="264" t="s">
        <v>136</v>
      </c>
      <c r="L148" s="268" t="s">
        <v>87</v>
      </c>
      <c r="M148" s="268" t="s">
        <v>87</v>
      </c>
      <c r="N148" s="269" t="s">
        <v>371</v>
      </c>
      <c r="O148" s="270" t="s">
        <v>169</v>
      </c>
    </row>
    <row r="149" spans="1:15" ht="79.5" customHeight="1">
      <c r="A149" s="261">
        <v>4202</v>
      </c>
      <c r="B149" s="262" t="s">
        <v>370</v>
      </c>
      <c r="C149" s="263" t="s">
        <v>395</v>
      </c>
      <c r="D149" s="264" t="s">
        <v>396</v>
      </c>
      <c r="E149" s="265">
        <v>150000</v>
      </c>
      <c r="F149" s="265">
        <v>0</v>
      </c>
      <c r="G149" s="266">
        <v>0</v>
      </c>
      <c r="H149" s="265">
        <f t="shared" si="9"/>
        <v>150000</v>
      </c>
      <c r="I149" s="265">
        <v>0</v>
      </c>
      <c r="J149" s="267">
        <f t="shared" si="19"/>
        <v>0</v>
      </c>
      <c r="K149" s="264" t="s">
        <v>136</v>
      </c>
      <c r="L149" s="268" t="s">
        <v>87</v>
      </c>
      <c r="M149" s="268"/>
      <c r="N149" s="271"/>
      <c r="O149" s="270" t="s">
        <v>169</v>
      </c>
    </row>
    <row r="150" spans="1:15" ht="79.5" customHeight="1">
      <c r="A150" s="261">
        <v>4202</v>
      </c>
      <c r="B150" s="262" t="s">
        <v>370</v>
      </c>
      <c r="C150" s="263" t="s">
        <v>397</v>
      </c>
      <c r="D150" s="272" t="s">
        <v>398</v>
      </c>
      <c r="E150" s="265">
        <v>1045900</v>
      </c>
      <c r="F150" s="265">
        <v>0</v>
      </c>
      <c r="G150" s="266">
        <v>545900</v>
      </c>
      <c r="H150" s="265">
        <f t="shared" si="9"/>
        <v>500000</v>
      </c>
      <c r="I150" s="265">
        <v>2560585.02</v>
      </c>
      <c r="J150" s="267">
        <f t="shared" si="19"/>
        <v>5.12117004</v>
      </c>
      <c r="K150" s="264" t="s">
        <v>86</v>
      </c>
      <c r="L150" s="268" t="s">
        <v>87</v>
      </c>
      <c r="M150" s="268" t="s">
        <v>87</v>
      </c>
      <c r="N150" s="269" t="s">
        <v>399</v>
      </c>
      <c r="O150" s="270" t="s">
        <v>169</v>
      </c>
    </row>
    <row r="151" spans="1:15" ht="79.5" customHeight="1">
      <c r="A151" s="261">
        <v>4202</v>
      </c>
      <c r="B151" s="262" t="s">
        <v>370</v>
      </c>
      <c r="C151" s="263" t="s">
        <v>400</v>
      </c>
      <c r="D151" s="264" t="s">
        <v>401</v>
      </c>
      <c r="E151" s="265">
        <v>9000000</v>
      </c>
      <c r="F151" s="265">
        <v>0</v>
      </c>
      <c r="G151" s="266">
        <v>1000000</v>
      </c>
      <c r="H151" s="265">
        <f t="shared" si="9"/>
        <v>8000000</v>
      </c>
      <c r="I151" s="265">
        <v>180524.9</v>
      </c>
      <c r="J151" s="267">
        <f t="shared" si="19"/>
        <v>0.0225656125</v>
      </c>
      <c r="K151" s="264" t="s">
        <v>373</v>
      </c>
      <c r="L151" s="268" t="s">
        <v>167</v>
      </c>
      <c r="M151" s="268"/>
      <c r="N151" s="269" t="s">
        <v>402</v>
      </c>
      <c r="O151" s="270" t="s">
        <v>169</v>
      </c>
    </row>
    <row r="152" spans="1:15" ht="79.5" customHeight="1">
      <c r="A152" s="261">
        <v>4202</v>
      </c>
      <c r="B152" s="262" t="s">
        <v>370</v>
      </c>
      <c r="C152" s="263" t="s">
        <v>403</v>
      </c>
      <c r="D152" s="264" t="s">
        <v>404</v>
      </c>
      <c r="E152" s="265">
        <v>35000</v>
      </c>
      <c r="F152" s="265">
        <v>0</v>
      </c>
      <c r="G152" s="266">
        <v>1396000</v>
      </c>
      <c r="H152" s="265">
        <f t="shared" si="9"/>
        <v>-1361000</v>
      </c>
      <c r="I152" s="265">
        <v>0</v>
      </c>
      <c r="J152" s="267">
        <v>0</v>
      </c>
      <c r="K152" s="264" t="s">
        <v>136</v>
      </c>
      <c r="L152" s="268" t="s">
        <v>87</v>
      </c>
      <c r="M152" s="268"/>
      <c r="N152" s="265"/>
      <c r="O152" s="270" t="s">
        <v>169</v>
      </c>
    </row>
    <row r="153" spans="1:15" ht="79.5" customHeight="1">
      <c r="A153" s="261">
        <v>4202</v>
      </c>
      <c r="B153" s="262" t="s">
        <v>370</v>
      </c>
      <c r="C153" s="263" t="s">
        <v>405</v>
      </c>
      <c r="D153" s="264" t="s">
        <v>406</v>
      </c>
      <c r="E153" s="265">
        <v>100000</v>
      </c>
      <c r="F153" s="265">
        <v>0</v>
      </c>
      <c r="G153" s="266">
        <v>0</v>
      </c>
      <c r="H153" s="265">
        <f t="shared" si="9"/>
        <v>100000</v>
      </c>
      <c r="I153" s="265">
        <v>0</v>
      </c>
      <c r="J153" s="267">
        <f aca="true" t="shared" si="20" ref="J153:J155">I153/H153</f>
        <v>0</v>
      </c>
      <c r="K153" s="264" t="s">
        <v>136</v>
      </c>
      <c r="L153" s="268" t="s">
        <v>87</v>
      </c>
      <c r="M153" s="268"/>
      <c r="N153" s="271"/>
      <c r="O153" s="270" t="s">
        <v>169</v>
      </c>
    </row>
    <row r="154" spans="1:15" ht="79.5" customHeight="1">
      <c r="A154" s="261">
        <v>4202</v>
      </c>
      <c r="B154" s="262" t="s">
        <v>370</v>
      </c>
      <c r="C154" s="263" t="s">
        <v>407</v>
      </c>
      <c r="D154" s="264" t="s">
        <v>408</v>
      </c>
      <c r="E154" s="265">
        <v>300000</v>
      </c>
      <c r="F154" s="265">
        <v>0</v>
      </c>
      <c r="G154" s="266">
        <v>0</v>
      </c>
      <c r="H154" s="265">
        <f t="shared" si="9"/>
        <v>300000</v>
      </c>
      <c r="I154" s="265">
        <v>0</v>
      </c>
      <c r="J154" s="267">
        <f t="shared" si="20"/>
        <v>0</v>
      </c>
      <c r="K154" s="264" t="s">
        <v>136</v>
      </c>
      <c r="L154" s="268" t="s">
        <v>87</v>
      </c>
      <c r="M154" s="268"/>
      <c r="N154" s="271"/>
      <c r="O154" s="270" t="s">
        <v>169</v>
      </c>
    </row>
    <row r="155" spans="1:15" ht="79.5" customHeight="1">
      <c r="A155" s="261">
        <v>4202</v>
      </c>
      <c r="B155" s="262" t="s">
        <v>370</v>
      </c>
      <c r="C155" s="263" t="s">
        <v>409</v>
      </c>
      <c r="D155" s="264" t="s">
        <v>410</v>
      </c>
      <c r="E155" s="265">
        <v>100000</v>
      </c>
      <c r="F155" s="265">
        <v>0</v>
      </c>
      <c r="G155" s="266">
        <v>0</v>
      </c>
      <c r="H155" s="265">
        <f t="shared" si="9"/>
        <v>100000</v>
      </c>
      <c r="I155" s="265">
        <v>0</v>
      </c>
      <c r="J155" s="267">
        <f t="shared" si="20"/>
        <v>0</v>
      </c>
      <c r="K155" s="264" t="s">
        <v>136</v>
      </c>
      <c r="L155" s="268" t="s">
        <v>87</v>
      </c>
      <c r="M155" s="268"/>
      <c r="N155" s="271"/>
      <c r="O155" s="270" t="s">
        <v>169</v>
      </c>
    </row>
    <row r="156" spans="1:15" ht="79.5" customHeight="1">
      <c r="A156" s="261">
        <v>4202</v>
      </c>
      <c r="B156" s="262" t="s">
        <v>370</v>
      </c>
      <c r="C156" s="263" t="s">
        <v>411</v>
      </c>
      <c r="D156" s="264" t="s">
        <v>412</v>
      </c>
      <c r="E156" s="265">
        <v>1150000</v>
      </c>
      <c r="F156" s="265">
        <v>0</v>
      </c>
      <c r="G156" s="266">
        <v>1150000</v>
      </c>
      <c r="H156" s="265">
        <f t="shared" si="9"/>
        <v>0</v>
      </c>
      <c r="I156" s="265">
        <v>799440.43</v>
      </c>
      <c r="J156" s="267">
        <v>0</v>
      </c>
      <c r="K156" s="264" t="s">
        <v>136</v>
      </c>
      <c r="L156" s="268" t="s">
        <v>87</v>
      </c>
      <c r="M156" s="268"/>
      <c r="N156" s="271"/>
      <c r="O156" s="270" t="s">
        <v>169</v>
      </c>
    </row>
    <row r="157" spans="1:15" ht="79.5" customHeight="1">
      <c r="A157" s="261">
        <v>4202</v>
      </c>
      <c r="B157" s="262" t="s">
        <v>370</v>
      </c>
      <c r="C157" s="263" t="s">
        <v>413</v>
      </c>
      <c r="D157" s="264" t="s">
        <v>414</v>
      </c>
      <c r="E157" s="265">
        <v>1000000</v>
      </c>
      <c r="F157" s="265">
        <v>0</v>
      </c>
      <c r="G157" s="266">
        <v>1000000</v>
      </c>
      <c r="H157" s="265">
        <f t="shared" si="9"/>
        <v>0</v>
      </c>
      <c r="I157" s="265">
        <v>0</v>
      </c>
      <c r="J157" s="267">
        <v>0</v>
      </c>
      <c r="K157" s="264" t="s">
        <v>373</v>
      </c>
      <c r="L157" s="268" t="s">
        <v>167</v>
      </c>
      <c r="M157" s="268"/>
      <c r="N157" s="271"/>
      <c r="O157" s="270" t="s">
        <v>169</v>
      </c>
    </row>
    <row r="158" spans="1:15" ht="79.5" customHeight="1">
      <c r="A158" s="261">
        <v>4202</v>
      </c>
      <c r="B158" s="262" t="s">
        <v>370</v>
      </c>
      <c r="C158" s="263" t="s">
        <v>415</v>
      </c>
      <c r="D158" s="264" t="s">
        <v>416</v>
      </c>
      <c r="E158" s="265">
        <v>0</v>
      </c>
      <c r="F158" s="265">
        <v>0</v>
      </c>
      <c r="G158" s="266">
        <v>1710000</v>
      </c>
      <c r="H158" s="265">
        <f t="shared" si="9"/>
        <v>-1710000</v>
      </c>
      <c r="I158" s="265">
        <v>4510937.03</v>
      </c>
      <c r="J158" s="267">
        <f>I158/H158</f>
        <v>-2.6379748713450293</v>
      </c>
      <c r="K158" s="264" t="s">
        <v>373</v>
      </c>
      <c r="L158" s="268" t="s">
        <v>167</v>
      </c>
      <c r="M158" s="268" t="s">
        <v>167</v>
      </c>
      <c r="N158" s="269" t="s">
        <v>417</v>
      </c>
      <c r="O158" s="270" t="s">
        <v>169</v>
      </c>
    </row>
    <row r="159" spans="1:15" ht="63" customHeight="1">
      <c r="A159" s="261">
        <v>4202</v>
      </c>
      <c r="B159" s="262" t="s">
        <v>370</v>
      </c>
      <c r="C159" s="263" t="s">
        <v>418</v>
      </c>
      <c r="D159" s="264" t="s">
        <v>419</v>
      </c>
      <c r="E159" s="265">
        <v>0</v>
      </c>
      <c r="F159" s="265">
        <v>0</v>
      </c>
      <c r="G159" s="266">
        <v>1190000</v>
      </c>
      <c r="H159" s="265">
        <f t="shared" si="9"/>
        <v>-1190000</v>
      </c>
      <c r="I159" s="265">
        <v>0</v>
      </c>
      <c r="J159" s="267">
        <v>0</v>
      </c>
      <c r="K159" s="264" t="s">
        <v>376</v>
      </c>
      <c r="L159" s="268" t="s">
        <v>167</v>
      </c>
      <c r="M159" s="268"/>
      <c r="N159" s="271"/>
      <c r="O159" s="270" t="s">
        <v>169</v>
      </c>
    </row>
    <row r="160" spans="1:15" ht="63" customHeight="1">
      <c r="A160" s="261">
        <v>4202</v>
      </c>
      <c r="B160" s="262" t="s">
        <v>370</v>
      </c>
      <c r="C160" s="263" t="s">
        <v>420</v>
      </c>
      <c r="D160" s="264" t="s">
        <v>421</v>
      </c>
      <c r="E160" s="265">
        <v>0</v>
      </c>
      <c r="F160" s="265">
        <v>0</v>
      </c>
      <c r="G160" s="266">
        <v>0</v>
      </c>
      <c r="H160" s="265">
        <f t="shared" si="9"/>
        <v>0</v>
      </c>
      <c r="I160" s="265">
        <v>1403193.28</v>
      </c>
      <c r="J160" s="267">
        <v>0</v>
      </c>
      <c r="K160" s="264" t="s">
        <v>422</v>
      </c>
      <c r="L160" s="268" t="s">
        <v>87</v>
      </c>
      <c r="M160" s="268" t="s">
        <v>87</v>
      </c>
      <c r="N160" s="271"/>
      <c r="O160" s="270" t="s">
        <v>169</v>
      </c>
    </row>
    <row r="161" spans="1:15" ht="63" customHeight="1">
      <c r="A161" s="261">
        <v>4202</v>
      </c>
      <c r="B161" s="262" t="s">
        <v>370</v>
      </c>
      <c r="C161" s="263" t="s">
        <v>423</v>
      </c>
      <c r="D161" s="264" t="s">
        <v>424</v>
      </c>
      <c r="E161" s="265">
        <v>2000000</v>
      </c>
      <c r="F161" s="265">
        <v>0</v>
      </c>
      <c r="G161" s="266">
        <v>1500000</v>
      </c>
      <c r="H161" s="265">
        <f t="shared" si="9"/>
        <v>500000</v>
      </c>
      <c r="I161" s="265">
        <v>0</v>
      </c>
      <c r="J161" s="267">
        <f>I161/H161</f>
        <v>0</v>
      </c>
      <c r="K161" s="264" t="s">
        <v>136</v>
      </c>
      <c r="L161" s="268" t="s">
        <v>87</v>
      </c>
      <c r="M161" s="268"/>
      <c r="N161" s="271"/>
      <c r="O161" s="270" t="s">
        <v>169</v>
      </c>
    </row>
    <row r="162" spans="1:15" ht="63" customHeight="1">
      <c r="A162" s="261">
        <v>4202</v>
      </c>
      <c r="B162" s="262" t="s">
        <v>370</v>
      </c>
      <c r="C162" s="263" t="s">
        <v>425</v>
      </c>
      <c r="D162" s="264" t="s">
        <v>426</v>
      </c>
      <c r="E162" s="265">
        <v>14122100</v>
      </c>
      <c r="F162" s="265">
        <v>0</v>
      </c>
      <c r="G162" s="266">
        <v>14122100</v>
      </c>
      <c r="H162" s="265">
        <f t="shared" si="9"/>
        <v>0</v>
      </c>
      <c r="I162" s="265">
        <v>0</v>
      </c>
      <c r="J162" s="267">
        <v>0</v>
      </c>
      <c r="K162" s="264" t="s">
        <v>376</v>
      </c>
      <c r="L162" s="268" t="s">
        <v>167</v>
      </c>
      <c r="M162" s="268"/>
      <c r="N162" s="271"/>
      <c r="O162" s="270" t="s">
        <v>169</v>
      </c>
    </row>
    <row r="163" spans="1:15" ht="63" customHeight="1">
      <c r="A163" s="261">
        <v>4202</v>
      </c>
      <c r="B163" s="262" t="s">
        <v>370</v>
      </c>
      <c r="C163" s="263" t="s">
        <v>427</v>
      </c>
      <c r="D163" s="264" t="s">
        <v>428</v>
      </c>
      <c r="E163" s="265">
        <v>615800</v>
      </c>
      <c r="F163" s="265">
        <v>0</v>
      </c>
      <c r="G163" s="266">
        <v>115800</v>
      </c>
      <c r="H163" s="265">
        <f t="shared" si="9"/>
        <v>500000</v>
      </c>
      <c r="I163" s="265">
        <v>0</v>
      </c>
      <c r="J163" s="267">
        <f>I163/H163</f>
        <v>0</v>
      </c>
      <c r="K163" s="264" t="s">
        <v>376</v>
      </c>
      <c r="L163" s="268" t="s">
        <v>167</v>
      </c>
      <c r="M163" s="268"/>
      <c r="N163" s="271"/>
      <c r="O163" s="270" t="s">
        <v>169</v>
      </c>
    </row>
    <row r="164" spans="1:15" ht="63" customHeight="1">
      <c r="A164" s="261">
        <v>4202</v>
      </c>
      <c r="B164" s="262" t="s">
        <v>370</v>
      </c>
      <c r="C164" s="263" t="s">
        <v>429</v>
      </c>
      <c r="D164" s="264" t="s">
        <v>430</v>
      </c>
      <c r="E164" s="265">
        <v>1651100</v>
      </c>
      <c r="F164" s="265">
        <v>0</v>
      </c>
      <c r="G164" s="266">
        <v>1651100</v>
      </c>
      <c r="H164" s="265">
        <f t="shared" si="9"/>
        <v>0</v>
      </c>
      <c r="I164" s="265">
        <v>0</v>
      </c>
      <c r="J164" s="267">
        <v>0</v>
      </c>
      <c r="K164" s="264" t="s">
        <v>86</v>
      </c>
      <c r="L164" s="268" t="s">
        <v>87</v>
      </c>
      <c r="M164" s="268"/>
      <c r="N164" s="271"/>
      <c r="O164" s="270" t="s">
        <v>169</v>
      </c>
    </row>
    <row r="165" spans="1:15" ht="72" customHeight="1">
      <c r="A165" s="261">
        <v>4202</v>
      </c>
      <c r="B165" s="262" t="s">
        <v>370</v>
      </c>
      <c r="C165" s="263" t="s">
        <v>431</v>
      </c>
      <c r="D165" s="264" t="s">
        <v>432</v>
      </c>
      <c r="E165" s="265">
        <v>5000</v>
      </c>
      <c r="F165" s="265">
        <v>0</v>
      </c>
      <c r="G165" s="266">
        <v>5000</v>
      </c>
      <c r="H165" s="265">
        <f t="shared" si="9"/>
        <v>0</v>
      </c>
      <c r="I165" s="265">
        <v>0</v>
      </c>
      <c r="J165" s="267">
        <v>0</v>
      </c>
      <c r="K165" s="264" t="s">
        <v>376</v>
      </c>
      <c r="L165" s="268" t="s">
        <v>167</v>
      </c>
      <c r="M165" s="268"/>
      <c r="N165" s="271"/>
      <c r="O165" s="270" t="s">
        <v>169</v>
      </c>
    </row>
    <row r="166" spans="1:15" ht="89.25" customHeight="1">
      <c r="A166" s="261">
        <v>4202</v>
      </c>
      <c r="B166" s="262" t="s">
        <v>370</v>
      </c>
      <c r="C166" s="263" t="s">
        <v>433</v>
      </c>
      <c r="D166" s="264" t="s">
        <v>434</v>
      </c>
      <c r="E166" s="265">
        <v>17100000</v>
      </c>
      <c r="F166" s="265">
        <v>0</v>
      </c>
      <c r="G166" s="266">
        <v>7100000</v>
      </c>
      <c r="H166" s="265">
        <f t="shared" si="9"/>
        <v>10000000</v>
      </c>
      <c r="I166" s="265">
        <v>3525929.17</v>
      </c>
      <c r="J166" s="267">
        <f>I166/H166</f>
        <v>0.352592917</v>
      </c>
      <c r="K166" s="264" t="s">
        <v>86</v>
      </c>
      <c r="L166" s="268" t="s">
        <v>87</v>
      </c>
      <c r="M166" s="268" t="s">
        <v>87</v>
      </c>
      <c r="N166" s="269" t="s">
        <v>435</v>
      </c>
      <c r="O166" s="270" t="s">
        <v>169</v>
      </c>
    </row>
    <row r="167" spans="1:15" ht="89.25" customHeight="1">
      <c r="A167" s="261">
        <v>4202</v>
      </c>
      <c r="B167" s="262" t="s">
        <v>370</v>
      </c>
      <c r="C167" s="263" t="s">
        <v>436</v>
      </c>
      <c r="D167" s="264" t="s">
        <v>437</v>
      </c>
      <c r="E167" s="265">
        <v>0</v>
      </c>
      <c r="F167" s="265">
        <v>0</v>
      </c>
      <c r="G167" s="266">
        <v>0</v>
      </c>
      <c r="H167" s="265">
        <f t="shared" si="9"/>
        <v>0</v>
      </c>
      <c r="I167" s="265">
        <v>52407.66</v>
      </c>
      <c r="J167" s="267">
        <v>0</v>
      </c>
      <c r="K167" s="264" t="s">
        <v>373</v>
      </c>
      <c r="L167" s="268" t="s">
        <v>167</v>
      </c>
      <c r="M167" s="268"/>
      <c r="N167" s="269" t="s">
        <v>371</v>
      </c>
      <c r="O167" s="270" t="s">
        <v>169</v>
      </c>
    </row>
    <row r="168" spans="1:15" ht="89.25" customHeight="1">
      <c r="A168" s="261">
        <v>4202</v>
      </c>
      <c r="B168" s="262" t="s">
        <v>370</v>
      </c>
      <c r="C168" s="263" t="s">
        <v>438</v>
      </c>
      <c r="D168" s="264" t="s">
        <v>439</v>
      </c>
      <c r="E168" s="265">
        <v>0</v>
      </c>
      <c r="F168" s="265">
        <v>0</v>
      </c>
      <c r="G168" s="266">
        <v>0</v>
      </c>
      <c r="H168" s="265">
        <f t="shared" si="9"/>
        <v>0</v>
      </c>
      <c r="I168" s="265">
        <v>29873.27</v>
      </c>
      <c r="J168" s="267">
        <v>0</v>
      </c>
      <c r="K168" s="264" t="s">
        <v>376</v>
      </c>
      <c r="L168" s="268" t="s">
        <v>167</v>
      </c>
      <c r="M168" s="268"/>
      <c r="N168" s="269" t="s">
        <v>371</v>
      </c>
      <c r="O168" s="270" t="s">
        <v>169</v>
      </c>
    </row>
    <row r="169" spans="1:15" ht="89.25" customHeight="1">
      <c r="A169" s="261">
        <v>4202</v>
      </c>
      <c r="B169" s="262" t="s">
        <v>370</v>
      </c>
      <c r="C169" s="263" t="s">
        <v>440</v>
      </c>
      <c r="D169" s="264" t="s">
        <v>441</v>
      </c>
      <c r="E169" s="265">
        <v>0</v>
      </c>
      <c r="F169" s="265">
        <v>29639778.48</v>
      </c>
      <c r="G169" s="266">
        <v>0</v>
      </c>
      <c r="H169" s="265">
        <f t="shared" si="9"/>
        <v>29639778.48</v>
      </c>
      <c r="I169" s="265">
        <v>29494973.59</v>
      </c>
      <c r="J169" s="267">
        <f aca="true" t="shared" si="21" ref="J169:J170">I169/H169</f>
        <v>0.9951145083591731</v>
      </c>
      <c r="K169" s="264" t="s">
        <v>422</v>
      </c>
      <c r="L169" s="268" t="s">
        <v>87</v>
      </c>
      <c r="M169" s="268" t="s">
        <v>87</v>
      </c>
      <c r="N169" s="269" t="s">
        <v>442</v>
      </c>
      <c r="O169" s="270" t="s">
        <v>169</v>
      </c>
    </row>
    <row r="170" spans="1:15" ht="128.25" customHeight="1">
      <c r="A170" s="211">
        <v>4343</v>
      </c>
      <c r="B170" s="212" t="s">
        <v>443</v>
      </c>
      <c r="C170" s="273" t="s">
        <v>84</v>
      </c>
      <c r="D170" s="274" t="s">
        <v>113</v>
      </c>
      <c r="E170" s="179">
        <v>2627500</v>
      </c>
      <c r="F170" s="179">
        <v>1400000</v>
      </c>
      <c r="G170" s="190">
        <v>1072000</v>
      </c>
      <c r="H170" s="179">
        <f t="shared" si="9"/>
        <v>2955500</v>
      </c>
      <c r="I170" s="179">
        <v>1387746.73</v>
      </c>
      <c r="J170" s="180">
        <f t="shared" si="21"/>
        <v>0.46954719336829637</v>
      </c>
      <c r="K170" s="214" t="s">
        <v>86</v>
      </c>
      <c r="L170" s="182" t="s">
        <v>87</v>
      </c>
      <c r="M170" s="182" t="s">
        <v>87</v>
      </c>
      <c r="N170" s="235" t="s">
        <v>444</v>
      </c>
      <c r="O170" s="193" t="s">
        <v>169</v>
      </c>
    </row>
    <row r="171" spans="1:15" s="128" customFormat="1" ht="40.5" customHeight="1">
      <c r="A171" s="194" t="s">
        <v>127</v>
      </c>
      <c r="B171" s="194"/>
      <c r="C171" s="194"/>
      <c r="D171" s="194"/>
      <c r="E171" s="195">
        <f>SUM(E52:E170)</f>
        <v>505787000</v>
      </c>
      <c r="F171" s="195">
        <f>SUM(F52:F170)</f>
        <v>133049457.13000001</v>
      </c>
      <c r="G171" s="196">
        <f>SUM(G52:G170)</f>
        <v>268109379.22</v>
      </c>
      <c r="H171" s="195">
        <f>SUM(H52:H170)</f>
        <v>370727077.90999997</v>
      </c>
      <c r="I171" s="195">
        <f>SUM(I52:I170)</f>
        <v>347967000.67</v>
      </c>
      <c r="J171" s="197"/>
      <c r="K171" s="234"/>
      <c r="L171" s="199"/>
      <c r="M171" s="194"/>
      <c r="N171" s="200"/>
      <c r="O171" s="201"/>
    </row>
    <row r="172" spans="1:15" s="128" customFormat="1" ht="26.25" customHeight="1">
      <c r="A172" s="275"/>
      <c r="B172" s="275"/>
      <c r="C172" s="275"/>
      <c r="D172" s="275"/>
      <c r="E172" s="276"/>
      <c r="F172" s="276"/>
      <c r="G172" s="277"/>
      <c r="H172" s="276"/>
      <c r="I172" s="276"/>
      <c r="J172" s="84"/>
      <c r="K172" s="84"/>
      <c r="L172" s="275"/>
      <c r="M172" s="275"/>
      <c r="N172" s="172"/>
      <c r="O172" s="278"/>
    </row>
    <row r="173" spans="1:15" s="172" customFormat="1" ht="28.5" customHeight="1">
      <c r="A173" s="163" t="s">
        <v>445</v>
      </c>
      <c r="B173" s="164" t="s">
        <v>446</v>
      </c>
      <c r="C173" s="164"/>
      <c r="D173" s="164"/>
      <c r="E173" s="165"/>
      <c r="F173" s="165"/>
      <c r="G173" s="166"/>
      <c r="H173" s="165"/>
      <c r="I173" s="165"/>
      <c r="J173" s="167"/>
      <c r="K173" s="168"/>
      <c r="L173" s="169"/>
      <c r="M173" s="169"/>
      <c r="N173" s="170"/>
      <c r="O173" s="171"/>
    </row>
    <row r="174" spans="1:15" ht="74.25" customHeight="1">
      <c r="A174" s="211">
        <v>1831</v>
      </c>
      <c r="B174" s="212" t="s">
        <v>447</v>
      </c>
      <c r="C174" s="279">
        <v>0</v>
      </c>
      <c r="D174" s="214" t="s">
        <v>113</v>
      </c>
      <c r="E174" s="215">
        <v>110000</v>
      </c>
      <c r="F174" s="177">
        <v>116932.78</v>
      </c>
      <c r="G174" s="178">
        <v>0</v>
      </c>
      <c r="H174" s="179">
        <f aca="true" t="shared" si="22" ref="H174:H181">E174+F174-G174</f>
        <v>226932.78</v>
      </c>
      <c r="I174" s="179">
        <v>158179.83</v>
      </c>
      <c r="J174" s="180">
        <f aca="true" t="shared" si="23" ref="J174:J175">I174/H174</f>
        <v>0.6970338529321325</v>
      </c>
      <c r="K174" s="214" t="s">
        <v>86</v>
      </c>
      <c r="L174" s="182" t="s">
        <v>87</v>
      </c>
      <c r="M174" s="182" t="s">
        <v>87</v>
      </c>
      <c r="N174" s="193" t="s">
        <v>448</v>
      </c>
      <c r="O174" s="193" t="s">
        <v>449</v>
      </c>
    </row>
    <row r="175" spans="1:15" ht="87" customHeight="1">
      <c r="A175" s="211">
        <v>1831</v>
      </c>
      <c r="B175" s="212" t="s">
        <v>447</v>
      </c>
      <c r="C175" s="280" t="s">
        <v>450</v>
      </c>
      <c r="D175" s="214" t="s">
        <v>451</v>
      </c>
      <c r="E175" s="215">
        <v>300000</v>
      </c>
      <c r="F175" s="177">
        <v>0</v>
      </c>
      <c r="G175" s="178">
        <v>500000</v>
      </c>
      <c r="H175" s="179">
        <f t="shared" si="22"/>
        <v>-200000</v>
      </c>
      <c r="I175" s="179"/>
      <c r="J175" s="180">
        <f t="shared" si="23"/>
        <v>0</v>
      </c>
      <c r="K175" s="214" t="s">
        <v>452</v>
      </c>
      <c r="L175" s="182" t="s">
        <v>167</v>
      </c>
      <c r="M175" s="182"/>
      <c r="N175" s="183"/>
      <c r="O175" s="193" t="s">
        <v>449</v>
      </c>
    </row>
    <row r="176" spans="1:15" ht="86.25" customHeight="1">
      <c r="A176" s="211">
        <v>1831</v>
      </c>
      <c r="B176" s="212" t="s">
        <v>447</v>
      </c>
      <c r="C176" s="280" t="s">
        <v>453</v>
      </c>
      <c r="D176" s="214" t="s">
        <v>454</v>
      </c>
      <c r="E176" s="215">
        <v>500000</v>
      </c>
      <c r="F176" s="177">
        <v>0</v>
      </c>
      <c r="G176" s="178">
        <v>500000</v>
      </c>
      <c r="H176" s="179">
        <f t="shared" si="22"/>
        <v>0</v>
      </c>
      <c r="I176" s="179"/>
      <c r="J176" s="180">
        <v>0</v>
      </c>
      <c r="K176" s="214" t="s">
        <v>31</v>
      </c>
      <c r="L176" s="182" t="s">
        <v>87</v>
      </c>
      <c r="M176" s="182"/>
      <c r="N176" s="183"/>
      <c r="O176" s="193" t="s">
        <v>449</v>
      </c>
    </row>
    <row r="177" spans="1:15" ht="81" customHeight="1">
      <c r="A177" s="211">
        <v>1831</v>
      </c>
      <c r="B177" s="212" t="s">
        <v>447</v>
      </c>
      <c r="C177" s="280" t="s">
        <v>455</v>
      </c>
      <c r="D177" s="214" t="s">
        <v>456</v>
      </c>
      <c r="E177" s="215">
        <v>0</v>
      </c>
      <c r="F177" s="177">
        <v>0</v>
      </c>
      <c r="G177" s="178">
        <v>100000</v>
      </c>
      <c r="H177" s="179">
        <f t="shared" si="22"/>
        <v>-100000</v>
      </c>
      <c r="I177" s="179"/>
      <c r="J177" s="180">
        <f aca="true" t="shared" si="24" ref="J177:J182">I177/H177</f>
        <v>0</v>
      </c>
      <c r="K177" s="214" t="s">
        <v>31</v>
      </c>
      <c r="L177" s="182" t="s">
        <v>87</v>
      </c>
      <c r="M177" s="182"/>
      <c r="N177" s="183"/>
      <c r="O177" s="193" t="s">
        <v>449</v>
      </c>
    </row>
    <row r="178" spans="1:15" ht="87" customHeight="1">
      <c r="A178" s="211">
        <v>1831</v>
      </c>
      <c r="B178" s="212" t="s">
        <v>447</v>
      </c>
      <c r="C178" s="280" t="s">
        <v>457</v>
      </c>
      <c r="D178" s="214" t="s">
        <v>458</v>
      </c>
      <c r="E178" s="215">
        <v>2400000</v>
      </c>
      <c r="F178" s="177">
        <v>0</v>
      </c>
      <c r="G178" s="178">
        <v>2010000</v>
      </c>
      <c r="H178" s="179">
        <f t="shared" si="22"/>
        <v>390000</v>
      </c>
      <c r="I178" s="179"/>
      <c r="J178" s="180">
        <f t="shared" si="24"/>
        <v>0</v>
      </c>
      <c r="K178" s="214" t="s">
        <v>31</v>
      </c>
      <c r="L178" s="182" t="s">
        <v>87</v>
      </c>
      <c r="M178" s="182"/>
      <c r="N178" s="183"/>
      <c r="O178" s="193" t="s">
        <v>449</v>
      </c>
    </row>
    <row r="179" spans="1:15" ht="87" customHeight="1">
      <c r="A179" s="211">
        <v>1831</v>
      </c>
      <c r="B179" s="212" t="s">
        <v>447</v>
      </c>
      <c r="C179" s="280" t="s">
        <v>115</v>
      </c>
      <c r="D179" s="214"/>
      <c r="E179" s="215">
        <v>0</v>
      </c>
      <c r="F179" s="177">
        <v>13500</v>
      </c>
      <c r="G179" s="178">
        <v>0</v>
      </c>
      <c r="H179" s="179">
        <f t="shared" si="22"/>
        <v>13500</v>
      </c>
      <c r="I179" s="179"/>
      <c r="J179" s="180">
        <f t="shared" si="24"/>
        <v>0</v>
      </c>
      <c r="K179" s="214" t="s">
        <v>86</v>
      </c>
      <c r="L179" s="182" t="s">
        <v>87</v>
      </c>
      <c r="M179" s="182"/>
      <c r="N179" s="183"/>
      <c r="O179" s="193" t="s">
        <v>449</v>
      </c>
    </row>
    <row r="180" spans="1:15" ht="95.25" customHeight="1">
      <c r="A180" s="211">
        <v>3247</v>
      </c>
      <c r="B180" s="212" t="s">
        <v>459</v>
      </c>
      <c r="C180" s="280">
        <v>0</v>
      </c>
      <c r="D180" s="214" t="s">
        <v>113</v>
      </c>
      <c r="E180" s="215">
        <v>5000</v>
      </c>
      <c r="F180" s="177">
        <v>3500</v>
      </c>
      <c r="G180" s="178">
        <v>0</v>
      </c>
      <c r="H180" s="179">
        <f t="shared" si="22"/>
        <v>8500</v>
      </c>
      <c r="I180" s="179"/>
      <c r="J180" s="180">
        <f t="shared" si="24"/>
        <v>0</v>
      </c>
      <c r="K180" s="214" t="s">
        <v>86</v>
      </c>
      <c r="L180" s="182" t="s">
        <v>87</v>
      </c>
      <c r="M180" s="182"/>
      <c r="N180" s="183"/>
      <c r="O180" s="193" t="s">
        <v>449</v>
      </c>
    </row>
    <row r="181" spans="1:15" ht="100.5" customHeight="1">
      <c r="A181" s="211">
        <v>3247</v>
      </c>
      <c r="B181" s="212" t="s">
        <v>459</v>
      </c>
      <c r="C181" s="280" t="s">
        <v>460</v>
      </c>
      <c r="D181" s="214" t="s">
        <v>461</v>
      </c>
      <c r="E181" s="215">
        <v>500000</v>
      </c>
      <c r="F181" s="177">
        <v>700000</v>
      </c>
      <c r="G181" s="178">
        <v>300000</v>
      </c>
      <c r="H181" s="179">
        <f t="shared" si="22"/>
        <v>900000</v>
      </c>
      <c r="I181" s="179">
        <v>376291.24</v>
      </c>
      <c r="J181" s="180">
        <f t="shared" si="24"/>
        <v>0.4181013777777778</v>
      </c>
      <c r="K181" s="214" t="s">
        <v>86</v>
      </c>
      <c r="L181" s="182" t="s">
        <v>87</v>
      </c>
      <c r="M181" s="182" t="s">
        <v>87</v>
      </c>
      <c r="N181" s="193" t="s">
        <v>462</v>
      </c>
      <c r="O181" s="193" t="s">
        <v>449</v>
      </c>
    </row>
    <row r="182" spans="1:15" s="128" customFormat="1" ht="40.5" customHeight="1">
      <c r="A182" s="194" t="s">
        <v>127</v>
      </c>
      <c r="B182" s="194"/>
      <c r="C182" s="194"/>
      <c r="D182" s="194"/>
      <c r="E182" s="195">
        <f>SUM(E174:E181)</f>
        <v>3815000</v>
      </c>
      <c r="F182" s="195">
        <f>SUM(F174:F181)</f>
        <v>833932.78</v>
      </c>
      <c r="G182" s="196">
        <f>SUM(G174:G181)</f>
        <v>3410000</v>
      </c>
      <c r="H182" s="195">
        <f>SUM(H174:H181)</f>
        <v>1238932.78</v>
      </c>
      <c r="I182" s="195">
        <f>SUM(I174:I181)</f>
        <v>534471.07</v>
      </c>
      <c r="J182" s="197">
        <f t="shared" si="24"/>
        <v>0.431396342584462</v>
      </c>
      <c r="K182" s="234"/>
      <c r="L182" s="199" t="s">
        <v>463</v>
      </c>
      <c r="M182" s="194" t="s">
        <v>463</v>
      </c>
      <c r="N182" s="281"/>
      <c r="O182" s="201"/>
    </row>
    <row r="183" spans="1:15" s="128" customFormat="1" ht="13.5" customHeight="1">
      <c r="A183" s="275"/>
      <c r="B183" s="275"/>
      <c r="C183" s="275"/>
      <c r="D183" s="275"/>
      <c r="E183" s="276"/>
      <c r="F183" s="276"/>
      <c r="G183" s="277"/>
      <c r="H183" s="276"/>
      <c r="I183" s="276"/>
      <c r="J183" s="84"/>
      <c r="K183" s="84"/>
      <c r="L183" s="275"/>
      <c r="M183" s="275"/>
      <c r="N183" s="172"/>
      <c r="O183" s="278"/>
    </row>
    <row r="184" spans="1:15" s="172" customFormat="1" ht="35.25" customHeight="1">
      <c r="A184" s="163" t="s">
        <v>464</v>
      </c>
      <c r="B184" s="164" t="s">
        <v>465</v>
      </c>
      <c r="C184" s="164"/>
      <c r="D184" s="164"/>
      <c r="E184" s="165"/>
      <c r="F184" s="165"/>
      <c r="G184" s="166"/>
      <c r="H184" s="165"/>
      <c r="I184" s="165"/>
      <c r="J184" s="167"/>
      <c r="K184" s="168"/>
      <c r="L184" s="169"/>
      <c r="M184" s="169"/>
      <c r="N184" s="170"/>
      <c r="O184" s="171"/>
    </row>
    <row r="185" spans="1:15" ht="122.25" customHeight="1">
      <c r="A185" s="282">
        <v>4181</v>
      </c>
      <c r="B185" s="283" t="s">
        <v>466</v>
      </c>
      <c r="C185" s="284" t="s">
        <v>84</v>
      </c>
      <c r="D185" s="285" t="s">
        <v>113</v>
      </c>
      <c r="E185" s="286">
        <v>2000000</v>
      </c>
      <c r="F185" s="287">
        <v>5000000</v>
      </c>
      <c r="G185" s="288">
        <v>90000</v>
      </c>
      <c r="H185" s="289">
        <f aca="true" t="shared" si="25" ref="H185:H197">E185+F185-G185</f>
        <v>6910000</v>
      </c>
      <c r="I185" s="289">
        <v>10545847.54</v>
      </c>
      <c r="J185" s="290">
        <f aca="true" t="shared" si="26" ref="J185:J196">I185/H185</f>
        <v>1.5261718581765555</v>
      </c>
      <c r="K185" s="285" t="s">
        <v>86</v>
      </c>
      <c r="L185" s="291" t="s">
        <v>87</v>
      </c>
      <c r="M185" s="292" t="s">
        <v>87</v>
      </c>
      <c r="N185" s="293" t="s">
        <v>467</v>
      </c>
      <c r="O185" s="294" t="s">
        <v>133</v>
      </c>
    </row>
    <row r="186" spans="1:15" ht="124.5" customHeight="1">
      <c r="A186" s="282">
        <v>4181</v>
      </c>
      <c r="B186" s="283" t="s">
        <v>466</v>
      </c>
      <c r="C186" s="295">
        <v>838</v>
      </c>
      <c r="D186" s="285" t="s">
        <v>468</v>
      </c>
      <c r="E186" s="286">
        <v>7297000</v>
      </c>
      <c r="F186" s="287">
        <v>37703000</v>
      </c>
      <c r="G186" s="288">
        <v>20000000</v>
      </c>
      <c r="H186" s="289">
        <f t="shared" si="25"/>
        <v>25000000</v>
      </c>
      <c r="I186" s="289">
        <v>21526255.42</v>
      </c>
      <c r="J186" s="290">
        <f t="shared" si="26"/>
        <v>0.8610502168</v>
      </c>
      <c r="K186" s="285" t="s">
        <v>235</v>
      </c>
      <c r="L186" s="291" t="s">
        <v>87</v>
      </c>
      <c r="M186" s="292" t="s">
        <v>87</v>
      </c>
      <c r="N186" s="294" t="s">
        <v>469</v>
      </c>
      <c r="O186" s="294" t="s">
        <v>133</v>
      </c>
    </row>
    <row r="187" spans="1:15" ht="128.25" customHeight="1">
      <c r="A187" s="282">
        <v>4181</v>
      </c>
      <c r="B187" s="283" t="s">
        <v>466</v>
      </c>
      <c r="C187" s="295">
        <v>839</v>
      </c>
      <c r="D187" s="285" t="s">
        <v>470</v>
      </c>
      <c r="E187" s="286">
        <v>8294300</v>
      </c>
      <c r="F187" s="287">
        <v>10655100</v>
      </c>
      <c r="G187" s="288">
        <v>40000</v>
      </c>
      <c r="H187" s="289">
        <f t="shared" si="25"/>
        <v>18909400</v>
      </c>
      <c r="I187" s="289">
        <v>6773628.11</v>
      </c>
      <c r="J187" s="290">
        <f t="shared" si="26"/>
        <v>0.3582148619205263</v>
      </c>
      <c r="K187" s="285" t="s">
        <v>235</v>
      </c>
      <c r="L187" s="291" t="s">
        <v>87</v>
      </c>
      <c r="M187" s="292" t="s">
        <v>87</v>
      </c>
      <c r="N187" s="294" t="s">
        <v>471</v>
      </c>
      <c r="O187" s="294" t="s">
        <v>133</v>
      </c>
    </row>
    <row r="188" spans="1:15" ht="157.5" customHeight="1">
      <c r="A188" s="282">
        <v>4181</v>
      </c>
      <c r="B188" s="283" t="s">
        <v>466</v>
      </c>
      <c r="C188" s="295" t="s">
        <v>472</v>
      </c>
      <c r="D188" s="285" t="s">
        <v>473</v>
      </c>
      <c r="E188" s="286">
        <v>75246000</v>
      </c>
      <c r="F188" s="287">
        <v>66971630</v>
      </c>
      <c r="G188" s="288">
        <v>4500000</v>
      </c>
      <c r="H188" s="289">
        <f t="shared" si="25"/>
        <v>137717630</v>
      </c>
      <c r="I188" s="289">
        <v>93625761.07</v>
      </c>
      <c r="J188" s="290">
        <f t="shared" si="26"/>
        <v>0.679838602145564</v>
      </c>
      <c r="K188" s="285" t="s">
        <v>235</v>
      </c>
      <c r="L188" s="291" t="s">
        <v>87</v>
      </c>
      <c r="M188" s="292" t="s">
        <v>87</v>
      </c>
      <c r="N188" s="294" t="s">
        <v>474</v>
      </c>
      <c r="O188" s="294" t="s">
        <v>133</v>
      </c>
    </row>
    <row r="189" spans="1:15" ht="131.25" customHeight="1">
      <c r="A189" s="282">
        <v>4181</v>
      </c>
      <c r="B189" s="283" t="s">
        <v>466</v>
      </c>
      <c r="C189" s="295" t="s">
        <v>475</v>
      </c>
      <c r="D189" s="285" t="s">
        <v>476</v>
      </c>
      <c r="E189" s="286">
        <v>22246700</v>
      </c>
      <c r="F189" s="287">
        <v>66238738.8</v>
      </c>
      <c r="G189" s="288">
        <v>25000000</v>
      </c>
      <c r="H189" s="289">
        <f t="shared" si="25"/>
        <v>63485438.8</v>
      </c>
      <c r="I189" s="289">
        <v>25943415.45</v>
      </c>
      <c r="J189" s="290">
        <f t="shared" si="26"/>
        <v>0.4086514315783543</v>
      </c>
      <c r="K189" s="285" t="s">
        <v>235</v>
      </c>
      <c r="L189" s="291" t="s">
        <v>87</v>
      </c>
      <c r="M189" s="292" t="s">
        <v>87</v>
      </c>
      <c r="N189" s="294" t="s">
        <v>477</v>
      </c>
      <c r="O189" s="294" t="s">
        <v>133</v>
      </c>
    </row>
    <row r="190" spans="1:15" ht="129.75" customHeight="1">
      <c r="A190" s="282">
        <v>4181</v>
      </c>
      <c r="B190" s="283" t="s">
        <v>466</v>
      </c>
      <c r="C190" s="295" t="s">
        <v>478</v>
      </c>
      <c r="D190" s="285" t="s">
        <v>479</v>
      </c>
      <c r="E190" s="286">
        <v>10650000</v>
      </c>
      <c r="F190" s="287">
        <v>78002826.99</v>
      </c>
      <c r="G190" s="288">
        <v>1400000</v>
      </c>
      <c r="H190" s="289">
        <f t="shared" si="25"/>
        <v>87252826.99</v>
      </c>
      <c r="I190" s="289">
        <v>7178364.6</v>
      </c>
      <c r="J190" s="290">
        <f t="shared" si="26"/>
        <v>0.08227085411023655</v>
      </c>
      <c r="K190" s="285" t="s">
        <v>235</v>
      </c>
      <c r="L190" s="291" t="s">
        <v>87</v>
      </c>
      <c r="M190" s="292" t="s">
        <v>87</v>
      </c>
      <c r="N190" s="294" t="s">
        <v>480</v>
      </c>
      <c r="O190" s="294" t="s">
        <v>133</v>
      </c>
    </row>
    <row r="191" spans="1:15" ht="80.25" customHeight="1">
      <c r="A191" s="282">
        <v>4181</v>
      </c>
      <c r="B191" s="283" t="s">
        <v>466</v>
      </c>
      <c r="C191" s="295" t="s">
        <v>481</v>
      </c>
      <c r="D191" s="285" t="s">
        <v>482</v>
      </c>
      <c r="E191" s="286">
        <v>1000000</v>
      </c>
      <c r="F191" s="287">
        <v>0</v>
      </c>
      <c r="G191" s="288">
        <v>0</v>
      </c>
      <c r="H191" s="289">
        <f t="shared" si="25"/>
        <v>1000000</v>
      </c>
      <c r="I191" s="289">
        <v>1340175.76</v>
      </c>
      <c r="J191" s="290">
        <f t="shared" si="26"/>
        <v>1.34017576</v>
      </c>
      <c r="K191" s="285" t="s">
        <v>483</v>
      </c>
      <c r="L191" s="291" t="s">
        <v>87</v>
      </c>
      <c r="M191" s="292" t="s">
        <v>87</v>
      </c>
      <c r="N191" s="294" t="s">
        <v>484</v>
      </c>
      <c r="O191" s="294" t="s">
        <v>133</v>
      </c>
    </row>
    <row r="192" spans="1:15" ht="124.5" customHeight="1">
      <c r="A192" s="282">
        <v>4181</v>
      </c>
      <c r="B192" s="283" t="s">
        <v>466</v>
      </c>
      <c r="C192" s="295" t="s">
        <v>485</v>
      </c>
      <c r="D192" s="285" t="s">
        <v>486</v>
      </c>
      <c r="E192" s="286">
        <v>7160000</v>
      </c>
      <c r="F192" s="287">
        <v>20590000</v>
      </c>
      <c r="G192" s="288"/>
      <c r="H192" s="289">
        <f t="shared" si="25"/>
        <v>27750000</v>
      </c>
      <c r="I192" s="289">
        <v>9035198.52</v>
      </c>
      <c r="J192" s="290">
        <f t="shared" si="26"/>
        <v>0.32559273945945943</v>
      </c>
      <c r="K192" s="285" t="s">
        <v>235</v>
      </c>
      <c r="L192" s="291" t="s">
        <v>87</v>
      </c>
      <c r="M192" s="292" t="s">
        <v>87</v>
      </c>
      <c r="N192" s="294" t="s">
        <v>487</v>
      </c>
      <c r="O192" s="294" t="s">
        <v>133</v>
      </c>
    </row>
    <row r="193" spans="1:15" ht="177.75" customHeight="1">
      <c r="A193" s="282">
        <v>4181</v>
      </c>
      <c r="B193" s="283" t="s">
        <v>466</v>
      </c>
      <c r="C193" s="295" t="s">
        <v>488</v>
      </c>
      <c r="D193" s="285" t="s">
        <v>489</v>
      </c>
      <c r="E193" s="286">
        <v>1000000</v>
      </c>
      <c r="F193" s="287">
        <v>0</v>
      </c>
      <c r="G193" s="288">
        <v>10250330.21</v>
      </c>
      <c r="H193" s="289">
        <f t="shared" si="25"/>
        <v>-9250330.21</v>
      </c>
      <c r="I193" s="289">
        <v>41820415.83</v>
      </c>
      <c r="J193" s="290">
        <f t="shared" si="26"/>
        <v>-4.520964644569158</v>
      </c>
      <c r="K193" s="285" t="s">
        <v>188</v>
      </c>
      <c r="L193" s="291" t="s">
        <v>87</v>
      </c>
      <c r="M193" s="292" t="s">
        <v>87</v>
      </c>
      <c r="N193" s="294" t="s">
        <v>490</v>
      </c>
      <c r="O193" s="294" t="s">
        <v>133</v>
      </c>
    </row>
    <row r="194" spans="1:15" ht="39" customHeight="1">
      <c r="A194" s="282">
        <v>4181</v>
      </c>
      <c r="B194" s="283" t="s">
        <v>466</v>
      </c>
      <c r="C194" s="295" t="s">
        <v>491</v>
      </c>
      <c r="D194" s="285" t="s">
        <v>492</v>
      </c>
      <c r="E194" s="286">
        <v>500000</v>
      </c>
      <c r="F194" s="287">
        <v>0</v>
      </c>
      <c r="G194" s="288">
        <v>0</v>
      </c>
      <c r="H194" s="289">
        <f t="shared" si="25"/>
        <v>500000</v>
      </c>
      <c r="I194" s="289">
        <v>0</v>
      </c>
      <c r="J194" s="290">
        <f t="shared" si="26"/>
        <v>0</v>
      </c>
      <c r="K194" s="285" t="s">
        <v>188</v>
      </c>
      <c r="L194" s="296" t="s">
        <v>87</v>
      </c>
      <c r="M194" s="292" t="s">
        <v>87</v>
      </c>
      <c r="N194" s="294" t="s">
        <v>493</v>
      </c>
      <c r="O194" s="294" t="s">
        <v>133</v>
      </c>
    </row>
    <row r="195" spans="1:15" ht="39" customHeight="1">
      <c r="A195" s="282">
        <v>4181</v>
      </c>
      <c r="B195" s="283" t="s">
        <v>466</v>
      </c>
      <c r="C195" s="295" t="s">
        <v>494</v>
      </c>
      <c r="D195" s="285" t="s">
        <v>495</v>
      </c>
      <c r="E195" s="286">
        <v>0</v>
      </c>
      <c r="F195" s="287">
        <v>0</v>
      </c>
      <c r="G195" s="288">
        <v>350000</v>
      </c>
      <c r="H195" s="289">
        <f t="shared" si="25"/>
        <v>-350000</v>
      </c>
      <c r="I195" s="289">
        <v>109832.77</v>
      </c>
      <c r="J195" s="290">
        <f t="shared" si="26"/>
        <v>-0.3138079142857143</v>
      </c>
      <c r="K195" s="285" t="s">
        <v>496</v>
      </c>
      <c r="L195" s="296" t="s">
        <v>87</v>
      </c>
      <c r="M195" s="292" t="s">
        <v>87</v>
      </c>
      <c r="N195" s="297" t="s">
        <v>497</v>
      </c>
      <c r="O195" s="294" t="s">
        <v>133</v>
      </c>
    </row>
    <row r="196" spans="1:15" ht="39" customHeight="1">
      <c r="A196" s="282">
        <v>4181</v>
      </c>
      <c r="B196" s="283" t="s">
        <v>466</v>
      </c>
      <c r="C196" s="295" t="s">
        <v>498</v>
      </c>
      <c r="D196" s="285" t="s">
        <v>499</v>
      </c>
      <c r="E196" s="286">
        <v>2000000</v>
      </c>
      <c r="F196" s="287">
        <v>1400000</v>
      </c>
      <c r="G196" s="288">
        <v>0</v>
      </c>
      <c r="H196" s="289">
        <f t="shared" si="25"/>
        <v>3400000</v>
      </c>
      <c r="I196" s="289">
        <v>757048.11</v>
      </c>
      <c r="J196" s="290">
        <f t="shared" si="26"/>
        <v>0.2226612088235294</v>
      </c>
      <c r="K196" s="285" t="s">
        <v>235</v>
      </c>
      <c r="L196" s="296" t="s">
        <v>87</v>
      </c>
      <c r="M196" s="292" t="s">
        <v>87</v>
      </c>
      <c r="N196" s="297" t="s">
        <v>497</v>
      </c>
      <c r="O196" s="294" t="s">
        <v>133</v>
      </c>
    </row>
    <row r="197" spans="1:15" ht="39" customHeight="1">
      <c r="A197" s="282">
        <v>4181</v>
      </c>
      <c r="B197" s="283" t="s">
        <v>466</v>
      </c>
      <c r="C197" s="295" t="s">
        <v>500</v>
      </c>
      <c r="D197" s="285" t="s">
        <v>501</v>
      </c>
      <c r="E197" s="286">
        <v>30000</v>
      </c>
      <c r="F197" s="287">
        <v>0</v>
      </c>
      <c r="G197" s="288">
        <v>30000</v>
      </c>
      <c r="H197" s="289">
        <f t="shared" si="25"/>
        <v>0</v>
      </c>
      <c r="I197" s="289">
        <v>0</v>
      </c>
      <c r="J197" s="290">
        <v>0</v>
      </c>
      <c r="K197" s="285" t="s">
        <v>146</v>
      </c>
      <c r="L197" s="296" t="s">
        <v>87</v>
      </c>
      <c r="M197" s="292"/>
      <c r="N197" s="297"/>
      <c r="O197" s="294" t="s">
        <v>133</v>
      </c>
    </row>
    <row r="198" spans="1:15" s="128" customFormat="1" ht="32.25" customHeight="1">
      <c r="A198" s="194" t="s">
        <v>127</v>
      </c>
      <c r="B198" s="194"/>
      <c r="C198" s="194"/>
      <c r="D198" s="194"/>
      <c r="E198" s="195">
        <f>SUM(E185:E197)</f>
        <v>137424000</v>
      </c>
      <c r="F198" s="195">
        <f>SUM(F185:F197)</f>
        <v>286561295.79</v>
      </c>
      <c r="G198" s="196">
        <f>SUM(G185:G197)</f>
        <v>61660330.21</v>
      </c>
      <c r="H198" s="195">
        <f>SUM(H185:H197)</f>
        <v>362324965.58000004</v>
      </c>
      <c r="I198" s="195">
        <f>SUM(I185:I197)</f>
        <v>218655943.17999998</v>
      </c>
      <c r="J198" s="197">
        <f>I198/H198</f>
        <v>0.6034802013435133</v>
      </c>
      <c r="K198" s="234"/>
      <c r="L198" s="199" t="s">
        <v>463</v>
      </c>
      <c r="M198" s="194" t="s">
        <v>463</v>
      </c>
      <c r="N198" s="281"/>
      <c r="O198" s="201"/>
    </row>
    <row r="199" spans="1:15" s="128" customFormat="1" ht="23.25" customHeight="1">
      <c r="A199" s="202"/>
      <c r="B199" s="203"/>
      <c r="C199" s="203"/>
      <c r="D199" s="203"/>
      <c r="E199" s="204"/>
      <c r="F199" s="204"/>
      <c r="G199" s="205"/>
      <c r="H199" s="204"/>
      <c r="I199" s="204"/>
      <c r="J199" s="206"/>
      <c r="K199" s="206"/>
      <c r="L199" s="203"/>
      <c r="M199" s="203"/>
      <c r="N199" s="298"/>
      <c r="O199" s="209"/>
    </row>
    <row r="200" spans="1:15" s="172" customFormat="1" ht="28.5" customHeight="1">
      <c r="A200" s="163" t="s">
        <v>502</v>
      </c>
      <c r="B200" s="164" t="s">
        <v>503</v>
      </c>
      <c r="C200" s="164"/>
      <c r="D200" s="164"/>
      <c r="E200" s="165"/>
      <c r="F200" s="165"/>
      <c r="G200" s="166"/>
      <c r="H200" s="165"/>
      <c r="I200" s="165"/>
      <c r="J200" s="167"/>
      <c r="K200" s="168"/>
      <c r="L200" s="169"/>
      <c r="M200" s="169"/>
      <c r="N200" s="170"/>
      <c r="O200" s="171"/>
    </row>
    <row r="201" spans="1:15" ht="58.5" customHeight="1">
      <c r="A201" s="299">
        <v>4135</v>
      </c>
      <c r="B201" s="300" t="s">
        <v>504</v>
      </c>
      <c r="C201" s="301" t="s">
        <v>84</v>
      </c>
      <c r="D201" s="302" t="s">
        <v>113</v>
      </c>
      <c r="E201" s="303">
        <v>0</v>
      </c>
      <c r="F201" s="304">
        <v>0</v>
      </c>
      <c r="G201" s="305">
        <v>0</v>
      </c>
      <c r="H201" s="306">
        <v>0</v>
      </c>
      <c r="I201" s="306">
        <v>0</v>
      </c>
      <c r="J201" s="307">
        <v>0</v>
      </c>
      <c r="K201" s="308"/>
      <c r="L201" s="309"/>
      <c r="M201" s="310"/>
      <c r="N201" s="311"/>
      <c r="O201" s="184"/>
    </row>
    <row r="202" spans="1:15" ht="58.5" customHeight="1">
      <c r="A202" s="299">
        <v>4135</v>
      </c>
      <c r="B202" s="300" t="s">
        <v>504</v>
      </c>
      <c r="C202" s="301">
        <v>781</v>
      </c>
      <c r="D202" s="302" t="s">
        <v>505</v>
      </c>
      <c r="E202" s="303">
        <v>0</v>
      </c>
      <c r="F202" s="304">
        <v>0</v>
      </c>
      <c r="G202" s="305">
        <v>0</v>
      </c>
      <c r="H202" s="306">
        <v>0</v>
      </c>
      <c r="I202" s="306">
        <v>0</v>
      </c>
      <c r="J202" s="307">
        <v>0</v>
      </c>
      <c r="K202" s="308"/>
      <c r="L202" s="309"/>
      <c r="M202" s="310"/>
      <c r="N202" s="311"/>
      <c r="O202" s="184"/>
    </row>
    <row r="203" spans="1:15" ht="58.5" customHeight="1">
      <c r="A203" s="299">
        <v>4135</v>
      </c>
      <c r="B203" s="300" t="s">
        <v>504</v>
      </c>
      <c r="C203" s="301">
        <v>782</v>
      </c>
      <c r="D203" s="302" t="s">
        <v>506</v>
      </c>
      <c r="E203" s="303">
        <v>400000</v>
      </c>
      <c r="F203" s="304">
        <v>0</v>
      </c>
      <c r="G203" s="305">
        <v>300000</v>
      </c>
      <c r="H203" s="306">
        <f aca="true" t="shared" si="27" ref="H203:H207">E203+F203-G203</f>
        <v>100000</v>
      </c>
      <c r="I203" s="306">
        <v>0</v>
      </c>
      <c r="J203" s="307">
        <v>0</v>
      </c>
      <c r="K203" s="308"/>
      <c r="L203" s="309"/>
      <c r="M203" s="310"/>
      <c r="N203" s="311"/>
      <c r="O203" s="184"/>
    </row>
    <row r="204" spans="1:15" ht="58.5" customHeight="1">
      <c r="A204" s="299">
        <v>4135</v>
      </c>
      <c r="B204" s="300" t="s">
        <v>504</v>
      </c>
      <c r="C204" s="301">
        <v>783</v>
      </c>
      <c r="D204" s="302" t="s">
        <v>507</v>
      </c>
      <c r="E204" s="303">
        <v>0</v>
      </c>
      <c r="F204" s="304">
        <v>0</v>
      </c>
      <c r="G204" s="305">
        <v>0</v>
      </c>
      <c r="H204" s="306">
        <f t="shared" si="27"/>
        <v>0</v>
      </c>
      <c r="I204" s="306">
        <v>0</v>
      </c>
      <c r="J204" s="307">
        <v>0</v>
      </c>
      <c r="K204" s="308"/>
      <c r="L204" s="309"/>
      <c r="M204" s="310"/>
      <c r="N204" s="311"/>
      <c r="O204" s="184"/>
    </row>
    <row r="205" spans="1:15" ht="75.75" customHeight="1">
      <c r="A205" s="299">
        <v>4199</v>
      </c>
      <c r="B205" s="300" t="s">
        <v>508</v>
      </c>
      <c r="C205" s="301" t="s">
        <v>84</v>
      </c>
      <c r="D205" s="302" t="s">
        <v>113</v>
      </c>
      <c r="E205" s="303">
        <v>0</v>
      </c>
      <c r="F205" s="304">
        <v>0</v>
      </c>
      <c r="G205" s="305">
        <v>0</v>
      </c>
      <c r="H205" s="306">
        <f t="shared" si="27"/>
        <v>0</v>
      </c>
      <c r="I205" s="306">
        <v>0</v>
      </c>
      <c r="J205" s="307">
        <v>0</v>
      </c>
      <c r="K205" s="308"/>
      <c r="L205" s="309"/>
      <c r="M205" s="310"/>
      <c r="N205" s="311"/>
      <c r="O205" s="184"/>
    </row>
    <row r="206" spans="1:15" ht="75.75" customHeight="1">
      <c r="A206" s="299">
        <v>4199</v>
      </c>
      <c r="B206" s="300" t="s">
        <v>508</v>
      </c>
      <c r="C206" s="301" t="s">
        <v>509</v>
      </c>
      <c r="D206" s="302" t="s">
        <v>510</v>
      </c>
      <c r="E206" s="303">
        <v>6000000</v>
      </c>
      <c r="F206" s="304">
        <v>0</v>
      </c>
      <c r="G206" s="305">
        <v>6000000</v>
      </c>
      <c r="H206" s="306">
        <f t="shared" si="27"/>
        <v>0</v>
      </c>
      <c r="I206" s="306">
        <v>0</v>
      </c>
      <c r="J206" s="307">
        <v>0</v>
      </c>
      <c r="K206" s="308"/>
      <c r="L206" s="309"/>
      <c r="M206" s="310"/>
      <c r="N206" s="311"/>
      <c r="O206" s="184"/>
    </row>
    <row r="207" spans="1:15" ht="75.75" customHeight="1">
      <c r="A207" s="299">
        <v>4199</v>
      </c>
      <c r="B207" s="300" t="s">
        <v>508</v>
      </c>
      <c r="C207" s="301" t="s">
        <v>511</v>
      </c>
      <c r="D207" s="302" t="s">
        <v>512</v>
      </c>
      <c r="E207" s="303">
        <v>5000000</v>
      </c>
      <c r="F207" s="304">
        <v>4000000</v>
      </c>
      <c r="G207" s="305">
        <v>9000000</v>
      </c>
      <c r="H207" s="306">
        <f t="shared" si="27"/>
        <v>0</v>
      </c>
      <c r="I207" s="306">
        <v>0</v>
      </c>
      <c r="J207" s="307">
        <v>0</v>
      </c>
      <c r="K207" s="308"/>
      <c r="L207" s="309"/>
      <c r="M207" s="310"/>
      <c r="N207" s="311"/>
      <c r="O207" s="184"/>
    </row>
    <row r="208" spans="1:15" s="128" customFormat="1" ht="40.5" customHeight="1">
      <c r="A208" s="194"/>
      <c r="B208" s="194"/>
      <c r="C208" s="194"/>
      <c r="D208" s="194"/>
      <c r="E208" s="195">
        <f>SUM(E201:E207)</f>
        <v>11400000</v>
      </c>
      <c r="F208" s="195">
        <f>SUM(F201:F207)</f>
        <v>4000000</v>
      </c>
      <c r="G208" s="196">
        <f>SUM(G201:G207)</f>
        <v>15300000</v>
      </c>
      <c r="H208" s="195">
        <f>SUM(H201:H207)</f>
        <v>100000</v>
      </c>
      <c r="I208" s="195">
        <f>SUM(I201:I207)</f>
        <v>0</v>
      </c>
      <c r="J208" s="197">
        <f>SUM(J201:J207)</f>
        <v>0</v>
      </c>
      <c r="K208" s="234"/>
      <c r="L208" s="199"/>
      <c r="M208" s="194"/>
      <c r="N208" s="281"/>
      <c r="O208" s="201"/>
    </row>
    <row r="209" spans="1:15" s="317" customFormat="1" ht="15.75">
      <c r="A209" s="129"/>
      <c r="B209" s="312"/>
      <c r="C209" s="155"/>
      <c r="D209" s="313"/>
      <c r="E209" s="314"/>
      <c r="F209" s="314"/>
      <c r="G209" s="315"/>
      <c r="H209" s="54"/>
      <c r="I209" s="54"/>
      <c r="J209" s="316"/>
      <c r="K209" s="64"/>
      <c r="L209" s="129"/>
      <c r="M209" s="129"/>
      <c r="O209" s="162"/>
    </row>
    <row r="210" spans="1:15" s="317" customFormat="1" ht="15.75">
      <c r="A210" s="129"/>
      <c r="B210" s="312"/>
      <c r="C210" s="155"/>
      <c r="D210" s="313"/>
      <c r="E210" s="314"/>
      <c r="F210" s="314"/>
      <c r="G210" s="315"/>
      <c r="H210" s="54"/>
      <c r="I210" s="54"/>
      <c r="J210" s="316"/>
      <c r="K210" s="64"/>
      <c r="L210" s="129"/>
      <c r="M210" s="129"/>
      <c r="O210" s="162"/>
    </row>
    <row r="211" spans="1:15" s="172" customFormat="1" ht="28.5" customHeight="1">
      <c r="A211" s="163" t="s">
        <v>513</v>
      </c>
      <c r="B211" s="164" t="s">
        <v>514</v>
      </c>
      <c r="C211" s="164"/>
      <c r="D211" s="164"/>
      <c r="E211" s="165"/>
      <c r="F211" s="165"/>
      <c r="G211" s="166"/>
      <c r="H211" s="165"/>
      <c r="I211" s="165"/>
      <c r="J211" s="167"/>
      <c r="K211" s="168"/>
      <c r="L211" s="169"/>
      <c r="M211" s="169"/>
      <c r="N211" s="170"/>
      <c r="O211" s="171"/>
    </row>
    <row r="212" spans="1:15" ht="58.5" customHeight="1">
      <c r="A212" s="299">
        <v>4513</v>
      </c>
      <c r="B212" s="300" t="s">
        <v>515</v>
      </c>
      <c r="C212" s="301" t="s">
        <v>84</v>
      </c>
      <c r="D212" s="302" t="s">
        <v>113</v>
      </c>
      <c r="E212" s="318">
        <v>5000</v>
      </c>
      <c r="F212" s="319">
        <v>0</v>
      </c>
      <c r="G212" s="320">
        <v>0</v>
      </c>
      <c r="H212" s="321">
        <f>E212+F212-G212</f>
        <v>5000</v>
      </c>
      <c r="I212" s="223">
        <v>0</v>
      </c>
      <c r="J212" s="224">
        <v>0</v>
      </c>
      <c r="K212" s="308"/>
      <c r="L212" s="309"/>
      <c r="M212" s="310"/>
      <c r="N212" s="311"/>
      <c r="O212" s="184"/>
    </row>
    <row r="213" spans="1:15" s="128" customFormat="1" ht="40.5" customHeight="1">
      <c r="A213" s="194"/>
      <c r="B213" s="194"/>
      <c r="C213" s="194"/>
      <c r="D213" s="194"/>
      <c r="E213" s="195">
        <f>SUM(E212)</f>
        <v>5000</v>
      </c>
      <c r="F213" s="195">
        <f>SUM(F212)</f>
        <v>0</v>
      </c>
      <c r="G213" s="196">
        <f>SUM(G212)</f>
        <v>0</v>
      </c>
      <c r="H213" s="195">
        <f>SUM(H212)</f>
        <v>5000</v>
      </c>
      <c r="I213" s="195">
        <f>SUM(I212)</f>
        <v>0</v>
      </c>
      <c r="J213" s="197">
        <f>SUM(J212)</f>
        <v>0</v>
      </c>
      <c r="K213" s="234"/>
      <c r="L213" s="199"/>
      <c r="M213" s="194"/>
      <c r="N213" s="281"/>
      <c r="O213" s="201"/>
    </row>
    <row r="214" spans="1:15" s="317" customFormat="1" ht="15">
      <c r="A214" s="129"/>
      <c r="C214" s="129"/>
      <c r="D214" s="162"/>
      <c r="E214" s="131"/>
      <c r="F214" s="131"/>
      <c r="G214" s="132"/>
      <c r="H214" s="131"/>
      <c r="I214" s="131"/>
      <c r="J214" s="124"/>
      <c r="K214" s="133"/>
      <c r="L214" s="129"/>
      <c r="M214" s="129"/>
      <c r="O214" s="162"/>
    </row>
    <row r="215" spans="1:15" s="57" customFormat="1" ht="31.5" customHeight="1">
      <c r="A215" s="322" t="s">
        <v>516</v>
      </c>
      <c r="B215" s="322"/>
      <c r="C215" s="322"/>
      <c r="D215" s="322"/>
      <c r="E215" s="323">
        <f>E33+E49+E171+E182+E198+E208+E213</f>
        <v>759923500</v>
      </c>
      <c r="F215" s="323">
        <f>F33+F49+F171+F182+F198+F208+F213</f>
        <v>469806090.4200001</v>
      </c>
      <c r="G215" s="323">
        <f>G33+G49+G171+G182+G198+G208+G213</f>
        <v>371292834.59999996</v>
      </c>
      <c r="H215" s="323">
        <f>H33+H49+H171+H182+H198+H208+H213</f>
        <v>858436755.8199999</v>
      </c>
      <c r="I215" s="323">
        <v>621449256.75</v>
      </c>
      <c r="J215" s="324">
        <f>I215/H215</f>
        <v>0.7239313234629339</v>
      </c>
      <c r="K215" s="144"/>
      <c r="L215" s="322"/>
      <c r="M215" s="322"/>
      <c r="N215" s="325"/>
      <c r="O215" s="326"/>
    </row>
    <row r="216" ht="21" customHeight="1"/>
    <row r="217" ht="31.5" customHeight="1"/>
  </sheetData>
  <sheetProtection selectLockedCells="1" selectUnlockedCells="1"/>
  <mergeCells count="40">
    <mergeCell ref="A1:O1"/>
    <mergeCell ref="A2:O2"/>
    <mergeCell ref="A3:O3"/>
    <mergeCell ref="A4:O4"/>
    <mergeCell ref="A5:O5"/>
    <mergeCell ref="A6:O6"/>
    <mergeCell ref="A7:O7"/>
    <mergeCell ref="A9:D9"/>
    <mergeCell ref="A10:D10"/>
    <mergeCell ref="A12:A13"/>
    <mergeCell ref="B12:D12"/>
    <mergeCell ref="E12:H12"/>
    <mergeCell ref="I12:I13"/>
    <mergeCell ref="J12:J13"/>
    <mergeCell ref="K12:K13"/>
    <mergeCell ref="L12:L13"/>
    <mergeCell ref="M12:M13"/>
    <mergeCell ref="N12:N13"/>
    <mergeCell ref="O12:O13"/>
    <mergeCell ref="B15:D15"/>
    <mergeCell ref="A33:D33"/>
    <mergeCell ref="B35:D35"/>
    <mergeCell ref="N43:N44"/>
    <mergeCell ref="O43:O44"/>
    <mergeCell ref="N45:N47"/>
    <mergeCell ref="O45:O47"/>
    <mergeCell ref="A49:D49"/>
    <mergeCell ref="B51:D51"/>
    <mergeCell ref="N52:N56"/>
    <mergeCell ref="O52:O56"/>
    <mergeCell ref="A171:D171"/>
    <mergeCell ref="B173:D173"/>
    <mergeCell ref="A182:D182"/>
    <mergeCell ref="B184:D184"/>
    <mergeCell ref="A198:D198"/>
    <mergeCell ref="B200:D200"/>
    <mergeCell ref="A208:D208"/>
    <mergeCell ref="B211:D211"/>
    <mergeCell ref="A213:D213"/>
    <mergeCell ref="A215:D215"/>
  </mergeCells>
  <printOptions/>
  <pageMargins left="0.5118055555555555" right="0.2361111111111111" top="0.43333333333333335" bottom="0.5513888888888889" header="0.31527777777777777" footer="0.31527777777777777"/>
  <pageSetup horizontalDpi="300" verticalDpi="300" orientation="landscape" paperSize="9" scale="29"/>
  <headerFooter alignWithMargins="0">
    <oddHeader>&amp;C&amp;"Arial,Negrito"&amp;12SECRETARIA DE INFRAESTRUTURA</oddHeader>
    <oddFooter>&amp;LGPO - LUCIA MACIEL / NÚCLEO DE PLANEJAMENTO - VILMA ANTAS DE M. MENDONÇA&amp;CPágina &amp;P</oddFooter>
  </headerFooter>
  <rowBreaks count="4" manualBreakCount="4">
    <brk id="33" max="255" man="1"/>
    <brk id="49" max="255" man="1"/>
    <brk id="182" max="255" man="1"/>
    <brk id="198" max="255" man="1"/>
  </rowBreaks>
  <drawing r:id="rId1"/>
</worksheet>
</file>

<file path=xl/worksheets/sheet3.xml><?xml version="1.0" encoding="utf-8"?>
<worksheet xmlns="http://schemas.openxmlformats.org/spreadsheetml/2006/main" xmlns:r="http://schemas.openxmlformats.org/officeDocument/2006/relationships">
  <sheetPr>
    <tabColor indexed="63"/>
  </sheetPr>
  <dimension ref="A1:O20"/>
  <sheetViews>
    <sheetView view="pageBreakPreview" zoomScale="75" zoomScaleSheetLayoutView="75" workbookViewId="0" topLeftCell="A7">
      <selection activeCell="C13" sqref="C13"/>
    </sheetView>
  </sheetViews>
  <sheetFormatPr defaultColWidth="9.140625" defaultRowHeight="12.75"/>
  <cols>
    <col min="1" max="1" width="12.28125" style="119" customWidth="1"/>
    <col min="2" max="2" width="30.7109375" style="120" customWidth="1"/>
    <col min="3" max="3" width="7.28125" style="327" customWidth="1"/>
    <col min="4" max="4" width="21.00390625" style="121" customWidth="1"/>
    <col min="5" max="5" width="23.00390625" style="122" customWidth="1"/>
    <col min="6" max="6" width="21.7109375" style="122" customWidth="1"/>
    <col min="7" max="7" width="21.7109375" style="123" customWidth="1"/>
    <col min="8" max="8" width="21.7109375" style="122" customWidth="1"/>
    <col min="9" max="9" width="22.140625" style="122" customWidth="1"/>
    <col min="10" max="10" width="24.140625" style="124" customWidth="1"/>
    <col min="11" max="11" width="19.7109375" style="125" customWidth="1"/>
    <col min="12" max="13" width="19.7109375" style="119" customWidth="1"/>
    <col min="14" max="14" width="91.00390625" style="120" customWidth="1"/>
    <col min="15" max="15" width="21.8515625" style="121" customWidth="1"/>
    <col min="16" max="16384" width="9.140625" style="120" customWidth="1"/>
  </cols>
  <sheetData>
    <row r="1" spans="1:15" ht="69" customHeight="1">
      <c r="A1" s="126"/>
      <c r="B1" s="126"/>
      <c r="C1" s="126"/>
      <c r="D1" s="126"/>
      <c r="E1" s="126"/>
      <c r="F1" s="126"/>
      <c r="G1" s="126"/>
      <c r="H1" s="126"/>
      <c r="I1" s="126"/>
      <c r="J1" s="126"/>
      <c r="K1" s="126"/>
      <c r="L1" s="126"/>
      <c r="M1" s="126"/>
      <c r="N1" s="126"/>
      <c r="O1" s="126"/>
    </row>
    <row r="2" s="128" customFormat="1" ht="19.5" customHeight="1">
      <c r="A2" s="128" t="s">
        <v>55</v>
      </c>
    </row>
    <row r="3" spans="1:15" s="128" customFormat="1" ht="21" customHeight="1">
      <c r="A3" s="127" t="s">
        <v>56</v>
      </c>
      <c r="B3" s="127"/>
      <c r="C3" s="127"/>
      <c r="D3" s="127"/>
      <c r="E3" s="127"/>
      <c r="F3" s="127"/>
      <c r="G3" s="127"/>
      <c r="H3" s="127"/>
      <c r="I3" s="127"/>
      <c r="J3" s="127"/>
      <c r="K3" s="127"/>
      <c r="L3" s="127"/>
      <c r="M3" s="127"/>
      <c r="N3" s="127"/>
      <c r="O3" s="127"/>
    </row>
    <row r="4" spans="1:15" s="128" customFormat="1" ht="19.5" customHeight="1">
      <c r="A4" s="127" t="s">
        <v>57</v>
      </c>
      <c r="B4" s="127"/>
      <c r="C4" s="127"/>
      <c r="D4" s="127"/>
      <c r="E4" s="127"/>
      <c r="F4" s="127"/>
      <c r="G4" s="127"/>
      <c r="H4" s="127"/>
      <c r="I4" s="127"/>
      <c r="J4" s="127"/>
      <c r="K4" s="127"/>
      <c r="L4" s="127"/>
      <c r="M4" s="127"/>
      <c r="N4" s="127"/>
      <c r="O4" s="127"/>
    </row>
    <row r="5" spans="1:15" s="128" customFormat="1" ht="19.5" customHeight="1">
      <c r="A5" s="127" t="s">
        <v>58</v>
      </c>
      <c r="B5" s="127"/>
      <c r="C5" s="127"/>
      <c r="D5" s="127"/>
      <c r="E5" s="127"/>
      <c r="F5" s="127"/>
      <c r="G5" s="127"/>
      <c r="H5" s="127"/>
      <c r="I5" s="127"/>
      <c r="J5" s="127"/>
      <c r="K5" s="127"/>
      <c r="L5" s="127"/>
      <c r="M5" s="127"/>
      <c r="N5" s="127"/>
      <c r="O5" s="127"/>
    </row>
    <row r="6" spans="1:15" s="128" customFormat="1" ht="24" customHeight="1">
      <c r="A6" s="127" t="s">
        <v>59</v>
      </c>
      <c r="B6" s="127"/>
      <c r="C6" s="127"/>
      <c r="D6" s="127"/>
      <c r="E6" s="127"/>
      <c r="F6" s="127"/>
      <c r="G6" s="127"/>
      <c r="H6" s="127"/>
      <c r="I6" s="127"/>
      <c r="J6" s="127"/>
      <c r="K6" s="127"/>
      <c r="L6" s="127"/>
      <c r="M6" s="127"/>
      <c r="N6" s="127"/>
      <c r="O6" s="127"/>
    </row>
    <row r="7" spans="1:15" s="128" customFormat="1" ht="24" customHeight="1">
      <c r="A7" s="127" t="s">
        <v>60</v>
      </c>
      <c r="B7" s="127"/>
      <c r="C7" s="127"/>
      <c r="D7" s="127"/>
      <c r="E7" s="127"/>
      <c r="F7" s="127"/>
      <c r="G7" s="127"/>
      <c r="H7" s="127"/>
      <c r="I7" s="127"/>
      <c r="J7" s="127"/>
      <c r="K7" s="127"/>
      <c r="L7" s="127"/>
      <c r="M7" s="127"/>
      <c r="N7" s="127"/>
      <c r="O7" s="127"/>
    </row>
    <row r="8" spans="1:11" ht="15">
      <c r="A8" s="129"/>
      <c r="B8" s="126"/>
      <c r="C8" s="328"/>
      <c r="D8" s="130"/>
      <c r="E8" s="131"/>
      <c r="F8" s="131"/>
      <c r="G8" s="132"/>
      <c r="H8" s="131"/>
      <c r="I8" s="131"/>
      <c r="K8" s="133"/>
    </row>
    <row r="9" spans="1:11" ht="23.25" customHeight="1">
      <c r="A9" s="134" t="s">
        <v>61</v>
      </c>
      <c r="B9" s="134"/>
      <c r="C9" s="134"/>
      <c r="D9" s="134"/>
      <c r="E9" s="135"/>
      <c r="F9" s="135"/>
      <c r="G9" s="136"/>
      <c r="H9" s="135"/>
      <c r="I9" s="137"/>
      <c r="K9" s="133"/>
    </row>
    <row r="10" spans="1:11" ht="23.25" customHeight="1">
      <c r="A10" s="134" t="s">
        <v>62</v>
      </c>
      <c r="B10" s="134"/>
      <c r="C10" s="134"/>
      <c r="D10" s="134"/>
      <c r="E10" s="135"/>
      <c r="F10" s="135"/>
      <c r="G10" s="136"/>
      <c r="H10" s="135"/>
      <c r="I10" s="135"/>
      <c r="K10" s="133"/>
    </row>
    <row r="11" spans="1:11" ht="23.25" customHeight="1">
      <c r="A11" s="138" t="s">
        <v>517</v>
      </c>
      <c r="B11" s="138" t="s">
        <v>518</v>
      </c>
      <c r="C11" s="138"/>
      <c r="D11" s="138"/>
      <c r="E11" s="140"/>
      <c r="F11" s="135"/>
      <c r="G11" s="136"/>
      <c r="H11" s="135"/>
      <c r="I11" s="135"/>
      <c r="K11" s="141"/>
    </row>
    <row r="12" spans="1:15" s="121" customFormat="1" ht="39" customHeight="1">
      <c r="A12" s="142" t="s">
        <v>65</v>
      </c>
      <c r="B12" s="143" t="s">
        <v>66</v>
      </c>
      <c r="C12" s="143"/>
      <c r="D12" s="143"/>
      <c r="E12" s="144" t="s">
        <v>67</v>
      </c>
      <c r="F12" s="144"/>
      <c r="G12" s="144"/>
      <c r="H12" s="144"/>
      <c r="I12" s="329" t="s">
        <v>68</v>
      </c>
      <c r="J12" s="146" t="s">
        <v>69</v>
      </c>
      <c r="K12" s="147" t="s">
        <v>70</v>
      </c>
      <c r="L12" s="148" t="s">
        <v>71</v>
      </c>
      <c r="M12" s="149" t="s">
        <v>72</v>
      </c>
      <c r="N12" s="147" t="s">
        <v>73</v>
      </c>
      <c r="O12" s="147" t="s">
        <v>74</v>
      </c>
    </row>
    <row r="13" spans="1:15" s="121" customFormat="1" ht="39" customHeight="1">
      <c r="A13" s="142"/>
      <c r="B13" s="151" t="s">
        <v>75</v>
      </c>
      <c r="C13" s="330" t="s">
        <v>65</v>
      </c>
      <c r="D13" s="147" t="s">
        <v>76</v>
      </c>
      <c r="E13" s="331" t="s">
        <v>77</v>
      </c>
      <c r="F13" s="331" t="s">
        <v>78</v>
      </c>
      <c r="G13" s="332" t="s">
        <v>79</v>
      </c>
      <c r="H13" s="331" t="s">
        <v>17</v>
      </c>
      <c r="I13" s="329"/>
      <c r="J13" s="146"/>
      <c r="K13" s="147"/>
      <c r="L13" s="148"/>
      <c r="M13" s="149"/>
      <c r="N13" s="147"/>
      <c r="O13" s="147"/>
    </row>
    <row r="14" spans="1:15" s="162" customFormat="1" ht="16.5" customHeight="1">
      <c r="A14" s="153"/>
      <c r="B14" s="154"/>
      <c r="C14" s="333"/>
      <c r="D14" s="63"/>
      <c r="E14" s="156"/>
      <c r="F14" s="156"/>
      <c r="G14" s="157"/>
      <c r="H14" s="156"/>
      <c r="I14" s="158"/>
      <c r="J14" s="159"/>
      <c r="K14" s="160"/>
      <c r="L14" s="161"/>
      <c r="M14" s="161"/>
      <c r="N14" s="160"/>
      <c r="O14" s="160"/>
    </row>
    <row r="15" spans="1:15" s="172" customFormat="1" ht="28.5" customHeight="1">
      <c r="A15" s="163" t="s">
        <v>519</v>
      </c>
      <c r="B15" s="164" t="s">
        <v>520</v>
      </c>
      <c r="C15" s="164"/>
      <c r="D15" s="164"/>
      <c r="E15" s="165"/>
      <c r="F15" s="165"/>
      <c r="G15" s="166"/>
      <c r="H15" s="165"/>
      <c r="I15" s="165"/>
      <c r="J15" s="167"/>
      <c r="K15" s="168"/>
      <c r="L15" s="169"/>
      <c r="M15" s="169"/>
      <c r="N15" s="170"/>
      <c r="O15" s="171"/>
    </row>
    <row r="16" spans="1:15" ht="225" customHeight="1">
      <c r="A16" s="310" t="s">
        <v>521</v>
      </c>
      <c r="B16" s="334" t="s">
        <v>522</v>
      </c>
      <c r="C16" s="335" t="s">
        <v>84</v>
      </c>
      <c r="D16" s="336" t="s">
        <v>85</v>
      </c>
      <c r="E16" s="319">
        <v>1340000</v>
      </c>
      <c r="F16" s="319">
        <v>0</v>
      </c>
      <c r="G16" s="320">
        <v>0</v>
      </c>
      <c r="H16" s="321">
        <f aca="true" t="shared" si="0" ref="H16:H17">E16+F16-G16</f>
        <v>1340000</v>
      </c>
      <c r="I16" s="223">
        <v>949046.37</v>
      </c>
      <c r="J16" s="224">
        <f aca="true" t="shared" si="1" ref="J16:J18">I16/H16</f>
        <v>0.7082435597014926</v>
      </c>
      <c r="K16" s="337" t="s">
        <v>86</v>
      </c>
      <c r="L16" s="309">
        <v>1</v>
      </c>
      <c r="M16" s="310" t="s">
        <v>87</v>
      </c>
      <c r="N16" s="184" t="s">
        <v>523</v>
      </c>
      <c r="O16" s="184" t="s">
        <v>89</v>
      </c>
    </row>
    <row r="17" spans="1:15" ht="409.5" customHeight="1">
      <c r="A17" s="310" t="s">
        <v>524</v>
      </c>
      <c r="B17" s="338" t="s">
        <v>525</v>
      </c>
      <c r="C17" s="335" t="s">
        <v>84</v>
      </c>
      <c r="D17" s="336" t="s">
        <v>85</v>
      </c>
      <c r="E17" s="319">
        <v>2660000</v>
      </c>
      <c r="F17" s="319">
        <v>10149000</v>
      </c>
      <c r="G17" s="320">
        <v>0</v>
      </c>
      <c r="H17" s="321">
        <f t="shared" si="0"/>
        <v>12809000</v>
      </c>
      <c r="I17" s="223">
        <v>1749537.51</v>
      </c>
      <c r="J17" s="224">
        <f t="shared" si="1"/>
        <v>0.13658658052931533</v>
      </c>
      <c r="K17" s="337" t="s">
        <v>86</v>
      </c>
      <c r="L17" s="309">
        <v>1</v>
      </c>
      <c r="M17" s="310" t="s">
        <v>87</v>
      </c>
      <c r="N17" s="184" t="s">
        <v>526</v>
      </c>
      <c r="O17" s="184" t="s">
        <v>133</v>
      </c>
    </row>
    <row r="18" spans="1:15" s="128" customFormat="1" ht="29.25" customHeight="1">
      <c r="A18" s="194" t="s">
        <v>127</v>
      </c>
      <c r="B18" s="194"/>
      <c r="C18" s="194"/>
      <c r="D18" s="194"/>
      <c r="E18" s="195">
        <f>SUM(E16:E17)</f>
        <v>4000000</v>
      </c>
      <c r="F18" s="195">
        <f>SUM(F16:F17)</f>
        <v>10149000</v>
      </c>
      <c r="G18" s="196">
        <f>SUM(G16:G17)</f>
        <v>0</v>
      </c>
      <c r="H18" s="195">
        <f>SUM(H16:H17)</f>
        <v>14149000</v>
      </c>
      <c r="I18" s="195">
        <f>SUM(I16:I17)</f>
        <v>2698583.88</v>
      </c>
      <c r="J18" s="197">
        <f t="shared" si="1"/>
        <v>0.19072612057389213</v>
      </c>
      <c r="K18" s="198"/>
      <c r="L18" s="199">
        <f>SUM(L16:L17)</f>
        <v>2</v>
      </c>
      <c r="M18" s="194" t="s">
        <v>527</v>
      </c>
      <c r="N18" s="200"/>
      <c r="O18" s="201"/>
    </row>
    <row r="19" spans="1:15" s="57" customFormat="1" ht="27" customHeight="1">
      <c r="A19" s="203"/>
      <c r="B19" s="203"/>
      <c r="C19" s="203"/>
      <c r="D19" s="203"/>
      <c r="E19" s="204"/>
      <c r="F19" s="204"/>
      <c r="G19" s="205"/>
      <c r="H19" s="204"/>
      <c r="I19" s="204"/>
      <c r="J19" s="206"/>
      <c r="K19" s="207"/>
      <c r="L19" s="203"/>
      <c r="M19" s="203"/>
      <c r="N19" s="208"/>
      <c r="O19" s="339"/>
    </row>
    <row r="20" spans="1:15" s="57" customFormat="1" ht="31.5" customHeight="1">
      <c r="A20" s="322" t="s">
        <v>528</v>
      </c>
      <c r="B20" s="322"/>
      <c r="C20" s="322"/>
      <c r="D20" s="322"/>
      <c r="E20" s="323">
        <f>E18</f>
        <v>4000000</v>
      </c>
      <c r="F20" s="323">
        <f>F18</f>
        <v>10149000</v>
      </c>
      <c r="G20" s="323">
        <f>G18</f>
        <v>0</v>
      </c>
      <c r="H20" s="323">
        <f>H18</f>
        <v>14149000</v>
      </c>
      <c r="I20" s="323">
        <f>I18</f>
        <v>2698583.88</v>
      </c>
      <c r="J20" s="324">
        <f>J18</f>
        <v>0.19072612057389213</v>
      </c>
      <c r="K20" s="144"/>
      <c r="L20" s="322"/>
      <c r="M20" s="322"/>
      <c r="N20" s="325"/>
      <c r="O20" s="326"/>
    </row>
    <row r="21" ht="21" customHeight="1"/>
    <row r="22" ht="31.5" customHeight="1"/>
    <row r="24" ht="66.75" customHeight="1"/>
  </sheetData>
  <sheetProtection selectLockedCells="1" selectUnlockedCells="1"/>
  <mergeCells count="21">
    <mergeCell ref="A1:O1"/>
    <mergeCell ref="A3:O3"/>
    <mergeCell ref="A4:O4"/>
    <mergeCell ref="A5:O5"/>
    <mergeCell ref="A6:O6"/>
    <mergeCell ref="A7:O7"/>
    <mergeCell ref="A9:D9"/>
    <mergeCell ref="A10:D10"/>
    <mergeCell ref="A12:A13"/>
    <mergeCell ref="B12:D12"/>
    <mergeCell ref="E12:H12"/>
    <mergeCell ref="I12:I13"/>
    <mergeCell ref="J12:J13"/>
    <mergeCell ref="K12:K13"/>
    <mergeCell ref="L12:L13"/>
    <mergeCell ref="M12:M13"/>
    <mergeCell ref="N12:N13"/>
    <mergeCell ref="O12:O13"/>
    <mergeCell ref="B15:D15"/>
    <mergeCell ref="A18:D18"/>
    <mergeCell ref="A20:D20"/>
  </mergeCells>
  <printOptions/>
  <pageMargins left="0.5118055555555555" right="0.2361111111111111" top="0.43333333333333335" bottom="0.5513888888888889" header="0.31527777777777777" footer="0.31527777777777777"/>
  <pageSetup horizontalDpi="300" verticalDpi="300" orientation="landscape" paperSize="9" scale="37"/>
  <headerFooter alignWithMargins="0">
    <oddHeader>&amp;C&amp;"Arial,Negrito"&amp;12SECRETARIA DE INFRAESTRUTURA</oddHeader>
    <oddFooter>&amp;LGPO - LUCIA MACIEL / NÚCLEO DE PLANEJAMENTO - VILMA ANTAS DE M. MENDONÇA&amp;CPágina &amp;P</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140625" defaultRowHeight="12.7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2015-03-19T16:32:22Z</cp:lastPrinted>
  <dcterms:created xsi:type="dcterms:W3CDTF">2009-02-26T18:39:46Z</dcterms:created>
  <dcterms:modified xsi:type="dcterms:W3CDTF">2015-11-23T15:06:18Z</dcterms:modified>
  <cp:category/>
  <cp:version/>
  <cp:contentType/>
  <cp:contentStatus/>
</cp:coreProperties>
</file>