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RH\Documentos\"/>
    </mc:Choice>
  </mc:AlternateContent>
  <bookViews>
    <workbookView xWindow="0" yWindow="0" windowWidth="20400" windowHeight="7755"/>
  </bookViews>
  <sheets>
    <sheet name="MAI-2024" sheetId="6" r:id="rId1"/>
    <sheet name="ABR-2023" sheetId="1" r:id="rId2"/>
    <sheet name="2022-FEV" sheetId="4" r:id="rId3"/>
    <sheet name="2022-MAR" sheetId="5" r:id="rId4"/>
  </sheets>
  <calcPr calcId="152511"/>
</workbook>
</file>

<file path=xl/calcChain.xml><?xml version="1.0" encoding="utf-8"?>
<calcChain xmlns="http://schemas.openxmlformats.org/spreadsheetml/2006/main">
  <c r="J48" i="6" l="1"/>
  <c r="J49" i="6"/>
  <c r="J47" i="6"/>
  <c r="J46" i="6"/>
  <c r="I90" i="6"/>
  <c r="I86" i="6"/>
  <c r="J16" i="6" l="1"/>
  <c r="H106" i="6"/>
  <c r="G106" i="6"/>
  <c r="C106" i="6"/>
  <c r="I105" i="6"/>
  <c r="D105" i="6"/>
  <c r="E105" i="6" s="1"/>
  <c r="I104" i="6"/>
  <c r="D104" i="6"/>
  <c r="E104" i="6" s="1"/>
  <c r="I103" i="6"/>
  <c r="D103" i="6"/>
  <c r="E103" i="6" s="1"/>
  <c r="I102" i="6"/>
  <c r="D102" i="6"/>
  <c r="E102" i="6" s="1"/>
  <c r="I101" i="6"/>
  <c r="D101" i="6"/>
  <c r="E101" i="6" s="1"/>
  <c r="I100" i="6"/>
  <c r="D100" i="6"/>
  <c r="E100" i="6" s="1"/>
  <c r="I98" i="6"/>
  <c r="I97" i="6"/>
  <c r="I96" i="6"/>
  <c r="I95" i="6"/>
  <c r="I94" i="6"/>
  <c r="I93" i="6"/>
  <c r="I92" i="6"/>
  <c r="I91" i="6"/>
  <c r="I89" i="6"/>
  <c r="I88" i="6"/>
  <c r="I87" i="6"/>
  <c r="I85" i="6"/>
  <c r="I84" i="6"/>
  <c r="I83" i="6"/>
  <c r="I82" i="6"/>
  <c r="I81" i="6"/>
  <c r="I80" i="6"/>
  <c r="I79" i="6"/>
  <c r="I78" i="6"/>
  <c r="I77" i="6"/>
  <c r="I76" i="6"/>
  <c r="I75" i="6"/>
  <c r="I74" i="6"/>
  <c r="I69" i="6"/>
  <c r="H69" i="6"/>
  <c r="G69" i="6"/>
  <c r="D69" i="6"/>
  <c r="C69" i="6"/>
  <c r="I68" i="6"/>
  <c r="H68" i="6"/>
  <c r="G68" i="6"/>
  <c r="D68" i="6"/>
  <c r="C68" i="6"/>
  <c r="I67" i="6"/>
  <c r="H67" i="6"/>
  <c r="G67" i="6"/>
  <c r="D67" i="6"/>
  <c r="C67" i="6"/>
  <c r="E67" i="6" s="1"/>
  <c r="I66" i="6"/>
  <c r="H66" i="6"/>
  <c r="G66" i="6"/>
  <c r="D66" i="6"/>
  <c r="C66" i="6"/>
  <c r="I65" i="6"/>
  <c r="H65" i="6"/>
  <c r="G65" i="6"/>
  <c r="D65" i="6"/>
  <c r="C65" i="6"/>
  <c r="I63" i="6"/>
  <c r="I62" i="6"/>
  <c r="I61" i="6"/>
  <c r="I60" i="6"/>
  <c r="I59" i="6"/>
  <c r="I58" i="6"/>
  <c r="I57" i="6"/>
  <c r="I56" i="6"/>
  <c r="I55" i="6"/>
  <c r="I54" i="6"/>
  <c r="D50" i="6"/>
  <c r="G49" i="6"/>
  <c r="G48" i="6"/>
  <c r="G47" i="6"/>
  <c r="G46" i="6"/>
  <c r="J45" i="6"/>
  <c r="G45" i="6"/>
  <c r="G44" i="6"/>
  <c r="J44" i="6" s="1"/>
  <c r="J43" i="6"/>
  <c r="I43" i="6"/>
  <c r="H43" i="6"/>
  <c r="G43" i="6"/>
  <c r="E43" i="6"/>
  <c r="J42" i="6"/>
  <c r="G42" i="6"/>
  <c r="J41" i="6"/>
  <c r="G41" i="6"/>
  <c r="J40" i="6"/>
  <c r="G40" i="6"/>
  <c r="J39" i="6"/>
  <c r="I39" i="6"/>
  <c r="H39" i="6"/>
  <c r="G39" i="6"/>
  <c r="C39" i="6"/>
  <c r="E39" i="6" s="1"/>
  <c r="J38" i="6"/>
  <c r="G38" i="6"/>
  <c r="J37" i="6"/>
  <c r="G37" i="6"/>
  <c r="J36" i="6"/>
  <c r="G36" i="6"/>
  <c r="J35" i="6"/>
  <c r="G35" i="6"/>
  <c r="J34" i="6"/>
  <c r="G34" i="6"/>
  <c r="G33" i="6"/>
  <c r="J33" i="6" s="1"/>
  <c r="G32" i="6"/>
  <c r="J31" i="6"/>
  <c r="G31" i="6"/>
  <c r="G30" i="6"/>
  <c r="J30" i="6" s="1"/>
  <c r="G29" i="6"/>
  <c r="J29" i="6" s="1"/>
  <c r="E29" i="6"/>
  <c r="J28" i="6"/>
  <c r="I28" i="6"/>
  <c r="H28" i="6"/>
  <c r="G28" i="6"/>
  <c r="J26" i="6"/>
  <c r="J25" i="6"/>
  <c r="J24" i="6"/>
  <c r="J23" i="6"/>
  <c r="J22" i="6"/>
  <c r="J21" i="6"/>
  <c r="J20" i="6"/>
  <c r="J19" i="6"/>
  <c r="J18" i="6"/>
  <c r="J17" i="6"/>
  <c r="J15" i="6"/>
  <c r="J14" i="6"/>
  <c r="J13" i="6"/>
  <c r="J12" i="6"/>
  <c r="J11" i="6"/>
  <c r="J10" i="6"/>
  <c r="J9" i="6"/>
  <c r="J32" i="6" s="1"/>
  <c r="J8" i="6"/>
  <c r="J7" i="6"/>
  <c r="E68" i="6" l="1"/>
  <c r="H70" i="6"/>
  <c r="C70" i="6"/>
  <c r="G70" i="6"/>
  <c r="D70" i="6"/>
  <c r="E69" i="6"/>
  <c r="E66" i="6"/>
  <c r="E70" i="6" s="1"/>
  <c r="E65" i="6"/>
  <c r="I70" i="6"/>
  <c r="I106" i="6"/>
  <c r="G50" i="6"/>
  <c r="I50" i="6"/>
  <c r="H109" i="6" s="1"/>
  <c r="H50" i="6"/>
  <c r="J50" i="6"/>
  <c r="I109" i="6" s="1"/>
  <c r="E50" i="6"/>
  <c r="E106" i="6"/>
  <c r="C50" i="6"/>
  <c r="C109" i="6" s="1"/>
  <c r="D106" i="6"/>
  <c r="D109" i="6" s="1"/>
  <c r="J35" i="1"/>
  <c r="J34" i="1"/>
  <c r="J33" i="1"/>
  <c r="J45" i="1"/>
  <c r="I45" i="1"/>
  <c r="H45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09" i="6" l="1"/>
  <c r="E109" i="6"/>
  <c r="J21" i="1"/>
  <c r="J22" i="1"/>
  <c r="J23" i="1"/>
  <c r="J24" i="1"/>
  <c r="J47" i="1"/>
  <c r="J48" i="1"/>
  <c r="J44" i="1"/>
  <c r="J41" i="1"/>
  <c r="J40" i="1"/>
  <c r="J39" i="1"/>
  <c r="J37" i="1"/>
  <c r="J36" i="1"/>
  <c r="J30" i="1"/>
  <c r="J25" i="1"/>
  <c r="I97" i="1"/>
  <c r="I96" i="1"/>
  <c r="I95" i="1"/>
  <c r="I94" i="1"/>
  <c r="I93" i="1"/>
  <c r="I92" i="1"/>
  <c r="I91" i="1" l="1"/>
  <c r="I90" i="1"/>
  <c r="I88" i="1"/>
  <c r="I87" i="1"/>
  <c r="I86" i="1"/>
  <c r="I85" i="1"/>
  <c r="I84" i="1"/>
  <c r="I83" i="1"/>
  <c r="J20" i="1" l="1"/>
  <c r="J19" i="1"/>
  <c r="J18" i="1"/>
  <c r="J17" i="1"/>
  <c r="J16" i="1"/>
  <c r="I104" i="1" l="1"/>
  <c r="I103" i="1"/>
  <c r="I102" i="1"/>
  <c r="I101" i="1"/>
  <c r="I100" i="1"/>
  <c r="I99" i="1"/>
  <c r="I69" i="5" l="1"/>
  <c r="H69" i="5"/>
  <c r="G69" i="5"/>
  <c r="D69" i="5"/>
  <c r="C69" i="5"/>
  <c r="E69" i="5" s="1"/>
  <c r="I68" i="5"/>
  <c r="H68" i="5"/>
  <c r="G68" i="5"/>
  <c r="D68" i="5"/>
  <c r="C68" i="5"/>
  <c r="E68" i="5" s="1"/>
  <c r="I67" i="5"/>
  <c r="H67" i="5"/>
  <c r="G67" i="5"/>
  <c r="D67" i="5"/>
  <c r="C67" i="5"/>
  <c r="E67" i="5" s="1"/>
  <c r="I66" i="5"/>
  <c r="H66" i="5"/>
  <c r="G66" i="5"/>
  <c r="D66" i="5"/>
  <c r="E66" i="5" s="1"/>
  <c r="C66" i="5"/>
  <c r="I65" i="5"/>
  <c r="H65" i="5"/>
  <c r="H70" i="5" s="1"/>
  <c r="G65" i="5"/>
  <c r="D65" i="5"/>
  <c r="D70" i="5" s="1"/>
  <c r="C65" i="5"/>
  <c r="E65" i="5" s="1"/>
  <c r="I64" i="5"/>
  <c r="I70" i="5" s="1"/>
  <c r="H64" i="5"/>
  <c r="G64" i="5"/>
  <c r="G70" i="5" s="1"/>
  <c r="D64" i="5"/>
  <c r="C64" i="5"/>
  <c r="C70" i="5" s="1"/>
  <c r="I62" i="5"/>
  <c r="I61" i="5"/>
  <c r="I60" i="5"/>
  <c r="I59" i="5"/>
  <c r="I58" i="5"/>
  <c r="I57" i="5"/>
  <c r="I56" i="5"/>
  <c r="I55" i="5"/>
  <c r="I54" i="5"/>
  <c r="I53" i="5"/>
  <c r="I48" i="5"/>
  <c r="H48" i="5"/>
  <c r="G48" i="5"/>
  <c r="D48" i="5"/>
  <c r="C48" i="5"/>
  <c r="E48" i="5" s="1"/>
  <c r="I47" i="5"/>
  <c r="H47" i="5"/>
  <c r="G47" i="5"/>
  <c r="D47" i="5"/>
  <c r="E47" i="5" s="1"/>
  <c r="C47" i="5"/>
  <c r="I46" i="5"/>
  <c r="H46" i="5"/>
  <c r="G46" i="5"/>
  <c r="D46" i="5"/>
  <c r="C46" i="5"/>
  <c r="E46" i="5" s="1"/>
  <c r="I45" i="5"/>
  <c r="I49" i="5" s="1"/>
  <c r="H45" i="5"/>
  <c r="G45" i="5"/>
  <c r="D45" i="5"/>
  <c r="D49" i="5" s="1"/>
  <c r="C45" i="5"/>
  <c r="E45" i="5" s="1"/>
  <c r="I44" i="5"/>
  <c r="H44" i="5"/>
  <c r="H49" i="5" s="1"/>
  <c r="G44" i="5"/>
  <c r="G49" i="5" s="1"/>
  <c r="D44" i="5"/>
  <c r="C44" i="5"/>
  <c r="E44" i="5" s="1"/>
  <c r="I42" i="5"/>
  <c r="I41" i="5"/>
  <c r="I40" i="5"/>
  <c r="I39" i="5"/>
  <c r="I38" i="5"/>
  <c r="I37" i="5"/>
  <c r="I36" i="5"/>
  <c r="I35" i="5"/>
  <c r="I34" i="5"/>
  <c r="I33" i="5"/>
  <c r="J28" i="5"/>
  <c r="I28" i="5"/>
  <c r="H28" i="5"/>
  <c r="G28" i="5"/>
  <c r="D28" i="5"/>
  <c r="C28" i="5"/>
  <c r="E28" i="5" s="1"/>
  <c r="J27" i="5"/>
  <c r="I27" i="5"/>
  <c r="H27" i="5"/>
  <c r="G27" i="5"/>
  <c r="E27" i="5"/>
  <c r="D27" i="5"/>
  <c r="C27" i="5"/>
  <c r="J26" i="5"/>
  <c r="I26" i="5"/>
  <c r="H26" i="5"/>
  <c r="G26" i="5"/>
  <c r="D26" i="5"/>
  <c r="E26" i="5" s="1"/>
  <c r="C26" i="5"/>
  <c r="J25" i="5"/>
  <c r="I25" i="5"/>
  <c r="H25" i="5"/>
  <c r="G25" i="5"/>
  <c r="D25" i="5"/>
  <c r="C25" i="5"/>
  <c r="E25" i="5" s="1"/>
  <c r="J24" i="5"/>
  <c r="I24" i="5"/>
  <c r="H24" i="5"/>
  <c r="G24" i="5"/>
  <c r="D24" i="5"/>
  <c r="C24" i="5"/>
  <c r="E24" i="5" s="1"/>
  <c r="J23" i="5"/>
  <c r="I23" i="5"/>
  <c r="H23" i="5"/>
  <c r="G23" i="5"/>
  <c r="D23" i="5"/>
  <c r="C23" i="5"/>
  <c r="E23" i="5" s="1"/>
  <c r="J22" i="5"/>
  <c r="I22" i="5"/>
  <c r="H22" i="5"/>
  <c r="G22" i="5"/>
  <c r="D22" i="5"/>
  <c r="C22" i="5"/>
  <c r="E22" i="5" s="1"/>
  <c r="J21" i="5"/>
  <c r="J29" i="5" s="1"/>
  <c r="I21" i="5"/>
  <c r="I29" i="5" s="1"/>
  <c r="H73" i="5" s="1"/>
  <c r="H21" i="5"/>
  <c r="G21" i="5"/>
  <c r="D21" i="5"/>
  <c r="E21" i="5" s="1"/>
  <c r="C21" i="5"/>
  <c r="J20" i="5"/>
  <c r="I20" i="5"/>
  <c r="H20" i="5"/>
  <c r="H29" i="5" s="1"/>
  <c r="G73" i="5" s="1"/>
  <c r="G20" i="5"/>
  <c r="D20" i="5"/>
  <c r="C20" i="5"/>
  <c r="E20" i="5" s="1"/>
  <c r="J19" i="5"/>
  <c r="I19" i="5"/>
  <c r="H19" i="5"/>
  <c r="G19" i="5"/>
  <c r="E19" i="5"/>
  <c r="D19" i="5"/>
  <c r="C19" i="5"/>
  <c r="J18" i="5"/>
  <c r="I18" i="5"/>
  <c r="H18" i="5"/>
  <c r="G18" i="5"/>
  <c r="G29" i="5" s="1"/>
  <c r="D18" i="5"/>
  <c r="D29" i="5" s="1"/>
  <c r="C18" i="5"/>
  <c r="C29" i="5" s="1"/>
  <c r="J16" i="5"/>
  <c r="J15" i="5"/>
  <c r="J14" i="5"/>
  <c r="J13" i="5"/>
  <c r="J12" i="5"/>
  <c r="J11" i="5"/>
  <c r="J10" i="5"/>
  <c r="J9" i="5"/>
  <c r="J8" i="5"/>
  <c r="J7" i="5"/>
  <c r="I69" i="4"/>
  <c r="H69" i="4"/>
  <c r="G69" i="4"/>
  <c r="D69" i="4"/>
  <c r="C69" i="4"/>
  <c r="E69" i="4" s="1"/>
  <c r="I68" i="4"/>
  <c r="H68" i="4"/>
  <c r="G68" i="4"/>
  <c r="D68" i="4"/>
  <c r="E68" i="4" s="1"/>
  <c r="C68" i="4"/>
  <c r="I67" i="4"/>
  <c r="H67" i="4"/>
  <c r="G67" i="4"/>
  <c r="D67" i="4"/>
  <c r="C67" i="4"/>
  <c r="E67" i="4" s="1"/>
  <c r="I66" i="4"/>
  <c r="H66" i="4"/>
  <c r="G66" i="4"/>
  <c r="D66" i="4"/>
  <c r="C66" i="4"/>
  <c r="E66" i="4" s="1"/>
  <c r="I65" i="4"/>
  <c r="H65" i="4"/>
  <c r="G65" i="4"/>
  <c r="E65" i="4"/>
  <c r="D65" i="4"/>
  <c r="C65" i="4"/>
  <c r="I64" i="4"/>
  <c r="I70" i="4" s="1"/>
  <c r="H64" i="4"/>
  <c r="H70" i="4" s="1"/>
  <c r="G64" i="4"/>
  <c r="G70" i="4" s="1"/>
  <c r="D64" i="4"/>
  <c r="D70" i="4" s="1"/>
  <c r="C64" i="4"/>
  <c r="C70" i="4" s="1"/>
  <c r="I62" i="4"/>
  <c r="I61" i="4"/>
  <c r="I60" i="4"/>
  <c r="I59" i="4"/>
  <c r="I58" i="4"/>
  <c r="I57" i="4"/>
  <c r="I56" i="4"/>
  <c r="I55" i="4"/>
  <c r="I54" i="4"/>
  <c r="I53" i="4"/>
  <c r="I48" i="4"/>
  <c r="H48" i="4"/>
  <c r="G48" i="4"/>
  <c r="D48" i="4"/>
  <c r="C48" i="4"/>
  <c r="E48" i="4" s="1"/>
  <c r="I47" i="4"/>
  <c r="H47" i="4"/>
  <c r="G47" i="4"/>
  <c r="D47" i="4"/>
  <c r="C47" i="4"/>
  <c r="E47" i="4" s="1"/>
  <c r="I46" i="4"/>
  <c r="H46" i="4"/>
  <c r="G46" i="4"/>
  <c r="E46" i="4"/>
  <c r="D46" i="4"/>
  <c r="C46" i="4"/>
  <c r="I45" i="4"/>
  <c r="H45" i="4"/>
  <c r="G45" i="4"/>
  <c r="D45" i="4"/>
  <c r="D49" i="4" s="1"/>
  <c r="C45" i="4"/>
  <c r="E45" i="4" s="1"/>
  <c r="E49" i="4" s="1"/>
  <c r="I44" i="4"/>
  <c r="I49" i="4" s="1"/>
  <c r="H44" i="4"/>
  <c r="H49" i="4" s="1"/>
  <c r="G44" i="4"/>
  <c r="G49" i="4" s="1"/>
  <c r="D44" i="4"/>
  <c r="C44" i="4"/>
  <c r="E44" i="4" s="1"/>
  <c r="I42" i="4"/>
  <c r="I41" i="4"/>
  <c r="I40" i="4"/>
  <c r="I39" i="4"/>
  <c r="I38" i="4"/>
  <c r="I37" i="4"/>
  <c r="I36" i="4"/>
  <c r="I35" i="4"/>
  <c r="I34" i="4"/>
  <c r="I33" i="4"/>
  <c r="J28" i="4"/>
  <c r="I28" i="4"/>
  <c r="H28" i="4"/>
  <c r="G28" i="4"/>
  <c r="D28" i="4"/>
  <c r="C28" i="4"/>
  <c r="E28" i="4" s="1"/>
  <c r="J27" i="4"/>
  <c r="I27" i="4"/>
  <c r="H27" i="4"/>
  <c r="G27" i="4"/>
  <c r="D27" i="4"/>
  <c r="C27" i="4"/>
  <c r="E27" i="4" s="1"/>
  <c r="J26" i="4"/>
  <c r="I26" i="4"/>
  <c r="H26" i="4"/>
  <c r="G26" i="4"/>
  <c r="D26" i="4"/>
  <c r="C26" i="4"/>
  <c r="E26" i="4" s="1"/>
  <c r="J25" i="4"/>
  <c r="I25" i="4"/>
  <c r="H25" i="4"/>
  <c r="G25" i="4"/>
  <c r="D25" i="4"/>
  <c r="C25" i="4"/>
  <c r="E25" i="4" s="1"/>
  <c r="J24" i="4"/>
  <c r="I24" i="4"/>
  <c r="H24" i="4"/>
  <c r="G24" i="4"/>
  <c r="E24" i="4"/>
  <c r="D24" i="4"/>
  <c r="C24" i="4"/>
  <c r="J23" i="4"/>
  <c r="I23" i="4"/>
  <c r="H23" i="4"/>
  <c r="G23" i="4"/>
  <c r="D23" i="4"/>
  <c r="C23" i="4"/>
  <c r="E23" i="4" s="1"/>
  <c r="J22" i="4"/>
  <c r="I22" i="4"/>
  <c r="H22" i="4"/>
  <c r="G22" i="4"/>
  <c r="D22" i="4"/>
  <c r="C22" i="4"/>
  <c r="E22" i="4" s="1"/>
  <c r="J21" i="4"/>
  <c r="I21" i="4"/>
  <c r="H21" i="4"/>
  <c r="G21" i="4"/>
  <c r="D21" i="4"/>
  <c r="C21" i="4"/>
  <c r="E21" i="4" s="1"/>
  <c r="J20" i="4"/>
  <c r="I20" i="4"/>
  <c r="H20" i="4"/>
  <c r="G20" i="4"/>
  <c r="D20" i="4"/>
  <c r="C20" i="4"/>
  <c r="E20" i="4" s="1"/>
  <c r="J19" i="4"/>
  <c r="I19" i="4"/>
  <c r="H19" i="4"/>
  <c r="G19" i="4"/>
  <c r="D19" i="4"/>
  <c r="C19" i="4"/>
  <c r="E19" i="4" s="1"/>
  <c r="J18" i="4"/>
  <c r="J29" i="4" s="1"/>
  <c r="I18" i="4"/>
  <c r="I29" i="4" s="1"/>
  <c r="H18" i="4"/>
  <c r="H29" i="4" s="1"/>
  <c r="G73" i="4" s="1"/>
  <c r="G18" i="4"/>
  <c r="G29" i="4" s="1"/>
  <c r="D18" i="4"/>
  <c r="D29" i="4" s="1"/>
  <c r="D73" i="4" s="1"/>
  <c r="C18" i="4"/>
  <c r="E18" i="4" s="1"/>
  <c r="E29" i="4" s="1"/>
  <c r="J16" i="4"/>
  <c r="J15" i="4"/>
  <c r="J14" i="4"/>
  <c r="J13" i="4"/>
  <c r="J12" i="4"/>
  <c r="J11" i="4"/>
  <c r="J10" i="4"/>
  <c r="J9" i="4"/>
  <c r="J8" i="4"/>
  <c r="J7" i="4"/>
  <c r="I73" i="5" l="1"/>
  <c r="E49" i="5"/>
  <c r="D73" i="5"/>
  <c r="C49" i="5"/>
  <c r="C73" i="5" s="1"/>
  <c r="E18" i="5"/>
  <c r="E29" i="5" s="1"/>
  <c r="E73" i="5" s="1"/>
  <c r="E64" i="5"/>
  <c r="E70" i="5" s="1"/>
  <c r="H73" i="4"/>
  <c r="I73" i="4"/>
  <c r="C49" i="4"/>
  <c r="C29" i="4"/>
  <c r="C73" i="4" s="1"/>
  <c r="E64" i="4"/>
  <c r="E70" i="4" s="1"/>
  <c r="E73" i="4" s="1"/>
  <c r="D104" i="1"/>
  <c r="D103" i="1"/>
  <c r="D102" i="1"/>
  <c r="D101" i="1"/>
  <c r="D100" i="1"/>
  <c r="E100" i="1" s="1"/>
  <c r="D99" i="1"/>
  <c r="E99" i="1" s="1"/>
  <c r="I82" i="1"/>
  <c r="I81" i="1"/>
  <c r="I80" i="1"/>
  <c r="I79" i="1"/>
  <c r="I78" i="1"/>
  <c r="I77" i="1"/>
  <c r="I76" i="1"/>
  <c r="I75" i="1"/>
  <c r="I74" i="1"/>
  <c r="I73" i="1"/>
  <c r="I68" i="1"/>
  <c r="H68" i="1"/>
  <c r="G68" i="1"/>
  <c r="D68" i="1"/>
  <c r="C68" i="1"/>
  <c r="I67" i="1"/>
  <c r="H67" i="1"/>
  <c r="G67" i="1"/>
  <c r="D67" i="1"/>
  <c r="C67" i="1"/>
  <c r="I66" i="1"/>
  <c r="H66" i="1"/>
  <c r="G66" i="1"/>
  <c r="D66" i="1"/>
  <c r="C66" i="1"/>
  <c r="I65" i="1"/>
  <c r="H65" i="1"/>
  <c r="G65" i="1"/>
  <c r="D65" i="1"/>
  <c r="C65" i="1"/>
  <c r="I64" i="1"/>
  <c r="H64" i="1"/>
  <c r="G64" i="1"/>
  <c r="D64" i="1"/>
  <c r="C64" i="1"/>
  <c r="I62" i="1"/>
  <c r="I61" i="1"/>
  <c r="I60" i="1"/>
  <c r="I59" i="1"/>
  <c r="I58" i="1"/>
  <c r="I57" i="1"/>
  <c r="I56" i="1"/>
  <c r="I55" i="1"/>
  <c r="I54" i="1"/>
  <c r="I53" i="1"/>
  <c r="J46" i="1"/>
  <c r="J43" i="1"/>
  <c r="J42" i="1"/>
  <c r="I42" i="1"/>
  <c r="H42" i="1"/>
  <c r="J38" i="1"/>
  <c r="I38" i="1"/>
  <c r="H38" i="1"/>
  <c r="C38" i="1"/>
  <c r="C49" i="1" s="1"/>
  <c r="G32" i="1"/>
  <c r="J32" i="1" s="1"/>
  <c r="I31" i="1"/>
  <c r="H31" i="1"/>
  <c r="G31" i="1"/>
  <c r="G30" i="1"/>
  <c r="G29" i="1"/>
  <c r="J29" i="1" s="1"/>
  <c r="G28" i="1"/>
  <c r="J28" i="1" s="1"/>
  <c r="E28" i="1"/>
  <c r="J27" i="1"/>
  <c r="I27" i="1"/>
  <c r="H27" i="1"/>
  <c r="G27" i="1"/>
  <c r="J15" i="1"/>
  <c r="J14" i="1"/>
  <c r="J13" i="1"/>
  <c r="J12" i="1"/>
  <c r="J11" i="1"/>
  <c r="J10" i="1"/>
  <c r="J9" i="1"/>
  <c r="J31" i="1" s="1"/>
  <c r="J8" i="1"/>
  <c r="J7" i="1"/>
  <c r="E68" i="1" l="1"/>
  <c r="D69" i="1"/>
  <c r="E66" i="1"/>
  <c r="H49" i="1"/>
  <c r="E38" i="1"/>
  <c r="I49" i="1"/>
  <c r="G69" i="1"/>
  <c r="H69" i="1"/>
  <c r="E102" i="1"/>
  <c r="E64" i="1"/>
  <c r="D49" i="1"/>
  <c r="E42" i="1"/>
  <c r="I69" i="1"/>
  <c r="D105" i="1"/>
  <c r="E104" i="1"/>
  <c r="J49" i="1"/>
  <c r="G49" i="1"/>
  <c r="C69" i="1"/>
  <c r="G105" i="1"/>
  <c r="E101" i="1"/>
  <c r="E67" i="1"/>
  <c r="I105" i="1"/>
  <c r="E103" i="1"/>
  <c r="H105" i="1"/>
  <c r="C105" i="1"/>
  <c r="E65" i="1"/>
  <c r="E49" i="1" l="1"/>
  <c r="E69" i="1"/>
  <c r="G108" i="1"/>
  <c r="D108" i="1"/>
  <c r="E105" i="1"/>
  <c r="C108" i="1"/>
  <c r="I108" i="1"/>
  <c r="H108" i="1"/>
  <c r="E108" i="1" l="1"/>
</calcChain>
</file>

<file path=xl/comments1.xml><?xml version="1.0" encoding="utf-8"?>
<comments xmlns="http://schemas.openxmlformats.org/spreadsheetml/2006/main">
  <authors>
    <author/>
  </authors>
  <commentList>
    <comment ref="A6" authorId="0" shapeId="0">
      <text>
        <r>
          <rPr>
            <sz val="11"/>
            <color rgb="FF000000"/>
            <rFont val="Arial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>
      <text>
        <r>
          <rPr>
            <sz val="11"/>
            <color rgb="FF000000"/>
            <rFont val="Arial"/>
          </rPr>
          <t>Descrever a sigla da lotação referente ao cargo comissionado. Exemplos de siglas da SCGE: GAB/SECGE, GAB/CGAB, CGAB/ASC, etc.</t>
        </r>
      </text>
    </comment>
    <comment ref="D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>
      <text>
        <r>
          <rPr>
            <sz val="11"/>
            <color rgb="FF000000"/>
            <rFont val="Arial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>
      <text>
        <r>
          <rPr>
            <sz val="11"/>
            <color rgb="FF000000"/>
            <rFont val="Arial"/>
          </rPr>
          <t>Nome completo do servidor ocupante do cargo comissionado. Caso o cargo esteja vago, a palavra "VAGO" deverá ser inserida na célula correspondente.</t>
        </r>
      </text>
    </comment>
    <comment ref="G6" authorId="0" shapeId="0">
      <text>
        <r>
          <rPr>
            <sz val="11"/>
            <color rgb="FF000000"/>
            <rFont val="Arial"/>
          </rPr>
          <t>Valor do subsídio do agente político, em Reais (R$).</t>
        </r>
      </text>
    </comment>
    <comment ref="H6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I6" authorId="0" shapeId="0">
      <text>
        <r>
          <rPr>
            <sz val="11"/>
            <color rgb="FF000000"/>
            <rFont val="Arial"/>
          </rPr>
          <t>Valor da representação paga em razão do cargo em comissão, em Reais (R$).</t>
        </r>
      </text>
    </comment>
    <comment ref="J6" authorId="0" shapeId="0">
      <text>
        <r>
          <rPr>
            <sz val="11"/>
            <color rgb="FF000000"/>
            <rFont val="Arial"/>
          </rPr>
          <t>(Células de preenchimento automático). Montante resultante da soma entre o subsídio do agente político + vencimento + representação, em Reais (R$).</t>
        </r>
      </text>
    </comment>
    <comment ref="A27" authorId="0" shapeId="0">
      <text>
        <r>
          <rPr>
            <sz val="11"/>
            <color rgb="FF000000"/>
            <rFont val="Arial"/>
          </rPr>
          <t>(Não editar as células em cinza). Relação de todos os cargos comissionados, conforme Lei Estadual nº 16.520/2018.</t>
        </r>
      </text>
    </comment>
    <comment ref="B27" authorId="0" shapeId="0">
      <text>
        <r>
          <rPr>
            <sz val="11"/>
            <color rgb="FF000000"/>
            <rFont val="Arial"/>
          </rPr>
          <t>(Não editar as células em cinza). Relação de todos os símbolos dos cargos comissionados, conforme Lei Estadual nº 16.520/2018.</t>
        </r>
      </text>
    </comment>
    <comment ref="C27" authorId="0" shapeId="0">
      <text>
        <r>
          <rPr>
            <sz val="11"/>
            <color rgb="FF000000"/>
            <rFont val="Arial"/>
          </rPr>
          <t>(Células de preenchimento automático). Quantitativo dos cargos comissionados preenchidos.</t>
        </r>
      </text>
    </comment>
    <comment ref="D27" authorId="0" shapeId="0">
      <text>
        <r>
          <rPr>
            <sz val="11"/>
            <color rgb="FF000000"/>
            <rFont val="Arial"/>
          </rPr>
          <t>(Células de preenchimento automático). Quantitativo dos cargos comissionados vagos.</t>
        </r>
      </text>
    </comment>
    <comment ref="E27" authorId="0" shapeId="0">
      <text>
        <r>
          <rPr>
            <sz val="11"/>
            <color rgb="FF000000"/>
            <rFont val="Arial"/>
          </rPr>
          <t>(Células de preenchimento automático). Quantitativo dos cargos comissionados existentes (preenchidos + vagos).</t>
        </r>
      </text>
    </comment>
    <comment ref="G27" authorId="0" shapeId="0">
      <text>
        <r>
          <rPr>
            <sz val="11"/>
            <color rgb="FF000000"/>
            <rFont val="Arial"/>
          </rPr>
          <t>(Células de preenchimento automático). Valor total dos subsídios dos agentes políticos, em Reais (R$).</t>
        </r>
      </text>
    </comment>
    <comment ref="H27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I27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 cargo em comissão, em Reais (R$).</t>
        </r>
      </text>
    </comment>
    <comment ref="J27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subsídios dos agentes políticos + vencimentos + representações, em Reais (R$).</t>
        </r>
      </text>
    </comment>
    <comment ref="A53" authorId="0" shapeId="0">
      <text>
        <r>
          <rPr>
            <sz val="11"/>
            <color rgb="FF000000"/>
            <rFont val="Arial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53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53" authorId="0" shapeId="0">
      <text>
        <r>
          <rPr>
            <sz val="11"/>
            <color rgb="FF000000"/>
            <rFont val="Arial"/>
          </rPr>
          <t>Descrever a sigla da lotação referente à função gratificada de direção e assessoramento. Exemplos de siglas da SCGE: GAB/DOGE, DPGE/GAF/GSC, DAUD/COP, etc.</t>
        </r>
      </text>
    </comment>
    <comment ref="D53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53" authorId="0" shapeId="0">
      <text>
        <r>
          <rPr>
            <sz val="11"/>
            <color rgb="FF000000"/>
            <rFont val="Arial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53" authorId="0" shapeId="0">
      <text>
        <r>
          <rPr>
            <sz val="11"/>
            <color rgb="FF000000"/>
            <rFont val="Arial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53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53" authorId="0" shapeId="0">
      <text>
        <r>
          <rPr>
            <sz val="11"/>
            <color rgb="FF000000"/>
            <rFont val="Arial"/>
          </rPr>
          <t>Valor da representação paga em razão da função gratificada de direção e assessoramento, em Reais (R$).</t>
        </r>
      </text>
    </comment>
    <comment ref="I53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64" authorId="0" shapeId="0">
      <text>
        <r>
          <rPr>
            <sz val="11"/>
            <color rgb="FF000000"/>
            <rFont val="Arial"/>
          </rPr>
          <t>(Não editar as células em cinza). Relação de todas as funções gratificadas de direção e assessoramento, conforme Lei Estadual nº 16.520/2018.</t>
        </r>
      </text>
    </comment>
    <comment ref="B64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direção e assessoramento, conforme Lei Estadual nº 16.520/2018.</t>
        </r>
      </text>
    </comment>
    <comment ref="C64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preenchidos.</t>
        </r>
      </text>
    </comment>
    <comment ref="D64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vagas.</t>
        </r>
      </text>
    </comment>
    <comment ref="E64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existentes (preenchidos + vagos).</t>
        </r>
      </text>
    </comment>
    <comment ref="G64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64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direção e assessoramento, em Reais (R$).</t>
        </r>
      </text>
    </comment>
    <comment ref="I64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A73" authorId="0" shapeId="0">
      <text>
        <r>
          <rPr>
            <sz val="11"/>
            <color rgb="FF000000"/>
            <rFont val="Arial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73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73" authorId="0" shapeId="0">
      <text>
        <r>
          <rPr>
            <sz val="11"/>
            <color rgb="FF000000"/>
            <rFont val="Arial"/>
          </rPr>
          <t>Descrever a sigla da lotação referente à função gratificada de supervisão e apoio. Exemplos de siglas da SCGE: DAUD/UAPP, DAUD/COP/UAOP, DAUD/CLC/UALC, etc.</t>
        </r>
      </text>
    </comment>
    <comment ref="D73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73" authorId="0" shapeId="0">
      <text>
        <r>
          <rPr>
            <sz val="11"/>
            <color rgb="FF000000"/>
            <rFont val="Arial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73" authorId="0" shapeId="0">
      <text>
        <r>
          <rPr>
            <sz val="11"/>
            <color rgb="FF000000"/>
            <rFont val="Arial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73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73" authorId="0" shapeId="0">
      <text>
        <r>
          <rPr>
            <sz val="11"/>
            <color rgb="FF000000"/>
            <rFont val="Arial"/>
          </rPr>
          <t>Valor da representação paga em razão da função gratificada de supervisão e apoio, em Reais (R$).</t>
        </r>
      </text>
    </comment>
    <comment ref="I73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99" authorId="0" shapeId="0">
      <text>
        <r>
          <rPr>
            <sz val="11"/>
            <color rgb="FF000000"/>
            <rFont val="Arial"/>
          </rPr>
          <t>(Não editar as células em cinza). Relação de todas as funções gratificadas de supervisão e apoio, conforme Lei Estadual nº 16.520/2018.</t>
        </r>
      </text>
    </comment>
    <comment ref="B99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supervisão e apoio, conforme Lei Estadual nº 16.520/2018.</t>
        </r>
      </text>
    </comment>
    <comment ref="C99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preenchidos.</t>
        </r>
      </text>
    </comment>
    <comment ref="D99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vagos.</t>
        </r>
      </text>
    </comment>
    <comment ref="E99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existentes (preenchidos + vagos).</t>
        </r>
      </text>
    </comment>
    <comment ref="G99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99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supervisão e apoio, em Reais (R$).</t>
        </r>
      </text>
    </comment>
    <comment ref="I99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C108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preenchidos.</t>
        </r>
      </text>
    </comment>
    <comment ref="D108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vagos.</t>
        </r>
      </text>
    </comment>
    <comment ref="E108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existentes (preenchidos + vagos).</t>
        </r>
      </text>
    </comment>
    <comment ref="G108" authorId="0" shapeId="0">
      <text>
        <r>
          <rPr>
            <sz val="11"/>
            <color rgb="FF000000"/>
            <rFont val="Arial"/>
          </rPr>
          <t>(Células de preenchimento automático). Valor total dos vencimentos dos cargos comissionados + funções gratificadas, em Reais (R$).</t>
        </r>
      </text>
    </comment>
    <comment ref="H108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dos cargos comissionados + funções gratificadas, em Reais (R$).</t>
        </r>
      </text>
    </comment>
    <comment ref="I108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09" authorId="0" shapeId="0">
      <text>
        <r>
          <rPr>
            <sz val="11"/>
            <color rgb="FF000000"/>
            <rFont val="Arial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6" authorId="0" shapeId="0">
      <text>
        <r>
          <rPr>
            <sz val="11"/>
            <color rgb="FF000000"/>
            <rFont val="Arial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>
      <text>
        <r>
          <rPr>
            <sz val="11"/>
            <color rgb="FF000000"/>
            <rFont val="Arial"/>
          </rPr>
          <t>Descrever a sigla da lotação referente ao cargo comissionado. Exemplos de siglas da SCGE: GAB/SECGE, GAB/CGAB, CGAB/ASC, etc.</t>
        </r>
      </text>
    </comment>
    <comment ref="D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>
      <text>
        <r>
          <rPr>
            <sz val="11"/>
            <color rgb="FF000000"/>
            <rFont val="Arial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>
      <text>
        <r>
          <rPr>
            <sz val="11"/>
            <color rgb="FF000000"/>
            <rFont val="Arial"/>
          </rPr>
          <t>Nome completo do servidor ocupante do cargo comissionado. Caso o cargo esteja vago, a palavra "VAGO" deverá ser inserida na célula correspondente.</t>
        </r>
      </text>
    </comment>
    <comment ref="G6" authorId="0" shapeId="0">
      <text>
        <r>
          <rPr>
            <sz val="11"/>
            <color rgb="FF000000"/>
            <rFont val="Arial"/>
          </rPr>
          <t>Valor do subsídio do agente político, em Reais (R$).</t>
        </r>
      </text>
    </comment>
    <comment ref="H6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I6" authorId="0" shapeId="0">
      <text>
        <r>
          <rPr>
            <sz val="11"/>
            <color rgb="FF000000"/>
            <rFont val="Arial"/>
          </rPr>
          <t>Valor da representação paga em razão do cargo em comissão, em Reais (R$).</t>
        </r>
      </text>
    </comment>
    <comment ref="J6" authorId="0" shapeId="0">
      <text>
        <r>
          <rPr>
            <sz val="11"/>
            <color rgb="FF000000"/>
            <rFont val="Arial"/>
          </rPr>
          <t>(Células de preenchimento automático). Montante resultante da soma entre o subsídio do agente político + vencimento + representação, em Reais (R$).</t>
        </r>
      </text>
    </comment>
    <comment ref="A26" authorId="0" shapeId="0">
      <text>
        <r>
          <rPr>
            <sz val="11"/>
            <color rgb="FF000000"/>
            <rFont val="Arial"/>
          </rPr>
          <t>(Não editar as células em cinza). Relação de todos os cargos comissionados, conforme Lei Estadual nº 16.520/2018.</t>
        </r>
      </text>
    </comment>
    <comment ref="B26" authorId="0" shapeId="0">
      <text>
        <r>
          <rPr>
            <sz val="11"/>
            <color rgb="FF000000"/>
            <rFont val="Arial"/>
          </rPr>
          <t>(Não editar as células em cinza). Relação de todos os símbolos dos cargos comissionados, conforme Lei Estadual nº 16.520/2018.</t>
        </r>
      </text>
    </comment>
    <comment ref="C26" authorId="0" shapeId="0">
      <text>
        <r>
          <rPr>
            <sz val="11"/>
            <color rgb="FF000000"/>
            <rFont val="Arial"/>
          </rPr>
          <t>(Células de preenchimento automático). Quantitativo dos cargos comissionados preenchidos.</t>
        </r>
      </text>
    </comment>
    <comment ref="D26" authorId="0" shapeId="0">
      <text>
        <r>
          <rPr>
            <sz val="11"/>
            <color rgb="FF000000"/>
            <rFont val="Arial"/>
          </rPr>
          <t>(Células de preenchimento automático). Quantitativo dos cargos comissionados vagos.</t>
        </r>
      </text>
    </comment>
    <comment ref="E26" authorId="0" shapeId="0">
      <text>
        <r>
          <rPr>
            <sz val="11"/>
            <color rgb="FF000000"/>
            <rFont val="Arial"/>
          </rPr>
          <t>(Células de preenchimento automático). Quantitativo dos cargos comissionados existentes (preenchidos + vagos).</t>
        </r>
      </text>
    </comment>
    <comment ref="G26" authorId="0" shapeId="0">
      <text>
        <r>
          <rPr>
            <sz val="11"/>
            <color rgb="FF000000"/>
            <rFont val="Arial"/>
          </rPr>
          <t>(Células de preenchimento automático). Valor total dos subsídios dos agentes políticos, em Reais (R$).</t>
        </r>
      </text>
    </comment>
    <comment ref="H26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I26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 cargo em comissão, em Reais (R$).</t>
        </r>
      </text>
    </comment>
    <comment ref="J26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subsídios dos agentes políticos + vencimentos + representações, em Reais (R$).</t>
        </r>
      </text>
    </comment>
    <comment ref="A52" authorId="0" shapeId="0">
      <text>
        <r>
          <rPr>
            <sz val="11"/>
            <color rgb="FF000000"/>
            <rFont val="Arial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52" authorId="0" shapeId="0">
      <text>
        <r>
          <rPr>
            <sz val="11"/>
            <color rgb="FF000000"/>
            <rFont val="Arial"/>
          </rPr>
          <t>Descrever a sigla da lotação referente à função gratificada de direção e assessoramento. Exemplos de siglas da SCGE: GAB/DOGE, DPGE/GAF/GSC, DAUD/COP, etc.</t>
        </r>
      </text>
    </comment>
    <comment ref="D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52" authorId="0" shapeId="0">
      <text>
        <r>
          <rPr>
            <sz val="11"/>
            <color rgb="FF000000"/>
            <rFont val="Arial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52" authorId="0" shapeId="0">
      <text>
        <r>
          <rPr>
            <sz val="11"/>
            <color rgb="FF000000"/>
            <rFont val="Arial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5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52" authorId="0" shapeId="0">
      <text>
        <r>
          <rPr>
            <sz val="11"/>
            <color rgb="FF000000"/>
            <rFont val="Arial"/>
          </rPr>
          <t>Valor da representação paga em razão da função gratificada de direção e assessoramento, em Reais (R$).</t>
        </r>
      </text>
    </comment>
    <comment ref="I5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63" authorId="0" shapeId="0">
      <text>
        <r>
          <rPr>
            <sz val="11"/>
            <color rgb="FF000000"/>
            <rFont val="Arial"/>
          </rPr>
          <t>(Não editar as células em cinza). Relação de todas as funções gratificadas de direção e assessoramento, conforme Lei Estadual nº 16.520/2018.</t>
        </r>
      </text>
    </comment>
    <comment ref="B63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direção e assessoramento, conforme Lei Estadual nº 16.520/2018.</t>
        </r>
      </text>
    </comment>
    <comment ref="C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preenchidos.</t>
        </r>
      </text>
    </comment>
    <comment ref="D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vagas.</t>
        </r>
      </text>
    </comment>
    <comment ref="E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existentes (preenchidos + vagos).</t>
        </r>
      </text>
    </comment>
    <comment ref="G63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63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direção e assessoramento, em Reais (R$).</t>
        </r>
      </text>
    </comment>
    <comment ref="I63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A72" authorId="0" shapeId="0">
      <text>
        <r>
          <rPr>
            <sz val="11"/>
            <color rgb="FF000000"/>
            <rFont val="Arial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7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72" authorId="0" shapeId="0">
      <text>
        <r>
          <rPr>
            <sz val="11"/>
            <color rgb="FF000000"/>
            <rFont val="Arial"/>
          </rPr>
          <t>Descrever a sigla da lotação referente à função gratificada de supervisão e apoio. Exemplos de siglas da SCGE: DAUD/UAPP, DAUD/COP/UAOP, DAUD/CLC/UALC, etc.</t>
        </r>
      </text>
    </comment>
    <comment ref="D7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72" authorId="0" shapeId="0">
      <text>
        <r>
          <rPr>
            <sz val="11"/>
            <color rgb="FF000000"/>
            <rFont val="Arial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72" authorId="0" shapeId="0">
      <text>
        <r>
          <rPr>
            <sz val="11"/>
            <color rgb="FF000000"/>
            <rFont val="Arial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7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72" authorId="0" shapeId="0">
      <text>
        <r>
          <rPr>
            <sz val="11"/>
            <color rgb="FF000000"/>
            <rFont val="Arial"/>
          </rPr>
          <t>Valor da representação paga em razão da função gratificada de supervisão e apoio, em Reais (R$).</t>
        </r>
      </text>
    </comment>
    <comment ref="I7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98" authorId="0" shapeId="0">
      <text>
        <r>
          <rPr>
            <sz val="11"/>
            <color rgb="FF000000"/>
            <rFont val="Arial"/>
          </rPr>
          <t>(Não editar as células em cinza). Relação de todas as funções gratificadas de supervisão e apoio, conforme Lei Estadual nº 16.520/2018.</t>
        </r>
      </text>
    </comment>
    <comment ref="B98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supervisão e apoio, conforme Lei Estadual nº 16.520/2018.</t>
        </r>
      </text>
    </comment>
    <comment ref="C98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preenchidos.</t>
        </r>
      </text>
    </comment>
    <comment ref="D98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vagos.</t>
        </r>
      </text>
    </comment>
    <comment ref="E98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existentes (preenchidos + vagos).</t>
        </r>
      </text>
    </comment>
    <comment ref="G98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98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supervisão e apoio, em Reais (R$).</t>
        </r>
      </text>
    </comment>
    <comment ref="I98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C107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preenchidos.</t>
        </r>
      </text>
    </comment>
    <comment ref="D107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vagos.</t>
        </r>
      </text>
    </comment>
    <comment ref="E107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existentes (preenchidos + vagos).</t>
        </r>
      </text>
    </comment>
    <comment ref="G107" authorId="0" shapeId="0">
      <text>
        <r>
          <rPr>
            <sz val="11"/>
            <color rgb="FF000000"/>
            <rFont val="Arial"/>
          </rPr>
          <t>(Células de preenchimento automático). Valor total dos vencimentos dos cargos comissionados + funções gratificadas, em Reais (R$).</t>
        </r>
      </text>
    </comment>
    <comment ref="H107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dos cargos comissionados + funções gratificadas, em Reais (R$).</t>
        </r>
      </text>
    </comment>
    <comment ref="I107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08" authorId="0" shapeId="0">
      <text>
        <r>
          <rPr>
            <sz val="11"/>
            <color rgb="FF000000"/>
            <rFont val="Arial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6" authorId="0" shapeId="0">
      <text>
        <r>
          <rPr>
            <sz val="11"/>
            <color rgb="FF000000"/>
            <rFont val="Arial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>
      <text>
        <r>
          <rPr>
            <sz val="11"/>
            <color rgb="FF000000"/>
            <rFont val="Arial"/>
          </rPr>
          <t>Descrever a sigla da lotação referente ao cargo comissionado. Exemplos de siglas da SCGE: GAB/SECGE, GAB/CGAB, CGAB/ASC, etc.</t>
        </r>
      </text>
    </comment>
    <comment ref="D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>
      <text>
        <r>
          <rPr>
            <sz val="11"/>
            <color rgb="FF000000"/>
            <rFont val="Arial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>
      <text>
        <r>
          <rPr>
            <sz val="11"/>
            <color rgb="FF000000"/>
            <rFont val="Arial"/>
          </rPr>
          <t>Nome completo do servidor ocupante do cargo comissionado. Caso o cargo esteja vago, a palavra "VAGO" deverá ser inserida na célula correspondente.</t>
        </r>
      </text>
    </comment>
    <comment ref="G6" authorId="0" shapeId="0">
      <text>
        <r>
          <rPr>
            <sz val="11"/>
            <color rgb="FF000000"/>
            <rFont val="Arial"/>
          </rPr>
          <t>Valor do subsídio do agente político, em Reais (R$).</t>
        </r>
      </text>
    </comment>
    <comment ref="H6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I6" authorId="0" shapeId="0">
      <text>
        <r>
          <rPr>
            <sz val="11"/>
            <color rgb="FF000000"/>
            <rFont val="Arial"/>
          </rPr>
          <t>Valor da representação paga em razão do cargo em comissão, em Reais (R$).</t>
        </r>
      </text>
    </comment>
    <comment ref="J6" authorId="0" shapeId="0">
      <text>
        <r>
          <rPr>
            <sz val="11"/>
            <color rgb="FF000000"/>
            <rFont val="Arial"/>
          </rPr>
          <t>(Células de preenchimento automático). Montante resultante da soma entre o subsídio do agente político + vencimento + representação, em Reais (R$).</t>
        </r>
      </text>
    </comment>
    <comment ref="A17" authorId="0" shapeId="0">
      <text>
        <r>
          <rPr>
            <sz val="11"/>
            <color rgb="FF000000"/>
            <rFont val="Arial"/>
          </rPr>
          <t>(Não editar as células em cinza). Relação de todos os cargos comissionados, conforme Lei Estadual nº 16.520/2018.</t>
        </r>
      </text>
    </comment>
    <comment ref="B17" authorId="0" shapeId="0">
      <text>
        <r>
          <rPr>
            <sz val="11"/>
            <color rgb="FF000000"/>
            <rFont val="Arial"/>
          </rPr>
          <t>(Não editar as células em cinza). Relação de todos os símbolos dos cargos comissionados, conforme Lei Estadual nº 16.520/2018.</t>
        </r>
      </text>
    </comment>
    <comment ref="C17" authorId="0" shapeId="0">
      <text>
        <r>
          <rPr>
            <sz val="11"/>
            <color rgb="FF000000"/>
            <rFont val="Arial"/>
          </rPr>
          <t>(Células de preenchimento automático). Quantitativo dos cargos comissionados preenchidos.</t>
        </r>
      </text>
    </comment>
    <comment ref="D17" authorId="0" shapeId="0">
      <text>
        <r>
          <rPr>
            <sz val="11"/>
            <color rgb="FF000000"/>
            <rFont val="Arial"/>
          </rPr>
          <t>(Células de preenchimento automático). Quantitativo dos cargos comissionados vagos.</t>
        </r>
      </text>
    </comment>
    <comment ref="E17" authorId="0" shapeId="0">
      <text>
        <r>
          <rPr>
            <sz val="11"/>
            <color rgb="FF000000"/>
            <rFont val="Arial"/>
          </rPr>
          <t>(Células de preenchimento automático). Quantitativo dos cargos comissionados existentes (preenchidos + vagos).</t>
        </r>
      </text>
    </comment>
    <comment ref="G17" authorId="0" shapeId="0">
      <text>
        <r>
          <rPr>
            <sz val="11"/>
            <color rgb="FF000000"/>
            <rFont val="Arial"/>
          </rPr>
          <t>(Células de preenchimento automático). Valor total dos subsídios dos agentes políticos, em Reais (R$).</t>
        </r>
      </text>
    </comment>
    <comment ref="H17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I17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 cargo em comissão, em Reais (R$).</t>
        </r>
      </text>
    </comment>
    <comment ref="J17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subsídios dos agentes políticos + vencimentos + representações, em Reais (R$).</t>
        </r>
      </text>
    </comment>
    <comment ref="A32" authorId="0" shapeId="0">
      <text>
        <r>
          <rPr>
            <sz val="11"/>
            <color rgb="FF000000"/>
            <rFont val="Arial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3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32" authorId="0" shapeId="0">
      <text>
        <r>
          <rPr>
            <sz val="11"/>
            <color rgb="FF000000"/>
            <rFont val="Arial"/>
          </rPr>
          <t>Descrever a sigla da lotação referente à função gratificada de direção e assessoramento. Exemplos de siglas da SCGE: GAB/DOGE, DPGE/GAF/GSC, DAUD/COP, etc.</t>
        </r>
      </text>
    </comment>
    <comment ref="D3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32" authorId="0" shapeId="0">
      <text>
        <r>
          <rPr>
            <sz val="11"/>
            <color rgb="FF000000"/>
            <rFont val="Arial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32" authorId="0" shapeId="0">
      <text>
        <r>
          <rPr>
            <sz val="11"/>
            <color rgb="FF000000"/>
            <rFont val="Arial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3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32" authorId="0" shapeId="0">
      <text>
        <r>
          <rPr>
            <sz val="11"/>
            <color rgb="FF000000"/>
            <rFont val="Arial"/>
          </rPr>
          <t>Valor da representação paga em razão da função gratificada de direção e assessoramento, em Reais (R$).</t>
        </r>
      </text>
    </comment>
    <comment ref="I3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43" authorId="0" shapeId="0">
      <text>
        <r>
          <rPr>
            <sz val="11"/>
            <color rgb="FF000000"/>
            <rFont val="Arial"/>
          </rPr>
          <t>(Não editar as células em cinza). Relação de todas as funções gratificadas de direção e assessoramento, conforme Lei Estadual nº 16.520/2018.</t>
        </r>
      </text>
    </comment>
    <comment ref="B43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direção e assessoramento, conforme Lei Estadual nº 16.520/2018.</t>
        </r>
      </text>
    </comment>
    <comment ref="C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preenchidos.</t>
        </r>
      </text>
    </comment>
    <comment ref="D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vagas.</t>
        </r>
      </text>
    </comment>
    <comment ref="E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existentes (preenchidos + vagos).</t>
        </r>
      </text>
    </comment>
    <comment ref="G43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43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direção e assessoramento, em Reais (R$).</t>
        </r>
      </text>
    </comment>
    <comment ref="I43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A52" authorId="0" shapeId="0">
      <text>
        <r>
          <rPr>
            <sz val="11"/>
            <color rgb="FF000000"/>
            <rFont val="Arial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52" authorId="0" shapeId="0">
      <text>
        <r>
          <rPr>
            <sz val="11"/>
            <color rgb="FF000000"/>
            <rFont val="Arial"/>
          </rPr>
          <t>Descrever a sigla da lotação referente à função gratificada de supervisão e apoio. Exemplos de siglas da SCGE: DAUD/UAPP, DAUD/COP/UAOP, DAUD/CLC/UALC, etc.</t>
        </r>
      </text>
    </comment>
    <comment ref="D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52" authorId="0" shapeId="0">
      <text>
        <r>
          <rPr>
            <sz val="11"/>
            <color rgb="FF000000"/>
            <rFont val="Arial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52" authorId="0" shapeId="0">
      <text>
        <r>
          <rPr>
            <sz val="11"/>
            <color rgb="FF000000"/>
            <rFont val="Arial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5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52" authorId="0" shapeId="0">
      <text>
        <r>
          <rPr>
            <sz val="11"/>
            <color rgb="FF000000"/>
            <rFont val="Arial"/>
          </rPr>
          <t>Valor da representação paga em razão da função gratificada de supervisão e apoio, em Reais (R$).</t>
        </r>
      </text>
    </comment>
    <comment ref="I5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63" authorId="0" shapeId="0">
      <text>
        <r>
          <rPr>
            <sz val="11"/>
            <color rgb="FF000000"/>
            <rFont val="Arial"/>
          </rPr>
          <t>(Não editar as células em cinza). Relação de todas as funções gratificadas de supervisão e apoio, conforme Lei Estadual nº 16.520/2018.</t>
        </r>
      </text>
    </comment>
    <comment ref="B63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supervisão e apoio, conforme Lei Estadual nº 16.520/2018.</t>
        </r>
      </text>
    </comment>
    <comment ref="C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preenchidos.</t>
        </r>
      </text>
    </comment>
    <comment ref="D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vagos.</t>
        </r>
      </text>
    </comment>
    <comment ref="E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existentes (preenchidos + vagos).</t>
        </r>
      </text>
    </comment>
    <comment ref="G63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63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supervisão e apoio, em Reais (R$).</t>
        </r>
      </text>
    </comment>
    <comment ref="I63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C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preenchidos.</t>
        </r>
      </text>
    </comment>
    <comment ref="D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vagos.</t>
        </r>
      </text>
    </comment>
    <comment ref="E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existentes (preenchidos + vagos).</t>
        </r>
      </text>
    </comment>
    <comment ref="G72" authorId="0" shapeId="0">
      <text>
        <r>
          <rPr>
            <sz val="11"/>
            <color rgb="FF000000"/>
            <rFont val="Arial"/>
          </rPr>
          <t>(Células de preenchimento automático). Valor total dos vencimentos dos cargos comissionados + funções gratificadas, em Reais (R$).</t>
        </r>
      </text>
    </comment>
    <comment ref="H72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dos cargos comissionados + funções gratificadas, em Reais (R$).</t>
        </r>
      </text>
    </comment>
    <comment ref="I72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73" authorId="0" shapeId="0">
      <text>
        <r>
          <rPr>
            <sz val="11"/>
            <color rgb="FF000000"/>
            <rFont val="Arial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6" authorId="0" shapeId="0">
      <text>
        <r>
          <rPr>
            <sz val="11"/>
            <color rgb="FF000000"/>
            <rFont val="Arial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>
      <text>
        <r>
          <rPr>
            <sz val="11"/>
            <color rgb="FF000000"/>
            <rFont val="Arial"/>
          </rPr>
          <t>Descrever a sigla da lotação referente ao cargo comissionado. Exemplos de siglas da SCGE: GAB/SECGE, GAB/CGAB, CGAB/ASC, etc.</t>
        </r>
      </text>
    </comment>
    <comment ref="D6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>
      <text>
        <r>
          <rPr>
            <sz val="11"/>
            <color rgb="FF000000"/>
            <rFont val="Arial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>
      <text>
        <r>
          <rPr>
            <sz val="11"/>
            <color rgb="FF000000"/>
            <rFont val="Arial"/>
          </rPr>
          <t>Nome completo do servidor ocupante do cargo comissionado. Caso o cargo esteja vago, a palavra "VAGO" deverá ser inserida na célula correspondente.</t>
        </r>
      </text>
    </comment>
    <comment ref="G6" authorId="0" shapeId="0">
      <text>
        <r>
          <rPr>
            <sz val="11"/>
            <color rgb="FF000000"/>
            <rFont val="Arial"/>
          </rPr>
          <t>Valor do subsídio do agente político, em Reais (R$).</t>
        </r>
      </text>
    </comment>
    <comment ref="H6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I6" authorId="0" shapeId="0">
      <text>
        <r>
          <rPr>
            <sz val="11"/>
            <color rgb="FF000000"/>
            <rFont val="Arial"/>
          </rPr>
          <t>Valor da representação paga em razão do cargo em comissão, em Reais (R$).</t>
        </r>
      </text>
    </comment>
    <comment ref="J6" authorId="0" shapeId="0">
      <text>
        <r>
          <rPr>
            <sz val="11"/>
            <color rgb="FF000000"/>
            <rFont val="Arial"/>
          </rPr>
          <t>(Células de preenchimento automático). Montante resultante da soma entre o subsídio do agente político + vencimento + representação, em Reais (R$).</t>
        </r>
      </text>
    </comment>
    <comment ref="A17" authorId="0" shapeId="0">
      <text>
        <r>
          <rPr>
            <sz val="11"/>
            <color rgb="FF000000"/>
            <rFont val="Arial"/>
          </rPr>
          <t>(Não editar as células em cinza). Relação de todos os cargos comissionados, conforme Lei Estadual nº 16.520/2018.</t>
        </r>
      </text>
    </comment>
    <comment ref="B17" authorId="0" shapeId="0">
      <text>
        <r>
          <rPr>
            <sz val="11"/>
            <color rgb="FF000000"/>
            <rFont val="Arial"/>
          </rPr>
          <t>(Não editar as células em cinza). Relação de todos os símbolos dos cargos comissionados, conforme Lei Estadual nº 16.520/2018.</t>
        </r>
      </text>
    </comment>
    <comment ref="C17" authorId="0" shapeId="0">
      <text>
        <r>
          <rPr>
            <sz val="11"/>
            <color rgb="FF000000"/>
            <rFont val="Arial"/>
          </rPr>
          <t>(Células de preenchimento automático). Quantitativo dos cargos comissionados preenchidos.</t>
        </r>
      </text>
    </comment>
    <comment ref="D17" authorId="0" shapeId="0">
      <text>
        <r>
          <rPr>
            <sz val="11"/>
            <color rgb="FF000000"/>
            <rFont val="Arial"/>
          </rPr>
          <t>(Células de preenchimento automático). Quantitativo dos cargos comissionados vagos.</t>
        </r>
      </text>
    </comment>
    <comment ref="E17" authorId="0" shapeId="0">
      <text>
        <r>
          <rPr>
            <sz val="11"/>
            <color rgb="FF000000"/>
            <rFont val="Arial"/>
          </rPr>
          <t>(Células de preenchimento automático). Quantitativo dos cargos comissionados existentes (preenchidos + vagos).</t>
        </r>
      </text>
    </comment>
    <comment ref="G17" authorId="0" shapeId="0">
      <text>
        <r>
          <rPr>
            <sz val="11"/>
            <color rgb="FF000000"/>
            <rFont val="Arial"/>
          </rPr>
          <t>(Células de preenchimento automático). Valor total dos subsídios dos agentes políticos, em Reais (R$).</t>
        </r>
      </text>
    </comment>
    <comment ref="H17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I17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 cargo em comissão, em Reais (R$).</t>
        </r>
      </text>
    </comment>
    <comment ref="J17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subsídios dos agentes políticos + vencimentos + representações, em Reais (R$).</t>
        </r>
      </text>
    </comment>
    <comment ref="A32" authorId="0" shapeId="0">
      <text>
        <r>
          <rPr>
            <sz val="11"/>
            <color rgb="FF000000"/>
            <rFont val="Arial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3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32" authorId="0" shapeId="0">
      <text>
        <r>
          <rPr>
            <sz val="11"/>
            <color rgb="FF000000"/>
            <rFont val="Arial"/>
          </rPr>
          <t>Descrever a sigla da lotação referente à função gratificada de direção e assessoramento. Exemplos de siglas da SCGE: GAB/DOGE, DPGE/GAF/GSC, DAUD/COP, etc.</t>
        </r>
      </text>
    </comment>
    <comment ref="D3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32" authorId="0" shapeId="0">
      <text>
        <r>
          <rPr>
            <sz val="11"/>
            <color rgb="FF000000"/>
            <rFont val="Arial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32" authorId="0" shapeId="0">
      <text>
        <r>
          <rPr>
            <sz val="11"/>
            <color rgb="FF000000"/>
            <rFont val="Arial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3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32" authorId="0" shapeId="0">
      <text>
        <r>
          <rPr>
            <sz val="11"/>
            <color rgb="FF000000"/>
            <rFont val="Arial"/>
          </rPr>
          <t>Valor da representação paga em razão da função gratificada de direção e assessoramento, em Reais (R$).</t>
        </r>
      </text>
    </comment>
    <comment ref="I3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43" authorId="0" shapeId="0">
      <text>
        <r>
          <rPr>
            <sz val="11"/>
            <color rgb="FF000000"/>
            <rFont val="Arial"/>
          </rPr>
          <t>(Não editar as células em cinza). Relação de todas as funções gratificadas de direção e assessoramento, conforme Lei Estadual nº 16.520/2018.</t>
        </r>
      </text>
    </comment>
    <comment ref="B43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direção e assessoramento, conforme Lei Estadual nº 16.520/2018.</t>
        </r>
      </text>
    </comment>
    <comment ref="C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preenchidos.</t>
        </r>
      </text>
    </comment>
    <comment ref="D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vagas.</t>
        </r>
      </text>
    </comment>
    <comment ref="E4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direção e assessoramento existentes (preenchidos + vagos).</t>
        </r>
      </text>
    </comment>
    <comment ref="G43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43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direção e assessoramento, em Reais (R$).</t>
        </r>
      </text>
    </comment>
    <comment ref="I43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A52" authorId="0" shapeId="0">
      <text>
        <r>
          <rPr>
            <sz val="11"/>
            <color rgb="FF000000"/>
            <rFont val="Arial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52" authorId="0" shapeId="0">
      <text>
        <r>
          <rPr>
            <sz val="11"/>
            <color rgb="FF000000"/>
            <rFont val="Arial"/>
          </rPr>
          <t>Descrever a sigla da lotação referente à função gratificada de supervisão e apoio. Exemplos de siglas da SCGE: DAUD/UAPP, DAUD/COP/UAOP, DAUD/CLC/UALC, etc.</t>
        </r>
      </text>
    </comment>
    <comment ref="D52" authorId="0" shapeId="0">
      <text>
        <r>
          <rPr>
            <sz val="11"/>
            <color rgb="FF000000"/>
            <rFont val="Arial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52" authorId="0" shapeId="0">
      <text>
        <r>
          <rPr>
            <sz val="11"/>
            <color rgb="FF000000"/>
            <rFont val="Arial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52" authorId="0" shapeId="0">
      <text>
        <r>
          <rPr>
            <sz val="11"/>
            <color rgb="FF000000"/>
            <rFont val="Arial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52" authorId="0" shapeId="0">
      <text>
        <r>
          <rPr>
            <sz val="11"/>
            <color rgb="FF000000"/>
            <rFont val="Arial"/>
          </rPr>
          <t>Valor do vencimento do servidor, em Reais (R$).</t>
        </r>
      </text>
    </comment>
    <comment ref="H52" authorId="0" shapeId="0">
      <text>
        <r>
          <rPr>
            <sz val="11"/>
            <color rgb="FF000000"/>
            <rFont val="Arial"/>
          </rPr>
          <t>Valor da representação paga em razão da função gratificada de supervisão e apoio, em Reais (R$).</t>
        </r>
      </text>
    </comment>
    <comment ref="I52" authorId="0" shapeId="0">
      <text>
        <r>
          <rPr>
            <sz val="11"/>
            <color rgb="FF000000"/>
            <rFont val="Arial"/>
          </rPr>
          <t>(Células de preenchimento automático). Montante resultante da soma entre o vencimento + representação, em Reais (R$).</t>
        </r>
      </text>
    </comment>
    <comment ref="A63" authorId="0" shapeId="0">
      <text>
        <r>
          <rPr>
            <sz val="11"/>
            <color rgb="FF000000"/>
            <rFont val="Arial"/>
          </rPr>
          <t>(Não editar as células em cinza). Relação de todas as funções gratificadas de supervisão e apoio, conforme Lei Estadual nº 16.520/2018.</t>
        </r>
      </text>
    </comment>
    <comment ref="B63" authorId="0" shapeId="0">
      <text>
        <r>
          <rPr>
            <sz val="11"/>
            <color rgb="FF000000"/>
            <rFont val="Arial"/>
          </rPr>
          <t>(Não editar as células em cinza). Relação de todos os símbolos das funções gratificadas de supervisão e apoio, conforme Lei Estadual nº 16.520/2018.</t>
        </r>
      </text>
    </comment>
    <comment ref="C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preenchidos.</t>
        </r>
      </text>
    </comment>
    <comment ref="D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vagos.</t>
        </r>
      </text>
    </comment>
    <comment ref="E63" authorId="0" shapeId="0">
      <text>
        <r>
          <rPr>
            <sz val="11"/>
            <color rgb="FF000000"/>
            <rFont val="Arial"/>
          </rPr>
          <t>(Células de preenchimento automático). Quantitativo das funções gratificadas de supervisão e apoio existentes (preenchidos + vagos).</t>
        </r>
      </text>
    </comment>
    <comment ref="G63" authorId="0" shapeId="0">
      <text>
        <r>
          <rPr>
            <sz val="11"/>
            <color rgb="FF000000"/>
            <rFont val="Arial"/>
          </rPr>
          <t>(Células de preenchimento automático). Valor total dos vencimentos dos servidores, em Reais (R$).</t>
        </r>
      </text>
    </comment>
    <comment ref="H63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da função gratificada de supervisão e apoio, em Reais (R$).</t>
        </r>
      </text>
    </comment>
    <comment ref="I63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representações, em Reais (R$).</t>
        </r>
      </text>
    </comment>
    <comment ref="C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preenchidos.</t>
        </r>
      </text>
    </comment>
    <comment ref="D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vagos.</t>
        </r>
      </text>
    </comment>
    <comment ref="E72" authorId="0" shapeId="0">
      <text>
        <r>
          <rPr>
            <sz val="11"/>
            <color rgb="FF000000"/>
            <rFont val="Arial"/>
          </rPr>
          <t>(Células de preenchimento automático). Quantitativo dos cargos em comissão + funções gratificadas existentes (preenchidos + vagos).</t>
        </r>
      </text>
    </comment>
    <comment ref="G72" authorId="0" shapeId="0">
      <text>
        <r>
          <rPr>
            <sz val="11"/>
            <color rgb="FF000000"/>
            <rFont val="Arial"/>
          </rPr>
          <t>(Células de preenchimento automático). Valor total dos vencimentos dos cargos comissionados + funções gratificadas, em Reais (R$).</t>
        </r>
      </text>
    </comment>
    <comment ref="H72" authorId="0" shapeId="0">
      <text>
        <r>
          <rPr>
            <sz val="11"/>
            <color rgb="FF000000"/>
            <rFont val="Arial"/>
          </rPr>
          <t>(Células de preenchimento automático). Valor total das representações pagas em razão dos cargos comissionados + funções gratificadas, em Reais (R$).</t>
        </r>
      </text>
    </comment>
    <comment ref="I72" authorId="0" shapeId="0">
      <text>
        <r>
          <rPr>
            <sz val="11"/>
            <color rgb="FF000000"/>
            <rFont val="Arial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73" authorId="0" shapeId="0">
      <text>
        <r>
          <rPr>
            <sz val="11"/>
            <color rgb="FF000000"/>
            <rFont val="Arial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sharedStrings.xml><?xml version="1.0" encoding="utf-8"?>
<sst xmlns="http://schemas.openxmlformats.org/spreadsheetml/2006/main" count="1216" uniqueCount="307">
  <si>
    <t xml:space="preserve">                              GOVERNO DO ESTADO DE PERNAMBUCO </t>
  </si>
  <si>
    <t xml:space="preserve">                              NOME DA ENTIDADE/ÓRGÃO - SIGLA [1]</t>
  </si>
  <si>
    <t>ATUALIZADO EM DD/MM/AAAA [2]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</si>
  <si>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</si>
  <si>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</si>
  <si>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</si>
  <si>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</si>
  <si>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</si>
  <si>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</si>
  <si>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</si>
  <si>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</si>
  <si>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</si>
  <si>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</si>
  <si>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</si>
  <si>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</si>
  <si>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</si>
  <si>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</si>
  <si>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</si>
  <si>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</si>
  <si>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</si>
  <si>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</si>
  <si>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</si>
  <si>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</si>
  <si>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</si>
  <si>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</si>
  <si>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DAS</t>
  </si>
  <si>
    <t>Cargo Comissionado de Direção e Assessoramento - 1</t>
  </si>
  <si>
    <t>DAS-1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</si>
  <si>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</si>
  <si>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</si>
  <si>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</si>
  <si>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</si>
  <si>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</si>
  <si>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</si>
  <si>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</si>
  <si>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DAS-5</t>
  </si>
  <si>
    <t>Cargo de Assessoramento - 1</t>
  </si>
  <si>
    <t>CAA-1</t>
  </si>
  <si>
    <t>Cargo de Assessoramento - 2</t>
  </si>
  <si>
    <t>CAA-2</t>
  </si>
  <si>
    <t>Cargo de Assessoramento - 3</t>
  </si>
  <si>
    <t>CAA-3</t>
  </si>
  <si>
    <t>Cargo de Assessoramento - 4</t>
  </si>
  <si>
    <t>CAA-4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</si>
  <si>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</si>
  <si>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</si>
  <si>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</si>
  <si>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</si>
  <si>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</si>
  <si>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</si>
  <si>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</si>
  <si>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</si>
  <si>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</si>
  <si>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</si>
  <si>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</si>
  <si>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</si>
  <si>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</si>
  <si>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</si>
  <si>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</si>
  <si>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</si>
  <si>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</si>
  <si>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</si>
  <si>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</si>
  <si>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</si>
  <si>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</si>
  <si>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</si>
  <si>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</si>
  <si>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</si>
  <si>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</si>
  <si>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</si>
  <si>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</si>
  <si>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</si>
  <si>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FDA-3</t>
  </si>
  <si>
    <t>Função Gratificada de Direção e Assessoramento - 4</t>
  </si>
  <si>
    <t>FDA-4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</si>
  <si>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</si>
  <si>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</si>
  <si>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</si>
  <si>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</si>
  <si>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</si>
  <si>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</si>
  <si>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</si>
  <si>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</si>
  <si>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</si>
  <si>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</si>
  <si>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</si>
  <si>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</si>
  <si>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</si>
  <si>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</si>
  <si>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</si>
  <si>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</si>
  <si>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</si>
  <si>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</si>
  <si>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</si>
  <si>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</si>
  <si>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FGS-1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</si>
  <si>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</si>
  <si>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</si>
  <si>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</si>
  <si>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</si>
  <si>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</si>
  <si>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</si>
  <si>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</si>
  <si>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>FGA-2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</si>
  <si>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</si>
  <si>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</si>
  <si>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</si>
  <si>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</si>
  <si>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</si>
  <si>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</si>
  <si>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</si>
  <si>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</si>
  <si>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</si>
  <si>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</si>
  <si>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</si>
  <si>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</si>
  <si>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</si>
  <si>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</si>
  <si>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</si>
  <si>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</si>
  <si>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</si>
  <si>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</si>
  <si>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</si>
  <si>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</si>
  <si>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</si>
  <si>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</si>
  <si>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</si>
  <si>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</si>
  <si>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</si>
  <si>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</si>
  <si>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</si>
  <si>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</si>
  <si>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</si>
  <si>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</si>
  <si>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</si>
  <si>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</si>
  <si>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</si>
  <si>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</si>
  <si>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</si>
  <si>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</si>
  <si>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</si>
  <si>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</si>
  <si>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</si>
  <si>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</si>
  <si>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</si>
  <si>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</si>
  <si>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</si>
  <si>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</si>
  <si>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</si>
  <si>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</si>
  <si>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</si>
  <si>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</si>
  <si>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</si>
  <si>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</si>
  <si>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</si>
  <si>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</si>
  <si>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</si>
  <si>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</si>
  <si>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</si>
  <si>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</si>
  <si>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</si>
  <si>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</si>
  <si>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</si>
  <si>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</si>
  <si>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</si>
  <si>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</si>
  <si>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</si>
  <si>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</si>
  <si>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</si>
  <si>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</si>
  <si>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</si>
  <si>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</si>
  <si>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</si>
  <si>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</si>
  <si>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</si>
  <si>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</si>
  <si>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</si>
  <si>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</si>
  <si>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</si>
  <si>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</si>
  <si>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</si>
  <si>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</si>
  <si>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</si>
  <si>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ATUALIZADO EM 19/04/2023 [2]</t>
  </si>
  <si>
    <t>ARY DE MORAIS ANDRADE NETO</t>
  </si>
  <si>
    <t>CARLOS RENAN IZAAC DE MACEDO</t>
  </si>
  <si>
    <t>DORIS FERREIRA DE MELO</t>
  </si>
  <si>
    <t>COM</t>
  </si>
  <si>
    <t>JOSÉ MONSUETO CRUZ</t>
  </si>
  <si>
    <t>EBER LUCENA DOS SANTOS</t>
  </si>
  <si>
    <t>ROBERTA CARNEIRO S B DE GUSMÃO</t>
  </si>
  <si>
    <t>ANTONIO CARLOS G DA ROCHA</t>
  </si>
  <si>
    <t>JOSE JONATHAN S DOS SANTOS</t>
  </si>
  <si>
    <t>LUANA SHIRLY DA SILVA</t>
  </si>
  <si>
    <t>MANUELA SOUZA RIBEIRO CARVALHO</t>
  </si>
  <si>
    <t>GERLANE MARIA C P DE ANDRADE</t>
  </si>
  <si>
    <t xml:space="preserve">LAUDENICE AMANCIO DA SILVA </t>
  </si>
  <si>
    <t xml:space="preserve">PATRICIA FABIANA DE A FERREIRA </t>
  </si>
  <si>
    <t>ELAINE BATISTA F DA SILVA</t>
  </si>
  <si>
    <t>BENÍCIO JOSÉ RIBEIRO FILHO</t>
  </si>
  <si>
    <t>RENATA CRISTINE Q PAES BARRETO</t>
  </si>
  <si>
    <t>IPEM-PRESI</t>
  </si>
  <si>
    <t xml:space="preserve"> DIRETOR PRESIDENTE</t>
  </si>
  <si>
    <t xml:space="preserve"> DIRETOR ADMINISTRATIVO</t>
  </si>
  <si>
    <t>IPEM-DADM</t>
  </si>
  <si>
    <t>DIRETORA JURÍDICA</t>
  </si>
  <si>
    <t>IPEM-JURID</t>
  </si>
  <si>
    <t>DIRETOR TÉCNICO</t>
  </si>
  <si>
    <t>IPEM-DIR-TEC</t>
  </si>
  <si>
    <t>COORDENADOR JURÍDICO E DE ARRECADAÇÃO</t>
  </si>
  <si>
    <t>OUVIDOR</t>
  </si>
  <si>
    <t>IPEM-OUVID</t>
  </si>
  <si>
    <t>ASSISTENTE DE DIRETORIA</t>
  </si>
  <si>
    <t>ASSESSORA ESPECIAL</t>
  </si>
  <si>
    <t>ASSISTENTE DE OUVIDORIA</t>
  </si>
  <si>
    <t>COORDENADORA DE COMUNICAÇÃO</t>
  </si>
  <si>
    <t>ASSISTENTE DE GABINETE</t>
  </si>
  <si>
    <t>IPEM-GAB</t>
  </si>
  <si>
    <t>ASSISTENTE DE LOGÍSTICA</t>
  </si>
  <si>
    <t>ALLYSON THAUA LIMA DA COSTA</t>
  </si>
  <si>
    <t>ZELIA MARIA MATOS COSTA DO NASCIMENTO</t>
  </si>
  <si>
    <t>GERENTE DE GESTÃO FINANCEIRA</t>
  </si>
  <si>
    <t>RALPHIANE MARCELINO GOMES DA SILVA</t>
  </si>
  <si>
    <t>DIRETORA EXECUTIVA</t>
  </si>
  <si>
    <t>DEBORA MARIA DA FONSECA MENEZES</t>
  </si>
  <si>
    <t>DIRETORA DE GESTÃO</t>
  </si>
  <si>
    <t>ANA CRISTINA VALADÃO CAVALCANTI FERREIRA</t>
  </si>
  <si>
    <t>DIRETORA EXECUTI INSTITUCIONAL</t>
  </si>
  <si>
    <t>IPEM- DIR EXEC INST</t>
  </si>
  <si>
    <t>IPEM-DIR-EXEC</t>
  </si>
  <si>
    <t>IPEM-GEST</t>
  </si>
  <si>
    <t>DIRETOR ADMINISTRATIVO</t>
  </si>
  <si>
    <t>DIRETOR PRESIDENTE</t>
  </si>
  <si>
    <t>DIRETOR JURÍDICO</t>
  </si>
  <si>
    <t>DIRETOR DE GESTÃO</t>
  </si>
  <si>
    <t>DIRETOR EXECUTIVO</t>
  </si>
  <si>
    <t>COORDENADOR DE COMUNICAÇÃO</t>
  </si>
  <si>
    <t>ASSESSOR ESPECIAL</t>
  </si>
  <si>
    <t>SECRETÁRIA DE GABINETE</t>
  </si>
  <si>
    <t>ASSISTENTE  DE LOGÍSTICA</t>
  </si>
  <si>
    <t>GERENTE DA UNIDADE ADMINISTRATIVA</t>
  </si>
  <si>
    <t>DADM</t>
  </si>
  <si>
    <t>EST</t>
  </si>
  <si>
    <t>GERENTE DE CADASTRO</t>
  </si>
  <si>
    <t>GERENTE DA UNIDADE DE EXECUÇÃO FINANCEIRA</t>
  </si>
  <si>
    <t>GERENTE DA UNIDADE METROLOGICA</t>
  </si>
  <si>
    <t>GERENTE DO POSTO AVANÇADO DE SUAPE</t>
  </si>
  <si>
    <t>GERENTE DA UNIDADE DE QUALIDADE INDUSTRIAL</t>
  </si>
  <si>
    <t>GERENTE DA REGIONAL DE CARUARU</t>
  </si>
  <si>
    <t>GERENTE DA REGIONAL DE PETROLINA</t>
  </si>
  <si>
    <t>SUPERVISÃO DE PRODUTOS PRE-EMBALADOS</t>
  </si>
  <si>
    <t>CRISTIANE DE LIRA SILVA</t>
  </si>
  <si>
    <t>EDNA PAULA MOTA DE MENEZES</t>
  </si>
  <si>
    <t>EDUARDA HELOISE GOMES DE SANTANA</t>
  </si>
  <si>
    <t>JOÃO CAPISTRANO S PONTES NETO</t>
  </si>
  <si>
    <t>LELIA PINHEIRO DE ANDRADE</t>
  </si>
  <si>
    <t>LUIS FRANCISCO DO NASCIMENTO</t>
  </si>
  <si>
    <t>SUSAN AKIKO TURUDA DE VASCONCELOS</t>
  </si>
  <si>
    <t>DIRT</t>
  </si>
  <si>
    <t>ANTONIO CORDEIRO SOBRINHO</t>
  </si>
  <si>
    <t>SUPERVISÃO DA UNIDADE DO LABORATÓRIO DE ENERGIA ELÉTRICA</t>
  </si>
  <si>
    <t>FGS-2</t>
  </si>
  <si>
    <t>CLEIDE MARIA FERNANDES FREITAS</t>
  </si>
  <si>
    <t xml:space="preserve">SUPERVISÃO DE PATRIMONIO </t>
  </si>
  <si>
    <t>SUPERVISÃO DO POSTO AVANÇADO DE SUAPE</t>
  </si>
  <si>
    <t>JOSÉ DAMIÃO DA SILVA</t>
  </si>
  <si>
    <t>DANIEL DE VASCONCELOS BOTELHO DE ANDRADE</t>
  </si>
  <si>
    <t>SUPERVISÃO DO SETOR DE RH</t>
  </si>
  <si>
    <t>SUPERVISÃO DE PRODUTOS TEXTEIS</t>
  </si>
  <si>
    <t>ECI ALVES DE MACEDO</t>
  </si>
  <si>
    <t>NELSON JOSÉ LARMEE RATTACASO</t>
  </si>
  <si>
    <t>SUPERVISÃO DE PRODUTOS CERTIFICADOS E REGULAMENTADOS</t>
  </si>
  <si>
    <t>SUPERVISÃO DE FISCALIZAÇÃO DE BMC</t>
  </si>
  <si>
    <t>THIAGO IRINEU MAFRA DA SILVA</t>
  </si>
  <si>
    <t>EMISANGELA KEIDE F DE LI MA ROCHA</t>
  </si>
  <si>
    <t>SUPERVISÃO DO TAXÍMETRO</t>
  </si>
  <si>
    <t>JOSÉ RAPHAEL DE MENDONÇA BISPO</t>
  </si>
  <si>
    <t>SUPERVISÃO DO LABORATÓRIO DE MASSAS E VOLUMES</t>
  </si>
  <si>
    <t>FGA-1</t>
  </si>
  <si>
    <t>ALEXSANDRO FARIAS DOS A MAIA</t>
  </si>
  <si>
    <t>MOACYR JOSE C DINIZ FILHO</t>
  </si>
  <si>
    <t>CARLOS ANTONIO DA SILVA FALCAO</t>
  </si>
  <si>
    <t>EDVALDO JOSÉ DA SILVA</t>
  </si>
  <si>
    <t>GILVAN FELIX DA SILVA ANDRADE</t>
  </si>
  <si>
    <t>FABIANA MARIA FERREIRA</t>
  </si>
  <si>
    <t>IPEM-CPMA</t>
  </si>
  <si>
    <t>DIRETOR EXECUTIVO INSTITUCIONAL</t>
  </si>
  <si>
    <t>APOIO À UNIDADE METROLÓGICA</t>
  </si>
  <si>
    <t>APOIO AO SETOR O CRONOTACÓGRAFO</t>
  </si>
  <si>
    <t>APOIO AO SETOR DE PERMISSIONÁRIAS</t>
  </si>
  <si>
    <t>APOIO AO CML</t>
  </si>
  <si>
    <t>APOIO À DIRETORIA</t>
  </si>
  <si>
    <t>APOIO AO SETOR DE IPNA</t>
  </si>
  <si>
    <t xml:space="preserve">SUPERVISÃO </t>
  </si>
  <si>
    <t>ATUALIZADO EM 30/05/2024 [2]</t>
  </si>
  <si>
    <t>IGOR ALFREDO CABRAL S GOMES</t>
  </si>
  <si>
    <t>RICARDO AUGUSTO M MANCILHA</t>
  </si>
  <si>
    <t>ANDRELLE TAVARES FERREIRA DOS PASSOS</t>
  </si>
  <si>
    <t>CLARICE STEFANY F DE MELO</t>
  </si>
  <si>
    <t>SECRETÁRIA DO GABINETE</t>
  </si>
  <si>
    <t>R$ 849,76+ R$ 596,48</t>
  </si>
  <si>
    <t>SUPERVISÃO DO SETOR DE PRODUTOS PRE-EMBALADOS</t>
  </si>
  <si>
    <t>SUPERVISÃO DE PATRIMÔNIO</t>
  </si>
  <si>
    <t>SUPERVISÃO DE INTRUMENTOS METROLÓGICOS</t>
  </si>
  <si>
    <t>MARCELO NEVES DE ANDRADE</t>
  </si>
  <si>
    <t>EMISANGELA KEIDE F DE LIMA ROCHA</t>
  </si>
  <si>
    <t>R$ 269,76+ R$ 63,18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</si>
</sst>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3" x14ac:knownFonts="1">
    <font>
      <sz val="11"/>
      <color rgb="FF000000"/>
      <name val="Arial"/>
    </font>
    <font>
      <b/>
      <sz val="16"/>
      <color rgb="FFFFFFFF"/>
      <name val="Calibri"/>
    </font>
    <font>
      <sz val="11"/>
      <name val="Arial"/>
    </font>
    <font>
      <b/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strike/>
      <sz val="11"/>
      <color theme="1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3" borderId="3" xfId="0" applyFont="1" applyFill="1" applyBorder="1" applyAlignment="1">
      <alignment vertical="center" wrapText="1"/>
    </xf>
    <xf numFmtId="4" fontId="0" fillId="0" borderId="0" xfId="0" applyNumberFormat="1" applyFont="1" applyAlignment="1"/>
    <xf numFmtId="4" fontId="8" fillId="4" borderId="0" xfId="0" applyNumberFormat="1" applyFont="1" applyFill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0" fillId="4" borderId="8" xfId="0" applyFont="1" applyFill="1" applyBorder="1" applyAlignment="1"/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" fontId="0" fillId="4" borderId="8" xfId="0" applyNumberFormat="1" applyFont="1" applyFill="1" applyBorder="1" applyAlignment="1"/>
    <xf numFmtId="4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4" fontId="9" fillId="5" borderId="3" xfId="0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164" fontId="10" fillId="5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5" borderId="3" xfId="0" applyNumberFormat="1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0" fillId="4" borderId="9" xfId="0" applyFont="1" applyFill="1" applyBorder="1" applyAlignment="1"/>
    <xf numFmtId="0" fontId="9" fillId="0" borderId="3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0" fillId="4" borderId="9" xfId="0" applyNumberFormat="1" applyFont="1" applyFill="1" applyBorder="1" applyAlignment="1"/>
    <xf numFmtId="164" fontId="9" fillId="5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/>
    <xf numFmtId="0" fontId="12" fillId="4" borderId="8" xfId="0" applyFont="1" applyFill="1" applyBorder="1" applyAlignment="1"/>
    <xf numFmtId="0" fontId="12" fillId="4" borderId="10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4" fontId="6" fillId="5" borderId="3" xfId="0" applyNumberFormat="1" applyFont="1" applyFill="1" applyBorder="1" applyAlignment="1">
      <alignment vertical="center" wrapText="1"/>
    </xf>
    <xf numFmtId="164" fontId="6" fillId="5" borderId="3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64" fontId="0" fillId="6" borderId="0" xfId="0" applyNumberFormat="1" applyFont="1" applyFill="1" applyAlignment="1"/>
    <xf numFmtId="4" fontId="4" fillId="4" borderId="7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4" xfId="0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Font="1" applyAlignment="1"/>
    <xf numFmtId="4" fontId="7" fillId="2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0" fillId="5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7BA0A0B7-CFF3-4436-9795-B441C69814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CEEFCB73-9630-4EB1-84C8-A1B4C489B4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06"/>
  <sheetViews>
    <sheetView tabSelected="1" topLeftCell="A37" zoomScale="102" zoomScaleNormal="102" workbookViewId="0">
      <selection activeCell="F47" sqref="F47"/>
    </sheetView>
  </sheetViews>
  <sheetFormatPr defaultColWidth="12.625" defaultRowHeight="15" customHeight="1" x14ac:dyDescent="0.2"/>
  <cols>
    <col min="1" max="1" width="71" style="87" customWidth="1"/>
    <col min="2" max="2" width="12" style="87" customWidth="1"/>
    <col min="3" max="3" width="17.375" style="87" customWidth="1"/>
    <col min="4" max="4" width="14.5" style="87" customWidth="1"/>
    <col min="5" max="5" width="9.875" style="87" customWidth="1"/>
    <col min="6" max="6" width="52.875" style="87" customWidth="1"/>
    <col min="7" max="7" width="19.875" style="87" customWidth="1"/>
    <col min="8" max="8" width="18.25" style="87" customWidth="1"/>
    <col min="9" max="9" width="17.875" style="87" customWidth="1"/>
    <col min="10" max="10" width="15" style="87" customWidth="1"/>
    <col min="11" max="16" width="8" style="87" customWidth="1"/>
    <col min="17" max="17" width="43.875" style="87" customWidth="1"/>
    <col min="18" max="30" width="8" style="87" customWidth="1"/>
    <col min="31" max="16384" width="12.625" style="87"/>
  </cols>
  <sheetData>
    <row r="1" spans="1:30" ht="21" x14ac:dyDescent="0.35">
      <c r="A1" s="101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102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102" t="s">
        <v>182</v>
      </c>
      <c r="B3" s="91"/>
      <c r="C3" s="91"/>
      <c r="D3" s="91"/>
      <c r="E3" s="91"/>
      <c r="F3" s="91"/>
      <c r="G3" s="91"/>
      <c r="H3" s="91"/>
      <c r="I3" s="91"/>
      <c r="J3" s="9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294</v>
      </c>
      <c r="B4" s="103" t="s">
        <v>3</v>
      </c>
      <c r="C4" s="91"/>
      <c r="D4" s="91"/>
      <c r="E4" s="91"/>
      <c r="F4" s="91"/>
      <c r="G4" s="91"/>
      <c r="H4" s="91"/>
      <c r="I4" s="91"/>
      <c r="J4" s="92"/>
      <c r="K4" s="6"/>
    </row>
    <row r="5" spans="1:30" x14ac:dyDescent="0.2">
      <c r="A5" s="99" t="s">
        <v>4</v>
      </c>
      <c r="B5" s="91"/>
      <c r="C5" s="91"/>
      <c r="D5" s="91"/>
      <c r="E5" s="91"/>
      <c r="F5" s="91"/>
      <c r="G5" s="91"/>
      <c r="H5" s="91"/>
      <c r="I5" s="91"/>
      <c r="J5" s="92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89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73" t="s">
        <v>202</v>
      </c>
      <c r="B7" s="74" t="s">
        <v>27</v>
      </c>
      <c r="C7" s="74" t="s">
        <v>201</v>
      </c>
      <c r="D7" s="74" t="s">
        <v>187</v>
      </c>
      <c r="E7" s="45">
        <v>1</v>
      </c>
      <c r="F7" s="73" t="s">
        <v>184</v>
      </c>
      <c r="G7" s="43">
        <v>0</v>
      </c>
      <c r="H7" s="43">
        <v>2600</v>
      </c>
      <c r="I7" s="43">
        <v>10400</v>
      </c>
      <c r="J7" s="44">
        <f t="shared" ref="J7:J16" si="0">SUM(G7:I7)</f>
        <v>13000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3" t="s">
        <v>203</v>
      </c>
      <c r="B8" s="74" t="s">
        <v>29</v>
      </c>
      <c r="C8" s="74" t="s">
        <v>204</v>
      </c>
      <c r="D8" s="74" t="s">
        <v>187</v>
      </c>
      <c r="E8" s="45">
        <v>2</v>
      </c>
      <c r="F8" s="73" t="s">
        <v>188</v>
      </c>
      <c r="G8" s="43">
        <v>0</v>
      </c>
      <c r="H8" s="43">
        <v>1695.65</v>
      </c>
      <c r="I8" s="43">
        <v>6782.61</v>
      </c>
      <c r="J8" s="44">
        <f t="shared" si="0"/>
        <v>8478.26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73" t="s">
        <v>205</v>
      </c>
      <c r="B9" s="74" t="s">
        <v>33</v>
      </c>
      <c r="C9" s="74" t="s">
        <v>206</v>
      </c>
      <c r="D9" s="74" t="s">
        <v>187</v>
      </c>
      <c r="E9" s="45">
        <v>2</v>
      </c>
      <c r="F9" s="73" t="s">
        <v>190</v>
      </c>
      <c r="G9" s="43">
        <v>0</v>
      </c>
      <c r="H9" s="43">
        <v>1310.28</v>
      </c>
      <c r="I9" s="43">
        <v>5241.1099999999997</v>
      </c>
      <c r="J9" s="44">
        <f t="shared" si="0"/>
        <v>6551.3899999999994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73" t="s">
        <v>207</v>
      </c>
      <c r="B10" s="74" t="s">
        <v>29</v>
      </c>
      <c r="C10" s="74" t="s">
        <v>208</v>
      </c>
      <c r="D10" s="74" t="s">
        <v>187</v>
      </c>
      <c r="E10" s="45">
        <v>2</v>
      </c>
      <c r="F10" s="73" t="s">
        <v>191</v>
      </c>
      <c r="G10" s="43">
        <v>0</v>
      </c>
      <c r="H10" s="43">
        <v>1695.65</v>
      </c>
      <c r="I10" s="43">
        <v>6782.61</v>
      </c>
      <c r="J10" s="44">
        <f t="shared" si="0"/>
        <v>8478.26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73" t="s">
        <v>209</v>
      </c>
      <c r="B11" s="74" t="s">
        <v>35</v>
      </c>
      <c r="C11" s="74" t="s">
        <v>206</v>
      </c>
      <c r="D11" s="74" t="s">
        <v>187</v>
      </c>
      <c r="E11" s="45">
        <v>5</v>
      </c>
      <c r="F11" s="73" t="s">
        <v>189</v>
      </c>
      <c r="G11" s="43">
        <v>0</v>
      </c>
      <c r="H11" s="43">
        <v>1079.06</v>
      </c>
      <c r="I11" s="43">
        <v>4316.21</v>
      </c>
      <c r="J11" s="44">
        <f t="shared" si="0"/>
        <v>5395.27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73" t="s">
        <v>210</v>
      </c>
      <c r="B12" s="74" t="s">
        <v>39</v>
      </c>
      <c r="C12" s="74" t="s">
        <v>211</v>
      </c>
      <c r="D12" s="74" t="s">
        <v>187</v>
      </c>
      <c r="E12" s="45">
        <v>3</v>
      </c>
      <c r="F12" s="73" t="s">
        <v>192</v>
      </c>
      <c r="G12" s="43">
        <v>0</v>
      </c>
      <c r="H12" s="43">
        <v>770.75</v>
      </c>
      <c r="I12" s="43">
        <v>3083.01</v>
      </c>
      <c r="J12" s="44">
        <f t="shared" si="0"/>
        <v>3853.76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73" t="s">
        <v>212</v>
      </c>
      <c r="B13" s="74" t="s">
        <v>45</v>
      </c>
      <c r="C13" s="74" t="s">
        <v>208</v>
      </c>
      <c r="D13" s="74" t="s">
        <v>187</v>
      </c>
      <c r="E13" s="45">
        <v>3</v>
      </c>
      <c r="F13" s="73" t="s">
        <v>298</v>
      </c>
      <c r="G13" s="43">
        <v>0</v>
      </c>
      <c r="H13" s="43">
        <v>260.77</v>
      </c>
      <c r="I13" s="43">
        <v>1043.0899999999999</v>
      </c>
      <c r="J13" s="44">
        <f t="shared" si="0"/>
        <v>1303.8599999999999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73" t="s">
        <v>213</v>
      </c>
      <c r="B14" s="74" t="s">
        <v>39</v>
      </c>
      <c r="C14" s="74" t="s">
        <v>204</v>
      </c>
      <c r="D14" s="74" t="s">
        <v>187</v>
      </c>
      <c r="E14" s="45">
        <v>3</v>
      </c>
      <c r="F14" s="73" t="s">
        <v>194</v>
      </c>
      <c r="G14" s="43">
        <v>0</v>
      </c>
      <c r="H14" s="43">
        <v>770.75</v>
      </c>
      <c r="I14" s="43">
        <v>3083.01</v>
      </c>
      <c r="J14" s="44">
        <f t="shared" si="0"/>
        <v>3853.76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73" t="s">
        <v>213</v>
      </c>
      <c r="B15" s="74" t="s">
        <v>39</v>
      </c>
      <c r="C15" s="74" t="s">
        <v>285</v>
      </c>
      <c r="D15" s="74" t="s">
        <v>187</v>
      </c>
      <c r="E15" s="45">
        <v>3</v>
      </c>
      <c r="F15" s="73" t="s">
        <v>195</v>
      </c>
      <c r="G15" s="43">
        <v>0</v>
      </c>
      <c r="H15" s="43">
        <v>770.75</v>
      </c>
      <c r="I15" s="43">
        <v>3083.01</v>
      </c>
      <c r="J15" s="44">
        <f t="shared" si="0"/>
        <v>3853.76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73" t="s">
        <v>299</v>
      </c>
      <c r="B16" s="74" t="s">
        <v>41</v>
      </c>
      <c r="C16" s="74" t="s">
        <v>204</v>
      </c>
      <c r="D16" s="74" t="s">
        <v>187</v>
      </c>
      <c r="E16" s="45">
        <v>1</v>
      </c>
      <c r="F16" s="73" t="s">
        <v>193</v>
      </c>
      <c r="G16" s="43">
        <v>0</v>
      </c>
      <c r="H16" s="43">
        <v>500.99</v>
      </c>
      <c r="I16" s="43">
        <v>2003.96</v>
      </c>
      <c r="J16" s="44">
        <f t="shared" si="0"/>
        <v>2504.9499999999998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73" t="s">
        <v>212</v>
      </c>
      <c r="B17" s="74" t="s">
        <v>45</v>
      </c>
      <c r="C17" s="74" t="s">
        <v>204</v>
      </c>
      <c r="D17" s="74" t="s">
        <v>187</v>
      </c>
      <c r="E17" s="45">
        <v>3</v>
      </c>
      <c r="F17" s="73" t="s">
        <v>196</v>
      </c>
      <c r="G17" s="43">
        <v>0</v>
      </c>
      <c r="H17" s="43">
        <v>269.76</v>
      </c>
      <c r="I17" s="43">
        <v>1079.06</v>
      </c>
      <c r="J17" s="44">
        <f t="shared" ref="J17:J24" si="1">SUM(H17:I17)</f>
        <v>1348.82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73" t="s">
        <v>214</v>
      </c>
      <c r="B18" s="74" t="s">
        <v>45</v>
      </c>
      <c r="C18" s="74" t="s">
        <v>211</v>
      </c>
      <c r="D18" s="74" t="s">
        <v>187</v>
      </c>
      <c r="E18" s="45">
        <v>3</v>
      </c>
      <c r="F18" s="73" t="s">
        <v>197</v>
      </c>
      <c r="G18" s="43">
        <v>0</v>
      </c>
      <c r="H18" s="43">
        <v>269.76</v>
      </c>
      <c r="I18" s="43">
        <v>1079.06</v>
      </c>
      <c r="J18" s="44">
        <f t="shared" si="1"/>
        <v>1348.82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73" t="s">
        <v>215</v>
      </c>
      <c r="B19" s="74" t="s">
        <v>35</v>
      </c>
      <c r="C19" s="74" t="s">
        <v>204</v>
      </c>
      <c r="D19" s="74" t="s">
        <v>187</v>
      </c>
      <c r="E19" s="45">
        <v>5</v>
      </c>
      <c r="F19" s="73" t="s">
        <v>198</v>
      </c>
      <c r="G19" s="43">
        <v>0</v>
      </c>
      <c r="H19" s="43">
        <v>1079.06</v>
      </c>
      <c r="I19" s="43">
        <v>4316.21</v>
      </c>
      <c r="J19" s="44">
        <f t="shared" si="1"/>
        <v>5395.27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73" t="s">
        <v>216</v>
      </c>
      <c r="B20" s="74" t="s">
        <v>43</v>
      </c>
      <c r="C20" s="74" t="s">
        <v>217</v>
      </c>
      <c r="D20" s="74" t="s">
        <v>187</v>
      </c>
      <c r="E20" s="45">
        <v>3</v>
      </c>
      <c r="F20" s="73" t="s">
        <v>295</v>
      </c>
      <c r="G20" s="43">
        <v>0</v>
      </c>
      <c r="H20" s="43">
        <v>308.3</v>
      </c>
      <c r="I20" s="43">
        <v>1233.21</v>
      </c>
      <c r="J20" s="44">
        <f t="shared" si="1"/>
        <v>1541.51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73" t="s">
        <v>216</v>
      </c>
      <c r="B21" s="74" t="s">
        <v>43</v>
      </c>
      <c r="C21" s="74" t="s">
        <v>217</v>
      </c>
      <c r="D21" s="74" t="s">
        <v>187</v>
      </c>
      <c r="E21" s="45">
        <v>3</v>
      </c>
      <c r="F21" s="73" t="s">
        <v>200</v>
      </c>
      <c r="G21" s="43">
        <v>0</v>
      </c>
      <c r="H21" s="43">
        <v>269.76</v>
      </c>
      <c r="I21" s="43">
        <v>1079.06</v>
      </c>
      <c r="J21" s="44">
        <f t="shared" si="1"/>
        <v>1348.82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73" t="s">
        <v>218</v>
      </c>
      <c r="B22" s="74" t="s">
        <v>43</v>
      </c>
      <c r="C22" s="74" t="s">
        <v>204</v>
      </c>
      <c r="D22" s="74" t="s">
        <v>187</v>
      </c>
      <c r="E22" s="45">
        <v>3</v>
      </c>
      <c r="F22" s="73" t="s">
        <v>219</v>
      </c>
      <c r="G22" s="43">
        <v>0</v>
      </c>
      <c r="H22" s="43">
        <v>308.3</v>
      </c>
      <c r="I22" s="43">
        <v>1233.21</v>
      </c>
      <c r="J22" s="44">
        <f t="shared" si="1"/>
        <v>1541.51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73" t="s">
        <v>221</v>
      </c>
      <c r="B23" s="74" t="s">
        <v>35</v>
      </c>
      <c r="C23" s="74" t="s">
        <v>204</v>
      </c>
      <c r="D23" s="74" t="s">
        <v>187</v>
      </c>
      <c r="E23" s="45">
        <v>5</v>
      </c>
      <c r="F23" s="73" t="s">
        <v>296</v>
      </c>
      <c r="G23" s="43">
        <v>0</v>
      </c>
      <c r="H23" s="43">
        <v>1079.06</v>
      </c>
      <c r="I23" s="43">
        <v>4316.21</v>
      </c>
      <c r="J23" s="44">
        <f t="shared" si="1"/>
        <v>5395.27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73" t="s">
        <v>223</v>
      </c>
      <c r="B24" s="74" t="s">
        <v>35</v>
      </c>
      <c r="C24" s="74" t="s">
        <v>229</v>
      </c>
      <c r="D24" s="74" t="s">
        <v>187</v>
      </c>
      <c r="E24" s="45">
        <v>5</v>
      </c>
      <c r="F24" s="73" t="s">
        <v>222</v>
      </c>
      <c r="G24" s="43">
        <v>0</v>
      </c>
      <c r="H24" s="43">
        <v>1079.06</v>
      </c>
      <c r="I24" s="43">
        <v>4316.21</v>
      </c>
      <c r="J24" s="44">
        <f t="shared" si="1"/>
        <v>5395.27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73" t="s">
        <v>225</v>
      </c>
      <c r="B25" s="74" t="s">
        <v>33</v>
      </c>
      <c r="C25" s="74" t="s">
        <v>230</v>
      </c>
      <c r="D25" s="74" t="s">
        <v>187</v>
      </c>
      <c r="E25" s="45">
        <v>2</v>
      </c>
      <c r="F25" s="73" t="s">
        <v>297</v>
      </c>
      <c r="G25" s="43">
        <v>0</v>
      </c>
      <c r="H25" s="43">
        <v>1310.28</v>
      </c>
      <c r="I25" s="43">
        <v>5241.1099999999997</v>
      </c>
      <c r="J25" s="44">
        <f t="shared" ref="J25" si="2">SUM(G25:I25)</f>
        <v>6551.3899999999994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28.5" x14ac:dyDescent="0.2">
      <c r="A26" s="73" t="s">
        <v>227</v>
      </c>
      <c r="B26" s="74" t="s">
        <v>35</v>
      </c>
      <c r="C26" s="74" t="s">
        <v>228</v>
      </c>
      <c r="D26" s="74" t="s">
        <v>187</v>
      </c>
      <c r="E26" s="45">
        <v>5</v>
      </c>
      <c r="F26" s="76" t="s">
        <v>226</v>
      </c>
      <c r="G26" s="43">
        <v>0</v>
      </c>
      <c r="H26" s="43"/>
      <c r="I26" s="43">
        <v>4316.21</v>
      </c>
      <c r="J26" s="44">
        <f>SUM(H26:I26)</f>
        <v>4316.21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45" x14ac:dyDescent="0.2">
      <c r="A27" s="60" t="s">
        <v>15</v>
      </c>
      <c r="B27" s="60" t="s">
        <v>16</v>
      </c>
      <c r="C27" s="34" t="s">
        <v>17</v>
      </c>
      <c r="D27" s="34" t="s">
        <v>18</v>
      </c>
      <c r="E27" s="34" t="s">
        <v>19</v>
      </c>
      <c r="F27" s="25"/>
      <c r="G27" s="34" t="s">
        <v>20</v>
      </c>
      <c r="H27" s="34" t="s">
        <v>21</v>
      </c>
      <c r="I27" s="34" t="s">
        <v>22</v>
      </c>
      <c r="J27" s="34" t="s">
        <v>23</v>
      </c>
      <c r="K27" s="21"/>
      <c r="L27" s="21"/>
      <c r="M27" s="21"/>
      <c r="N27" s="21"/>
      <c r="O27" s="21"/>
      <c r="P27" s="21"/>
      <c r="Q27" s="2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70"/>
      <c r="B28" s="45"/>
      <c r="C28" s="28"/>
      <c r="D28" s="28"/>
      <c r="E28" s="28"/>
      <c r="F28" s="29"/>
      <c r="G28" s="30">
        <f>SUMIF($B$7:$B$26,"DAS",$G$7:$G$26)</f>
        <v>0</v>
      </c>
      <c r="H28" s="30">
        <f>SUMIF($B$7:$B$26,"DAS",$H$7:$H$26)</f>
        <v>0</v>
      </c>
      <c r="I28" s="30">
        <f>SUMIF($B$7:$B$26,"DAS",$I$7:$I$26)</f>
        <v>0</v>
      </c>
      <c r="J28" s="30">
        <f>SUMIF($B$7:$B$26,"DAS",$J$7:$J$26)</f>
        <v>0</v>
      </c>
      <c r="K28" s="36"/>
      <c r="L28" s="36"/>
      <c r="M28" s="36"/>
      <c r="N28" s="36"/>
      <c r="O28" s="36"/>
      <c r="P28" s="36"/>
      <c r="Q28" s="36"/>
    </row>
    <row r="29" spans="1:30" x14ac:dyDescent="0.2">
      <c r="A29" s="70" t="s">
        <v>232</v>
      </c>
      <c r="B29" s="45" t="s">
        <v>27</v>
      </c>
      <c r="C29" s="28">
        <v>1</v>
      </c>
      <c r="D29" s="28"/>
      <c r="E29" s="28">
        <f t="shared" ref="E29:E43" si="3">C29+D29</f>
        <v>1</v>
      </c>
      <c r="F29" s="32"/>
      <c r="G29" s="30">
        <f>SUMIF($B$7:$B$26,"DAS-1",$G$7:$G$26)</f>
        <v>0</v>
      </c>
      <c r="H29" s="30">
        <v>2600</v>
      </c>
      <c r="I29" s="30">
        <v>10400</v>
      </c>
      <c r="J29" s="30">
        <f>SUM(G29:I29)</f>
        <v>13000</v>
      </c>
      <c r="K29" s="36"/>
      <c r="L29" s="36"/>
      <c r="M29" s="36"/>
      <c r="N29" s="36"/>
      <c r="O29" s="36"/>
      <c r="P29" s="36"/>
      <c r="Q29" s="36"/>
    </row>
    <row r="30" spans="1:30" x14ac:dyDescent="0.2">
      <c r="A30" s="70" t="s">
        <v>231</v>
      </c>
      <c r="B30" s="45" t="s">
        <v>29</v>
      </c>
      <c r="C30" s="28">
        <v>1</v>
      </c>
      <c r="D30" s="28"/>
      <c r="E30" s="28">
        <v>2</v>
      </c>
      <c r="F30" s="32"/>
      <c r="G30" s="30">
        <f>SUMIF($B$7:$B$26,"DAS-2",$G$7:$G$26)</f>
        <v>0</v>
      </c>
      <c r="H30" s="30">
        <v>1695.65</v>
      </c>
      <c r="I30" s="30">
        <v>6782.61</v>
      </c>
      <c r="J30" s="30">
        <f>SUM(G30:I30)</f>
        <v>8478.26</v>
      </c>
      <c r="K30" s="36"/>
      <c r="L30" s="36"/>
      <c r="M30" s="36"/>
      <c r="N30" s="36"/>
      <c r="O30" s="36"/>
      <c r="P30" s="36"/>
      <c r="Q30" s="36"/>
    </row>
    <row r="31" spans="1:30" x14ac:dyDescent="0.2">
      <c r="A31" s="70" t="s">
        <v>207</v>
      </c>
      <c r="B31" s="77" t="s">
        <v>29</v>
      </c>
      <c r="C31" s="28">
        <v>1</v>
      </c>
      <c r="D31" s="28"/>
      <c r="E31" s="28"/>
      <c r="F31" s="32"/>
      <c r="G31" s="30">
        <f>SUMIF($B$7:$B$26,"DAS-3",$G$7:$G$26)</f>
        <v>0</v>
      </c>
      <c r="H31" s="30">
        <v>1695.65</v>
      </c>
      <c r="I31" s="30">
        <v>6782.61</v>
      </c>
      <c r="J31" s="30">
        <f>SUM(H31:I31)</f>
        <v>8478.26</v>
      </c>
      <c r="K31" s="36"/>
      <c r="L31" s="36"/>
      <c r="M31" s="36"/>
      <c r="N31" s="36"/>
      <c r="O31" s="36"/>
      <c r="P31" s="36"/>
      <c r="Q31" s="36"/>
    </row>
    <row r="32" spans="1:30" x14ac:dyDescent="0.2">
      <c r="A32" s="78" t="s">
        <v>233</v>
      </c>
      <c r="B32" s="45" t="s">
        <v>33</v>
      </c>
      <c r="C32" s="28">
        <v>1</v>
      </c>
      <c r="D32" s="28"/>
      <c r="E32" s="28">
        <v>2</v>
      </c>
      <c r="F32" s="33"/>
      <c r="G32" s="30">
        <f>SUMIF($B$7:$B$26,"DAS-4",$G$7:$G$26)</f>
        <v>0</v>
      </c>
      <c r="H32" s="30">
        <v>1310.28</v>
      </c>
      <c r="I32" s="30">
        <v>5241.1099999999997</v>
      </c>
      <c r="J32" s="30">
        <f>SUMIF($B$7:$B$26,"DAS-4",$J$7:$J$26)</f>
        <v>13102.779999999999</v>
      </c>
      <c r="K32" s="36"/>
      <c r="L32" s="36"/>
      <c r="M32" s="36"/>
      <c r="N32" s="36"/>
      <c r="O32" s="36"/>
      <c r="P32" s="36"/>
      <c r="Q32" s="36"/>
    </row>
    <row r="33" spans="1:17" x14ac:dyDescent="0.2">
      <c r="A33" s="78" t="s">
        <v>234</v>
      </c>
      <c r="B33" s="77" t="s">
        <v>33</v>
      </c>
      <c r="C33" s="28">
        <v>1</v>
      </c>
      <c r="D33" s="28"/>
      <c r="E33" s="28"/>
      <c r="F33" s="33"/>
      <c r="G33" s="30">
        <f t="shared" ref="G33:G49" si="4">SUMIF($B$7:$B$26,"DAS-5",$G$7:$G$26)</f>
        <v>0</v>
      </c>
      <c r="H33" s="30">
        <v>1310.28</v>
      </c>
      <c r="I33" s="30">
        <v>5241.1099999999997</v>
      </c>
      <c r="J33" s="30">
        <f>SUM(G33:I33)</f>
        <v>6551.3899999999994</v>
      </c>
      <c r="K33" s="36"/>
      <c r="L33" s="36"/>
      <c r="M33" s="36"/>
      <c r="N33" s="36"/>
      <c r="O33" s="36"/>
      <c r="P33" s="36"/>
      <c r="Q33" s="36"/>
    </row>
    <row r="34" spans="1:17" x14ac:dyDescent="0.2">
      <c r="A34" s="78" t="s">
        <v>286</v>
      </c>
      <c r="B34" s="77" t="s">
        <v>35</v>
      </c>
      <c r="C34" s="28">
        <v>1</v>
      </c>
      <c r="D34" s="28"/>
      <c r="E34" s="28">
        <v>5</v>
      </c>
      <c r="F34" s="33"/>
      <c r="G34" s="30">
        <f t="shared" si="4"/>
        <v>0</v>
      </c>
      <c r="H34" s="30">
        <v>1079.06</v>
      </c>
      <c r="I34" s="30">
        <v>4316.21</v>
      </c>
      <c r="J34" s="30">
        <f>SUM(H34:I34)</f>
        <v>5395.27</v>
      </c>
      <c r="K34" s="36"/>
      <c r="L34" s="36"/>
      <c r="M34" s="36"/>
      <c r="N34" s="36"/>
      <c r="O34" s="36"/>
      <c r="P34" s="36"/>
      <c r="Q34" s="36"/>
    </row>
    <row r="35" spans="1:17" x14ac:dyDescent="0.2">
      <c r="A35" s="78" t="s">
        <v>235</v>
      </c>
      <c r="B35" s="77" t="s">
        <v>35</v>
      </c>
      <c r="C35" s="28">
        <v>1</v>
      </c>
      <c r="D35" s="28"/>
      <c r="E35" s="28"/>
      <c r="F35" s="33"/>
      <c r="G35" s="30">
        <f t="shared" si="4"/>
        <v>0</v>
      </c>
      <c r="H35" s="30">
        <v>1079.06</v>
      </c>
      <c r="I35" s="30">
        <v>4316.21</v>
      </c>
      <c r="J35" s="30">
        <f>SUM(H35:I35)</f>
        <v>5395.27</v>
      </c>
      <c r="K35" s="36"/>
      <c r="L35" s="36"/>
      <c r="M35" s="36"/>
      <c r="N35" s="36"/>
      <c r="O35" s="36"/>
      <c r="P35" s="36"/>
      <c r="Q35" s="36"/>
    </row>
    <row r="36" spans="1:17" x14ac:dyDescent="0.2">
      <c r="A36" s="78" t="s">
        <v>221</v>
      </c>
      <c r="B36" s="77" t="s">
        <v>35</v>
      </c>
      <c r="C36" s="28">
        <v>1</v>
      </c>
      <c r="D36" s="28"/>
      <c r="E36" s="28"/>
      <c r="F36" s="33"/>
      <c r="G36" s="30">
        <f t="shared" si="4"/>
        <v>0</v>
      </c>
      <c r="H36" s="30">
        <v>1079.06</v>
      </c>
      <c r="I36" s="30">
        <v>4316.21</v>
      </c>
      <c r="J36" s="30">
        <f>SUM(H36:I36)</f>
        <v>5395.27</v>
      </c>
      <c r="K36" s="36"/>
      <c r="L36" s="36"/>
      <c r="M36" s="36"/>
      <c r="N36" s="36"/>
      <c r="O36" s="36"/>
      <c r="P36" s="36"/>
      <c r="Q36" s="36"/>
    </row>
    <row r="37" spans="1:17" x14ac:dyDescent="0.2">
      <c r="A37" s="78" t="s">
        <v>209</v>
      </c>
      <c r="B37" s="77" t="s">
        <v>35</v>
      </c>
      <c r="C37" s="28">
        <v>1</v>
      </c>
      <c r="D37" s="28"/>
      <c r="E37" s="28"/>
      <c r="F37" s="33"/>
      <c r="G37" s="30">
        <f t="shared" si="4"/>
        <v>0</v>
      </c>
      <c r="H37" s="30">
        <v>1079.06</v>
      </c>
      <c r="I37" s="30">
        <v>4316.21</v>
      </c>
      <c r="J37" s="30">
        <f>SUM(H37:I37)</f>
        <v>5395.27</v>
      </c>
      <c r="K37" s="36"/>
      <c r="L37" s="36"/>
      <c r="M37" s="36"/>
      <c r="N37" s="36"/>
      <c r="O37" s="36"/>
      <c r="P37" s="36"/>
      <c r="Q37" s="36"/>
    </row>
    <row r="38" spans="1:17" x14ac:dyDescent="0.2">
      <c r="A38" s="78" t="s">
        <v>236</v>
      </c>
      <c r="B38" s="77" t="s">
        <v>35</v>
      </c>
      <c r="C38" s="28">
        <v>1</v>
      </c>
      <c r="D38" s="28"/>
      <c r="E38" s="28"/>
      <c r="F38" s="33"/>
      <c r="G38" s="30">
        <f t="shared" si="4"/>
        <v>0</v>
      </c>
      <c r="H38" s="30">
        <v>0</v>
      </c>
      <c r="I38" s="30">
        <v>4316.21</v>
      </c>
      <c r="J38" s="30">
        <f>SUM(H38:I38)</f>
        <v>4316.21</v>
      </c>
      <c r="K38" s="36"/>
      <c r="L38" s="36"/>
      <c r="M38" s="36"/>
      <c r="N38" s="36"/>
      <c r="O38" s="36"/>
      <c r="P38" s="36"/>
      <c r="Q38" s="36"/>
    </row>
    <row r="39" spans="1:17" x14ac:dyDescent="0.2">
      <c r="A39" s="78"/>
      <c r="B39" s="45" t="s">
        <v>37</v>
      </c>
      <c r="C39" s="28">
        <f>SUMIFS($E$7:$E$26,$B$7:$B$26,"CAA-1",$D$7:$D$26,"&lt;&gt;VAGO")</f>
        <v>0</v>
      </c>
      <c r="D39" s="28"/>
      <c r="E39" s="28">
        <f t="shared" si="3"/>
        <v>0</v>
      </c>
      <c r="F39" s="33"/>
      <c r="G39" s="30">
        <f t="shared" si="4"/>
        <v>0</v>
      </c>
      <c r="H39" s="30">
        <f>SUMIF($B$7:$B$26,"CAA-1",$H$7:$H$26)</f>
        <v>0</v>
      </c>
      <c r="I39" s="30">
        <f>SUMIF($B$7:$B$26,"CAA-1",$I$7:$I$26)</f>
        <v>0</v>
      </c>
      <c r="J39" s="30">
        <f>SUMIF($B$7:$B$26,"CAA-1",$J$7:$J$26)</f>
        <v>0</v>
      </c>
      <c r="K39" s="36"/>
      <c r="L39" s="36"/>
      <c r="M39" s="36"/>
      <c r="N39" s="36"/>
      <c r="O39" s="36"/>
      <c r="P39" s="36"/>
      <c r="Q39" s="36"/>
    </row>
    <row r="40" spans="1:17" x14ac:dyDescent="0.2">
      <c r="A40" s="78" t="s">
        <v>210</v>
      </c>
      <c r="B40" s="45" t="s">
        <v>39</v>
      </c>
      <c r="C40" s="28">
        <v>1</v>
      </c>
      <c r="D40" s="28"/>
      <c r="E40" s="28">
        <v>3</v>
      </c>
      <c r="F40" s="33"/>
      <c r="G40" s="30">
        <f t="shared" si="4"/>
        <v>0</v>
      </c>
      <c r="H40" s="30">
        <v>770.75</v>
      </c>
      <c r="I40" s="30">
        <v>3083.01</v>
      </c>
      <c r="J40" s="88">
        <f>SUM(H40:I40)</f>
        <v>3853.76</v>
      </c>
      <c r="K40" s="36"/>
      <c r="L40" s="36"/>
      <c r="M40" s="36"/>
      <c r="N40" s="36"/>
      <c r="O40" s="36"/>
      <c r="P40" s="36"/>
      <c r="Q40" s="36"/>
    </row>
    <row r="41" spans="1:17" x14ac:dyDescent="0.2">
      <c r="A41" s="78" t="s">
        <v>237</v>
      </c>
      <c r="B41" s="77" t="s">
        <v>39</v>
      </c>
      <c r="C41" s="28">
        <v>1</v>
      </c>
      <c r="D41" s="28"/>
      <c r="E41" s="28"/>
      <c r="F41" s="33"/>
      <c r="G41" s="30">
        <f t="shared" si="4"/>
        <v>0</v>
      </c>
      <c r="H41" s="30">
        <v>770.75</v>
      </c>
      <c r="I41" s="30">
        <v>3083.01</v>
      </c>
      <c r="J41" s="30">
        <f>SUM(H41:I41)</f>
        <v>3853.76</v>
      </c>
      <c r="K41" s="36"/>
      <c r="L41" s="36"/>
      <c r="M41" s="36"/>
      <c r="N41" s="36"/>
      <c r="O41" s="36"/>
      <c r="P41" s="36"/>
      <c r="Q41" s="36"/>
    </row>
    <row r="42" spans="1:17" x14ac:dyDescent="0.2">
      <c r="A42" s="78" t="s">
        <v>237</v>
      </c>
      <c r="B42" s="77" t="s">
        <v>39</v>
      </c>
      <c r="C42" s="28">
        <v>1</v>
      </c>
      <c r="D42" s="28"/>
      <c r="E42" s="28"/>
      <c r="F42" s="33"/>
      <c r="G42" s="30">
        <f t="shared" si="4"/>
        <v>0</v>
      </c>
      <c r="H42" s="30">
        <v>770.75</v>
      </c>
      <c r="I42" s="30">
        <v>3083.01</v>
      </c>
      <c r="J42" s="30">
        <f>SUM(H42:I42)</f>
        <v>3853.76</v>
      </c>
      <c r="K42" s="36"/>
      <c r="L42" s="36"/>
      <c r="M42" s="36"/>
      <c r="N42" s="36"/>
      <c r="O42" s="36"/>
      <c r="P42" s="36"/>
      <c r="Q42" s="36"/>
    </row>
    <row r="43" spans="1:17" x14ac:dyDescent="0.2">
      <c r="A43" s="79" t="s">
        <v>238</v>
      </c>
      <c r="B43" s="77" t="s">
        <v>41</v>
      </c>
      <c r="C43" s="28">
        <v>1</v>
      </c>
      <c r="D43" s="28"/>
      <c r="E43" s="28">
        <f t="shared" si="3"/>
        <v>1</v>
      </c>
      <c r="F43" s="32"/>
      <c r="G43" s="30">
        <f t="shared" si="4"/>
        <v>0</v>
      </c>
      <c r="H43" s="30">
        <f>SUMIF($B$7:$B$26,"CAA-3",$H$7:$H$26)</f>
        <v>500.99</v>
      </c>
      <c r="I43" s="30">
        <f>SUMIF($B$7:$B$26,"CAA-3",$I$7:$I$26)</f>
        <v>2003.96</v>
      </c>
      <c r="J43" s="30">
        <f>SUMIF($B$7:$B$26,"CAA-3",$J$7:$J$26)</f>
        <v>2504.9499999999998</v>
      </c>
      <c r="K43" s="36"/>
      <c r="L43" s="36"/>
      <c r="M43" s="36"/>
      <c r="N43" s="36"/>
      <c r="O43" s="36"/>
      <c r="P43" s="36"/>
      <c r="Q43" s="36"/>
    </row>
    <row r="44" spans="1:17" x14ac:dyDescent="0.2">
      <c r="A44" s="78" t="s">
        <v>216</v>
      </c>
      <c r="B44" s="45" t="s">
        <v>43</v>
      </c>
      <c r="C44" s="28">
        <v>1</v>
      </c>
      <c r="D44" s="28"/>
      <c r="E44" s="28">
        <v>3</v>
      </c>
      <c r="F44" s="32"/>
      <c r="G44" s="30">
        <f t="shared" si="4"/>
        <v>0</v>
      </c>
      <c r="H44" s="30">
        <v>308.3</v>
      </c>
      <c r="I44" s="30">
        <v>1233.21</v>
      </c>
      <c r="J44" s="30">
        <f>SUM(G44:I44)</f>
        <v>1541.51</v>
      </c>
      <c r="K44" s="36"/>
      <c r="L44" s="36"/>
      <c r="M44" s="36"/>
      <c r="N44" s="36"/>
      <c r="O44" s="36"/>
      <c r="P44" s="36"/>
      <c r="Q44" s="36"/>
    </row>
    <row r="45" spans="1:17" x14ac:dyDescent="0.2">
      <c r="A45" s="78" t="s">
        <v>216</v>
      </c>
      <c r="B45" s="77" t="s">
        <v>43</v>
      </c>
      <c r="C45" s="28">
        <v>1</v>
      </c>
      <c r="D45" s="28"/>
      <c r="E45" s="28"/>
      <c r="F45" s="32"/>
      <c r="G45" s="30">
        <f t="shared" si="4"/>
        <v>0</v>
      </c>
      <c r="H45" s="30">
        <v>308.3</v>
      </c>
      <c r="I45" s="30">
        <v>1233.21</v>
      </c>
      <c r="J45" s="30">
        <f>SUM(H45:I45)</f>
        <v>1541.51</v>
      </c>
      <c r="K45" s="36"/>
      <c r="L45" s="36"/>
      <c r="M45" s="36"/>
      <c r="N45" s="36"/>
      <c r="O45" s="36"/>
      <c r="P45" s="36"/>
      <c r="Q45" s="36"/>
    </row>
    <row r="46" spans="1:17" x14ac:dyDescent="0.2">
      <c r="A46" s="78" t="s">
        <v>239</v>
      </c>
      <c r="B46" s="77" t="s">
        <v>43</v>
      </c>
      <c r="C46" s="28">
        <v>1</v>
      </c>
      <c r="D46" s="28"/>
      <c r="E46" s="28"/>
      <c r="F46" s="32"/>
      <c r="G46" s="30">
        <f t="shared" si="4"/>
        <v>0</v>
      </c>
      <c r="H46" s="30">
        <v>308.3</v>
      </c>
      <c r="I46" s="30">
        <v>1233.21</v>
      </c>
      <c r="J46" s="30">
        <f>SUM(I46+H46)</f>
        <v>1541.51</v>
      </c>
      <c r="K46" s="36"/>
      <c r="L46" s="36"/>
      <c r="M46" s="36"/>
      <c r="N46" s="36"/>
      <c r="O46" s="36"/>
      <c r="P46" s="36"/>
      <c r="Q46" s="36"/>
    </row>
    <row r="47" spans="1:17" ht="28.5" x14ac:dyDescent="0.2">
      <c r="A47" s="78" t="s">
        <v>212</v>
      </c>
      <c r="B47" s="45" t="s">
        <v>45</v>
      </c>
      <c r="C47" s="28">
        <v>1</v>
      </c>
      <c r="D47" s="28"/>
      <c r="E47" s="28">
        <v>3</v>
      </c>
      <c r="F47" s="32"/>
      <c r="G47" s="30">
        <f t="shared" si="4"/>
        <v>0</v>
      </c>
      <c r="H47" s="106" t="s">
        <v>306</v>
      </c>
      <c r="I47" s="30">
        <v>1079.06</v>
      </c>
      <c r="J47" s="30">
        <f>SUM(1079.06+63.18+269.76)</f>
        <v>1412</v>
      </c>
      <c r="K47" s="36"/>
      <c r="L47" s="36"/>
      <c r="M47" s="36"/>
      <c r="N47" s="36"/>
      <c r="O47" s="36"/>
      <c r="P47" s="36"/>
      <c r="Q47" s="36"/>
    </row>
    <row r="48" spans="1:17" ht="28.5" x14ac:dyDescent="0.2">
      <c r="A48" s="78" t="s">
        <v>212</v>
      </c>
      <c r="B48" s="82" t="s">
        <v>45</v>
      </c>
      <c r="C48" s="28">
        <v>1</v>
      </c>
      <c r="D48" s="28"/>
      <c r="E48" s="28"/>
      <c r="F48" s="80"/>
      <c r="G48" s="30">
        <f t="shared" si="4"/>
        <v>0</v>
      </c>
      <c r="H48" s="106" t="s">
        <v>306</v>
      </c>
      <c r="I48" s="30">
        <v>1079.06</v>
      </c>
      <c r="J48" s="30">
        <f t="shared" ref="J48:J49" si="5">SUM(1079.06+63.18+269.76)</f>
        <v>1412</v>
      </c>
      <c r="K48" s="36"/>
      <c r="L48" s="36"/>
      <c r="M48" s="36"/>
      <c r="N48" s="36"/>
      <c r="O48" s="36"/>
      <c r="P48" s="36"/>
      <c r="Q48" s="36"/>
    </row>
    <row r="49" spans="1:30" ht="28.5" x14ac:dyDescent="0.2">
      <c r="A49" s="78" t="s">
        <v>214</v>
      </c>
      <c r="B49" s="82" t="s">
        <v>45</v>
      </c>
      <c r="C49" s="28">
        <v>1</v>
      </c>
      <c r="D49" s="28"/>
      <c r="E49" s="28"/>
      <c r="F49" s="80"/>
      <c r="G49" s="30">
        <f t="shared" si="4"/>
        <v>0</v>
      </c>
      <c r="H49" s="106" t="s">
        <v>306</v>
      </c>
      <c r="I49" s="81">
        <v>1079.06</v>
      </c>
      <c r="J49" s="30">
        <f t="shared" si="5"/>
        <v>1412</v>
      </c>
      <c r="K49" s="36"/>
      <c r="L49" s="36"/>
      <c r="M49" s="36"/>
      <c r="N49" s="36"/>
      <c r="O49" s="36"/>
      <c r="P49" s="36"/>
      <c r="Q49" s="36"/>
    </row>
    <row r="50" spans="1:30" x14ac:dyDescent="0.2">
      <c r="A50" s="60" t="s">
        <v>46</v>
      </c>
      <c r="B50" s="25"/>
      <c r="C50" s="34">
        <f>SUM(C29:C49)</f>
        <v>20</v>
      </c>
      <c r="D50" s="34">
        <f t="shared" ref="D50" si="6">SUM(D28:D43)</f>
        <v>0</v>
      </c>
      <c r="E50" s="34">
        <f>SUM(E29:E49)</f>
        <v>20</v>
      </c>
      <c r="F50" s="25"/>
      <c r="G50" s="35">
        <f t="shared" ref="G50:J50" si="7">SUM(G28:G47)</f>
        <v>0</v>
      </c>
      <c r="H50" s="35">
        <f t="shared" si="7"/>
        <v>16666.239999999994</v>
      </c>
      <c r="I50" s="35">
        <f t="shared" si="7"/>
        <v>72060.170000000027</v>
      </c>
      <c r="J50" s="35">
        <f t="shared" si="7"/>
        <v>95610.739999999991</v>
      </c>
      <c r="K50" s="36"/>
      <c r="L50" s="36"/>
      <c r="M50" s="36"/>
      <c r="N50" s="36"/>
      <c r="O50" s="36"/>
      <c r="P50" s="36"/>
      <c r="Q50" s="36"/>
    </row>
    <row r="51" spans="1:30" ht="45.75" customHeight="1" x14ac:dyDescent="0.2">
      <c r="A51" s="36"/>
      <c r="B51" s="36"/>
      <c r="C51" s="36"/>
      <c r="D51" s="36"/>
      <c r="E51" s="36"/>
      <c r="F51" s="36"/>
      <c r="G51" s="36"/>
      <c r="H51" s="21"/>
      <c r="I51" s="21"/>
      <c r="J51" s="37"/>
      <c r="K51" s="36"/>
      <c r="L51" s="36"/>
      <c r="M51" s="36"/>
      <c r="N51" s="36"/>
      <c r="O51" s="36"/>
      <c r="P51" s="36"/>
      <c r="Q51" s="36"/>
    </row>
    <row r="52" spans="1:30" x14ac:dyDescent="0.2">
      <c r="A52" s="99" t="s">
        <v>47</v>
      </c>
      <c r="B52" s="91"/>
      <c r="C52" s="91"/>
      <c r="D52" s="91"/>
      <c r="E52" s="91"/>
      <c r="F52" s="91"/>
      <c r="G52" s="91"/>
      <c r="H52" s="91"/>
      <c r="I52" s="92"/>
      <c r="J52" s="36"/>
      <c r="K52" s="7"/>
      <c r="L52" s="36"/>
      <c r="M52" s="36"/>
      <c r="N52" s="36"/>
      <c r="O52" s="36"/>
      <c r="P52" s="36"/>
      <c r="Q52" s="36"/>
    </row>
    <row r="53" spans="1:30" ht="30" x14ac:dyDescent="0.2">
      <c r="A53" s="10" t="s">
        <v>48</v>
      </c>
      <c r="B53" s="10" t="s">
        <v>49</v>
      </c>
      <c r="C53" s="10" t="s">
        <v>50</v>
      </c>
      <c r="D53" s="10" t="s">
        <v>51</v>
      </c>
      <c r="E53" s="10" t="s">
        <v>52</v>
      </c>
      <c r="F53" s="10" t="s">
        <v>53</v>
      </c>
      <c r="G53" s="10" t="s">
        <v>54</v>
      </c>
      <c r="H53" s="10" t="s">
        <v>55</v>
      </c>
      <c r="I53" s="10" t="s">
        <v>56</v>
      </c>
      <c r="J53" s="59"/>
      <c r="K53" s="7"/>
      <c r="L53" s="59"/>
      <c r="M53" s="59"/>
      <c r="N53" s="59"/>
      <c r="O53" s="59"/>
      <c r="P53" s="59"/>
      <c r="Q53" s="59"/>
      <c r="R53" s="3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">
      <c r="G54" s="43">
        <v>0</v>
      </c>
      <c r="H54" s="43">
        <v>0</v>
      </c>
      <c r="I54" s="44">
        <f t="shared" ref="I54:I63" si="8">SUM(G54:H54)</f>
        <v>0</v>
      </c>
      <c r="J54" s="36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6"/>
      <c r="B55" s="41"/>
      <c r="C55" s="54"/>
      <c r="D55" s="54"/>
      <c r="E55" s="45">
        <v>1</v>
      </c>
      <c r="F55" s="42"/>
      <c r="G55" s="43">
        <v>0</v>
      </c>
      <c r="H55" s="43">
        <v>0</v>
      </c>
      <c r="I55" s="44">
        <f t="shared" si="8"/>
        <v>0</v>
      </c>
      <c r="J55" s="36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6"/>
      <c r="B56" s="41"/>
      <c r="C56" s="54"/>
      <c r="D56" s="54"/>
      <c r="E56" s="45">
        <v>1</v>
      </c>
      <c r="F56" s="46"/>
      <c r="G56" s="43">
        <v>0</v>
      </c>
      <c r="H56" s="43">
        <v>0</v>
      </c>
      <c r="I56" s="44">
        <f t="shared" si="8"/>
        <v>0</v>
      </c>
      <c r="J56" s="36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6"/>
      <c r="B57" s="41"/>
      <c r="C57" s="54"/>
      <c r="D57" s="54"/>
      <c r="E57" s="45">
        <v>1</v>
      </c>
      <c r="F57" s="46"/>
      <c r="G57" s="43">
        <v>0</v>
      </c>
      <c r="H57" s="43">
        <v>0</v>
      </c>
      <c r="I57" s="44">
        <f t="shared" si="8"/>
        <v>0</v>
      </c>
      <c r="J57" s="36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6"/>
      <c r="B58" s="41"/>
      <c r="C58" s="54"/>
      <c r="D58" s="54"/>
      <c r="E58" s="45">
        <v>1</v>
      </c>
      <c r="F58" s="46"/>
      <c r="G58" s="43">
        <v>0</v>
      </c>
      <c r="H58" s="43">
        <v>0</v>
      </c>
      <c r="I58" s="44">
        <f t="shared" si="8"/>
        <v>0</v>
      </c>
      <c r="J58" s="36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6"/>
      <c r="B59" s="41"/>
      <c r="C59" s="54"/>
      <c r="D59" s="54"/>
      <c r="E59" s="45">
        <v>1</v>
      </c>
      <c r="F59" s="46"/>
      <c r="G59" s="43">
        <v>0</v>
      </c>
      <c r="H59" s="43">
        <v>0</v>
      </c>
      <c r="I59" s="44">
        <f t="shared" si="8"/>
        <v>0</v>
      </c>
      <c r="J59" s="36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6"/>
      <c r="B60" s="41"/>
      <c r="C60" s="54"/>
      <c r="D60" s="54"/>
      <c r="E60" s="45">
        <v>1</v>
      </c>
      <c r="F60" s="46"/>
      <c r="G60" s="43">
        <v>0</v>
      </c>
      <c r="H60" s="43">
        <v>0</v>
      </c>
      <c r="I60" s="44">
        <f t="shared" si="8"/>
        <v>0</v>
      </c>
      <c r="J60" s="36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6"/>
      <c r="B61" s="41"/>
      <c r="C61" s="54"/>
      <c r="D61" s="54"/>
      <c r="E61" s="45">
        <v>1</v>
      </c>
      <c r="F61" s="46"/>
      <c r="G61" s="43">
        <v>0</v>
      </c>
      <c r="H61" s="43">
        <v>0</v>
      </c>
      <c r="I61" s="44">
        <f t="shared" si="8"/>
        <v>0</v>
      </c>
      <c r="J61" s="36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6"/>
      <c r="B62" s="41"/>
      <c r="C62" s="54"/>
      <c r="D62" s="54"/>
      <c r="E62" s="45">
        <v>1</v>
      </c>
      <c r="F62" s="46"/>
      <c r="G62" s="43">
        <v>0</v>
      </c>
      <c r="H62" s="43">
        <v>0</v>
      </c>
      <c r="I62" s="44">
        <f t="shared" si="8"/>
        <v>0</v>
      </c>
      <c r="J62" s="36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">
      <c r="A63" s="46"/>
      <c r="B63" s="41"/>
      <c r="C63" s="54"/>
      <c r="D63" s="54"/>
      <c r="E63" s="45">
        <v>1</v>
      </c>
      <c r="F63" s="46"/>
      <c r="G63" s="43">
        <v>0</v>
      </c>
      <c r="H63" s="43">
        <v>0</v>
      </c>
      <c r="I63" s="44">
        <f t="shared" si="8"/>
        <v>0</v>
      </c>
      <c r="J63" s="36"/>
      <c r="K63" s="21"/>
      <c r="L63" s="21"/>
      <c r="M63" s="21"/>
      <c r="N63" s="21"/>
      <c r="O63" s="21"/>
      <c r="P63" s="21"/>
      <c r="Q63" s="2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45" x14ac:dyDescent="0.2">
      <c r="A64" s="60" t="s">
        <v>57</v>
      </c>
      <c r="B64" s="60" t="s">
        <v>58</v>
      </c>
      <c r="C64" s="34" t="s">
        <v>59</v>
      </c>
      <c r="D64" s="34" t="s">
        <v>60</v>
      </c>
      <c r="E64" s="34" t="s">
        <v>61</v>
      </c>
      <c r="F64" s="47"/>
      <c r="G64" s="34" t="s">
        <v>62</v>
      </c>
      <c r="H64" s="34" t="s">
        <v>63</v>
      </c>
      <c r="I64" s="34" t="s">
        <v>64</v>
      </c>
      <c r="J64" s="36"/>
      <c r="K64" s="7"/>
      <c r="L64" s="7"/>
      <c r="M64" s="7"/>
      <c r="N64" s="7"/>
      <c r="O64" s="7"/>
      <c r="P64" s="7"/>
      <c r="Q64" s="7"/>
      <c r="R64" s="48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x14ac:dyDescent="0.2">
      <c r="A65" s="55" t="s">
        <v>65</v>
      </c>
      <c r="B65" s="56" t="s">
        <v>66</v>
      </c>
      <c r="C65" s="28">
        <f>SUMIFS($E$54:$E$63,$B$54:$B$63,"FDA",$D$54:$D$63,"&lt;&gt;VAGO")</f>
        <v>0</v>
      </c>
      <c r="D65" s="28">
        <f>SUMIFS($E$54:$E$63,$B$54:$B$63,"FDA",$D$54:$D$63,"VAGO")</f>
        <v>0</v>
      </c>
      <c r="E65" s="28">
        <f t="shared" ref="E65:E69" si="9">C65+D65</f>
        <v>0</v>
      </c>
      <c r="F65" s="29"/>
      <c r="G65" s="44">
        <f>SUMIF($B$54:$B$63,"FDA",$G$54:$G$63)</f>
        <v>0</v>
      </c>
      <c r="H65" s="44">
        <f>SUMIF($B$54:$B$63,"FDA",$H$54:$H$63)</f>
        <v>0</v>
      </c>
      <c r="I65" s="44">
        <f>SUMIF($B$54:$B$63,"FDA",$I$54:$I$63)</f>
        <v>0</v>
      </c>
      <c r="J65" s="21"/>
      <c r="K65" s="7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55" t="s">
        <v>67</v>
      </c>
      <c r="B66" s="56" t="s">
        <v>68</v>
      </c>
      <c r="C66" s="28">
        <f>SUMIFS($E$54:$E$63,$B$54:$B$63,"FDA-1",$D$54:$D$63,"&lt;&gt;VAGO")</f>
        <v>0</v>
      </c>
      <c r="D66" s="28">
        <f>SUMIFS($E$54:$E$63,$B$54:$B$63,"FDA-1",$D$54:$D$63,"VAGO")</f>
        <v>0</v>
      </c>
      <c r="E66" s="28">
        <f t="shared" si="9"/>
        <v>0</v>
      </c>
      <c r="F66" s="29"/>
      <c r="G66" s="44">
        <f>SUMIF($B$54:$B$63,"FDA-1",$G$54:$G$63)</f>
        <v>0</v>
      </c>
      <c r="H66" s="44">
        <f>SUMIF($B$54:$B$63,"FDA-1",$H$54:$H$63)</f>
        <v>0</v>
      </c>
      <c r="I66" s="44">
        <f>SUMIF($B$54:$B$63,"FDA-1",$I$54:$I$63)</f>
        <v>0</v>
      </c>
      <c r="J66" s="21"/>
      <c r="K66" s="7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55" t="s">
        <v>69</v>
      </c>
      <c r="B67" s="56" t="s">
        <v>70</v>
      </c>
      <c r="C67" s="28">
        <f>SUMIFS($E$54:$E$63,$B$54:$B$63,"FDA-2",$D$54:$D$63,"&lt;&gt;VAGO")</f>
        <v>0</v>
      </c>
      <c r="D67" s="28">
        <f>SUMIFS($E$54:$E$63,$B$54:$B$63,"FDA-2",$D$54:$D$63,"VAGO")</f>
        <v>0</v>
      </c>
      <c r="E67" s="28">
        <f t="shared" si="9"/>
        <v>0</v>
      </c>
      <c r="F67" s="32"/>
      <c r="G67" s="44">
        <f>SUMIF($B$54:$B$63,"FDA-2",$G$54:$G$63)</f>
        <v>0</v>
      </c>
      <c r="H67" s="44">
        <f>SUMIF($B$54:$B$63,"FDA-2",$H$54:$H$63)</f>
        <v>0</v>
      </c>
      <c r="I67" s="44">
        <f>SUMIF($B$54:$B$63,"FDA-2",$I$54:$I$63)</f>
        <v>0</v>
      </c>
      <c r="J67" s="21"/>
      <c r="K67" s="7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55" t="s">
        <v>71</v>
      </c>
      <c r="B68" s="56" t="s">
        <v>72</v>
      </c>
      <c r="C68" s="28">
        <f>SUMIFS($E$54:$E$63,$B$54:$B$63,"FDA-3",$D$54:$D$63,"&lt;&gt;VAGO")</f>
        <v>0</v>
      </c>
      <c r="D68" s="28">
        <f>SUMIFS($E$54:$E$63,$B$54:$B$63,"FDA-3",$D$54:$D$63,"VAGO")</f>
        <v>0</v>
      </c>
      <c r="E68" s="28">
        <f t="shared" si="9"/>
        <v>0</v>
      </c>
      <c r="F68" s="33"/>
      <c r="G68" s="44">
        <f>SUMIF($B$54:$B$63,"FDA-3",$G$54:$G$63)</f>
        <v>0</v>
      </c>
      <c r="H68" s="44">
        <f>SUMIF($B$54:$B$63,"FDA-3",$H$54:$H$63)</f>
        <v>0</v>
      </c>
      <c r="I68" s="44">
        <f>SUMIF($B$54:$B$63,"FDA-3",$I$54:$I$63)</f>
        <v>0</v>
      </c>
      <c r="J68" s="21"/>
      <c r="K68" s="7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">
      <c r="A69" s="55" t="s">
        <v>73</v>
      </c>
      <c r="B69" s="56" t="s">
        <v>74</v>
      </c>
      <c r="C69" s="28">
        <f>SUMIFS($E$54:$E$63,$B$54:$B$63,"FDA-4",$D$54:$D$63,"&lt;&gt;VAGO")</f>
        <v>0</v>
      </c>
      <c r="D69" s="28">
        <f>SUMIFS($E$54:$E$63,$B$54:$B$63,"FDA-4",$D$54:$D$63,"VAGO")</f>
        <v>0</v>
      </c>
      <c r="E69" s="28">
        <f t="shared" si="9"/>
        <v>0</v>
      </c>
      <c r="F69" s="32"/>
      <c r="G69" s="44">
        <f>SUMIF($B$54:$B$63,"FDA-4",$G$54:$G$63)</f>
        <v>0</v>
      </c>
      <c r="H69" s="44">
        <f>SUMIF($B$54:$B$63,"FDA-4",$H$54:$H$63)</f>
        <v>0</v>
      </c>
      <c r="I69" s="44">
        <f>SUMIF($B$54:$B$63,"FDA-4",$I$54:$I$63)</f>
        <v>0</v>
      </c>
      <c r="J69" s="21"/>
      <c r="K69" s="7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30" x14ac:dyDescent="0.2">
      <c r="A70" s="60" t="s">
        <v>75</v>
      </c>
      <c r="B70" s="47"/>
      <c r="C70" s="34">
        <f t="shared" ref="C70:E70" si="10">SUM(C66:C69)</f>
        <v>0</v>
      </c>
      <c r="D70" s="34">
        <f t="shared" si="10"/>
        <v>0</v>
      </c>
      <c r="E70" s="34">
        <f t="shared" si="10"/>
        <v>0</v>
      </c>
      <c r="F70" s="47"/>
      <c r="G70" s="50">
        <f t="shared" ref="G70:I70" si="11">SUM(G65:G69)</f>
        <v>0</v>
      </c>
      <c r="H70" s="50">
        <f t="shared" si="11"/>
        <v>0</v>
      </c>
      <c r="I70" s="50">
        <f t="shared" si="11"/>
        <v>0</v>
      </c>
      <c r="J70" s="21"/>
      <c r="K70" s="7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45" customHeight="1" x14ac:dyDescent="0.2">
      <c r="A71" s="37"/>
      <c r="B71" s="37"/>
      <c r="C71" s="37"/>
      <c r="D71" s="37"/>
      <c r="E71" s="37"/>
      <c r="F71" s="37"/>
      <c r="G71" s="37"/>
      <c r="H71" s="37"/>
      <c r="I71" s="7"/>
      <c r="J71" s="21"/>
      <c r="K71" s="7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">
      <c r="A72" s="99" t="s">
        <v>76</v>
      </c>
      <c r="B72" s="91"/>
      <c r="C72" s="91"/>
      <c r="D72" s="91"/>
      <c r="E72" s="91"/>
      <c r="F72" s="91"/>
      <c r="G72" s="91"/>
      <c r="H72" s="91"/>
      <c r="I72" s="92"/>
      <c r="J72" s="21"/>
      <c r="K72" s="7"/>
      <c r="L72" s="21"/>
      <c r="M72" s="21"/>
      <c r="N72" s="21"/>
      <c r="O72" s="21"/>
      <c r="P72" s="21"/>
      <c r="Q72" s="2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30" x14ac:dyDescent="0.2">
      <c r="A73" s="51" t="s">
        <v>77</v>
      </c>
      <c r="B73" s="10" t="s">
        <v>78</v>
      </c>
      <c r="C73" s="10" t="s">
        <v>79</v>
      </c>
      <c r="D73" s="10" t="s">
        <v>80</v>
      </c>
      <c r="E73" s="10" t="s">
        <v>81</v>
      </c>
      <c r="F73" s="10" t="s">
        <v>82</v>
      </c>
      <c r="G73" s="10" t="s">
        <v>83</v>
      </c>
      <c r="H73" s="10" t="s">
        <v>84</v>
      </c>
      <c r="I73" s="10" t="s">
        <v>85</v>
      </c>
      <c r="J73" s="7"/>
      <c r="K73" s="7"/>
      <c r="L73" s="7"/>
      <c r="M73" s="7"/>
      <c r="N73" s="7"/>
      <c r="O73" s="7"/>
      <c r="P73" s="7"/>
      <c r="Q73" s="7"/>
      <c r="R73" s="39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">
      <c r="A74" s="73" t="s">
        <v>240</v>
      </c>
      <c r="B74" s="83" t="s">
        <v>95</v>
      </c>
      <c r="C74" s="74" t="s">
        <v>241</v>
      </c>
      <c r="D74" s="74" t="s">
        <v>242</v>
      </c>
      <c r="E74" s="45">
        <v>1</v>
      </c>
      <c r="F74" s="84" t="s">
        <v>185</v>
      </c>
      <c r="G74" s="43">
        <v>6889.41</v>
      </c>
      <c r="H74" s="43">
        <v>1392.8</v>
      </c>
      <c r="I74" s="44">
        <f t="shared" ref="I74:I96" si="12">SUM(G74:H74)</f>
        <v>8282.2099999999991</v>
      </c>
      <c r="J74" s="21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73" t="s">
        <v>243</v>
      </c>
      <c r="B75" s="83" t="s">
        <v>95</v>
      </c>
      <c r="C75" s="74" t="s">
        <v>241</v>
      </c>
      <c r="D75" s="74" t="s">
        <v>242</v>
      </c>
      <c r="E75" s="45">
        <v>1</v>
      </c>
      <c r="F75" s="73" t="s">
        <v>186</v>
      </c>
      <c r="G75" s="43">
        <v>4440.47</v>
      </c>
      <c r="H75" s="43">
        <v>1392.8</v>
      </c>
      <c r="I75" s="44">
        <f t="shared" si="12"/>
        <v>5833.27</v>
      </c>
      <c r="J75" s="21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73" t="s">
        <v>244</v>
      </c>
      <c r="B76" s="83" t="s">
        <v>95</v>
      </c>
      <c r="C76" s="74" t="s">
        <v>241</v>
      </c>
      <c r="D76" s="74" t="s">
        <v>242</v>
      </c>
      <c r="E76" s="45">
        <v>1</v>
      </c>
      <c r="F76" s="84" t="s">
        <v>252</v>
      </c>
      <c r="G76" s="43">
        <v>1749.97</v>
      </c>
      <c r="H76" s="43">
        <v>0</v>
      </c>
      <c r="I76" s="44">
        <f t="shared" si="12"/>
        <v>1749.97</v>
      </c>
      <c r="J76" s="21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72" t="s">
        <v>245</v>
      </c>
      <c r="B77" s="83" t="s">
        <v>95</v>
      </c>
      <c r="C77" s="74" t="s">
        <v>258</v>
      </c>
      <c r="D77" s="74" t="s">
        <v>242</v>
      </c>
      <c r="E77" s="45">
        <v>1</v>
      </c>
      <c r="F77" s="73" t="s">
        <v>253</v>
      </c>
      <c r="G77" s="43">
        <v>1912.23</v>
      </c>
      <c r="H77" s="43">
        <v>1392.8</v>
      </c>
      <c r="I77" s="44">
        <f t="shared" si="12"/>
        <v>3305.0299999999997</v>
      </c>
      <c r="J77" s="21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72" t="s">
        <v>246</v>
      </c>
      <c r="B78" s="83" t="s">
        <v>95</v>
      </c>
      <c r="C78" s="85" t="s">
        <v>258</v>
      </c>
      <c r="D78" s="74" t="s">
        <v>242</v>
      </c>
      <c r="E78" s="45">
        <v>1</v>
      </c>
      <c r="F78" s="72" t="s">
        <v>254</v>
      </c>
      <c r="G78" s="43">
        <v>4311.13</v>
      </c>
      <c r="H78" s="43">
        <v>1392.8</v>
      </c>
      <c r="I78" s="44">
        <f t="shared" si="12"/>
        <v>5703.93</v>
      </c>
      <c r="J78" s="21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72" t="s">
        <v>247</v>
      </c>
      <c r="B79" s="83" t="s">
        <v>95</v>
      </c>
      <c r="C79" s="85" t="s">
        <v>258</v>
      </c>
      <c r="D79" s="74" t="s">
        <v>242</v>
      </c>
      <c r="E79" s="45">
        <v>1</v>
      </c>
      <c r="F79" s="72" t="s">
        <v>255</v>
      </c>
      <c r="G79" s="43">
        <v>4573.68</v>
      </c>
      <c r="H79" s="43">
        <v>1392.8</v>
      </c>
      <c r="I79" s="44">
        <f t="shared" si="12"/>
        <v>5966.4800000000005</v>
      </c>
      <c r="J79" s="21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72" t="s">
        <v>248</v>
      </c>
      <c r="B80" s="83" t="s">
        <v>95</v>
      </c>
      <c r="C80" s="85" t="s">
        <v>258</v>
      </c>
      <c r="D80" s="74" t="s">
        <v>242</v>
      </c>
      <c r="E80" s="45">
        <v>1</v>
      </c>
      <c r="F80" s="72" t="s">
        <v>256</v>
      </c>
      <c r="G80" s="43">
        <v>4573.68</v>
      </c>
      <c r="H80" s="43">
        <v>1392.8</v>
      </c>
      <c r="I80" s="44">
        <f t="shared" si="12"/>
        <v>5966.4800000000005</v>
      </c>
      <c r="J80" s="21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72" t="s">
        <v>249</v>
      </c>
      <c r="B81" s="83" t="s">
        <v>95</v>
      </c>
      <c r="C81" s="85" t="s">
        <v>258</v>
      </c>
      <c r="D81" s="74" t="s">
        <v>242</v>
      </c>
      <c r="E81" s="45">
        <v>1</v>
      </c>
      <c r="F81" s="72" t="s">
        <v>257</v>
      </c>
      <c r="G81" s="43">
        <v>1912.23</v>
      </c>
      <c r="H81" s="43">
        <v>1392.8</v>
      </c>
      <c r="I81" s="44">
        <f t="shared" si="12"/>
        <v>3305.0299999999997</v>
      </c>
      <c r="J81" s="21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72" t="s">
        <v>301</v>
      </c>
      <c r="B82" s="52" t="s">
        <v>95</v>
      </c>
      <c r="C82" s="85" t="s">
        <v>258</v>
      </c>
      <c r="D82" s="74" t="s">
        <v>242</v>
      </c>
      <c r="E82" s="45">
        <v>1</v>
      </c>
      <c r="F82" s="72" t="s">
        <v>262</v>
      </c>
      <c r="G82" s="43">
        <v>4311.13</v>
      </c>
      <c r="H82" s="43">
        <v>1392.8</v>
      </c>
      <c r="I82" s="44">
        <f t="shared" si="12"/>
        <v>5703.93</v>
      </c>
      <c r="J82" s="21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">
      <c r="A83" s="72" t="s">
        <v>260</v>
      </c>
      <c r="B83" s="85" t="s">
        <v>261</v>
      </c>
      <c r="C83" s="85" t="s">
        <v>258</v>
      </c>
      <c r="D83" s="74" t="s">
        <v>242</v>
      </c>
      <c r="E83" s="45">
        <v>1</v>
      </c>
      <c r="F83" s="72" t="s">
        <v>259</v>
      </c>
      <c r="G83" s="43">
        <v>4573.68</v>
      </c>
      <c r="H83" s="43">
        <v>849.76</v>
      </c>
      <c r="I83" s="44">
        <f t="shared" si="12"/>
        <v>5423.4400000000005</v>
      </c>
      <c r="J83" s="21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">
      <c r="A84" s="72" t="s">
        <v>302</v>
      </c>
      <c r="B84" s="85" t="s">
        <v>261</v>
      </c>
      <c r="C84" s="85" t="s">
        <v>241</v>
      </c>
      <c r="D84" s="74" t="s">
        <v>242</v>
      </c>
      <c r="E84" s="45">
        <v>1</v>
      </c>
      <c r="F84" s="105" t="s">
        <v>251</v>
      </c>
      <c r="G84" s="43">
        <v>1912.23</v>
      </c>
      <c r="H84" s="43">
        <v>849.76</v>
      </c>
      <c r="I84" s="44">
        <f t="shared" si="12"/>
        <v>2761.99</v>
      </c>
      <c r="J84" s="21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x14ac:dyDescent="0.2">
      <c r="A85" s="72" t="s">
        <v>264</v>
      </c>
      <c r="B85" s="85" t="s">
        <v>261</v>
      </c>
      <c r="C85" s="85" t="s">
        <v>258</v>
      </c>
      <c r="D85" s="74" t="s">
        <v>242</v>
      </c>
      <c r="E85" s="45">
        <v>1</v>
      </c>
      <c r="F85" s="72" t="s">
        <v>265</v>
      </c>
      <c r="G85" s="43">
        <v>1768.13</v>
      </c>
      <c r="H85" s="43">
        <v>849.76</v>
      </c>
      <c r="I85" s="44">
        <f t="shared" si="12"/>
        <v>2617.8900000000003</v>
      </c>
      <c r="J85" s="21"/>
      <c r="K85" s="21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28.5" x14ac:dyDescent="0.2">
      <c r="A86" s="72" t="s">
        <v>267</v>
      </c>
      <c r="B86" s="85" t="s">
        <v>261</v>
      </c>
      <c r="C86" s="85" t="s">
        <v>241</v>
      </c>
      <c r="D86" s="74" t="s">
        <v>242</v>
      </c>
      <c r="E86" s="45">
        <v>1</v>
      </c>
      <c r="F86" s="72" t="s">
        <v>266</v>
      </c>
      <c r="G86" s="43">
        <v>2880.43</v>
      </c>
      <c r="H86" s="104" t="s">
        <v>300</v>
      </c>
      <c r="I86" s="44">
        <f>SUM(2880.43+849.76+596.48)</f>
        <v>4326.67</v>
      </c>
      <c r="J86" s="21"/>
      <c r="K86" s="21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">
      <c r="A87" s="72" t="s">
        <v>268</v>
      </c>
      <c r="B87" s="85" t="s">
        <v>261</v>
      </c>
      <c r="C87" s="85" t="s">
        <v>258</v>
      </c>
      <c r="D87" s="74" t="s">
        <v>242</v>
      </c>
      <c r="E87" s="45">
        <v>1</v>
      </c>
      <c r="F87" s="72" t="s">
        <v>269</v>
      </c>
      <c r="G87" s="43">
        <v>4573.68</v>
      </c>
      <c r="H87" s="43">
        <v>849.76</v>
      </c>
      <c r="I87" s="44">
        <f t="shared" si="12"/>
        <v>5423.4400000000005</v>
      </c>
      <c r="J87" s="21"/>
      <c r="K87" s="21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">
      <c r="A88" s="72" t="s">
        <v>271</v>
      </c>
      <c r="B88" s="85" t="s">
        <v>261</v>
      </c>
      <c r="C88" s="85" t="s">
        <v>258</v>
      </c>
      <c r="D88" s="74" t="s">
        <v>242</v>
      </c>
      <c r="E88" s="45">
        <v>1</v>
      </c>
      <c r="F88" s="72" t="s">
        <v>270</v>
      </c>
      <c r="G88" s="43">
        <v>4311.13</v>
      </c>
      <c r="H88" s="43">
        <v>849.76</v>
      </c>
      <c r="I88" s="44">
        <f t="shared" si="12"/>
        <v>5160.8900000000003</v>
      </c>
      <c r="J88" s="21"/>
      <c r="K88" s="21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">
      <c r="A89" s="72" t="s">
        <v>272</v>
      </c>
      <c r="B89" s="85" t="s">
        <v>261</v>
      </c>
      <c r="C89" s="85" t="s">
        <v>258</v>
      </c>
      <c r="D89" s="74" t="s">
        <v>242</v>
      </c>
      <c r="E89" s="45">
        <v>1</v>
      </c>
      <c r="F89" s="72" t="s">
        <v>273</v>
      </c>
      <c r="G89" s="43">
        <v>1821.18</v>
      </c>
      <c r="H89" s="43">
        <v>849.76</v>
      </c>
      <c r="I89" s="44">
        <f t="shared" si="12"/>
        <v>2670.94</v>
      </c>
      <c r="J89" s="21"/>
      <c r="K89" s="21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">
      <c r="A90" s="72" t="s">
        <v>277</v>
      </c>
      <c r="B90" s="85" t="s">
        <v>261</v>
      </c>
      <c r="C90" s="85" t="s">
        <v>258</v>
      </c>
      <c r="D90" s="74" t="s">
        <v>242</v>
      </c>
      <c r="E90" s="45">
        <v>1</v>
      </c>
      <c r="F90" s="72" t="s">
        <v>276</v>
      </c>
      <c r="G90" s="43">
        <v>1856.54</v>
      </c>
      <c r="H90" s="43">
        <v>849.76</v>
      </c>
      <c r="I90" s="44">
        <f t="shared" si="12"/>
        <v>2706.3</v>
      </c>
      <c r="J90" s="21"/>
      <c r="K90" s="21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x14ac:dyDescent="0.2">
      <c r="A91" s="72" t="s">
        <v>275</v>
      </c>
      <c r="B91" s="85" t="s">
        <v>99</v>
      </c>
      <c r="C91" s="85" t="s">
        <v>258</v>
      </c>
      <c r="D91" s="74" t="s">
        <v>242</v>
      </c>
      <c r="E91" s="45">
        <v>1</v>
      </c>
      <c r="F91" s="72" t="s">
        <v>305</v>
      </c>
      <c r="G91" s="43">
        <v>1856.54</v>
      </c>
      <c r="H91" s="43">
        <v>566.5</v>
      </c>
      <c r="I91" s="44">
        <f t="shared" si="12"/>
        <v>2423.04</v>
      </c>
      <c r="J91" s="21"/>
      <c r="K91" s="21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">
      <c r="A92" s="72" t="s">
        <v>303</v>
      </c>
      <c r="B92" s="85" t="s">
        <v>99</v>
      </c>
      <c r="C92" s="85" t="s">
        <v>258</v>
      </c>
      <c r="D92" s="74" t="s">
        <v>242</v>
      </c>
      <c r="E92" s="45">
        <v>1</v>
      </c>
      <c r="F92" s="105" t="s">
        <v>304</v>
      </c>
      <c r="G92" s="43">
        <v>1856.54</v>
      </c>
      <c r="H92" s="43">
        <v>566.5</v>
      </c>
      <c r="I92" s="44">
        <f t="shared" si="12"/>
        <v>2423.04</v>
      </c>
      <c r="J92" s="21"/>
      <c r="K92" s="21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">
      <c r="A93" s="72" t="s">
        <v>287</v>
      </c>
      <c r="B93" s="85" t="s">
        <v>278</v>
      </c>
      <c r="C93" s="85" t="s">
        <v>258</v>
      </c>
      <c r="D93" s="74" t="s">
        <v>242</v>
      </c>
      <c r="E93" s="45">
        <v>1</v>
      </c>
      <c r="F93" s="72" t="s">
        <v>279</v>
      </c>
      <c r="G93" s="43">
        <v>1912.23</v>
      </c>
      <c r="H93" s="43">
        <v>505.81</v>
      </c>
      <c r="I93" s="44">
        <f t="shared" si="12"/>
        <v>2418.04</v>
      </c>
      <c r="J93" s="21"/>
      <c r="K93" s="21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x14ac:dyDescent="0.2">
      <c r="A94" s="72" t="s">
        <v>288</v>
      </c>
      <c r="B94" s="85" t="s">
        <v>278</v>
      </c>
      <c r="C94" s="85" t="s">
        <v>258</v>
      </c>
      <c r="D94" s="74" t="s">
        <v>242</v>
      </c>
      <c r="E94" s="45"/>
      <c r="F94" s="72" t="s">
        <v>280</v>
      </c>
      <c r="G94" s="43">
        <v>4311.13</v>
      </c>
      <c r="H94" s="43">
        <v>505.81</v>
      </c>
      <c r="I94" s="44">
        <f t="shared" si="12"/>
        <v>4816.9400000000005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">
      <c r="A95" s="72" t="s">
        <v>289</v>
      </c>
      <c r="B95" s="85" t="s">
        <v>103</v>
      </c>
      <c r="C95" s="85" t="s">
        <v>258</v>
      </c>
      <c r="D95" s="74" t="s">
        <v>242</v>
      </c>
      <c r="E95" s="45"/>
      <c r="F95" s="72" t="s">
        <v>281</v>
      </c>
      <c r="G95" s="43">
        <v>4440.47</v>
      </c>
      <c r="H95" s="43">
        <v>465.35</v>
      </c>
      <c r="I95" s="44">
        <f t="shared" si="12"/>
        <v>4905.8200000000006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">
      <c r="A96" s="72" t="s">
        <v>290</v>
      </c>
      <c r="B96" s="85" t="s">
        <v>103</v>
      </c>
      <c r="C96" s="85" t="s">
        <v>258</v>
      </c>
      <c r="D96" s="74" t="s">
        <v>242</v>
      </c>
      <c r="E96" s="45">
        <v>1</v>
      </c>
      <c r="F96" s="72" t="s">
        <v>282</v>
      </c>
      <c r="G96" s="43">
        <v>2876.89</v>
      </c>
      <c r="H96" s="43">
        <v>465.35</v>
      </c>
      <c r="I96" s="44">
        <f t="shared" si="12"/>
        <v>3342.24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">
      <c r="A97" s="72" t="s">
        <v>291</v>
      </c>
      <c r="B97" s="85" t="s">
        <v>105</v>
      </c>
      <c r="C97" s="85" t="s">
        <v>258</v>
      </c>
      <c r="D97" s="74" t="s">
        <v>242</v>
      </c>
      <c r="E97" s="45">
        <v>1</v>
      </c>
      <c r="F97" s="72" t="s">
        <v>283</v>
      </c>
      <c r="G97" s="43">
        <v>1557.03</v>
      </c>
      <c r="H97" s="43">
        <v>364.17</v>
      </c>
      <c r="I97" s="44">
        <f>SUM(G97:H97)</f>
        <v>1921.2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">
      <c r="A98" s="72" t="s">
        <v>292</v>
      </c>
      <c r="B98" s="85" t="s">
        <v>105</v>
      </c>
      <c r="C98" s="85" t="s">
        <v>258</v>
      </c>
      <c r="D98" s="74" t="s">
        <v>242</v>
      </c>
      <c r="E98" s="45">
        <v>1</v>
      </c>
      <c r="F98" s="72" t="s">
        <v>284</v>
      </c>
      <c r="G98" s="43">
        <v>1856.54</v>
      </c>
      <c r="H98" s="43">
        <v>364.17</v>
      </c>
      <c r="I98" s="44">
        <f>SUM(G98:H98)</f>
        <v>2220.71</v>
      </c>
      <c r="J98" s="21"/>
      <c r="K98" s="21"/>
      <c r="L98" s="21"/>
      <c r="M98" s="21"/>
      <c r="N98" s="21"/>
      <c r="O98" s="21"/>
      <c r="P98" s="21"/>
      <c r="Q98" s="21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45" x14ac:dyDescent="0.2">
      <c r="A99" s="60" t="s">
        <v>86</v>
      </c>
      <c r="B99" s="60" t="s">
        <v>87</v>
      </c>
      <c r="C99" s="34" t="s">
        <v>88</v>
      </c>
      <c r="D99" s="34" t="s">
        <v>89</v>
      </c>
      <c r="E99" s="34" t="s">
        <v>90</v>
      </c>
      <c r="F99" s="47"/>
      <c r="G99" s="34" t="s">
        <v>91</v>
      </c>
      <c r="H99" s="34" t="s">
        <v>92</v>
      </c>
      <c r="I99" s="34" t="s">
        <v>93</v>
      </c>
      <c r="J99" s="21"/>
      <c r="K99" s="21"/>
      <c r="L99" s="21"/>
      <c r="M99" s="21"/>
      <c r="N99" s="21"/>
      <c r="O99" s="21"/>
      <c r="P99" s="21"/>
      <c r="Q99" s="21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0" x14ac:dyDescent="0.2">
      <c r="A100" s="55" t="s">
        <v>94</v>
      </c>
      <c r="B100" s="56" t="s">
        <v>95</v>
      </c>
      <c r="C100" s="28">
        <v>9</v>
      </c>
      <c r="D100" s="28">
        <f>SUMIFS($E$74:$E$83,$B$74:$B$83,"FGS-1",$D$74:$D$83,"VAGO")</f>
        <v>0</v>
      </c>
      <c r="E100" s="28">
        <f t="shared" ref="E100:E105" si="13">C100+D100</f>
        <v>9</v>
      </c>
      <c r="F100" s="29"/>
      <c r="G100" s="44">
        <v>29819.98</v>
      </c>
      <c r="H100" s="44">
        <v>11142.4</v>
      </c>
      <c r="I100" s="44">
        <f t="shared" ref="I100:I105" si="14">SUM(G100:H100)</f>
        <v>40962.379999999997</v>
      </c>
      <c r="J100" s="21"/>
      <c r="K100" s="21"/>
      <c r="L100" s="21"/>
      <c r="M100" s="21"/>
      <c r="N100" s="21"/>
      <c r="O100" s="21"/>
      <c r="P100" s="21"/>
      <c r="Q100" s="21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">
      <c r="A101" s="55" t="s">
        <v>96</v>
      </c>
      <c r="B101" s="56" t="s">
        <v>97</v>
      </c>
      <c r="C101" s="28">
        <v>8</v>
      </c>
      <c r="D101" s="28">
        <f>SUMIFS($E$74:$E$83,$B$74:$B$83,"FGS-2",$D$74:$D$83,"VAGO")</f>
        <v>0</v>
      </c>
      <c r="E101" s="28">
        <f t="shared" si="13"/>
        <v>8</v>
      </c>
      <c r="F101" s="32"/>
      <c r="G101" s="44">
        <v>22593.38</v>
      </c>
      <c r="H101" s="44">
        <v>5948.32</v>
      </c>
      <c r="I101" s="44">
        <f t="shared" si="14"/>
        <v>28541.7</v>
      </c>
      <c r="J101" s="21"/>
      <c r="K101" s="21"/>
      <c r="L101" s="21"/>
      <c r="M101" s="21"/>
      <c r="N101" s="21"/>
      <c r="O101" s="21"/>
      <c r="P101" s="21"/>
      <c r="Q101" s="21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">
      <c r="A102" s="55" t="s">
        <v>98</v>
      </c>
      <c r="B102" s="56" t="s">
        <v>99</v>
      </c>
      <c r="C102" s="28">
        <v>2</v>
      </c>
      <c r="D102" s="28">
        <f>SUMIFS($E$74:$E$83,$B$74:$B$83,"FGS-3",$D$74:$D$83,"VAGO")</f>
        <v>0</v>
      </c>
      <c r="E102" s="28">
        <f t="shared" si="13"/>
        <v>2</v>
      </c>
      <c r="F102" s="32"/>
      <c r="G102" s="71">
        <v>3604.94</v>
      </c>
      <c r="H102" s="44">
        <v>1133</v>
      </c>
      <c r="I102" s="44">
        <f t="shared" si="14"/>
        <v>4737.9400000000005</v>
      </c>
      <c r="J102" s="21"/>
      <c r="K102" s="21"/>
      <c r="L102" s="21"/>
      <c r="M102" s="21"/>
      <c r="N102" s="21"/>
      <c r="O102" s="21"/>
      <c r="P102" s="21"/>
      <c r="Q102" s="21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">
      <c r="A103" s="57" t="s">
        <v>100</v>
      </c>
      <c r="B103" s="58" t="s">
        <v>101</v>
      </c>
      <c r="C103" s="28">
        <v>4</v>
      </c>
      <c r="D103" s="28">
        <f>SUMIFS($E$74:$E$83,$B$74:$B$83,"FGA-1",$D$74:$D$83,"VAGO")</f>
        <v>0</v>
      </c>
      <c r="E103" s="28">
        <f t="shared" si="13"/>
        <v>4</v>
      </c>
      <c r="F103" s="33"/>
      <c r="G103" s="44">
        <v>8585.84</v>
      </c>
      <c r="H103" s="44">
        <v>1517.43</v>
      </c>
      <c r="I103" s="44">
        <f t="shared" si="14"/>
        <v>10103.27</v>
      </c>
      <c r="J103" s="21"/>
      <c r="K103" s="21"/>
      <c r="L103" s="21"/>
      <c r="M103" s="21"/>
      <c r="N103" s="21"/>
      <c r="O103" s="21"/>
      <c r="P103" s="21"/>
      <c r="Q103" s="21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">
      <c r="A104" s="55" t="s">
        <v>102</v>
      </c>
      <c r="B104" s="56" t="s">
        <v>103</v>
      </c>
      <c r="C104" s="28">
        <v>2</v>
      </c>
      <c r="D104" s="28">
        <f>SUMIFS($E$74:$E$83,$B$74:$B$83,"FGA-2",$D$74:$D$83,"VAGO")</f>
        <v>0</v>
      </c>
      <c r="E104" s="28">
        <f t="shared" si="13"/>
        <v>2</v>
      </c>
      <c r="F104" s="33"/>
      <c r="G104" s="44">
        <v>7022.88</v>
      </c>
      <c r="H104" s="44">
        <v>930.7</v>
      </c>
      <c r="I104" s="44">
        <f t="shared" si="14"/>
        <v>7953.58</v>
      </c>
      <c r="J104" s="21"/>
      <c r="K104" s="21"/>
      <c r="L104" s="21"/>
      <c r="M104" s="21"/>
      <c r="N104" s="21"/>
      <c r="O104" s="21"/>
      <c r="P104" s="21"/>
      <c r="Q104" s="21"/>
      <c r="R104" s="39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x14ac:dyDescent="0.2">
      <c r="A105" s="55" t="s">
        <v>104</v>
      </c>
      <c r="B105" s="56" t="s">
        <v>105</v>
      </c>
      <c r="C105" s="28">
        <v>2</v>
      </c>
      <c r="D105" s="28">
        <f>SUMIFS($E$74:$E$83,$B$74:$B$83,"FGA-3",$D$74:$D$83,"VAGO")</f>
        <v>0</v>
      </c>
      <c r="E105" s="28">
        <f t="shared" si="13"/>
        <v>2</v>
      </c>
      <c r="F105" s="32"/>
      <c r="G105" s="44">
        <v>3413.57</v>
      </c>
      <c r="H105" s="44">
        <v>728.34</v>
      </c>
      <c r="I105" s="44">
        <f t="shared" si="14"/>
        <v>4141.91</v>
      </c>
      <c r="J105" s="21"/>
      <c r="K105" s="21"/>
      <c r="L105" s="21"/>
      <c r="M105" s="21"/>
      <c r="N105" s="21"/>
      <c r="O105" s="21"/>
      <c r="P105" s="21"/>
      <c r="Q105" s="21"/>
      <c r="R105" s="48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1:30" ht="30" x14ac:dyDescent="0.2">
      <c r="A106" s="60" t="s">
        <v>106</v>
      </c>
      <c r="B106" s="47"/>
      <c r="C106" s="34">
        <f t="shared" ref="C106:E106" si="15">SUM(C100:C105)</f>
        <v>27</v>
      </c>
      <c r="D106" s="34">
        <f t="shared" si="15"/>
        <v>0</v>
      </c>
      <c r="E106" s="34">
        <f t="shared" si="15"/>
        <v>27</v>
      </c>
      <c r="F106" s="47"/>
      <c r="G106" s="50">
        <f t="shared" ref="G106:I106" si="16">SUM(G100:G105)</f>
        <v>75040.590000000011</v>
      </c>
      <c r="H106" s="50">
        <f t="shared" si="16"/>
        <v>21400.190000000002</v>
      </c>
      <c r="I106" s="50">
        <f t="shared" si="16"/>
        <v>96440.780000000013</v>
      </c>
      <c r="J106" s="21"/>
      <c r="K106" s="21"/>
      <c r="L106" s="21"/>
      <c r="M106" s="21"/>
      <c r="N106" s="21"/>
      <c r="O106" s="21"/>
      <c r="P106" s="21"/>
      <c r="Q106" s="21"/>
      <c r="R106" s="48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1:30" ht="33" customHeight="1" x14ac:dyDescent="0.2">
      <c r="A107" s="36"/>
      <c r="B107" s="36"/>
      <c r="C107" s="36"/>
      <c r="D107" s="36"/>
      <c r="E107" s="36"/>
      <c r="F107" s="36"/>
      <c r="G107" s="36"/>
      <c r="H107" s="36"/>
      <c r="I107" s="59"/>
      <c r="J107" s="59"/>
      <c r="K107" s="7"/>
      <c r="L107" s="59"/>
      <c r="M107" s="59"/>
      <c r="N107" s="59"/>
      <c r="O107" s="59"/>
      <c r="P107" s="59"/>
      <c r="Q107" s="59"/>
      <c r="R107" s="39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45" x14ac:dyDescent="0.2">
      <c r="A108" s="60"/>
      <c r="B108" s="60"/>
      <c r="C108" s="34" t="s">
        <v>107</v>
      </c>
      <c r="D108" s="34" t="s">
        <v>108</v>
      </c>
      <c r="E108" s="34" t="s">
        <v>109</v>
      </c>
      <c r="F108" s="25"/>
      <c r="G108" s="34" t="s">
        <v>110</v>
      </c>
      <c r="H108" s="34" t="s">
        <v>111</v>
      </c>
      <c r="I108" s="34" t="s">
        <v>112</v>
      </c>
      <c r="J108" s="59"/>
      <c r="K108" s="7"/>
      <c r="L108" s="59"/>
      <c r="M108" s="59"/>
      <c r="N108" s="59"/>
      <c r="O108" s="59"/>
      <c r="P108" s="59"/>
      <c r="Q108" s="59"/>
      <c r="R108" s="39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30" x14ac:dyDescent="0.2">
      <c r="A109" s="60" t="s">
        <v>113</v>
      </c>
      <c r="B109" s="25"/>
      <c r="C109" s="34">
        <f t="shared" ref="C109:E109" si="17">SUM(C50+C70+C106)</f>
        <v>47</v>
      </c>
      <c r="D109" s="34">
        <f t="shared" si="17"/>
        <v>0</v>
      </c>
      <c r="E109" s="34">
        <f t="shared" si="17"/>
        <v>47</v>
      </c>
      <c r="F109" s="25"/>
      <c r="G109" s="50">
        <f t="shared" ref="G109:I109" si="18">SUM(H50+G70+G106)</f>
        <v>91706.83</v>
      </c>
      <c r="H109" s="50">
        <f t="shared" si="18"/>
        <v>93460.36000000003</v>
      </c>
      <c r="I109" s="50">
        <f t="shared" si="18"/>
        <v>192051.52000000002</v>
      </c>
      <c r="J109" s="59"/>
      <c r="K109" s="7"/>
      <c r="L109" s="59"/>
      <c r="M109" s="59"/>
      <c r="N109" s="59"/>
      <c r="O109" s="59"/>
      <c r="P109" s="59"/>
      <c r="Q109" s="59"/>
      <c r="R109" s="39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30" customHeight="1" x14ac:dyDescent="0.2">
      <c r="A110" s="36"/>
      <c r="B110" s="36"/>
      <c r="C110" s="36"/>
      <c r="D110" s="36"/>
      <c r="E110" s="36"/>
      <c r="F110" s="36"/>
      <c r="G110" s="36"/>
      <c r="H110" s="36"/>
      <c r="I110" s="59"/>
      <c r="J110" s="59"/>
      <c r="K110" s="7"/>
      <c r="L110" s="59"/>
      <c r="M110" s="59"/>
      <c r="N110" s="59"/>
      <c r="O110" s="59"/>
      <c r="P110" s="59"/>
      <c r="Q110" s="59"/>
      <c r="R110" s="39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">
      <c r="A111" s="96" t="s">
        <v>114</v>
      </c>
      <c r="B111" s="91"/>
      <c r="C111" s="91"/>
      <c r="D111" s="91"/>
      <c r="E111" s="91"/>
      <c r="F111" s="92"/>
      <c r="G111" s="21"/>
      <c r="H111" s="36"/>
      <c r="I111" s="36"/>
      <c r="J111" s="36"/>
      <c r="K111" s="21"/>
      <c r="L111" s="36"/>
      <c r="M111" s="59"/>
      <c r="N111" s="59"/>
      <c r="O111" s="59"/>
      <c r="P111" s="59"/>
      <c r="Q111" s="59"/>
      <c r="R111" s="39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">
      <c r="A112" s="100" t="s">
        <v>115</v>
      </c>
      <c r="B112" s="91"/>
      <c r="C112" s="91"/>
      <c r="D112" s="91"/>
      <c r="E112" s="91"/>
      <c r="F112" s="92"/>
      <c r="G112" s="21"/>
      <c r="H112" s="36"/>
      <c r="I112" s="36"/>
      <c r="J112" s="36"/>
      <c r="K112" s="36"/>
      <c r="L112" s="36"/>
      <c r="M112" s="59"/>
      <c r="N112" s="59"/>
      <c r="O112" s="59"/>
      <c r="P112" s="59"/>
      <c r="Q112" s="59"/>
      <c r="R112" s="39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">
      <c r="A113" s="100" t="s">
        <v>116</v>
      </c>
      <c r="B113" s="91"/>
      <c r="C113" s="91"/>
      <c r="D113" s="91"/>
      <c r="E113" s="91"/>
      <c r="F113" s="92"/>
      <c r="G113" s="21"/>
      <c r="H113" s="36"/>
      <c r="I113" s="36"/>
      <c r="J113" s="36"/>
      <c r="K113" s="36"/>
      <c r="L113" s="36"/>
      <c r="M113" s="59"/>
      <c r="N113" s="59"/>
      <c r="O113" s="59"/>
      <c r="P113" s="59"/>
      <c r="Q113" s="59"/>
      <c r="R113" s="39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x14ac:dyDescent="0.2">
      <c r="A114" s="98" t="s">
        <v>117</v>
      </c>
      <c r="B114" s="91"/>
      <c r="C114" s="91"/>
      <c r="D114" s="91"/>
      <c r="E114" s="91"/>
      <c r="F114" s="92"/>
      <c r="G114" s="21"/>
      <c r="H114" s="36"/>
      <c r="I114" s="36"/>
      <c r="J114" s="36"/>
      <c r="K114" s="36"/>
      <c r="L114" s="36"/>
      <c r="M114" s="59"/>
      <c r="N114" s="59"/>
      <c r="O114" s="59"/>
      <c r="P114" s="59"/>
      <c r="Q114" s="59"/>
      <c r="R114" s="39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x14ac:dyDescent="0.2">
      <c r="A115" s="98" t="s">
        <v>118</v>
      </c>
      <c r="B115" s="91"/>
      <c r="C115" s="91"/>
      <c r="D115" s="91"/>
      <c r="E115" s="91"/>
      <c r="F115" s="92"/>
      <c r="G115" s="21"/>
      <c r="H115" s="36"/>
      <c r="I115" s="36"/>
      <c r="J115" s="36"/>
      <c r="K115" s="36"/>
      <c r="L115" s="36"/>
      <c r="M115" s="59"/>
      <c r="N115" s="59"/>
      <c r="O115" s="59"/>
      <c r="P115" s="59"/>
      <c r="Q115" s="59"/>
      <c r="R115" s="39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x14ac:dyDescent="0.2">
      <c r="A116" s="98" t="s">
        <v>119</v>
      </c>
      <c r="B116" s="91"/>
      <c r="C116" s="91"/>
      <c r="D116" s="91"/>
      <c r="E116" s="91"/>
      <c r="F116" s="92"/>
      <c r="G116" s="21"/>
      <c r="H116" s="36"/>
      <c r="I116" s="36"/>
      <c r="J116" s="36"/>
      <c r="K116" s="36"/>
      <c r="L116" s="36"/>
      <c r="M116" s="59"/>
      <c r="N116" s="59"/>
      <c r="O116" s="59"/>
      <c r="P116" s="59"/>
      <c r="Q116" s="59"/>
      <c r="R116" s="39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x14ac:dyDescent="0.2">
      <c r="A117" s="98"/>
      <c r="B117" s="91"/>
      <c r="C117" s="91"/>
      <c r="D117" s="91"/>
      <c r="E117" s="91"/>
      <c r="F117" s="92"/>
      <c r="G117" s="21"/>
      <c r="H117" s="36"/>
      <c r="I117" s="36"/>
      <c r="J117" s="36"/>
      <c r="K117" s="36"/>
      <c r="L117" s="36"/>
      <c r="M117" s="59"/>
      <c r="N117" s="59"/>
      <c r="O117" s="59"/>
      <c r="P117" s="59"/>
      <c r="Q117" s="59"/>
      <c r="R117" s="39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x14ac:dyDescent="0.2">
      <c r="A118" s="98"/>
      <c r="B118" s="91"/>
      <c r="C118" s="91"/>
      <c r="D118" s="91"/>
      <c r="E118" s="91"/>
      <c r="F118" s="92"/>
      <c r="G118" s="21"/>
      <c r="H118" s="36"/>
      <c r="I118" s="36"/>
      <c r="J118" s="36"/>
      <c r="K118" s="36"/>
      <c r="L118" s="36"/>
      <c r="M118" s="59"/>
      <c r="N118" s="59"/>
      <c r="O118" s="59"/>
      <c r="P118" s="59"/>
      <c r="Q118" s="59"/>
      <c r="R118" s="39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x14ac:dyDescent="0.2">
      <c r="A119" s="93"/>
      <c r="B119" s="91"/>
      <c r="C119" s="91"/>
      <c r="D119" s="91"/>
      <c r="E119" s="91"/>
      <c r="F119" s="92"/>
      <c r="G119" s="21"/>
      <c r="H119" s="36"/>
      <c r="I119" s="36"/>
      <c r="J119" s="36"/>
      <c r="K119" s="36"/>
      <c r="L119" s="36"/>
      <c r="M119" s="59"/>
      <c r="N119" s="59"/>
      <c r="O119" s="59"/>
      <c r="P119" s="59"/>
      <c r="Q119" s="59"/>
      <c r="R119" s="39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x14ac:dyDescent="0.2">
      <c r="A120" s="93"/>
      <c r="B120" s="91"/>
      <c r="C120" s="91"/>
      <c r="D120" s="91"/>
      <c r="E120" s="91"/>
      <c r="F120" s="92"/>
      <c r="G120" s="21"/>
      <c r="H120" s="36"/>
      <c r="I120" s="36"/>
      <c r="J120" s="36"/>
      <c r="K120" s="36"/>
      <c r="L120" s="36"/>
      <c r="M120" s="59"/>
      <c r="N120" s="59"/>
      <c r="O120" s="59"/>
      <c r="P120" s="59"/>
      <c r="Q120" s="59"/>
      <c r="R120" s="39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x14ac:dyDescent="0.2">
      <c r="A121" s="93"/>
      <c r="B121" s="91"/>
      <c r="C121" s="91"/>
      <c r="D121" s="91"/>
      <c r="E121" s="91"/>
      <c r="F121" s="92"/>
      <c r="G121" s="21"/>
      <c r="H121" s="36"/>
      <c r="I121" s="36"/>
      <c r="J121" s="36"/>
      <c r="K121" s="36"/>
      <c r="L121" s="36"/>
      <c r="M121" s="59"/>
      <c r="N121" s="59"/>
      <c r="O121" s="59"/>
      <c r="P121" s="59"/>
      <c r="Q121" s="59"/>
      <c r="R121" s="39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x14ac:dyDescent="0.2">
      <c r="A122" s="93"/>
      <c r="B122" s="91"/>
      <c r="C122" s="91"/>
      <c r="D122" s="91"/>
      <c r="E122" s="91"/>
      <c r="F122" s="92"/>
      <c r="G122" s="21"/>
      <c r="H122" s="36"/>
      <c r="I122" s="36"/>
      <c r="J122" s="36"/>
      <c r="K122" s="36"/>
      <c r="L122" s="36"/>
      <c r="M122" s="59"/>
      <c r="N122" s="59"/>
      <c r="O122" s="59"/>
      <c r="P122" s="59"/>
      <c r="Q122" s="59"/>
      <c r="R122" s="39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spans="1:30" x14ac:dyDescent="0.2">
      <c r="A123" s="93"/>
      <c r="B123" s="91"/>
      <c r="C123" s="91"/>
      <c r="D123" s="91"/>
      <c r="E123" s="91"/>
      <c r="F123" s="92"/>
      <c r="G123" s="21"/>
      <c r="H123" s="36"/>
      <c r="I123" s="36"/>
      <c r="J123" s="36"/>
      <c r="K123" s="36"/>
      <c r="L123" s="36"/>
      <c r="M123" s="59"/>
      <c r="N123" s="59"/>
      <c r="O123" s="59"/>
      <c r="P123" s="59"/>
      <c r="Q123" s="59"/>
      <c r="R123" s="39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1:30" ht="32.25" customHeight="1" x14ac:dyDescent="0.2">
      <c r="A124" s="94"/>
      <c r="B124" s="95"/>
      <c r="C124" s="95"/>
      <c r="D124" s="95"/>
      <c r="E124" s="95"/>
      <c r="F124" s="95"/>
      <c r="G124" s="21"/>
      <c r="H124" s="36"/>
      <c r="I124" s="36"/>
      <c r="J124" s="36"/>
      <c r="K124" s="36"/>
      <c r="L124" s="36"/>
      <c r="M124" s="59"/>
      <c r="N124" s="59"/>
      <c r="O124" s="59"/>
      <c r="P124" s="59"/>
      <c r="Q124" s="59"/>
      <c r="R124" s="39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spans="1:30" x14ac:dyDescent="0.2">
      <c r="A125" s="96" t="s">
        <v>120</v>
      </c>
      <c r="B125" s="91"/>
      <c r="C125" s="91"/>
      <c r="D125" s="91"/>
      <c r="E125" s="91"/>
      <c r="F125" s="92"/>
      <c r="G125" s="21"/>
      <c r="H125" s="36"/>
      <c r="I125" s="36"/>
      <c r="J125" s="36"/>
      <c r="K125" s="36"/>
      <c r="L125" s="36"/>
      <c r="M125" s="59"/>
      <c r="N125" s="59"/>
      <c r="O125" s="59"/>
      <c r="P125" s="59"/>
      <c r="Q125" s="59"/>
      <c r="R125" s="39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spans="1:30" x14ac:dyDescent="0.2">
      <c r="A126" s="97" t="s">
        <v>121</v>
      </c>
      <c r="B126" s="91"/>
      <c r="C126" s="91"/>
      <c r="D126" s="91"/>
      <c r="E126" s="91"/>
      <c r="F126" s="92"/>
      <c r="G126" s="21"/>
      <c r="H126" s="36"/>
      <c r="I126" s="36"/>
      <c r="J126" s="36"/>
      <c r="K126" s="36"/>
      <c r="L126" s="36"/>
      <c r="M126" s="59"/>
      <c r="N126" s="59"/>
      <c r="O126" s="59"/>
      <c r="P126" s="59"/>
      <c r="Q126" s="59"/>
      <c r="R126" s="39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spans="1:30" x14ac:dyDescent="0.2">
      <c r="A127" s="90" t="s">
        <v>122</v>
      </c>
      <c r="B127" s="91"/>
      <c r="C127" s="91"/>
      <c r="D127" s="91"/>
      <c r="E127" s="91"/>
      <c r="F127" s="92"/>
      <c r="G127" s="21"/>
      <c r="H127" s="36"/>
      <c r="I127" s="36"/>
      <c r="J127" s="36"/>
      <c r="K127" s="36"/>
      <c r="L127" s="36"/>
      <c r="M127" s="59"/>
      <c r="N127" s="59"/>
      <c r="O127" s="59"/>
      <c r="P127" s="59"/>
      <c r="Q127" s="59"/>
      <c r="R127" s="39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1:30" x14ac:dyDescent="0.2">
      <c r="A128" s="90" t="s">
        <v>123</v>
      </c>
      <c r="B128" s="91"/>
      <c r="C128" s="91"/>
      <c r="D128" s="91"/>
      <c r="E128" s="91"/>
      <c r="F128" s="92"/>
      <c r="G128" s="21"/>
      <c r="H128" s="36"/>
      <c r="I128" s="36"/>
      <c r="J128" s="36"/>
      <c r="K128" s="36"/>
      <c r="L128" s="36"/>
      <c r="M128" s="59"/>
      <c r="N128" s="59"/>
      <c r="O128" s="59"/>
      <c r="P128" s="59"/>
      <c r="Q128" s="59"/>
      <c r="R128" s="39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spans="1:30" x14ac:dyDescent="0.2">
      <c r="A129" s="90" t="s">
        <v>124</v>
      </c>
      <c r="B129" s="91"/>
      <c r="C129" s="91"/>
      <c r="D129" s="91"/>
      <c r="E129" s="91"/>
      <c r="F129" s="92"/>
      <c r="G129" s="21"/>
      <c r="H129" s="36"/>
      <c r="I129" s="36"/>
      <c r="J129" s="36"/>
      <c r="K129" s="36"/>
      <c r="L129" s="36"/>
      <c r="M129" s="59"/>
      <c r="N129" s="59"/>
      <c r="O129" s="59"/>
      <c r="P129" s="59"/>
      <c r="Q129" s="59"/>
      <c r="R129" s="39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spans="1:30" x14ac:dyDescent="0.2">
      <c r="A130" s="90" t="s">
        <v>125</v>
      </c>
      <c r="B130" s="91"/>
      <c r="C130" s="91"/>
      <c r="D130" s="91"/>
      <c r="E130" s="91"/>
      <c r="F130" s="92"/>
      <c r="G130" s="21"/>
      <c r="H130" s="36"/>
      <c r="I130" s="36"/>
      <c r="J130" s="36"/>
      <c r="K130" s="36"/>
      <c r="L130" s="36"/>
      <c r="M130" s="59"/>
      <c r="N130" s="59"/>
      <c r="O130" s="59"/>
      <c r="P130" s="59"/>
      <c r="Q130" s="59"/>
      <c r="R130" s="39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spans="1:30" x14ac:dyDescent="0.2">
      <c r="A131" s="90" t="s">
        <v>126</v>
      </c>
      <c r="B131" s="91"/>
      <c r="C131" s="91"/>
      <c r="D131" s="91"/>
      <c r="E131" s="91"/>
      <c r="F131" s="92"/>
      <c r="G131" s="21"/>
      <c r="H131" s="36"/>
      <c r="I131" s="36"/>
      <c r="J131" s="36"/>
      <c r="K131" s="36"/>
      <c r="L131" s="36"/>
      <c r="M131" s="59"/>
      <c r="N131" s="59"/>
      <c r="O131" s="59"/>
      <c r="P131" s="59"/>
      <c r="Q131" s="59"/>
      <c r="R131" s="39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spans="1:30" x14ac:dyDescent="0.2">
      <c r="A132" s="90" t="s">
        <v>127</v>
      </c>
      <c r="B132" s="91"/>
      <c r="C132" s="91"/>
      <c r="D132" s="91"/>
      <c r="E132" s="91"/>
      <c r="F132" s="92"/>
      <c r="G132" s="21"/>
      <c r="H132" s="36"/>
      <c r="I132" s="36"/>
      <c r="J132" s="36"/>
      <c r="K132" s="36"/>
      <c r="L132" s="36"/>
      <c r="M132" s="59"/>
      <c r="N132" s="59"/>
      <c r="O132" s="59"/>
      <c r="P132" s="59"/>
      <c r="Q132" s="59"/>
      <c r="R132" s="39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spans="1:30" x14ac:dyDescent="0.2">
      <c r="A133" s="90" t="s">
        <v>128</v>
      </c>
      <c r="B133" s="91"/>
      <c r="C133" s="91"/>
      <c r="D133" s="91"/>
      <c r="E133" s="91"/>
      <c r="F133" s="92"/>
      <c r="G133" s="21"/>
      <c r="H133" s="36"/>
      <c r="I133" s="36"/>
      <c r="J133" s="36"/>
      <c r="K133" s="36"/>
      <c r="L133" s="36"/>
      <c r="M133" s="59"/>
      <c r="N133" s="59"/>
      <c r="O133" s="59"/>
      <c r="P133" s="59"/>
      <c r="Q133" s="59"/>
      <c r="R133" s="39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spans="1:30" x14ac:dyDescent="0.2">
      <c r="A134" s="90" t="s">
        <v>129</v>
      </c>
      <c r="B134" s="91"/>
      <c r="C134" s="91"/>
      <c r="D134" s="91"/>
      <c r="E134" s="91"/>
      <c r="F134" s="92"/>
      <c r="G134" s="21"/>
      <c r="H134" s="36"/>
      <c r="I134" s="36"/>
      <c r="J134" s="36"/>
      <c r="K134" s="36"/>
      <c r="L134" s="36"/>
      <c r="M134" s="59"/>
      <c r="N134" s="59"/>
      <c r="O134" s="59"/>
      <c r="P134" s="59"/>
      <c r="Q134" s="59"/>
      <c r="R134" s="39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spans="1:30" x14ac:dyDescent="0.2">
      <c r="A135" s="90" t="s">
        <v>130</v>
      </c>
      <c r="B135" s="91"/>
      <c r="C135" s="91"/>
      <c r="D135" s="91"/>
      <c r="E135" s="91"/>
      <c r="F135" s="92"/>
      <c r="G135" s="21"/>
      <c r="H135" s="36"/>
      <c r="I135" s="36"/>
      <c r="J135" s="36"/>
      <c r="K135" s="36"/>
      <c r="L135" s="36"/>
      <c r="M135" s="59"/>
      <c r="N135" s="59"/>
      <c r="O135" s="59"/>
      <c r="P135" s="59"/>
      <c r="Q135" s="59"/>
      <c r="R135" s="39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spans="1:30" x14ac:dyDescent="0.2">
      <c r="A136" s="90" t="s">
        <v>131</v>
      </c>
      <c r="B136" s="91"/>
      <c r="C136" s="91"/>
      <c r="D136" s="91"/>
      <c r="E136" s="91"/>
      <c r="F136" s="92"/>
      <c r="G136" s="21"/>
      <c r="H136" s="36"/>
      <c r="I136" s="36"/>
      <c r="J136" s="36"/>
      <c r="K136" s="36"/>
      <c r="L136" s="36"/>
      <c r="M136" s="59"/>
      <c r="N136" s="59"/>
      <c r="O136" s="59"/>
      <c r="P136" s="59"/>
      <c r="Q136" s="59"/>
      <c r="R136" s="39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spans="1:30" x14ac:dyDescent="0.2">
      <c r="A137" s="90" t="s">
        <v>132</v>
      </c>
      <c r="B137" s="91"/>
      <c r="C137" s="91"/>
      <c r="D137" s="91"/>
      <c r="E137" s="91"/>
      <c r="F137" s="92"/>
      <c r="G137" s="21"/>
      <c r="H137" s="36"/>
      <c r="I137" s="36"/>
      <c r="J137" s="36"/>
      <c r="K137" s="36"/>
      <c r="L137" s="36"/>
      <c r="M137" s="59"/>
      <c r="N137" s="59"/>
      <c r="O137" s="59"/>
      <c r="P137" s="59"/>
      <c r="Q137" s="59"/>
      <c r="R137" s="39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spans="1:30" x14ac:dyDescent="0.2">
      <c r="A138" s="90" t="s">
        <v>133</v>
      </c>
      <c r="B138" s="91"/>
      <c r="C138" s="91"/>
      <c r="D138" s="91"/>
      <c r="E138" s="91"/>
      <c r="F138" s="92"/>
      <c r="G138" s="21"/>
      <c r="H138" s="36"/>
      <c r="I138" s="36"/>
      <c r="J138" s="36"/>
      <c r="K138" s="36"/>
      <c r="L138" s="36"/>
      <c r="M138" s="59"/>
      <c r="N138" s="59"/>
      <c r="O138" s="59"/>
      <c r="P138" s="59"/>
      <c r="Q138" s="59"/>
      <c r="R138" s="39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spans="1:30" x14ac:dyDescent="0.2">
      <c r="A139" s="90" t="s">
        <v>134</v>
      </c>
      <c r="B139" s="91"/>
      <c r="C139" s="91"/>
      <c r="D139" s="91"/>
      <c r="E139" s="91"/>
      <c r="F139" s="92"/>
      <c r="G139" s="21"/>
      <c r="H139" s="36"/>
      <c r="I139" s="36"/>
      <c r="J139" s="36"/>
      <c r="K139" s="36"/>
      <c r="L139" s="36"/>
      <c r="M139" s="59"/>
      <c r="N139" s="59"/>
      <c r="O139" s="59"/>
      <c r="P139" s="59"/>
      <c r="Q139" s="59"/>
      <c r="R139" s="39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x14ac:dyDescent="0.2">
      <c r="A140" s="90" t="s">
        <v>135</v>
      </c>
      <c r="B140" s="91"/>
      <c r="C140" s="91"/>
      <c r="D140" s="91"/>
      <c r="E140" s="91"/>
      <c r="F140" s="92"/>
      <c r="G140" s="21"/>
      <c r="H140" s="36"/>
      <c r="I140" s="36"/>
      <c r="J140" s="36"/>
      <c r="K140" s="36"/>
      <c r="L140" s="36"/>
      <c r="M140" s="59"/>
      <c r="N140" s="59"/>
      <c r="O140" s="59"/>
      <c r="P140" s="59"/>
      <c r="Q140" s="59"/>
      <c r="R140" s="39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x14ac:dyDescent="0.2">
      <c r="A141" s="90" t="s">
        <v>136</v>
      </c>
      <c r="B141" s="91"/>
      <c r="C141" s="91"/>
      <c r="D141" s="91"/>
      <c r="E141" s="91"/>
      <c r="F141" s="92"/>
      <c r="G141" s="21"/>
      <c r="H141" s="36"/>
      <c r="I141" s="36"/>
      <c r="J141" s="36"/>
      <c r="K141" s="36"/>
      <c r="L141" s="36"/>
      <c r="M141" s="59"/>
      <c r="N141" s="59"/>
      <c r="O141" s="59"/>
      <c r="P141" s="59"/>
      <c r="Q141" s="59"/>
      <c r="R141" s="39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x14ac:dyDescent="0.2">
      <c r="A142" s="90" t="s">
        <v>137</v>
      </c>
      <c r="B142" s="91"/>
      <c r="C142" s="91"/>
      <c r="D142" s="91"/>
      <c r="E142" s="91"/>
      <c r="F142" s="92"/>
      <c r="G142" s="21"/>
      <c r="H142" s="36"/>
      <c r="I142" s="36"/>
      <c r="J142" s="36"/>
      <c r="K142" s="36"/>
      <c r="L142" s="36"/>
      <c r="M142" s="59"/>
      <c r="N142" s="59"/>
      <c r="O142" s="59"/>
      <c r="P142" s="59"/>
      <c r="Q142" s="59"/>
      <c r="R142" s="39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x14ac:dyDescent="0.2">
      <c r="A143" s="90" t="s">
        <v>138</v>
      </c>
      <c r="B143" s="91"/>
      <c r="C143" s="91"/>
      <c r="D143" s="91"/>
      <c r="E143" s="91"/>
      <c r="F143" s="92"/>
      <c r="G143" s="21"/>
      <c r="H143" s="36"/>
      <c r="I143" s="36"/>
      <c r="J143" s="36"/>
      <c r="K143" s="36"/>
      <c r="L143" s="36"/>
      <c r="M143" s="59"/>
      <c r="N143" s="59"/>
      <c r="O143" s="59"/>
      <c r="P143" s="59"/>
      <c r="Q143" s="59"/>
      <c r="R143" s="39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x14ac:dyDescent="0.2">
      <c r="A144" s="90" t="s">
        <v>139</v>
      </c>
      <c r="B144" s="91"/>
      <c r="C144" s="91"/>
      <c r="D144" s="91"/>
      <c r="E144" s="91"/>
      <c r="F144" s="92"/>
      <c r="G144" s="21"/>
      <c r="H144" s="36"/>
      <c r="I144" s="36"/>
      <c r="J144" s="36"/>
      <c r="K144" s="36"/>
      <c r="L144" s="36"/>
      <c r="M144" s="59"/>
      <c r="N144" s="59"/>
      <c r="O144" s="59"/>
      <c r="P144" s="59"/>
      <c r="Q144" s="59"/>
      <c r="R144" s="39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x14ac:dyDescent="0.2">
      <c r="A145" s="90" t="s">
        <v>140</v>
      </c>
      <c r="B145" s="91"/>
      <c r="C145" s="91"/>
      <c r="D145" s="91"/>
      <c r="E145" s="91"/>
      <c r="F145" s="92"/>
      <c r="G145" s="21"/>
      <c r="H145" s="36"/>
      <c r="I145" s="36"/>
      <c r="J145" s="36"/>
      <c r="K145" s="36"/>
      <c r="L145" s="36"/>
      <c r="M145" s="59"/>
      <c r="N145" s="59"/>
      <c r="O145" s="59"/>
      <c r="P145" s="59"/>
      <c r="Q145" s="59"/>
      <c r="R145" s="39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x14ac:dyDescent="0.2">
      <c r="A146" s="90" t="s">
        <v>141</v>
      </c>
      <c r="B146" s="91"/>
      <c r="C146" s="91"/>
      <c r="D146" s="91"/>
      <c r="E146" s="91"/>
      <c r="F146" s="92"/>
      <c r="G146" s="21"/>
      <c r="H146" s="36"/>
      <c r="I146" s="36"/>
      <c r="J146" s="36"/>
      <c r="K146" s="36"/>
      <c r="L146" s="36"/>
      <c r="M146" s="59"/>
      <c r="N146" s="59"/>
      <c r="O146" s="59"/>
      <c r="P146" s="59"/>
      <c r="Q146" s="59"/>
      <c r="R146" s="39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x14ac:dyDescent="0.2">
      <c r="A147" s="90" t="s">
        <v>142</v>
      </c>
      <c r="B147" s="91"/>
      <c r="C147" s="91"/>
      <c r="D147" s="91"/>
      <c r="E147" s="91"/>
      <c r="F147" s="92"/>
      <c r="G147" s="21"/>
      <c r="H147" s="36"/>
      <c r="I147" s="36"/>
      <c r="J147" s="36"/>
      <c r="K147" s="36"/>
      <c r="L147" s="36"/>
      <c r="M147" s="59"/>
      <c r="N147" s="59"/>
      <c r="O147" s="59"/>
      <c r="P147" s="59"/>
      <c r="Q147" s="59"/>
      <c r="R147" s="39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1:30" x14ac:dyDescent="0.2">
      <c r="A148" s="90" t="s">
        <v>143</v>
      </c>
      <c r="B148" s="91"/>
      <c r="C148" s="91"/>
      <c r="D148" s="91"/>
      <c r="E148" s="91"/>
      <c r="F148" s="92"/>
      <c r="G148" s="21"/>
      <c r="H148" s="36"/>
      <c r="I148" s="36"/>
      <c r="J148" s="36"/>
      <c r="K148" s="36"/>
      <c r="L148" s="36"/>
      <c r="M148" s="59"/>
      <c r="N148" s="59"/>
      <c r="O148" s="59"/>
      <c r="P148" s="59"/>
      <c r="Q148" s="59"/>
      <c r="R148" s="39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spans="1:30" x14ac:dyDescent="0.2">
      <c r="A149" s="90" t="s">
        <v>144</v>
      </c>
      <c r="B149" s="91"/>
      <c r="C149" s="91"/>
      <c r="D149" s="91"/>
      <c r="E149" s="91"/>
      <c r="F149" s="92"/>
      <c r="G149" s="21"/>
      <c r="H149" s="36"/>
      <c r="I149" s="36"/>
      <c r="J149" s="36"/>
      <c r="K149" s="36"/>
      <c r="L149" s="36"/>
      <c r="M149" s="59"/>
      <c r="N149" s="59"/>
      <c r="O149" s="59"/>
      <c r="P149" s="59"/>
      <c r="Q149" s="59"/>
      <c r="R149" s="61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x14ac:dyDescent="0.2">
      <c r="A150" s="90" t="s">
        <v>145</v>
      </c>
      <c r="B150" s="91"/>
      <c r="C150" s="91"/>
      <c r="D150" s="91"/>
      <c r="E150" s="91"/>
      <c r="F150" s="92"/>
      <c r="G150" s="21"/>
      <c r="H150" s="36"/>
      <c r="I150" s="36"/>
      <c r="J150" s="36"/>
      <c r="K150" s="36"/>
      <c r="L150" s="36"/>
      <c r="M150" s="59"/>
      <c r="N150" s="59"/>
      <c r="O150" s="59"/>
      <c r="P150" s="59"/>
      <c r="Q150" s="59"/>
      <c r="R150" s="61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 x14ac:dyDescent="0.2">
      <c r="A151" s="90" t="s">
        <v>146</v>
      </c>
      <c r="B151" s="91"/>
      <c r="C151" s="91"/>
      <c r="D151" s="91"/>
      <c r="E151" s="91"/>
      <c r="F151" s="92"/>
      <c r="G151" s="21"/>
      <c r="H151" s="36"/>
      <c r="I151" s="36"/>
      <c r="J151" s="36"/>
      <c r="K151" s="36"/>
      <c r="L151" s="36"/>
      <c r="M151" s="59"/>
      <c r="N151" s="59"/>
      <c r="O151" s="59"/>
      <c r="P151" s="59"/>
      <c r="Q151" s="59"/>
      <c r="R151" s="61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:30" x14ac:dyDescent="0.2">
      <c r="A152" s="90" t="s">
        <v>147</v>
      </c>
      <c r="B152" s="91"/>
      <c r="C152" s="91"/>
      <c r="D152" s="91"/>
      <c r="E152" s="91"/>
      <c r="F152" s="92"/>
      <c r="G152" s="21"/>
      <c r="H152" s="36"/>
      <c r="I152" s="36"/>
      <c r="J152" s="36"/>
      <c r="K152" s="36"/>
      <c r="L152" s="36"/>
      <c r="M152" s="59"/>
      <c r="N152" s="59"/>
      <c r="O152" s="59"/>
      <c r="P152" s="59"/>
      <c r="Q152" s="59"/>
      <c r="R152" s="61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:30" x14ac:dyDescent="0.2">
      <c r="A153" s="90" t="s">
        <v>148</v>
      </c>
      <c r="B153" s="91"/>
      <c r="C153" s="91"/>
      <c r="D153" s="91"/>
      <c r="E153" s="91"/>
      <c r="F153" s="92"/>
      <c r="G153" s="21"/>
      <c r="H153" s="36"/>
      <c r="I153" s="36"/>
      <c r="J153" s="36"/>
      <c r="K153" s="36"/>
      <c r="L153" s="36"/>
      <c r="M153" s="59"/>
      <c r="N153" s="59"/>
      <c r="O153" s="59"/>
      <c r="P153" s="59"/>
      <c r="Q153" s="59"/>
      <c r="R153" s="61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:30" x14ac:dyDescent="0.2">
      <c r="A154" s="90" t="s">
        <v>149</v>
      </c>
      <c r="B154" s="91"/>
      <c r="C154" s="91"/>
      <c r="D154" s="91"/>
      <c r="E154" s="91"/>
      <c r="F154" s="92"/>
      <c r="G154" s="21"/>
      <c r="H154" s="36"/>
      <c r="I154" s="36"/>
      <c r="J154" s="36"/>
      <c r="K154" s="36"/>
      <c r="L154" s="36"/>
      <c r="M154" s="59"/>
      <c r="N154" s="59"/>
      <c r="O154" s="59"/>
      <c r="P154" s="59"/>
      <c r="Q154" s="59"/>
      <c r="R154" s="61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:30" x14ac:dyDescent="0.2">
      <c r="A155" s="90" t="s">
        <v>150</v>
      </c>
      <c r="B155" s="91"/>
      <c r="C155" s="91"/>
      <c r="D155" s="91"/>
      <c r="E155" s="91"/>
      <c r="F155" s="92"/>
      <c r="G155" s="21"/>
      <c r="H155" s="36"/>
      <c r="I155" s="36"/>
      <c r="J155" s="36"/>
      <c r="K155" s="36"/>
      <c r="L155" s="36"/>
      <c r="M155" s="59"/>
      <c r="N155" s="59"/>
      <c r="O155" s="59"/>
      <c r="P155" s="59"/>
      <c r="Q155" s="59"/>
      <c r="R155" s="61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:30" x14ac:dyDescent="0.2">
      <c r="A156" s="90" t="s">
        <v>151</v>
      </c>
      <c r="B156" s="91"/>
      <c r="C156" s="91"/>
      <c r="D156" s="91"/>
      <c r="E156" s="91"/>
      <c r="F156" s="92"/>
      <c r="G156" s="21"/>
      <c r="H156" s="36"/>
      <c r="I156" s="36"/>
      <c r="J156" s="36"/>
      <c r="K156" s="36"/>
      <c r="L156" s="36"/>
      <c r="M156" s="59"/>
      <c r="N156" s="59"/>
      <c r="O156" s="59"/>
      <c r="P156" s="59"/>
      <c r="Q156" s="59"/>
      <c r="R156" s="61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:30" x14ac:dyDescent="0.2">
      <c r="A157" s="90" t="s">
        <v>152</v>
      </c>
      <c r="B157" s="91"/>
      <c r="C157" s="91"/>
      <c r="D157" s="91"/>
      <c r="E157" s="91"/>
      <c r="F157" s="92"/>
      <c r="G157" s="21"/>
      <c r="H157" s="36"/>
      <c r="I157" s="36"/>
      <c r="J157" s="36"/>
      <c r="K157" s="36"/>
      <c r="L157" s="36"/>
      <c r="M157" s="59"/>
      <c r="N157" s="59"/>
      <c r="O157" s="59"/>
      <c r="P157" s="59"/>
      <c r="Q157" s="59"/>
      <c r="R157" s="61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:30" x14ac:dyDescent="0.2">
      <c r="A158" s="90" t="s">
        <v>153</v>
      </c>
      <c r="B158" s="91"/>
      <c r="C158" s="91"/>
      <c r="D158" s="91"/>
      <c r="E158" s="91"/>
      <c r="F158" s="92"/>
      <c r="G158" s="21"/>
      <c r="H158" s="36"/>
      <c r="I158" s="36"/>
      <c r="J158" s="36"/>
      <c r="K158" s="36"/>
      <c r="L158" s="36"/>
      <c r="M158" s="59"/>
      <c r="N158" s="59"/>
      <c r="O158" s="59"/>
      <c r="P158" s="59"/>
      <c r="Q158" s="59"/>
      <c r="R158" s="61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:30" x14ac:dyDescent="0.2">
      <c r="A159" s="90" t="s">
        <v>154</v>
      </c>
      <c r="B159" s="91"/>
      <c r="C159" s="91"/>
      <c r="D159" s="91"/>
      <c r="E159" s="91"/>
      <c r="F159" s="92"/>
      <c r="G159" s="21"/>
      <c r="H159" s="36"/>
      <c r="I159" s="36"/>
      <c r="J159" s="36"/>
      <c r="K159" s="36"/>
      <c r="L159" s="36"/>
      <c r="M159" s="59"/>
      <c r="N159" s="59"/>
      <c r="O159" s="59"/>
      <c r="P159" s="59"/>
      <c r="Q159" s="59"/>
      <c r="R159" s="61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:30" x14ac:dyDescent="0.2">
      <c r="A160" s="90" t="s">
        <v>155</v>
      </c>
      <c r="B160" s="91"/>
      <c r="C160" s="91"/>
      <c r="D160" s="91"/>
      <c r="E160" s="91"/>
      <c r="F160" s="92"/>
      <c r="G160" s="21"/>
      <c r="H160" s="36"/>
      <c r="I160" s="36"/>
      <c r="J160" s="36"/>
      <c r="K160" s="36"/>
      <c r="L160" s="36"/>
      <c r="M160" s="59"/>
      <c r="N160" s="59"/>
      <c r="O160" s="59"/>
      <c r="P160" s="59"/>
      <c r="Q160" s="59"/>
      <c r="R160" s="61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:30" x14ac:dyDescent="0.2">
      <c r="A161" s="90" t="s">
        <v>156</v>
      </c>
      <c r="B161" s="91"/>
      <c r="C161" s="91"/>
      <c r="D161" s="91"/>
      <c r="E161" s="91"/>
      <c r="F161" s="92"/>
      <c r="G161" s="21"/>
      <c r="H161" s="36"/>
      <c r="I161" s="36"/>
      <c r="J161" s="36"/>
      <c r="K161" s="36"/>
      <c r="L161" s="36"/>
      <c r="M161" s="59"/>
      <c r="N161" s="59"/>
      <c r="O161" s="59"/>
      <c r="P161" s="59"/>
      <c r="Q161" s="59"/>
      <c r="R161" s="61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:30" x14ac:dyDescent="0.2">
      <c r="A162" s="90" t="s">
        <v>157</v>
      </c>
      <c r="B162" s="91"/>
      <c r="C162" s="91"/>
      <c r="D162" s="91"/>
      <c r="E162" s="91"/>
      <c r="F162" s="92"/>
      <c r="G162" s="21"/>
      <c r="H162" s="36"/>
      <c r="I162" s="36"/>
      <c r="J162" s="36"/>
      <c r="K162" s="36"/>
      <c r="L162" s="36"/>
      <c r="M162" s="59"/>
      <c r="N162" s="59"/>
      <c r="O162" s="59"/>
      <c r="P162" s="59"/>
      <c r="Q162" s="59"/>
      <c r="R162" s="61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:30" x14ac:dyDescent="0.2">
      <c r="A163" s="90" t="s">
        <v>158</v>
      </c>
      <c r="B163" s="91"/>
      <c r="C163" s="91"/>
      <c r="D163" s="91"/>
      <c r="E163" s="91"/>
      <c r="F163" s="92"/>
      <c r="G163" s="21"/>
      <c r="H163" s="36"/>
      <c r="I163" s="36"/>
      <c r="J163" s="36"/>
      <c r="K163" s="36"/>
      <c r="L163" s="36"/>
      <c r="M163" s="59"/>
      <c r="N163" s="59"/>
      <c r="O163" s="59"/>
      <c r="P163" s="59"/>
      <c r="Q163" s="59"/>
      <c r="R163" s="61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:30" x14ac:dyDescent="0.2">
      <c r="A164" s="90" t="s">
        <v>159</v>
      </c>
      <c r="B164" s="91"/>
      <c r="C164" s="91"/>
      <c r="D164" s="91"/>
      <c r="E164" s="91"/>
      <c r="F164" s="92"/>
      <c r="G164" s="21"/>
      <c r="H164" s="36"/>
      <c r="I164" s="36"/>
      <c r="J164" s="36"/>
      <c r="K164" s="36"/>
      <c r="L164" s="36"/>
      <c r="M164" s="59"/>
      <c r="N164" s="59"/>
      <c r="O164" s="59"/>
      <c r="P164" s="59"/>
      <c r="Q164" s="59"/>
      <c r="R164" s="61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:30" x14ac:dyDescent="0.2">
      <c r="A165" s="90" t="s">
        <v>160</v>
      </c>
      <c r="B165" s="91"/>
      <c r="C165" s="91"/>
      <c r="D165" s="91"/>
      <c r="E165" s="91"/>
      <c r="F165" s="92"/>
      <c r="G165" s="21"/>
      <c r="H165" s="36"/>
      <c r="I165" s="36"/>
      <c r="J165" s="36"/>
      <c r="K165" s="36"/>
      <c r="L165" s="36"/>
      <c r="M165" s="59"/>
      <c r="N165" s="59"/>
      <c r="O165" s="59"/>
      <c r="P165" s="59"/>
      <c r="Q165" s="59"/>
      <c r="R165" s="61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:30" x14ac:dyDescent="0.2">
      <c r="A166" s="90" t="s">
        <v>161</v>
      </c>
      <c r="B166" s="91"/>
      <c r="C166" s="91"/>
      <c r="D166" s="91"/>
      <c r="E166" s="91"/>
      <c r="F166" s="92"/>
      <c r="G166" s="21"/>
      <c r="H166" s="36"/>
      <c r="I166" s="36"/>
      <c r="J166" s="36"/>
      <c r="K166" s="36"/>
      <c r="L166" s="36"/>
      <c r="M166" s="59"/>
      <c r="N166" s="59"/>
      <c r="O166" s="59"/>
      <c r="P166" s="59"/>
      <c r="Q166" s="59"/>
      <c r="R166" s="61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:30" ht="14.25" x14ac:dyDescent="0.2">
      <c r="A167" s="90" t="s">
        <v>162</v>
      </c>
      <c r="B167" s="91"/>
      <c r="C167" s="91"/>
      <c r="D167" s="91"/>
      <c r="E167" s="91"/>
      <c r="F167" s="92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:30" ht="14.25" x14ac:dyDescent="0.2">
      <c r="A168" s="90" t="s">
        <v>163</v>
      </c>
      <c r="B168" s="91"/>
      <c r="C168" s="91"/>
      <c r="D168" s="91"/>
      <c r="E168" s="91"/>
      <c r="F168" s="92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:30" ht="14.25" x14ac:dyDescent="0.2">
      <c r="A169" s="90" t="s">
        <v>164</v>
      </c>
      <c r="B169" s="91"/>
      <c r="C169" s="91"/>
      <c r="D169" s="91"/>
      <c r="E169" s="91"/>
      <c r="F169" s="92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:30" ht="14.25" x14ac:dyDescent="0.2">
      <c r="A170" s="90" t="s">
        <v>165</v>
      </c>
      <c r="B170" s="91"/>
      <c r="C170" s="91"/>
      <c r="D170" s="91"/>
      <c r="E170" s="91"/>
      <c r="F170" s="92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:30" ht="14.25" x14ac:dyDescent="0.2">
      <c r="A171" s="90" t="s">
        <v>166</v>
      </c>
      <c r="B171" s="91"/>
      <c r="C171" s="91"/>
      <c r="D171" s="91"/>
      <c r="E171" s="91"/>
      <c r="F171" s="92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:30" ht="14.25" x14ac:dyDescent="0.2">
      <c r="A172" s="90" t="s">
        <v>167</v>
      </c>
      <c r="B172" s="91"/>
      <c r="C172" s="91"/>
      <c r="D172" s="91"/>
      <c r="E172" s="91"/>
      <c r="F172" s="92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:30" ht="14.25" x14ac:dyDescent="0.2">
      <c r="A173" s="90" t="s">
        <v>168</v>
      </c>
      <c r="B173" s="91"/>
      <c r="C173" s="91"/>
      <c r="D173" s="91"/>
      <c r="E173" s="91"/>
      <c r="F173" s="92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:30" ht="14.25" x14ac:dyDescent="0.2">
      <c r="A174" s="90" t="s">
        <v>169</v>
      </c>
      <c r="B174" s="91"/>
      <c r="C174" s="91"/>
      <c r="D174" s="91"/>
      <c r="E174" s="91"/>
      <c r="F174" s="92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:30" ht="14.25" x14ac:dyDescent="0.2">
      <c r="A175" s="90" t="s">
        <v>170</v>
      </c>
      <c r="B175" s="91"/>
      <c r="C175" s="91"/>
      <c r="D175" s="91"/>
      <c r="E175" s="91"/>
      <c r="F175" s="92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:30" ht="14.25" x14ac:dyDescent="0.2">
      <c r="A176" s="90" t="s">
        <v>171</v>
      </c>
      <c r="B176" s="91"/>
      <c r="C176" s="91"/>
      <c r="D176" s="91"/>
      <c r="E176" s="91"/>
      <c r="F176" s="92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:30" ht="14.25" x14ac:dyDescent="0.2">
      <c r="A177" s="90" t="s">
        <v>172</v>
      </c>
      <c r="B177" s="91"/>
      <c r="C177" s="91"/>
      <c r="D177" s="91"/>
      <c r="E177" s="91"/>
      <c r="F177" s="92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:30" ht="14.25" x14ac:dyDescent="0.2">
      <c r="A178" s="90" t="s">
        <v>173</v>
      </c>
      <c r="B178" s="91"/>
      <c r="C178" s="91"/>
      <c r="D178" s="91"/>
      <c r="E178" s="91"/>
      <c r="F178" s="92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:30" ht="14.25" x14ac:dyDescent="0.2">
      <c r="A179" s="90" t="s">
        <v>174</v>
      </c>
      <c r="B179" s="91"/>
      <c r="C179" s="91"/>
      <c r="D179" s="91"/>
      <c r="E179" s="91"/>
      <c r="F179" s="92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:30" ht="14.25" x14ac:dyDescent="0.2">
      <c r="A180" s="90" t="s">
        <v>175</v>
      </c>
      <c r="B180" s="91"/>
      <c r="C180" s="91"/>
      <c r="D180" s="91"/>
      <c r="E180" s="91"/>
      <c r="F180" s="92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:30" ht="14.25" x14ac:dyDescent="0.2">
      <c r="A181" s="90" t="s">
        <v>176</v>
      </c>
      <c r="B181" s="91"/>
      <c r="C181" s="91"/>
      <c r="D181" s="91"/>
      <c r="E181" s="91"/>
      <c r="F181" s="92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:30" ht="14.25" x14ac:dyDescent="0.2">
      <c r="A182" s="90" t="s">
        <v>177</v>
      </c>
      <c r="B182" s="91"/>
      <c r="C182" s="91"/>
      <c r="D182" s="91"/>
      <c r="E182" s="91"/>
      <c r="F182" s="92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:30" ht="14.25" x14ac:dyDescent="0.2">
      <c r="A183" s="90" t="s">
        <v>178</v>
      </c>
      <c r="B183" s="91"/>
      <c r="C183" s="91"/>
      <c r="D183" s="91"/>
      <c r="E183" s="91"/>
      <c r="F183" s="92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:30" ht="14.25" x14ac:dyDescent="0.2">
      <c r="A184" s="90" t="s">
        <v>179</v>
      </c>
      <c r="B184" s="91"/>
      <c r="C184" s="91"/>
      <c r="D184" s="91"/>
      <c r="E184" s="91"/>
      <c r="F184" s="92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:30" ht="14.25" x14ac:dyDescent="0.2">
      <c r="A185" s="90" t="s">
        <v>180</v>
      </c>
      <c r="B185" s="91"/>
      <c r="C185" s="91"/>
      <c r="D185" s="91"/>
      <c r="E185" s="91"/>
      <c r="F185" s="92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:30" ht="14.25" x14ac:dyDescent="0.2">
      <c r="A186" s="90" t="s">
        <v>181</v>
      </c>
      <c r="B186" s="91"/>
      <c r="C186" s="91"/>
      <c r="D186" s="91"/>
      <c r="E186" s="91"/>
      <c r="F186" s="92"/>
      <c r="G186" s="65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:30" ht="14.25" x14ac:dyDescent="0.2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</row>
    <row r="188" spans="1:30" ht="14.25" x14ac:dyDescent="0.2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</row>
    <row r="189" spans="1:30" ht="14.25" x14ac:dyDescent="0.2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</row>
    <row r="190" spans="1:30" ht="14.25" x14ac:dyDescent="0.2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</row>
    <row r="191" spans="1:30" ht="14.25" x14ac:dyDescent="0.2"/>
    <row r="192" spans="1:30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</sheetData>
  <mergeCells count="83">
    <mergeCell ref="A52:I52"/>
    <mergeCell ref="A1:J1"/>
    <mergeCell ref="A2:J2"/>
    <mergeCell ref="A3:J3"/>
    <mergeCell ref="B4:J4"/>
    <mergeCell ref="A5:J5"/>
    <mergeCell ref="A121:F121"/>
    <mergeCell ref="A72:I72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33:F133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45:F145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57:F157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69:F169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81:F181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82:F182"/>
    <mergeCell ref="A183:F183"/>
    <mergeCell ref="A184:F184"/>
    <mergeCell ref="A185:F185"/>
    <mergeCell ref="A186:F186"/>
  </mergeCells>
  <dataValidations count="4">
    <dataValidation type="list" allowBlank="1" sqref="B55:B63 B74:B81">
      <formula1>"FDA,FDA-1,FDA-2,FDA-3,FDA-4"</formula1>
    </dataValidation>
    <dataValidation type="list" allowBlank="1" sqref="D7:D26 D55:D63 D74:D98">
      <formula1>"AGP,CLH,CLT,COM,CTD,CTI,DES,DISP,ELE,ESG,EST,EXM,EXQ,EXR,FRQ,REV,VAGO"</formula1>
    </dataValidation>
    <dataValidation type="list" allowBlank="1" sqref="B7:B26">
      <formula1>"DAS,DAS-1,DAS-2,DAS-3,DAS-4,DAS-5,CAA-1,CAA-2,CAA-3,CAA-4,CAA-5"</formula1>
    </dataValidation>
    <dataValidation type="list" allowBlank="1" sqref="B82:B98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05"/>
  <sheetViews>
    <sheetView topLeftCell="F16" zoomScale="102" zoomScaleNormal="102" workbookViewId="0">
      <selection activeCell="I48" sqref="I48"/>
    </sheetView>
  </sheetViews>
  <sheetFormatPr defaultColWidth="12.625" defaultRowHeight="15" customHeight="1" x14ac:dyDescent="0.2"/>
  <cols>
    <col min="1" max="1" width="71" customWidth="1"/>
    <col min="2" max="2" width="12" customWidth="1"/>
    <col min="3" max="3" width="17.375" customWidth="1"/>
    <col min="4" max="4" width="14.5" customWidth="1"/>
    <col min="5" max="5" width="9.875" customWidth="1"/>
    <col min="6" max="6" width="52.875" customWidth="1"/>
    <col min="7" max="7" width="19.875" customWidth="1"/>
    <col min="8" max="8" width="18.25" customWidth="1"/>
    <col min="9" max="9" width="17.875" customWidth="1"/>
    <col min="10" max="10" width="15" customWidth="1"/>
    <col min="11" max="16" width="8" customWidth="1"/>
    <col min="17" max="17" width="43.875" customWidth="1"/>
    <col min="18" max="30" width="8" customWidth="1"/>
  </cols>
  <sheetData>
    <row r="1" spans="1:30" ht="21" x14ac:dyDescent="0.35">
      <c r="A1" s="101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</row>
    <row r="2" spans="1:30" ht="21" x14ac:dyDescent="0.35">
      <c r="A2" s="102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</row>
    <row r="3" spans="1:30" ht="21" x14ac:dyDescent="0.3">
      <c r="A3" s="102" t="s">
        <v>182</v>
      </c>
      <c r="B3" s="91"/>
      <c r="C3" s="91"/>
      <c r="D3" s="91"/>
      <c r="E3" s="91"/>
      <c r="F3" s="91"/>
      <c r="G3" s="91"/>
      <c r="H3" s="91"/>
      <c r="I3" s="91"/>
      <c r="J3" s="9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2"/>
      <c r="AC3" s="2"/>
      <c r="AD3" s="2"/>
    </row>
    <row r="4" spans="1:30" x14ac:dyDescent="0.2">
      <c r="A4" s="5" t="s">
        <v>183</v>
      </c>
      <c r="B4" s="103" t="s">
        <v>3</v>
      </c>
      <c r="C4" s="91"/>
      <c r="D4" s="91"/>
      <c r="E4" s="91"/>
      <c r="F4" s="91"/>
      <c r="G4" s="91"/>
      <c r="H4" s="91"/>
      <c r="I4" s="91"/>
      <c r="J4" s="92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99" t="s">
        <v>4</v>
      </c>
      <c r="B5" s="91"/>
      <c r="C5" s="91"/>
      <c r="D5" s="91"/>
      <c r="E5" s="91"/>
      <c r="F5" s="91"/>
      <c r="G5" s="91"/>
      <c r="H5" s="91"/>
      <c r="I5" s="91"/>
      <c r="J5" s="92"/>
      <c r="K5" s="7"/>
      <c r="L5" s="8"/>
      <c r="M5" s="9"/>
      <c r="N5" s="9"/>
      <c r="O5" s="9"/>
      <c r="P5" s="9"/>
      <c r="Q5" s="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0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73" t="s">
        <v>202</v>
      </c>
      <c r="B7" s="74" t="s">
        <v>27</v>
      </c>
      <c r="C7" s="74" t="s">
        <v>201</v>
      </c>
      <c r="D7" s="74" t="s">
        <v>187</v>
      </c>
      <c r="E7" s="17">
        <v>1</v>
      </c>
      <c r="F7" s="73" t="s">
        <v>184</v>
      </c>
      <c r="G7" s="18">
        <v>0</v>
      </c>
      <c r="H7" s="19">
        <v>2600</v>
      </c>
      <c r="I7" s="19">
        <v>10400</v>
      </c>
      <c r="J7" s="20">
        <f t="shared" ref="J7:J15" si="0">SUM(G7:I7)</f>
        <v>13000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73" t="s">
        <v>203</v>
      </c>
      <c r="B8" s="74" t="s">
        <v>29</v>
      </c>
      <c r="C8" s="74" t="s">
        <v>204</v>
      </c>
      <c r="D8" s="74" t="s">
        <v>187</v>
      </c>
      <c r="E8" s="17">
        <v>2</v>
      </c>
      <c r="F8" s="73" t="s">
        <v>188</v>
      </c>
      <c r="G8" s="18">
        <v>0</v>
      </c>
      <c r="H8" s="19">
        <v>1695.65</v>
      </c>
      <c r="I8" s="19">
        <v>6782.61</v>
      </c>
      <c r="J8" s="20">
        <f t="shared" si="0"/>
        <v>8478.26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73" t="s">
        <v>205</v>
      </c>
      <c r="B9" s="74" t="s">
        <v>33</v>
      </c>
      <c r="C9" s="74" t="s">
        <v>206</v>
      </c>
      <c r="D9" s="74" t="s">
        <v>187</v>
      </c>
      <c r="E9" s="17">
        <v>2</v>
      </c>
      <c r="F9" s="73" t="s">
        <v>190</v>
      </c>
      <c r="G9" s="18">
        <v>0</v>
      </c>
      <c r="H9" s="19">
        <v>1310.28</v>
      </c>
      <c r="I9" s="19">
        <v>5241.1099999999997</v>
      </c>
      <c r="J9" s="20">
        <f t="shared" si="0"/>
        <v>6551.3899999999994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73" t="s">
        <v>207</v>
      </c>
      <c r="B10" s="74" t="s">
        <v>29</v>
      </c>
      <c r="C10" s="74" t="s">
        <v>208</v>
      </c>
      <c r="D10" s="74" t="s">
        <v>187</v>
      </c>
      <c r="E10" s="17">
        <v>2</v>
      </c>
      <c r="F10" s="73" t="s">
        <v>191</v>
      </c>
      <c r="G10" s="18">
        <v>0</v>
      </c>
      <c r="H10" s="19">
        <v>1695.65</v>
      </c>
      <c r="I10" s="19">
        <v>6782.61</v>
      </c>
      <c r="J10" s="20">
        <f t="shared" si="0"/>
        <v>8478.26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73" t="s">
        <v>209</v>
      </c>
      <c r="B11" s="74" t="s">
        <v>35</v>
      </c>
      <c r="C11" s="74" t="s">
        <v>206</v>
      </c>
      <c r="D11" s="74" t="s">
        <v>187</v>
      </c>
      <c r="E11" s="17">
        <v>5</v>
      </c>
      <c r="F11" s="73" t="s">
        <v>189</v>
      </c>
      <c r="G11" s="18">
        <v>0</v>
      </c>
      <c r="H11" s="19">
        <v>1079.06</v>
      </c>
      <c r="I11" s="19">
        <v>4316.21</v>
      </c>
      <c r="J11" s="20">
        <f t="shared" si="0"/>
        <v>5395.27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73" t="s">
        <v>210</v>
      </c>
      <c r="B12" s="74" t="s">
        <v>39</v>
      </c>
      <c r="C12" s="74" t="s">
        <v>211</v>
      </c>
      <c r="D12" s="74" t="s">
        <v>187</v>
      </c>
      <c r="E12" s="17">
        <v>3</v>
      </c>
      <c r="F12" s="73" t="s">
        <v>192</v>
      </c>
      <c r="G12" s="18">
        <v>0</v>
      </c>
      <c r="H12" s="19">
        <v>770.75</v>
      </c>
      <c r="I12" s="19">
        <v>3083.01</v>
      </c>
      <c r="J12" s="20">
        <f t="shared" si="0"/>
        <v>3853.76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73" t="s">
        <v>212</v>
      </c>
      <c r="B13" s="74" t="s">
        <v>45</v>
      </c>
      <c r="C13" s="74" t="s">
        <v>208</v>
      </c>
      <c r="D13" s="74" t="s">
        <v>187</v>
      </c>
      <c r="E13" s="17">
        <v>1</v>
      </c>
      <c r="F13" s="73" t="s">
        <v>193</v>
      </c>
      <c r="G13" s="18">
        <v>0</v>
      </c>
      <c r="H13" s="19">
        <v>269.76</v>
      </c>
      <c r="I13" s="19">
        <v>1079.06</v>
      </c>
      <c r="J13" s="20">
        <f t="shared" si="0"/>
        <v>1348.82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73" t="s">
        <v>213</v>
      </c>
      <c r="B14" s="74" t="s">
        <v>39</v>
      </c>
      <c r="C14" s="74" t="s">
        <v>204</v>
      </c>
      <c r="D14" s="74" t="s">
        <v>187</v>
      </c>
      <c r="E14" s="17">
        <v>1</v>
      </c>
      <c r="F14" s="73" t="s">
        <v>194</v>
      </c>
      <c r="G14" s="18">
        <v>0</v>
      </c>
      <c r="H14" s="19">
        <v>770.75</v>
      </c>
      <c r="I14" s="19">
        <v>3083.01</v>
      </c>
      <c r="J14" s="20">
        <f t="shared" si="0"/>
        <v>3853.76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73" t="s">
        <v>213</v>
      </c>
      <c r="B15" s="74" t="s">
        <v>39</v>
      </c>
      <c r="C15" s="74" t="s">
        <v>285</v>
      </c>
      <c r="D15" s="74" t="s">
        <v>187</v>
      </c>
      <c r="E15" s="17">
        <v>1</v>
      </c>
      <c r="F15" s="73" t="s">
        <v>195</v>
      </c>
      <c r="G15" s="18">
        <v>0</v>
      </c>
      <c r="H15" s="19">
        <v>770.75</v>
      </c>
      <c r="I15" s="19">
        <v>3083.01</v>
      </c>
      <c r="J15" s="20">
        <f t="shared" si="0"/>
        <v>3853.76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68" customFormat="1" x14ac:dyDescent="0.2">
      <c r="A16" s="73" t="s">
        <v>212</v>
      </c>
      <c r="B16" s="74" t="s">
        <v>45</v>
      </c>
      <c r="C16" s="74" t="s">
        <v>204</v>
      </c>
      <c r="D16" s="74" t="s">
        <v>187</v>
      </c>
      <c r="E16" s="45"/>
      <c r="F16" s="73" t="s">
        <v>196</v>
      </c>
      <c r="G16" s="43">
        <v>0</v>
      </c>
      <c r="H16" s="43">
        <v>269.76</v>
      </c>
      <c r="I16" s="43">
        <v>1079.06</v>
      </c>
      <c r="J16" s="44">
        <f t="shared" ref="J16:J23" si="1">SUM(H16:I16)</f>
        <v>1348.82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68" customFormat="1" x14ac:dyDescent="0.2">
      <c r="A17" s="73" t="s">
        <v>214</v>
      </c>
      <c r="B17" s="74" t="s">
        <v>45</v>
      </c>
      <c r="C17" s="74" t="s">
        <v>211</v>
      </c>
      <c r="D17" s="74" t="s">
        <v>187</v>
      </c>
      <c r="E17" s="45"/>
      <c r="F17" s="73" t="s">
        <v>197</v>
      </c>
      <c r="G17" s="43">
        <v>0</v>
      </c>
      <c r="H17" s="43">
        <v>269.76</v>
      </c>
      <c r="I17" s="43">
        <v>1079.06</v>
      </c>
      <c r="J17" s="44">
        <f t="shared" si="1"/>
        <v>1348.82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68" customFormat="1" x14ac:dyDescent="0.2">
      <c r="A18" s="73" t="s">
        <v>215</v>
      </c>
      <c r="B18" s="74" t="s">
        <v>35</v>
      </c>
      <c r="C18" s="74" t="s">
        <v>204</v>
      </c>
      <c r="D18" s="74" t="s">
        <v>187</v>
      </c>
      <c r="E18" s="45"/>
      <c r="F18" s="73" t="s">
        <v>198</v>
      </c>
      <c r="G18" s="43">
        <v>0</v>
      </c>
      <c r="H18" s="43">
        <v>1079.06</v>
      </c>
      <c r="I18" s="43">
        <v>4316.21</v>
      </c>
      <c r="J18" s="44">
        <f t="shared" si="1"/>
        <v>5395.27</v>
      </c>
      <c r="K18" s="21"/>
      <c r="L18" s="21"/>
      <c r="M18" s="21"/>
      <c r="N18" s="21"/>
      <c r="O18" s="21"/>
      <c r="P18" s="21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68" customFormat="1" x14ac:dyDescent="0.2">
      <c r="A19" s="73" t="s">
        <v>216</v>
      </c>
      <c r="B19" s="74" t="s">
        <v>43</v>
      </c>
      <c r="C19" s="74" t="s">
        <v>217</v>
      </c>
      <c r="D19" s="74" t="s">
        <v>187</v>
      </c>
      <c r="E19" s="45">
        <v>2</v>
      </c>
      <c r="F19" s="73" t="s">
        <v>199</v>
      </c>
      <c r="G19" s="43">
        <v>0</v>
      </c>
      <c r="H19" s="43">
        <v>308.3</v>
      </c>
      <c r="I19" s="43">
        <v>1233.21</v>
      </c>
      <c r="J19" s="44">
        <f t="shared" si="1"/>
        <v>1541.51</v>
      </c>
      <c r="K19" s="21"/>
      <c r="L19" s="21"/>
      <c r="M19" s="21"/>
      <c r="N19" s="21"/>
      <c r="O19" s="21"/>
      <c r="P19" s="21"/>
      <c r="Q19" s="2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68" customFormat="1" x14ac:dyDescent="0.2">
      <c r="A20" s="73" t="s">
        <v>216</v>
      </c>
      <c r="B20" s="74" t="s">
        <v>45</v>
      </c>
      <c r="C20" s="74" t="s">
        <v>217</v>
      </c>
      <c r="D20" s="74" t="s">
        <v>187</v>
      </c>
      <c r="E20" s="45">
        <v>5</v>
      </c>
      <c r="F20" s="73" t="s">
        <v>200</v>
      </c>
      <c r="G20" s="43">
        <v>0</v>
      </c>
      <c r="H20" s="43">
        <v>269.76</v>
      </c>
      <c r="I20" s="43">
        <v>1079.06</v>
      </c>
      <c r="J20" s="44">
        <f t="shared" si="1"/>
        <v>1348.82</v>
      </c>
      <c r="K20" s="21"/>
      <c r="L20" s="21"/>
      <c r="M20" s="21"/>
      <c r="N20" s="21"/>
      <c r="O20" s="21"/>
      <c r="P20" s="21"/>
      <c r="Q20" s="2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68" customFormat="1" x14ac:dyDescent="0.2">
      <c r="A21" s="73" t="s">
        <v>218</v>
      </c>
      <c r="B21" s="74" t="s">
        <v>45</v>
      </c>
      <c r="C21" s="74" t="s">
        <v>204</v>
      </c>
      <c r="D21" s="74" t="s">
        <v>187</v>
      </c>
      <c r="E21" s="45"/>
      <c r="F21" s="73" t="s">
        <v>219</v>
      </c>
      <c r="G21" s="43">
        <v>0</v>
      </c>
      <c r="H21" s="43">
        <v>308.3</v>
      </c>
      <c r="I21" s="43">
        <v>1233.21</v>
      </c>
      <c r="J21" s="44">
        <f t="shared" si="1"/>
        <v>1541.51</v>
      </c>
      <c r="K21" s="21"/>
      <c r="L21" s="21"/>
      <c r="M21" s="21"/>
      <c r="N21" s="21"/>
      <c r="O21" s="21"/>
      <c r="P21" s="21"/>
      <c r="Q21" s="2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68" customFormat="1" x14ac:dyDescent="0.2">
      <c r="A22" s="73" t="s">
        <v>221</v>
      </c>
      <c r="B22" s="74" t="s">
        <v>35</v>
      </c>
      <c r="C22" s="74" t="s">
        <v>204</v>
      </c>
      <c r="D22" s="74" t="s">
        <v>187</v>
      </c>
      <c r="E22" s="45"/>
      <c r="F22" s="73" t="s">
        <v>220</v>
      </c>
      <c r="G22" s="43">
        <v>0</v>
      </c>
      <c r="H22" s="43">
        <v>1079.06</v>
      </c>
      <c r="I22" s="43">
        <v>4316.21</v>
      </c>
      <c r="J22" s="44">
        <f t="shared" si="1"/>
        <v>5395.27</v>
      </c>
      <c r="K22" s="21"/>
      <c r="L22" s="21"/>
      <c r="M22" s="21"/>
      <c r="N22" s="21"/>
      <c r="O22" s="21"/>
      <c r="P22" s="21"/>
      <c r="Q22" s="21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68" customFormat="1" x14ac:dyDescent="0.2">
      <c r="A23" s="73" t="s">
        <v>223</v>
      </c>
      <c r="B23" s="74" t="s">
        <v>35</v>
      </c>
      <c r="C23" s="74" t="s">
        <v>229</v>
      </c>
      <c r="D23" s="74" t="s">
        <v>187</v>
      </c>
      <c r="E23" s="45"/>
      <c r="F23" s="73" t="s">
        <v>222</v>
      </c>
      <c r="G23" s="43">
        <v>0</v>
      </c>
      <c r="H23" s="43">
        <v>1079.06</v>
      </c>
      <c r="I23" s="43">
        <v>4316.21</v>
      </c>
      <c r="J23" s="44">
        <f t="shared" si="1"/>
        <v>5395.27</v>
      </c>
      <c r="K23" s="21"/>
      <c r="L23" s="21"/>
      <c r="M23" s="21"/>
      <c r="N23" s="21"/>
      <c r="O23" s="21"/>
      <c r="P23" s="21"/>
      <c r="Q23" s="2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s="68" customFormat="1" x14ac:dyDescent="0.2">
      <c r="A24" s="73" t="s">
        <v>225</v>
      </c>
      <c r="B24" s="74" t="s">
        <v>33</v>
      </c>
      <c r="C24" s="74" t="s">
        <v>230</v>
      </c>
      <c r="D24" s="74" t="s">
        <v>187</v>
      </c>
      <c r="E24" s="45"/>
      <c r="F24" s="73" t="s">
        <v>224</v>
      </c>
      <c r="G24" s="43">
        <v>0</v>
      </c>
      <c r="H24" s="43">
        <v>1310.28</v>
      </c>
      <c r="I24" s="43">
        <v>5241.1099999999997</v>
      </c>
      <c r="J24" s="44">
        <f t="shared" ref="J24" si="2">SUM(G24:I24)</f>
        <v>6551.3899999999994</v>
      </c>
      <c r="K24" s="21"/>
      <c r="L24" s="21"/>
      <c r="M24" s="21"/>
      <c r="N24" s="21"/>
      <c r="O24" s="21"/>
      <c r="P24" s="21"/>
      <c r="Q24" s="2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28.5" x14ac:dyDescent="0.2">
      <c r="A25" s="73" t="s">
        <v>227</v>
      </c>
      <c r="B25" s="74" t="s">
        <v>35</v>
      </c>
      <c r="C25" s="74" t="s">
        <v>228</v>
      </c>
      <c r="D25" s="74" t="s">
        <v>187</v>
      </c>
      <c r="E25" s="45"/>
      <c r="F25" s="76" t="s">
        <v>226</v>
      </c>
      <c r="G25" s="43">
        <v>0</v>
      </c>
      <c r="H25" s="43">
        <v>1079.06</v>
      </c>
      <c r="I25" s="43">
        <v>4316.21</v>
      </c>
      <c r="J25" s="44">
        <f>SUM(H25:I25)</f>
        <v>5395.27</v>
      </c>
      <c r="K25" s="21"/>
      <c r="L25" s="21"/>
      <c r="M25" s="21"/>
      <c r="N25" s="21"/>
      <c r="O25" s="21"/>
      <c r="P25" s="21"/>
      <c r="Q25" s="2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45" x14ac:dyDescent="0.2">
      <c r="A26" s="23" t="s">
        <v>15</v>
      </c>
      <c r="B26" s="23" t="s">
        <v>16</v>
      </c>
      <c r="C26" s="24" t="s">
        <v>17</v>
      </c>
      <c r="D26" s="24" t="s">
        <v>18</v>
      </c>
      <c r="E26" s="24" t="s">
        <v>19</v>
      </c>
      <c r="F26" s="25"/>
      <c r="G26" s="24" t="s">
        <v>20</v>
      </c>
      <c r="H26" s="24" t="s">
        <v>21</v>
      </c>
      <c r="I26" s="24" t="s">
        <v>22</v>
      </c>
      <c r="J26" s="24" t="s">
        <v>23</v>
      </c>
      <c r="K26" s="21"/>
      <c r="L26" s="21"/>
      <c r="M26" s="21"/>
      <c r="N26" s="21"/>
      <c r="O26" s="21"/>
      <c r="P26" s="21"/>
      <c r="Q26" s="2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">
      <c r="A27" s="70"/>
      <c r="B27" s="27"/>
      <c r="C27" s="28"/>
      <c r="D27" s="28"/>
      <c r="E27" s="28"/>
      <c r="F27" s="29"/>
      <c r="G27" s="30">
        <f>SUMIF($B$7:$B$25,"DAS",$G$7:$G$25)</f>
        <v>0</v>
      </c>
      <c r="H27" s="30">
        <f>SUMIF($B$7:$B$25,"DAS",$H$7:$H$25)</f>
        <v>0</v>
      </c>
      <c r="I27" s="30">
        <f>SUMIF($B$7:$B$25,"DAS",$I$7:$I$25)</f>
        <v>0</v>
      </c>
      <c r="J27" s="30">
        <f>SUMIF($B$7:$B$25,"DAS",$J$7:$J$25)</f>
        <v>0</v>
      </c>
      <c r="K27" s="31"/>
      <c r="L27" s="31"/>
      <c r="M27" s="31"/>
      <c r="N27" s="31"/>
      <c r="O27" s="31"/>
      <c r="P27" s="31"/>
      <c r="Q27" s="3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">
      <c r="A28" s="70" t="s">
        <v>232</v>
      </c>
      <c r="B28" s="27" t="s">
        <v>27</v>
      </c>
      <c r="C28" s="28">
        <v>1</v>
      </c>
      <c r="D28" s="28"/>
      <c r="E28" s="28">
        <f t="shared" ref="E28:E42" si="3">C28+D28</f>
        <v>1</v>
      </c>
      <c r="F28" s="32"/>
      <c r="G28" s="30">
        <f>SUMIF($B$7:$B$25,"DAS-1",$G$7:$G$25)</f>
        <v>0</v>
      </c>
      <c r="H28" s="30">
        <v>2600</v>
      </c>
      <c r="I28" s="30">
        <v>10400</v>
      </c>
      <c r="J28" s="30">
        <f>SUM(G28:I28)</f>
        <v>13000</v>
      </c>
      <c r="K28" s="31"/>
      <c r="L28" s="31"/>
      <c r="M28" s="31"/>
      <c r="N28" s="31"/>
      <c r="O28" s="31"/>
      <c r="P28" s="31"/>
      <c r="Q28" s="3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">
      <c r="A29" s="70" t="s">
        <v>231</v>
      </c>
      <c r="B29" s="17" t="s">
        <v>29</v>
      </c>
      <c r="C29" s="28">
        <v>1</v>
      </c>
      <c r="D29" s="28"/>
      <c r="E29" s="28">
        <v>2</v>
      </c>
      <c r="F29" s="32"/>
      <c r="G29" s="30">
        <f>SUMIF($B$7:$B$25,"DAS-2",$G$7:$G$25)</f>
        <v>0</v>
      </c>
      <c r="H29" s="30">
        <v>3391.3</v>
      </c>
      <c r="I29" s="30">
        <v>13565.22</v>
      </c>
      <c r="J29" s="30">
        <f>SUM(G29:I29)</f>
        <v>16956.52</v>
      </c>
      <c r="K29" s="31"/>
      <c r="L29" s="31"/>
      <c r="M29" s="31"/>
      <c r="N29" s="31"/>
      <c r="O29" s="31"/>
      <c r="P29" s="31"/>
      <c r="Q29" s="3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">
      <c r="A30" s="70" t="s">
        <v>207</v>
      </c>
      <c r="B30" s="77" t="s">
        <v>29</v>
      </c>
      <c r="C30" s="28">
        <v>1</v>
      </c>
      <c r="D30" s="28"/>
      <c r="E30" s="28"/>
      <c r="F30" s="32"/>
      <c r="G30" s="30">
        <f>SUMIF($B$7:$B$25,"DAS-3",$G$7:$G$25)</f>
        <v>0</v>
      </c>
      <c r="H30" s="30">
        <v>1695.65</v>
      </c>
      <c r="I30" s="30">
        <v>6782.61</v>
      </c>
      <c r="J30" s="30">
        <f>SUM(H30:I30)</f>
        <v>8478.26</v>
      </c>
      <c r="K30" s="31"/>
      <c r="L30" s="31"/>
      <c r="M30" s="31"/>
      <c r="N30" s="31"/>
      <c r="O30" s="31"/>
      <c r="P30" s="31"/>
      <c r="Q30" s="3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78" t="s">
        <v>233</v>
      </c>
      <c r="B31" s="27" t="s">
        <v>33</v>
      </c>
      <c r="C31" s="28">
        <v>1</v>
      </c>
      <c r="D31" s="28"/>
      <c r="E31" s="28">
        <v>2</v>
      </c>
      <c r="F31" s="33"/>
      <c r="G31" s="30">
        <f>SUMIF($B$7:$B$25,"DAS-4",$G$7:$G$25)</f>
        <v>0</v>
      </c>
      <c r="H31" s="30">
        <f>SUMIF($B$7:$B$25,"DAS-4",$H$7:$H$25)</f>
        <v>2620.56</v>
      </c>
      <c r="I31" s="30">
        <f>SUMIF($B$7:$B$25,"DAS-4",$I$7:$I$25)</f>
        <v>10482.219999999999</v>
      </c>
      <c r="J31" s="30">
        <f>SUMIF($B$7:$B$25,"DAS-4",$J$7:$J$25)</f>
        <v>13102.779999999999</v>
      </c>
      <c r="K31" s="31"/>
      <c r="L31" s="31"/>
      <c r="M31" s="31"/>
      <c r="N31" s="31"/>
      <c r="O31" s="31"/>
      <c r="P31" s="31"/>
      <c r="Q31" s="3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">
      <c r="A32" s="78" t="s">
        <v>234</v>
      </c>
      <c r="B32" s="77" t="s">
        <v>33</v>
      </c>
      <c r="C32" s="28">
        <v>1</v>
      </c>
      <c r="D32" s="28"/>
      <c r="E32" s="28"/>
      <c r="F32" s="33"/>
      <c r="G32" s="30">
        <f>SUMIF($B$7:$B$25,"DAS-5",$G$7:$G$25)</f>
        <v>0</v>
      </c>
      <c r="H32" s="30">
        <v>2158.12</v>
      </c>
      <c r="I32" s="30">
        <v>8632.42</v>
      </c>
      <c r="J32" s="30">
        <f>SUM(G32:I32)</f>
        <v>10790.54</v>
      </c>
      <c r="K32" s="31"/>
      <c r="L32" s="31"/>
      <c r="M32" s="31"/>
      <c r="N32" s="31"/>
      <c r="O32" s="31"/>
      <c r="P32" s="31"/>
      <c r="Q32" s="3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69" customFormat="1" x14ac:dyDescent="0.2">
      <c r="A33" s="78" t="s">
        <v>286</v>
      </c>
      <c r="B33" s="77" t="s">
        <v>35</v>
      </c>
      <c r="C33" s="28">
        <v>1</v>
      </c>
      <c r="D33" s="28"/>
      <c r="E33" s="28">
        <v>5</v>
      </c>
      <c r="F33" s="33"/>
      <c r="G33" s="30">
        <f t="shared" ref="G33:J48" si="4">SUMIF($B$7:$B$25,"DAS-5",$G$7:$G$25)</f>
        <v>0</v>
      </c>
      <c r="H33" s="30">
        <v>1079.06</v>
      </c>
      <c r="I33" s="30">
        <v>4316.21</v>
      </c>
      <c r="J33" s="30">
        <f>SUM(H33:I33)</f>
        <v>5395.27</v>
      </c>
      <c r="K33" s="36"/>
      <c r="L33" s="36"/>
      <c r="M33" s="36"/>
      <c r="N33" s="36"/>
      <c r="O33" s="36"/>
      <c r="P33" s="36"/>
      <c r="Q33" s="36"/>
    </row>
    <row r="34" spans="1:30" s="69" customFormat="1" x14ac:dyDescent="0.2">
      <c r="A34" s="78" t="s">
        <v>235</v>
      </c>
      <c r="B34" s="77" t="s">
        <v>35</v>
      </c>
      <c r="C34" s="28">
        <v>1</v>
      </c>
      <c r="D34" s="28"/>
      <c r="E34" s="28"/>
      <c r="F34" s="33"/>
      <c r="G34" s="30">
        <f t="shared" si="4"/>
        <v>0</v>
      </c>
      <c r="H34" s="30">
        <v>1079.06</v>
      </c>
      <c r="I34" s="30">
        <v>4316.21</v>
      </c>
      <c r="J34" s="30">
        <f>SUM(H34:I34)</f>
        <v>5395.27</v>
      </c>
      <c r="K34" s="36"/>
      <c r="L34" s="36"/>
      <c r="M34" s="36"/>
      <c r="N34" s="36"/>
      <c r="O34" s="36"/>
      <c r="P34" s="36"/>
      <c r="Q34" s="36"/>
    </row>
    <row r="35" spans="1:30" s="69" customFormat="1" x14ac:dyDescent="0.2">
      <c r="A35" s="78" t="s">
        <v>221</v>
      </c>
      <c r="B35" s="77" t="s">
        <v>35</v>
      </c>
      <c r="C35" s="28">
        <v>1</v>
      </c>
      <c r="D35" s="28"/>
      <c r="E35" s="28"/>
      <c r="F35" s="33"/>
      <c r="G35" s="30">
        <f t="shared" si="4"/>
        <v>0</v>
      </c>
      <c r="H35" s="30">
        <v>1079.06</v>
      </c>
      <c r="I35" s="30">
        <v>4316.21</v>
      </c>
      <c r="J35" s="30">
        <f>SUM(H35:I35)</f>
        <v>5395.27</v>
      </c>
      <c r="K35" s="36"/>
      <c r="L35" s="36"/>
      <c r="M35" s="36"/>
      <c r="N35" s="36"/>
      <c r="O35" s="36"/>
      <c r="P35" s="36"/>
      <c r="Q35" s="36"/>
    </row>
    <row r="36" spans="1:30" s="69" customFormat="1" x14ac:dyDescent="0.2">
      <c r="A36" s="78" t="s">
        <v>209</v>
      </c>
      <c r="B36" s="77" t="s">
        <v>35</v>
      </c>
      <c r="C36" s="28">
        <v>1</v>
      </c>
      <c r="D36" s="28"/>
      <c r="E36" s="28"/>
      <c r="F36" s="33"/>
      <c r="G36" s="30">
        <f t="shared" si="4"/>
        <v>0</v>
      </c>
      <c r="H36" s="30">
        <v>1079.06</v>
      </c>
      <c r="I36" s="30">
        <v>4316.21</v>
      </c>
      <c r="J36" s="30">
        <f>SUM(H36:I36)</f>
        <v>5395.27</v>
      </c>
      <c r="K36" s="36"/>
      <c r="L36" s="36"/>
      <c r="M36" s="36"/>
      <c r="N36" s="36"/>
      <c r="O36" s="36"/>
      <c r="P36" s="36"/>
      <c r="Q36" s="36"/>
    </row>
    <row r="37" spans="1:30" s="69" customFormat="1" x14ac:dyDescent="0.2">
      <c r="A37" s="78" t="s">
        <v>236</v>
      </c>
      <c r="B37" s="77" t="s">
        <v>35</v>
      </c>
      <c r="C37" s="28">
        <v>1</v>
      </c>
      <c r="D37" s="28"/>
      <c r="E37" s="28"/>
      <c r="F37" s="33"/>
      <c r="G37" s="30">
        <f t="shared" si="4"/>
        <v>0</v>
      </c>
      <c r="H37" s="30">
        <v>1079.06</v>
      </c>
      <c r="I37" s="30">
        <v>4316.21</v>
      </c>
      <c r="J37" s="30">
        <f>SUM(H37:I37)</f>
        <v>5395.27</v>
      </c>
      <c r="K37" s="36"/>
      <c r="L37" s="36"/>
      <c r="M37" s="36"/>
      <c r="N37" s="36"/>
      <c r="O37" s="36"/>
      <c r="P37" s="36"/>
      <c r="Q37" s="36"/>
    </row>
    <row r="38" spans="1:30" x14ac:dyDescent="0.2">
      <c r="A38" s="78"/>
      <c r="B38" s="27" t="s">
        <v>37</v>
      </c>
      <c r="C38" s="28">
        <f>SUMIFS($E$7:$E$25,$B$7:$B$25,"CAA-1",$D$7:$D$25,"&lt;&gt;VAGO")</f>
        <v>0</v>
      </c>
      <c r="D38" s="28"/>
      <c r="E38" s="28">
        <f t="shared" si="3"/>
        <v>0</v>
      </c>
      <c r="F38" s="33"/>
      <c r="G38" s="30">
        <f t="shared" si="4"/>
        <v>0</v>
      </c>
      <c r="H38" s="30">
        <f>SUMIF($B$7:$B$25,"CAA-1",$H$7:$H$25)</f>
        <v>0</v>
      </c>
      <c r="I38" s="30">
        <f>SUMIF($B$7:$B$25,"CAA-1",$I$7:$I$25)</f>
        <v>0</v>
      </c>
      <c r="J38" s="30">
        <f>SUMIF($B$7:$B$25,"CAA-1",$J$7:$J$25)</f>
        <v>0</v>
      </c>
      <c r="K38" s="31"/>
      <c r="L38" s="31"/>
      <c r="M38" s="31"/>
      <c r="N38" s="31"/>
      <c r="O38" s="31"/>
      <c r="P38" s="31"/>
      <c r="Q38" s="3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">
      <c r="A39" s="78" t="s">
        <v>210</v>
      </c>
      <c r="B39" s="27" t="s">
        <v>39</v>
      </c>
      <c r="C39" s="28">
        <v>1</v>
      </c>
      <c r="D39" s="28"/>
      <c r="E39" s="28">
        <v>3</v>
      </c>
      <c r="F39" s="33"/>
      <c r="G39" s="30">
        <f t="shared" si="4"/>
        <v>0</v>
      </c>
      <c r="H39" s="30">
        <v>770.75</v>
      </c>
      <c r="I39" s="30">
        <v>3083.01</v>
      </c>
      <c r="J39" s="88">
        <f>SUM(H39:I39)</f>
        <v>3853.76</v>
      </c>
      <c r="K39" s="31"/>
      <c r="L39" s="31"/>
      <c r="M39" s="31"/>
      <c r="N39" s="31"/>
      <c r="O39" s="31"/>
      <c r="P39" s="31"/>
      <c r="Q39" s="3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69" customFormat="1" x14ac:dyDescent="0.2">
      <c r="A40" s="78" t="s">
        <v>237</v>
      </c>
      <c r="B40" s="77" t="s">
        <v>39</v>
      </c>
      <c r="C40" s="28">
        <v>1</v>
      </c>
      <c r="D40" s="28"/>
      <c r="E40" s="28"/>
      <c r="F40" s="33"/>
      <c r="G40" s="30">
        <f t="shared" si="4"/>
        <v>0</v>
      </c>
      <c r="H40" s="30">
        <v>770.75</v>
      </c>
      <c r="I40" s="30">
        <v>3083.01</v>
      </c>
      <c r="J40" s="30">
        <f>SUM(H40:I40)</f>
        <v>3853.76</v>
      </c>
      <c r="K40" s="36"/>
      <c r="L40" s="36"/>
      <c r="M40" s="36"/>
      <c r="N40" s="36"/>
      <c r="O40" s="36"/>
      <c r="P40" s="36"/>
      <c r="Q40" s="36"/>
    </row>
    <row r="41" spans="1:30" s="69" customFormat="1" x14ac:dyDescent="0.2">
      <c r="A41" s="78" t="s">
        <v>237</v>
      </c>
      <c r="B41" s="77" t="s">
        <v>39</v>
      </c>
      <c r="C41" s="28">
        <v>1</v>
      </c>
      <c r="D41" s="28"/>
      <c r="E41" s="28"/>
      <c r="F41" s="33"/>
      <c r="G41" s="30">
        <f t="shared" si="4"/>
        <v>0</v>
      </c>
      <c r="H41" s="30">
        <v>770.75</v>
      </c>
      <c r="I41" s="30">
        <v>3083.01</v>
      </c>
      <c r="J41" s="30">
        <f>SUM(H41:I41)</f>
        <v>3853.76</v>
      </c>
      <c r="K41" s="36"/>
      <c r="L41" s="36"/>
      <c r="M41" s="36"/>
      <c r="N41" s="36"/>
      <c r="O41" s="36"/>
      <c r="P41" s="36"/>
      <c r="Q41" s="36"/>
    </row>
    <row r="42" spans="1:30" x14ac:dyDescent="0.2">
      <c r="A42" s="79" t="s">
        <v>238</v>
      </c>
      <c r="B42" s="77" t="s">
        <v>41</v>
      </c>
      <c r="C42" s="28">
        <v>1</v>
      </c>
      <c r="D42" s="28"/>
      <c r="E42" s="28">
        <f t="shared" si="3"/>
        <v>1</v>
      </c>
      <c r="F42" s="32"/>
      <c r="G42" s="30">
        <f t="shared" si="4"/>
        <v>0</v>
      </c>
      <c r="H42" s="30">
        <f>SUMIF($B$7:$B$25,"CAA-3",$H$7:$H$25)</f>
        <v>0</v>
      </c>
      <c r="I42" s="30">
        <f>SUMIF($B$7:$B$25,"CAA-3",$I$7:$I$25)</f>
        <v>0</v>
      </c>
      <c r="J42" s="30">
        <f>SUMIF($B$7:$B$25,"CAA-3",$J$7:$J$25)</f>
        <v>0</v>
      </c>
      <c r="K42" s="31"/>
      <c r="L42" s="31"/>
      <c r="M42" s="31"/>
      <c r="N42" s="31"/>
      <c r="O42" s="31"/>
      <c r="P42" s="31"/>
      <c r="Q42" s="3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">
      <c r="A43" s="78" t="s">
        <v>216</v>
      </c>
      <c r="B43" s="17" t="s">
        <v>43</v>
      </c>
      <c r="C43" s="28">
        <v>1</v>
      </c>
      <c r="D43" s="28"/>
      <c r="E43" s="28">
        <v>3</v>
      </c>
      <c r="F43" s="32"/>
      <c r="G43" s="30">
        <f t="shared" si="4"/>
        <v>0</v>
      </c>
      <c r="H43" s="30">
        <v>308.3</v>
      </c>
      <c r="I43" s="30">
        <v>1233.21</v>
      </c>
      <c r="J43" s="30">
        <f>SUM(G43:I43)</f>
        <v>1541.51</v>
      </c>
      <c r="K43" s="31"/>
      <c r="L43" s="31"/>
      <c r="M43" s="31"/>
      <c r="N43" s="31"/>
      <c r="O43" s="31"/>
      <c r="P43" s="31"/>
      <c r="Q43" s="3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69" customFormat="1" x14ac:dyDescent="0.2">
      <c r="A44" s="78" t="s">
        <v>216</v>
      </c>
      <c r="B44" s="77" t="s">
        <v>43</v>
      </c>
      <c r="C44" s="28">
        <v>1</v>
      </c>
      <c r="D44" s="28"/>
      <c r="E44" s="28"/>
      <c r="F44" s="32"/>
      <c r="G44" s="30">
        <f t="shared" si="4"/>
        <v>0</v>
      </c>
      <c r="H44" s="30">
        <v>269.76</v>
      </c>
      <c r="I44" s="30">
        <v>1079.06</v>
      </c>
      <c r="J44" s="30">
        <f>SUM(H44:I44)</f>
        <v>1348.82</v>
      </c>
      <c r="K44" s="36"/>
      <c r="L44" s="36"/>
      <c r="M44" s="36"/>
      <c r="N44" s="36"/>
      <c r="O44" s="36"/>
      <c r="P44" s="36"/>
      <c r="Q44" s="36"/>
    </row>
    <row r="45" spans="1:30" s="69" customFormat="1" x14ac:dyDescent="0.2">
      <c r="A45" s="78" t="s">
        <v>239</v>
      </c>
      <c r="B45" s="77" t="s">
        <v>43</v>
      </c>
      <c r="C45" s="28">
        <v>1</v>
      </c>
      <c r="D45" s="28"/>
      <c r="E45" s="28"/>
      <c r="F45" s="32"/>
      <c r="G45" s="30">
        <f t="shared" si="4"/>
        <v>0</v>
      </c>
      <c r="H45" s="30">
        <f t="shared" si="4"/>
        <v>0</v>
      </c>
      <c r="I45" s="30">
        <f t="shared" si="4"/>
        <v>0</v>
      </c>
      <c r="J45" s="30">
        <f t="shared" si="4"/>
        <v>0</v>
      </c>
      <c r="K45" s="36"/>
      <c r="L45" s="36"/>
      <c r="M45" s="36"/>
      <c r="N45" s="36"/>
      <c r="O45" s="36"/>
      <c r="P45" s="36"/>
      <c r="Q45" s="36"/>
    </row>
    <row r="46" spans="1:30" x14ac:dyDescent="0.2">
      <c r="A46" s="78" t="s">
        <v>212</v>
      </c>
      <c r="B46" s="17" t="s">
        <v>45</v>
      </c>
      <c r="C46" s="28">
        <v>1</v>
      </c>
      <c r="D46" s="28"/>
      <c r="E46" s="28">
        <v>3</v>
      </c>
      <c r="F46" s="32"/>
      <c r="G46" s="30">
        <f t="shared" si="4"/>
        <v>0</v>
      </c>
      <c r="H46" s="30">
        <v>269.76</v>
      </c>
      <c r="I46" s="30">
        <v>1079.06</v>
      </c>
      <c r="J46" s="30">
        <f>SUM(G46:I46)</f>
        <v>1348.82</v>
      </c>
      <c r="K46" s="31"/>
      <c r="L46" s="31"/>
      <c r="M46" s="31"/>
      <c r="N46" s="31"/>
      <c r="O46" s="31"/>
      <c r="P46" s="31"/>
      <c r="Q46" s="3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69" customFormat="1" x14ac:dyDescent="0.2">
      <c r="A47" s="78" t="s">
        <v>212</v>
      </c>
      <c r="B47" s="82" t="s">
        <v>45</v>
      </c>
      <c r="C47" s="28">
        <v>1</v>
      </c>
      <c r="D47" s="28"/>
      <c r="E47" s="28"/>
      <c r="F47" s="80"/>
      <c r="G47" s="30">
        <f t="shared" si="4"/>
        <v>0</v>
      </c>
      <c r="H47" s="30">
        <v>269.76</v>
      </c>
      <c r="I47" s="30">
        <v>1079.06</v>
      </c>
      <c r="J47" s="30">
        <f>SUM(G47:I47)</f>
        <v>1348.82</v>
      </c>
      <c r="K47" s="36"/>
      <c r="L47" s="36"/>
      <c r="M47" s="36"/>
      <c r="N47" s="36"/>
      <c r="O47" s="36"/>
      <c r="P47" s="36"/>
      <c r="Q47" s="36"/>
    </row>
    <row r="48" spans="1:30" s="69" customFormat="1" x14ac:dyDescent="0.2">
      <c r="A48" s="78" t="s">
        <v>214</v>
      </c>
      <c r="B48" s="82" t="s">
        <v>45</v>
      </c>
      <c r="C48" s="28">
        <v>1</v>
      </c>
      <c r="D48" s="28"/>
      <c r="E48" s="28"/>
      <c r="F48" s="80"/>
      <c r="G48" s="30">
        <f t="shared" si="4"/>
        <v>0</v>
      </c>
      <c r="H48" s="81">
        <v>269.76</v>
      </c>
      <c r="I48" s="81">
        <v>1079.06</v>
      </c>
      <c r="J48" s="81">
        <f>SUM(H48:I48)</f>
        <v>1348.82</v>
      </c>
      <c r="K48" s="36"/>
      <c r="L48" s="36"/>
      <c r="M48" s="36"/>
      <c r="N48" s="36"/>
      <c r="O48" s="36"/>
      <c r="P48" s="36"/>
      <c r="Q48" s="36"/>
    </row>
    <row r="49" spans="1:30" x14ac:dyDescent="0.2">
      <c r="A49" s="23" t="s">
        <v>46</v>
      </c>
      <c r="B49" s="25"/>
      <c r="C49" s="34">
        <f>SUM(C28:C48)</f>
        <v>20</v>
      </c>
      <c r="D49" s="34">
        <f t="shared" ref="D49" si="5">SUM(D27:D42)</f>
        <v>0</v>
      </c>
      <c r="E49" s="34">
        <f>SUM(E28:E48)</f>
        <v>20</v>
      </c>
      <c r="F49" s="25"/>
      <c r="G49" s="35">
        <f t="shared" ref="G49:J49" si="6">SUM(G27:G46)</f>
        <v>0</v>
      </c>
      <c r="H49" s="35">
        <f t="shared" si="6"/>
        <v>21020.999999999996</v>
      </c>
      <c r="I49" s="35">
        <f t="shared" si="6"/>
        <v>84083.87999999999</v>
      </c>
      <c r="J49" s="35">
        <f t="shared" si="6"/>
        <v>105104.88</v>
      </c>
      <c r="K49" s="31"/>
      <c r="L49" s="31"/>
      <c r="M49" s="31"/>
      <c r="N49" s="31"/>
      <c r="O49" s="31"/>
      <c r="P49" s="31"/>
      <c r="Q49" s="3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45.75" customHeight="1" x14ac:dyDescent="0.2">
      <c r="A50" s="36"/>
      <c r="B50" s="31"/>
      <c r="C50" s="31"/>
      <c r="D50" s="31"/>
      <c r="E50" s="31"/>
      <c r="F50" s="31"/>
      <c r="G50" s="31"/>
      <c r="H50" s="21"/>
      <c r="I50" s="21"/>
      <c r="J50" s="37"/>
      <c r="K50" s="31"/>
      <c r="L50" s="31"/>
      <c r="M50" s="31"/>
      <c r="N50" s="31"/>
      <c r="O50" s="31"/>
      <c r="P50" s="31"/>
      <c r="Q50" s="3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">
      <c r="A51" s="99" t="s">
        <v>47</v>
      </c>
      <c r="B51" s="91"/>
      <c r="C51" s="91"/>
      <c r="D51" s="91"/>
      <c r="E51" s="91"/>
      <c r="F51" s="91"/>
      <c r="G51" s="91"/>
      <c r="H51" s="91"/>
      <c r="I51" s="92"/>
      <c r="J51" s="31"/>
      <c r="K51" s="7"/>
      <c r="L51" s="31"/>
      <c r="M51" s="31"/>
      <c r="N51" s="31"/>
      <c r="O51" s="31"/>
      <c r="P51" s="31"/>
      <c r="Q51" s="3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30" x14ac:dyDescent="0.2">
      <c r="A52" s="10" t="s">
        <v>48</v>
      </c>
      <c r="B52" s="10" t="s">
        <v>49</v>
      </c>
      <c r="C52" s="10" t="s">
        <v>50</v>
      </c>
      <c r="D52" s="10" t="s">
        <v>51</v>
      </c>
      <c r="E52" s="10" t="s">
        <v>52</v>
      </c>
      <c r="F52" s="10" t="s">
        <v>53</v>
      </c>
      <c r="G52" s="10" t="s">
        <v>54</v>
      </c>
      <c r="H52" s="10" t="s">
        <v>55</v>
      </c>
      <c r="I52" s="10" t="s">
        <v>56</v>
      </c>
      <c r="J52" s="38"/>
      <c r="K52" s="7"/>
      <c r="L52" s="38"/>
      <c r="M52" s="38"/>
      <c r="N52" s="38"/>
      <c r="O52" s="38"/>
      <c r="P52" s="38"/>
      <c r="Q52" s="38"/>
      <c r="R52" s="3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G53" s="43">
        <v>0</v>
      </c>
      <c r="H53" s="43">
        <v>0</v>
      </c>
      <c r="I53" s="44">
        <f t="shared" ref="I53:I62" si="7">SUM(G53:H53)</f>
        <v>0</v>
      </c>
      <c r="J53" s="31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0"/>
      <c r="B54" s="41"/>
      <c r="C54" s="16"/>
      <c r="D54" s="15"/>
      <c r="E54" s="27">
        <v>1</v>
      </c>
      <c r="F54" s="42"/>
      <c r="G54" s="43">
        <v>0</v>
      </c>
      <c r="H54" s="43">
        <v>0</v>
      </c>
      <c r="I54" s="44">
        <f t="shared" si="7"/>
        <v>0</v>
      </c>
      <c r="J54" s="31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0"/>
      <c r="B55" s="41"/>
      <c r="C55" s="16"/>
      <c r="D55" s="15"/>
      <c r="E55" s="45">
        <v>1</v>
      </c>
      <c r="F55" s="14"/>
      <c r="G55" s="43">
        <v>0</v>
      </c>
      <c r="H55" s="43">
        <v>0</v>
      </c>
      <c r="I55" s="44">
        <f t="shared" si="7"/>
        <v>0</v>
      </c>
      <c r="J55" s="31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46"/>
      <c r="B56" s="41"/>
      <c r="C56" s="15"/>
      <c r="D56" s="15"/>
      <c r="E56" s="27">
        <v>1</v>
      </c>
      <c r="F56" s="14"/>
      <c r="G56" s="43">
        <v>0</v>
      </c>
      <c r="H56" s="43">
        <v>0</v>
      </c>
      <c r="I56" s="44">
        <f t="shared" si="7"/>
        <v>0</v>
      </c>
      <c r="J56" s="31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46"/>
      <c r="B57" s="41"/>
      <c r="C57" s="15"/>
      <c r="D57" s="15"/>
      <c r="E57" s="27">
        <v>1</v>
      </c>
      <c r="F57" s="14"/>
      <c r="G57" s="43">
        <v>0</v>
      </c>
      <c r="H57" s="43">
        <v>0</v>
      </c>
      <c r="I57" s="44">
        <f t="shared" si="7"/>
        <v>0</v>
      </c>
      <c r="J57" s="31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46"/>
      <c r="B58" s="41"/>
      <c r="C58" s="15"/>
      <c r="D58" s="15"/>
      <c r="E58" s="27">
        <v>1</v>
      </c>
      <c r="F58" s="14"/>
      <c r="G58" s="43">
        <v>0</v>
      </c>
      <c r="H58" s="43">
        <v>0</v>
      </c>
      <c r="I58" s="44">
        <f t="shared" si="7"/>
        <v>0</v>
      </c>
      <c r="J58" s="31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46"/>
      <c r="B59" s="41"/>
      <c r="C59" s="15"/>
      <c r="D59" s="15"/>
      <c r="E59" s="27">
        <v>1</v>
      </c>
      <c r="F59" s="14"/>
      <c r="G59" s="43">
        <v>0</v>
      </c>
      <c r="H59" s="43">
        <v>0</v>
      </c>
      <c r="I59" s="44">
        <f t="shared" si="7"/>
        <v>0</v>
      </c>
      <c r="J59" s="31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46"/>
      <c r="B60" s="41"/>
      <c r="C60" s="15"/>
      <c r="D60" s="15"/>
      <c r="E60" s="27">
        <v>1</v>
      </c>
      <c r="F60" s="14"/>
      <c r="G60" s="43">
        <v>0</v>
      </c>
      <c r="H60" s="43">
        <v>0</v>
      </c>
      <c r="I60" s="44">
        <f t="shared" si="7"/>
        <v>0</v>
      </c>
      <c r="J60" s="31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46"/>
      <c r="B61" s="41"/>
      <c r="C61" s="15"/>
      <c r="D61" s="15"/>
      <c r="E61" s="27">
        <v>1</v>
      </c>
      <c r="F61" s="14"/>
      <c r="G61" s="43">
        <v>0</v>
      </c>
      <c r="H61" s="43">
        <v>0</v>
      </c>
      <c r="I61" s="44">
        <f t="shared" si="7"/>
        <v>0</v>
      </c>
      <c r="J61" s="31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46"/>
      <c r="B62" s="41"/>
      <c r="C62" s="15"/>
      <c r="D62" s="15"/>
      <c r="E62" s="27">
        <v>1</v>
      </c>
      <c r="F62" s="14"/>
      <c r="G62" s="43">
        <v>0</v>
      </c>
      <c r="H62" s="43">
        <v>0</v>
      </c>
      <c r="I62" s="44">
        <f t="shared" si="7"/>
        <v>0</v>
      </c>
      <c r="J62" s="31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45" x14ac:dyDescent="0.2">
      <c r="A63" s="23" t="s">
        <v>57</v>
      </c>
      <c r="B63" s="23" t="s">
        <v>58</v>
      </c>
      <c r="C63" s="24" t="s">
        <v>59</v>
      </c>
      <c r="D63" s="24" t="s">
        <v>60</v>
      </c>
      <c r="E63" s="24" t="s">
        <v>61</v>
      </c>
      <c r="F63" s="47"/>
      <c r="G63" s="24" t="s">
        <v>62</v>
      </c>
      <c r="H63" s="24" t="s">
        <v>63</v>
      </c>
      <c r="I63" s="24" t="s">
        <v>64</v>
      </c>
      <c r="J63" s="31"/>
      <c r="K63" s="7"/>
      <c r="L63" s="7"/>
      <c r="M63" s="7"/>
      <c r="N63" s="7"/>
      <c r="O63" s="7"/>
      <c r="P63" s="7"/>
      <c r="Q63" s="7"/>
      <c r="R63" s="48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x14ac:dyDescent="0.2">
      <c r="A64" s="26" t="s">
        <v>65</v>
      </c>
      <c r="B64" s="49" t="s">
        <v>66</v>
      </c>
      <c r="C64" s="28">
        <f>SUMIFS($E$53:$E$62,$B$53:$B$62,"FDA",$D$53:$D$62,"&lt;&gt;VAGO")</f>
        <v>0</v>
      </c>
      <c r="D64" s="28">
        <f>SUMIFS($E$53:$E$62,$B$53:$B$62,"FDA",$D$53:$D$62,"VAGO")</f>
        <v>0</v>
      </c>
      <c r="E64" s="28">
        <f t="shared" ref="E64:E68" si="8">C64+D64</f>
        <v>0</v>
      </c>
      <c r="F64" s="29"/>
      <c r="G64" s="20">
        <f>SUMIF($B$53:$B$62,"FDA",$G$53:$G$62)</f>
        <v>0</v>
      </c>
      <c r="H64" s="20">
        <f>SUMIF($B$53:$B$62,"FDA",$H$53:$H$62)</f>
        <v>0</v>
      </c>
      <c r="I64" s="20">
        <f>SUMIF($B$53:$B$62,"FDA",$I$53:$I$62)</f>
        <v>0</v>
      </c>
      <c r="J64" s="21"/>
      <c r="K64" s="7"/>
      <c r="L64" s="21"/>
      <c r="M64" s="21"/>
      <c r="N64" s="21"/>
      <c r="O64" s="21"/>
      <c r="P64" s="21"/>
      <c r="Q64" s="21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">
      <c r="A65" s="26" t="s">
        <v>67</v>
      </c>
      <c r="B65" s="49" t="s">
        <v>68</v>
      </c>
      <c r="C65" s="28">
        <f>SUMIFS($E$53:$E$62,$B$53:$B$62,"FDA-1",$D$53:$D$62,"&lt;&gt;VAGO")</f>
        <v>0</v>
      </c>
      <c r="D65" s="28">
        <f>SUMIFS($E$53:$E$62,$B$53:$B$62,"FDA-1",$D$53:$D$62,"VAGO")</f>
        <v>0</v>
      </c>
      <c r="E65" s="28">
        <f t="shared" si="8"/>
        <v>0</v>
      </c>
      <c r="F65" s="29"/>
      <c r="G65" s="20">
        <f>SUMIF($B$53:$B$62,"FDA-1",$G$53:$G$62)</f>
        <v>0</v>
      </c>
      <c r="H65" s="20">
        <f>SUMIF($B$53:$B$62,"FDA-1",$H$53:$H$62)</f>
        <v>0</v>
      </c>
      <c r="I65" s="20">
        <f>SUMIF($B$53:$B$62,"FDA-1",$I$53:$I$62)</f>
        <v>0</v>
      </c>
      <c r="J65" s="21"/>
      <c r="K65" s="7"/>
      <c r="L65" s="21"/>
      <c r="M65" s="21"/>
      <c r="N65" s="21"/>
      <c r="O65" s="21"/>
      <c r="P65" s="21"/>
      <c r="Q65" s="21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">
      <c r="A66" s="26" t="s">
        <v>69</v>
      </c>
      <c r="B66" s="49" t="s">
        <v>70</v>
      </c>
      <c r="C66" s="28">
        <f>SUMIFS($E$53:$E$62,$B$53:$B$62,"FDA-2",$D$53:$D$62,"&lt;&gt;VAGO")</f>
        <v>0</v>
      </c>
      <c r="D66" s="28">
        <f>SUMIFS($E$53:$E$62,$B$53:$B$62,"FDA-2",$D$53:$D$62,"VAGO")</f>
        <v>0</v>
      </c>
      <c r="E66" s="28">
        <f t="shared" si="8"/>
        <v>0</v>
      </c>
      <c r="F66" s="32"/>
      <c r="G66" s="20">
        <f>SUMIF($B$53:$B$62,"FDA-2",$G$53:$G$62)</f>
        <v>0</v>
      </c>
      <c r="H66" s="20">
        <f>SUMIF($B$53:$B$62,"FDA-2",$H$53:$H$62)</f>
        <v>0</v>
      </c>
      <c r="I66" s="20">
        <f>SUMIF($B$53:$B$62,"FDA-2",$I$53:$I$62)</f>
        <v>0</v>
      </c>
      <c r="J66" s="21"/>
      <c r="K66" s="7"/>
      <c r="L66" s="21"/>
      <c r="M66" s="21"/>
      <c r="N66" s="21"/>
      <c r="O66" s="21"/>
      <c r="P66" s="21"/>
      <c r="Q66" s="21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">
      <c r="A67" s="26" t="s">
        <v>71</v>
      </c>
      <c r="B67" s="49" t="s">
        <v>72</v>
      </c>
      <c r="C67" s="28">
        <f>SUMIFS($E$53:$E$62,$B$53:$B$62,"FDA-3",$D$53:$D$62,"&lt;&gt;VAGO")</f>
        <v>0</v>
      </c>
      <c r="D67" s="28">
        <f>SUMIFS($E$53:$E$62,$B$53:$B$62,"FDA-3",$D$53:$D$62,"VAGO")</f>
        <v>0</v>
      </c>
      <c r="E67" s="28">
        <f t="shared" si="8"/>
        <v>0</v>
      </c>
      <c r="F67" s="33"/>
      <c r="G67" s="20">
        <f>SUMIF($B$53:$B$62,"FDA-3",$G$53:$G$62)</f>
        <v>0</v>
      </c>
      <c r="H67" s="20">
        <f>SUMIF($B$53:$B$62,"FDA-3",$H$53:$H$62)</f>
        <v>0</v>
      </c>
      <c r="I67" s="20">
        <f>SUMIF($B$53:$B$62,"FDA-3",$I$53:$I$62)</f>
        <v>0</v>
      </c>
      <c r="J67" s="21"/>
      <c r="K67" s="7"/>
      <c r="L67" s="21"/>
      <c r="M67" s="21"/>
      <c r="N67" s="21"/>
      <c r="O67" s="21"/>
      <c r="P67" s="21"/>
      <c r="Q67" s="21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">
      <c r="A68" s="26" t="s">
        <v>73</v>
      </c>
      <c r="B68" s="49" t="s">
        <v>74</v>
      </c>
      <c r="C68" s="28">
        <f>SUMIFS($E$53:$E$62,$B$53:$B$62,"FDA-4",$D$53:$D$62,"&lt;&gt;VAGO")</f>
        <v>0</v>
      </c>
      <c r="D68" s="28">
        <f>SUMIFS($E$53:$E$62,$B$53:$B$62,"FDA-4",$D$53:$D$62,"VAGO")</f>
        <v>0</v>
      </c>
      <c r="E68" s="28">
        <f t="shared" si="8"/>
        <v>0</v>
      </c>
      <c r="F68" s="32"/>
      <c r="G68" s="20">
        <f>SUMIF($B$53:$B$62,"FDA-4",$G$53:$G$62)</f>
        <v>0</v>
      </c>
      <c r="H68" s="20">
        <f>SUMIF($B$53:$B$62,"FDA-4",$H$53:$H$62)</f>
        <v>0</v>
      </c>
      <c r="I68" s="20">
        <f>SUMIF($B$53:$B$62,"FDA-4",$I$53:$I$62)</f>
        <v>0</v>
      </c>
      <c r="J68" s="21"/>
      <c r="K68" s="7"/>
      <c r="L68" s="21"/>
      <c r="M68" s="21"/>
      <c r="N68" s="21"/>
      <c r="O68" s="21"/>
      <c r="P68" s="21"/>
      <c r="Q68" s="21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30" x14ac:dyDescent="0.2">
      <c r="A69" s="23" t="s">
        <v>75</v>
      </c>
      <c r="B69" s="47"/>
      <c r="C69" s="34">
        <f t="shared" ref="C69:E69" si="9">SUM(C65:C68)</f>
        <v>0</v>
      </c>
      <c r="D69" s="34">
        <f t="shared" si="9"/>
        <v>0</v>
      </c>
      <c r="E69" s="34">
        <f t="shared" si="9"/>
        <v>0</v>
      </c>
      <c r="F69" s="47"/>
      <c r="G69" s="50">
        <f t="shared" ref="G69:I69" si="10">SUM(G64:G68)</f>
        <v>0</v>
      </c>
      <c r="H69" s="50">
        <f t="shared" si="10"/>
        <v>0</v>
      </c>
      <c r="I69" s="50">
        <f t="shared" si="10"/>
        <v>0</v>
      </c>
      <c r="J69" s="21"/>
      <c r="K69" s="7"/>
      <c r="L69" s="21"/>
      <c r="M69" s="21"/>
      <c r="N69" s="21"/>
      <c r="O69" s="21"/>
      <c r="P69" s="21"/>
      <c r="Q69" s="21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45" customHeight="1" x14ac:dyDescent="0.2">
      <c r="A70" s="37"/>
      <c r="B70" s="37"/>
      <c r="C70" s="37"/>
      <c r="D70" s="37"/>
      <c r="E70" s="37"/>
      <c r="F70" s="37"/>
      <c r="G70" s="37"/>
      <c r="H70" s="37"/>
      <c r="I70" s="7"/>
      <c r="J70" s="21"/>
      <c r="K70" s="7"/>
      <c r="L70" s="21"/>
      <c r="M70" s="21"/>
      <c r="N70" s="21"/>
      <c r="O70" s="21"/>
      <c r="P70" s="21"/>
      <c r="Q70" s="21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">
      <c r="A71" s="99" t="s">
        <v>76</v>
      </c>
      <c r="B71" s="91"/>
      <c r="C71" s="91"/>
      <c r="D71" s="91"/>
      <c r="E71" s="91"/>
      <c r="F71" s="91"/>
      <c r="G71" s="91"/>
      <c r="H71" s="91"/>
      <c r="I71" s="92"/>
      <c r="J71" s="21"/>
      <c r="K71" s="7"/>
      <c r="L71" s="21"/>
      <c r="M71" s="21"/>
      <c r="N71" s="21"/>
      <c r="O71" s="21"/>
      <c r="P71" s="21"/>
      <c r="Q71" s="21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30" x14ac:dyDescent="0.2">
      <c r="A72" s="51" t="s">
        <v>77</v>
      </c>
      <c r="B72" s="10" t="s">
        <v>78</v>
      </c>
      <c r="C72" s="10" t="s">
        <v>79</v>
      </c>
      <c r="D72" s="10" t="s">
        <v>80</v>
      </c>
      <c r="E72" s="10" t="s">
        <v>81</v>
      </c>
      <c r="F72" s="10" t="s">
        <v>82</v>
      </c>
      <c r="G72" s="10" t="s">
        <v>83</v>
      </c>
      <c r="H72" s="10" t="s">
        <v>84</v>
      </c>
      <c r="I72" s="10" t="s">
        <v>85</v>
      </c>
      <c r="J72" s="7"/>
      <c r="K72" s="7"/>
      <c r="L72" s="7"/>
      <c r="M72" s="7"/>
      <c r="N72" s="7"/>
      <c r="O72" s="7"/>
      <c r="P72" s="7"/>
      <c r="Q72" s="7"/>
      <c r="R72" s="39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x14ac:dyDescent="0.2">
      <c r="A73" s="73" t="s">
        <v>240</v>
      </c>
      <c r="B73" s="83" t="s">
        <v>95</v>
      </c>
      <c r="C73" s="74" t="s">
        <v>241</v>
      </c>
      <c r="D73" s="74" t="s">
        <v>242</v>
      </c>
      <c r="E73" s="27">
        <v>1</v>
      </c>
      <c r="F73" s="84" t="s">
        <v>185</v>
      </c>
      <c r="G73" s="43">
        <v>6889.41</v>
      </c>
      <c r="H73" s="43">
        <v>1392.8</v>
      </c>
      <c r="I73" s="44">
        <f t="shared" ref="I73:I95" si="11">SUM(G73:H73)</f>
        <v>8282.2099999999991</v>
      </c>
      <c r="J73" s="21"/>
      <c r="K73" s="21"/>
      <c r="L73" s="21"/>
      <c r="M73" s="21"/>
      <c r="N73" s="21"/>
      <c r="O73" s="21"/>
      <c r="P73" s="21"/>
      <c r="Q73" s="2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">
      <c r="A74" s="73" t="s">
        <v>243</v>
      </c>
      <c r="B74" s="83" t="s">
        <v>95</v>
      </c>
      <c r="C74" s="74" t="s">
        <v>241</v>
      </c>
      <c r="D74" s="74" t="s">
        <v>242</v>
      </c>
      <c r="E74" s="27">
        <v>1</v>
      </c>
      <c r="F74" s="73" t="s">
        <v>186</v>
      </c>
      <c r="G74" s="43">
        <v>4185.57</v>
      </c>
      <c r="H74" s="43">
        <v>1392.8</v>
      </c>
      <c r="I74" s="44">
        <f t="shared" si="11"/>
        <v>5578.37</v>
      </c>
      <c r="J74" s="21"/>
      <c r="K74" s="21"/>
      <c r="L74" s="21"/>
      <c r="M74" s="21"/>
      <c r="N74" s="21"/>
      <c r="O74" s="21"/>
      <c r="P74" s="21"/>
      <c r="Q74" s="21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">
      <c r="A75" s="73" t="s">
        <v>244</v>
      </c>
      <c r="B75" s="83" t="s">
        <v>95</v>
      </c>
      <c r="C75" s="74" t="s">
        <v>241</v>
      </c>
      <c r="D75" s="74" t="s">
        <v>242</v>
      </c>
      <c r="E75" s="27">
        <v>1</v>
      </c>
      <c r="F75" s="84" t="s">
        <v>252</v>
      </c>
      <c r="G75" s="43">
        <v>1698.99</v>
      </c>
      <c r="H75" s="43">
        <v>1392.8</v>
      </c>
      <c r="I75" s="44">
        <f t="shared" si="11"/>
        <v>3091.79</v>
      </c>
      <c r="J75" s="21"/>
      <c r="K75" s="21"/>
      <c r="L75" s="21"/>
      <c r="M75" s="21"/>
      <c r="N75" s="21"/>
      <c r="O75" s="21"/>
      <c r="P75" s="21"/>
      <c r="Q75" s="2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">
      <c r="A76" s="72" t="s">
        <v>245</v>
      </c>
      <c r="B76" s="83" t="s">
        <v>95</v>
      </c>
      <c r="C76" s="74" t="s">
        <v>258</v>
      </c>
      <c r="D76" s="74" t="s">
        <v>242</v>
      </c>
      <c r="E76" s="45">
        <v>1</v>
      </c>
      <c r="F76" s="73" t="s">
        <v>253</v>
      </c>
      <c r="G76" s="43">
        <v>1856.54</v>
      </c>
      <c r="H76" s="43">
        <v>1392.8</v>
      </c>
      <c r="I76" s="44">
        <f t="shared" si="11"/>
        <v>3249.34</v>
      </c>
      <c r="J76" s="21"/>
      <c r="K76" s="21"/>
      <c r="L76" s="21"/>
      <c r="M76" s="21"/>
      <c r="N76" s="21"/>
      <c r="O76" s="21"/>
      <c r="P76" s="21"/>
      <c r="Q76" s="2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">
      <c r="A77" s="72" t="s">
        <v>246</v>
      </c>
      <c r="B77" s="83" t="s">
        <v>95</v>
      </c>
      <c r="C77" s="85" t="s">
        <v>258</v>
      </c>
      <c r="D77" s="74" t="s">
        <v>242</v>
      </c>
      <c r="E77" s="45">
        <v>1</v>
      </c>
      <c r="F77" s="72" t="s">
        <v>254</v>
      </c>
      <c r="G77" s="43">
        <v>4185.57</v>
      </c>
      <c r="H77" s="43">
        <v>1392.8</v>
      </c>
      <c r="I77" s="44">
        <f t="shared" si="11"/>
        <v>5578.37</v>
      </c>
      <c r="J77" s="21"/>
      <c r="K77" s="21"/>
      <c r="L77" s="21"/>
      <c r="M77" s="21"/>
      <c r="N77" s="21"/>
      <c r="O77" s="21"/>
      <c r="P77" s="21"/>
      <c r="Q77" s="2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">
      <c r="A78" s="72" t="s">
        <v>247</v>
      </c>
      <c r="B78" s="83" t="s">
        <v>95</v>
      </c>
      <c r="C78" s="85" t="s">
        <v>258</v>
      </c>
      <c r="D78" s="74" t="s">
        <v>242</v>
      </c>
      <c r="E78" s="45">
        <v>1</v>
      </c>
      <c r="F78" s="72" t="s">
        <v>255</v>
      </c>
      <c r="G78" s="43">
        <v>4573.68</v>
      </c>
      <c r="H78" s="43">
        <v>1392.8</v>
      </c>
      <c r="I78" s="44">
        <f t="shared" si="11"/>
        <v>5966.4800000000005</v>
      </c>
      <c r="J78" s="21"/>
      <c r="K78" s="21"/>
      <c r="L78" s="21"/>
      <c r="M78" s="21"/>
      <c r="N78" s="21"/>
      <c r="O78" s="21"/>
      <c r="P78" s="21"/>
      <c r="Q78" s="2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">
      <c r="A79" s="72" t="s">
        <v>248</v>
      </c>
      <c r="B79" s="83" t="s">
        <v>95</v>
      </c>
      <c r="C79" s="85" t="s">
        <v>258</v>
      </c>
      <c r="D79" s="74" t="s">
        <v>242</v>
      </c>
      <c r="E79" s="45">
        <v>1</v>
      </c>
      <c r="F79" s="72" t="s">
        <v>256</v>
      </c>
      <c r="G79" s="43">
        <v>4573.68</v>
      </c>
      <c r="H79" s="43">
        <v>1392.8</v>
      </c>
      <c r="I79" s="44">
        <f t="shared" si="11"/>
        <v>5966.4800000000005</v>
      </c>
      <c r="J79" s="21"/>
      <c r="K79" s="21"/>
      <c r="L79" s="21"/>
      <c r="M79" s="21"/>
      <c r="N79" s="21"/>
      <c r="O79" s="21"/>
      <c r="P79" s="21"/>
      <c r="Q79" s="2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">
      <c r="A80" s="72" t="s">
        <v>249</v>
      </c>
      <c r="B80" s="83" t="s">
        <v>95</v>
      </c>
      <c r="C80" s="85" t="s">
        <v>258</v>
      </c>
      <c r="D80" s="74" t="s">
        <v>242</v>
      </c>
      <c r="E80" s="45">
        <v>1</v>
      </c>
      <c r="F80" s="72" t="s">
        <v>257</v>
      </c>
      <c r="G80" s="43">
        <v>1856.54</v>
      </c>
      <c r="H80" s="43">
        <v>1392.8</v>
      </c>
      <c r="I80" s="44">
        <f t="shared" si="11"/>
        <v>3249.34</v>
      </c>
      <c r="J80" s="21"/>
      <c r="K80" s="21"/>
      <c r="L80" s="21"/>
      <c r="M80" s="21"/>
      <c r="N80" s="21"/>
      <c r="O80" s="21"/>
      <c r="P80" s="21"/>
      <c r="Q80" s="2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">
      <c r="A81" s="72" t="s">
        <v>250</v>
      </c>
      <c r="B81" s="52" t="s">
        <v>95</v>
      </c>
      <c r="C81" s="85" t="s">
        <v>258</v>
      </c>
      <c r="D81" s="74" t="s">
        <v>242</v>
      </c>
      <c r="E81" s="45">
        <v>1</v>
      </c>
      <c r="F81" s="72" t="s">
        <v>251</v>
      </c>
      <c r="G81" s="43">
        <v>1856.54</v>
      </c>
      <c r="H81" s="43">
        <v>1392.8</v>
      </c>
      <c r="I81" s="44">
        <f t="shared" si="11"/>
        <v>3249.34</v>
      </c>
      <c r="J81" s="21"/>
      <c r="K81" s="21"/>
      <c r="L81" s="21"/>
      <c r="M81" s="21"/>
      <c r="N81" s="21"/>
      <c r="O81" s="21"/>
      <c r="P81" s="21"/>
      <c r="Q81" s="2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">
      <c r="A82" s="72" t="s">
        <v>260</v>
      </c>
      <c r="B82" s="85" t="s">
        <v>261</v>
      </c>
      <c r="C82" s="85" t="s">
        <v>258</v>
      </c>
      <c r="D82" s="74" t="s">
        <v>242</v>
      </c>
      <c r="E82" s="45">
        <v>1</v>
      </c>
      <c r="F82" s="72" t="s">
        <v>259</v>
      </c>
      <c r="G82" s="43">
        <v>4440.47</v>
      </c>
      <c r="H82" s="43">
        <v>849.76</v>
      </c>
      <c r="I82" s="44">
        <f t="shared" si="11"/>
        <v>5290.2300000000005</v>
      </c>
      <c r="J82" s="21"/>
      <c r="K82" s="21"/>
      <c r="L82" s="21"/>
      <c r="M82" s="21"/>
      <c r="N82" s="21"/>
      <c r="O82" s="21"/>
      <c r="P82" s="21"/>
      <c r="Q82" s="21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s="75" customFormat="1" x14ac:dyDescent="0.2">
      <c r="A83" s="72" t="s">
        <v>263</v>
      </c>
      <c r="B83" s="85" t="s">
        <v>261</v>
      </c>
      <c r="C83" s="85" t="s">
        <v>241</v>
      </c>
      <c r="D83" s="74" t="s">
        <v>242</v>
      </c>
      <c r="E83" s="45">
        <v>1</v>
      </c>
      <c r="F83" s="72" t="s">
        <v>262</v>
      </c>
      <c r="G83" s="43">
        <v>4185.57</v>
      </c>
      <c r="H83" s="43">
        <v>849.76</v>
      </c>
      <c r="I83" s="44">
        <f t="shared" si="11"/>
        <v>5035.33</v>
      </c>
      <c r="J83" s="21"/>
      <c r="K83" s="21"/>
      <c r="L83" s="21"/>
      <c r="M83" s="21"/>
      <c r="N83" s="21"/>
      <c r="O83" s="21"/>
      <c r="P83" s="21"/>
      <c r="Q83" s="21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75" customFormat="1" x14ac:dyDescent="0.2">
      <c r="A84" s="72" t="s">
        <v>264</v>
      </c>
      <c r="B84" s="85" t="s">
        <v>261</v>
      </c>
      <c r="C84" s="85" t="s">
        <v>258</v>
      </c>
      <c r="D84" s="74" t="s">
        <v>242</v>
      </c>
      <c r="E84" s="45">
        <v>1</v>
      </c>
      <c r="F84" s="72" t="s">
        <v>265</v>
      </c>
      <c r="G84" s="43">
        <v>1716.63</v>
      </c>
      <c r="H84" s="43">
        <v>849.76</v>
      </c>
      <c r="I84" s="44">
        <f t="shared" si="11"/>
        <v>2566.3900000000003</v>
      </c>
      <c r="J84" s="21"/>
      <c r="K84" s="21"/>
      <c r="L84" s="21"/>
      <c r="M84" s="21"/>
      <c r="N84" s="21"/>
      <c r="O84" s="21"/>
      <c r="P84" s="21"/>
      <c r="Q84" s="21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s="75" customFormat="1" x14ac:dyDescent="0.2">
      <c r="A85" s="72" t="s">
        <v>267</v>
      </c>
      <c r="B85" s="85" t="s">
        <v>261</v>
      </c>
      <c r="C85" s="85" t="s">
        <v>241</v>
      </c>
      <c r="D85" s="74" t="s">
        <v>242</v>
      </c>
      <c r="E85" s="45">
        <v>1</v>
      </c>
      <c r="F85" s="72" t="s">
        <v>266</v>
      </c>
      <c r="G85" s="43">
        <v>2796.53</v>
      </c>
      <c r="H85" s="43">
        <v>849.76</v>
      </c>
      <c r="I85" s="44">
        <f t="shared" si="11"/>
        <v>3646.29</v>
      </c>
      <c r="J85" s="21"/>
      <c r="K85" s="21"/>
      <c r="L85" s="21"/>
      <c r="M85" s="21"/>
      <c r="N85" s="21"/>
      <c r="O85" s="21"/>
      <c r="P85" s="21"/>
      <c r="Q85" s="21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75" customFormat="1" x14ac:dyDescent="0.2">
      <c r="A86" s="72" t="s">
        <v>268</v>
      </c>
      <c r="B86" s="85" t="s">
        <v>261</v>
      </c>
      <c r="C86" s="85" t="s">
        <v>258</v>
      </c>
      <c r="D86" s="74" t="s">
        <v>242</v>
      </c>
      <c r="E86" s="45">
        <v>1</v>
      </c>
      <c r="F86" s="72" t="s">
        <v>269</v>
      </c>
      <c r="G86" s="43">
        <v>4440.47</v>
      </c>
      <c r="H86" s="43">
        <v>849.76</v>
      </c>
      <c r="I86" s="44">
        <f t="shared" si="11"/>
        <v>5290.2300000000005</v>
      </c>
      <c r="J86" s="21"/>
      <c r="K86" s="21"/>
      <c r="L86" s="21"/>
      <c r="M86" s="21"/>
      <c r="N86" s="21"/>
      <c r="O86" s="21"/>
      <c r="P86" s="21"/>
      <c r="Q86" s="2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75" customFormat="1" x14ac:dyDescent="0.2">
      <c r="A87" s="72" t="s">
        <v>271</v>
      </c>
      <c r="B87" s="85" t="s">
        <v>261</v>
      </c>
      <c r="C87" s="85" t="s">
        <v>258</v>
      </c>
      <c r="D87" s="74" t="s">
        <v>242</v>
      </c>
      <c r="E87" s="45">
        <v>1</v>
      </c>
      <c r="F87" s="72" t="s">
        <v>270</v>
      </c>
      <c r="G87" s="43">
        <v>4185.57</v>
      </c>
      <c r="H87" s="43">
        <v>849.76</v>
      </c>
      <c r="I87" s="44">
        <f t="shared" si="11"/>
        <v>5035.33</v>
      </c>
      <c r="J87" s="21"/>
      <c r="K87" s="21"/>
      <c r="L87" s="21"/>
      <c r="M87" s="21"/>
      <c r="N87" s="21"/>
      <c r="O87" s="21"/>
      <c r="P87" s="21"/>
      <c r="Q87" s="21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s="75" customFormat="1" x14ac:dyDescent="0.2">
      <c r="A88" s="72" t="s">
        <v>272</v>
      </c>
      <c r="B88" s="85" t="s">
        <v>261</v>
      </c>
      <c r="C88" s="85" t="s">
        <v>258</v>
      </c>
      <c r="D88" s="74" t="s">
        <v>242</v>
      </c>
      <c r="E88" s="45">
        <v>1</v>
      </c>
      <c r="F88" s="72" t="s">
        <v>273</v>
      </c>
      <c r="G88" s="43">
        <v>1768.13</v>
      </c>
      <c r="H88" s="43">
        <v>849.76</v>
      </c>
      <c r="I88" s="44">
        <f t="shared" si="11"/>
        <v>2617.8900000000003</v>
      </c>
      <c r="J88" s="21"/>
      <c r="K88" s="21"/>
      <c r="L88" s="21"/>
      <c r="M88" s="21"/>
      <c r="N88" s="21"/>
      <c r="O88" s="21"/>
      <c r="P88" s="21"/>
      <c r="Q88" s="21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s="86" customFormat="1" x14ac:dyDescent="0.2">
      <c r="A89" s="72" t="s">
        <v>293</v>
      </c>
      <c r="B89" s="85" t="s">
        <v>261</v>
      </c>
      <c r="C89" s="85"/>
      <c r="D89" s="74"/>
      <c r="E89" s="45"/>
      <c r="F89" s="72"/>
      <c r="G89" s="43"/>
      <c r="H89" s="43"/>
      <c r="I89" s="44"/>
      <c r="J89" s="21"/>
      <c r="K89" s="21"/>
      <c r="L89" s="21"/>
      <c r="M89" s="21"/>
      <c r="N89" s="21"/>
      <c r="O89" s="21"/>
      <c r="P89" s="21"/>
      <c r="Q89" s="21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s="75" customFormat="1" x14ac:dyDescent="0.2">
      <c r="A90" s="72" t="s">
        <v>275</v>
      </c>
      <c r="B90" s="85" t="s">
        <v>99</v>
      </c>
      <c r="C90" s="85" t="s">
        <v>258</v>
      </c>
      <c r="D90" s="74" t="s">
        <v>242</v>
      </c>
      <c r="E90" s="45">
        <v>1</v>
      </c>
      <c r="F90" s="72" t="s">
        <v>274</v>
      </c>
      <c r="G90" s="43">
        <v>1802.47</v>
      </c>
      <c r="H90" s="43">
        <v>566.5</v>
      </c>
      <c r="I90" s="44">
        <f t="shared" si="11"/>
        <v>2368.9700000000003</v>
      </c>
      <c r="J90" s="21"/>
      <c r="K90" s="21"/>
      <c r="L90" s="21"/>
      <c r="M90" s="21"/>
      <c r="N90" s="21"/>
      <c r="O90" s="21"/>
      <c r="P90" s="21"/>
      <c r="Q90" s="21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75" customFormat="1" x14ac:dyDescent="0.2">
      <c r="A91" s="72" t="s">
        <v>277</v>
      </c>
      <c r="B91" s="85" t="s">
        <v>99</v>
      </c>
      <c r="C91" s="85" t="s">
        <v>258</v>
      </c>
      <c r="D91" s="74" t="s">
        <v>242</v>
      </c>
      <c r="E91" s="45">
        <v>1</v>
      </c>
      <c r="F91" s="72" t="s">
        <v>276</v>
      </c>
      <c r="G91" s="43">
        <v>1802.47</v>
      </c>
      <c r="H91" s="43">
        <v>566.5</v>
      </c>
      <c r="I91" s="44">
        <f t="shared" si="11"/>
        <v>2368.9700000000003</v>
      </c>
      <c r="J91" s="21"/>
      <c r="K91" s="21"/>
      <c r="L91" s="21"/>
      <c r="M91" s="21"/>
      <c r="N91" s="21"/>
      <c r="O91" s="21"/>
      <c r="P91" s="21"/>
      <c r="Q91" s="21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75" customFormat="1" x14ac:dyDescent="0.2">
      <c r="A92" s="72" t="s">
        <v>287</v>
      </c>
      <c r="B92" s="85" t="s">
        <v>278</v>
      </c>
      <c r="C92" s="85" t="s">
        <v>258</v>
      </c>
      <c r="D92" s="74" t="s">
        <v>242</v>
      </c>
      <c r="E92" s="45">
        <v>1</v>
      </c>
      <c r="F92" s="72" t="s">
        <v>279</v>
      </c>
      <c r="G92" s="43">
        <v>1603.74</v>
      </c>
      <c r="H92" s="43">
        <v>505.81</v>
      </c>
      <c r="I92" s="44">
        <f t="shared" si="11"/>
        <v>2109.5500000000002</v>
      </c>
      <c r="J92" s="21"/>
      <c r="K92" s="21"/>
      <c r="L92" s="21"/>
      <c r="M92" s="21"/>
      <c r="N92" s="21"/>
      <c r="O92" s="21"/>
      <c r="P92" s="21"/>
      <c r="Q92" s="21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s="75" customFormat="1" x14ac:dyDescent="0.2">
      <c r="A93" s="72" t="s">
        <v>288</v>
      </c>
      <c r="B93" s="85" t="s">
        <v>278</v>
      </c>
      <c r="C93" s="85" t="s">
        <v>258</v>
      </c>
      <c r="D93" s="74" t="s">
        <v>242</v>
      </c>
      <c r="E93" s="45"/>
      <c r="F93" s="72" t="s">
        <v>280</v>
      </c>
      <c r="G93" s="43">
        <v>4185.57</v>
      </c>
      <c r="H93" s="43">
        <v>505.81</v>
      </c>
      <c r="I93" s="44">
        <f t="shared" si="11"/>
        <v>4691.38</v>
      </c>
      <c r="J93" s="21"/>
      <c r="K93" s="21"/>
      <c r="L93" s="21"/>
      <c r="M93" s="21"/>
      <c r="N93" s="21"/>
      <c r="O93" s="21"/>
      <c r="P93" s="21"/>
      <c r="Q93" s="2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75" customFormat="1" x14ac:dyDescent="0.2">
      <c r="A94" s="72" t="s">
        <v>289</v>
      </c>
      <c r="B94" s="85" t="s">
        <v>103</v>
      </c>
      <c r="C94" s="85" t="s">
        <v>258</v>
      </c>
      <c r="D94" s="74" t="s">
        <v>242</v>
      </c>
      <c r="E94" s="45"/>
      <c r="F94" s="72" t="s">
        <v>281</v>
      </c>
      <c r="G94" s="43">
        <v>4311.13</v>
      </c>
      <c r="H94" s="43">
        <v>465.35</v>
      </c>
      <c r="I94" s="44">
        <f t="shared" si="11"/>
        <v>4776.4800000000005</v>
      </c>
      <c r="J94" s="21"/>
      <c r="K94" s="21"/>
      <c r="L94" s="21"/>
      <c r="M94" s="21"/>
      <c r="N94" s="21"/>
      <c r="O94" s="21"/>
      <c r="P94" s="21"/>
      <c r="Q94" s="2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s="75" customFormat="1" x14ac:dyDescent="0.2">
      <c r="A95" s="72" t="s">
        <v>290</v>
      </c>
      <c r="B95" s="85" t="s">
        <v>103</v>
      </c>
      <c r="C95" s="85" t="s">
        <v>258</v>
      </c>
      <c r="D95" s="74" t="s">
        <v>242</v>
      </c>
      <c r="E95" s="45">
        <v>1</v>
      </c>
      <c r="F95" s="72" t="s">
        <v>282</v>
      </c>
      <c r="G95" s="43">
        <v>2711.75</v>
      </c>
      <c r="H95" s="43">
        <v>465.35</v>
      </c>
      <c r="I95" s="44">
        <f t="shared" si="11"/>
        <v>3177.1</v>
      </c>
      <c r="J95" s="21"/>
      <c r="K95" s="21"/>
      <c r="L95" s="21"/>
      <c r="M95" s="21"/>
      <c r="N95" s="21"/>
      <c r="O95" s="21"/>
      <c r="P95" s="21"/>
      <c r="Q95" s="21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s="75" customFormat="1" x14ac:dyDescent="0.2">
      <c r="A96" s="72" t="s">
        <v>291</v>
      </c>
      <c r="B96" s="85" t="s">
        <v>105</v>
      </c>
      <c r="C96" s="85" t="s">
        <v>258</v>
      </c>
      <c r="D96" s="74" t="s">
        <v>242</v>
      </c>
      <c r="E96" s="45">
        <v>1</v>
      </c>
      <c r="F96" s="72" t="s">
        <v>283</v>
      </c>
      <c r="G96" s="43">
        <v>1557.03</v>
      </c>
      <c r="H96" s="43">
        <v>364.17</v>
      </c>
      <c r="I96" s="44">
        <f>SUM(G96:H96)</f>
        <v>1921.2</v>
      </c>
      <c r="J96" s="21"/>
      <c r="K96" s="21"/>
      <c r="L96" s="21"/>
      <c r="M96" s="21"/>
      <c r="N96" s="21"/>
      <c r="O96" s="21"/>
      <c r="P96" s="21"/>
      <c r="Q96" s="21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75" customFormat="1" x14ac:dyDescent="0.2">
      <c r="A97" s="72" t="s">
        <v>292</v>
      </c>
      <c r="B97" s="85" t="s">
        <v>105</v>
      </c>
      <c r="C97" s="85" t="s">
        <v>258</v>
      </c>
      <c r="D97" s="74" t="s">
        <v>242</v>
      </c>
      <c r="E97" s="45">
        <v>1</v>
      </c>
      <c r="F97" s="72" t="s">
        <v>284</v>
      </c>
      <c r="G97" s="43">
        <v>1856.54</v>
      </c>
      <c r="H97" s="43">
        <v>364.17</v>
      </c>
      <c r="I97" s="44">
        <f>SUM(G97:H97)</f>
        <v>2220.71</v>
      </c>
      <c r="J97" s="21"/>
      <c r="K97" s="21"/>
      <c r="L97" s="21"/>
      <c r="M97" s="21"/>
      <c r="N97" s="21"/>
      <c r="O97" s="21"/>
      <c r="P97" s="21"/>
      <c r="Q97" s="2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45" x14ac:dyDescent="0.2">
      <c r="A98" s="23" t="s">
        <v>86</v>
      </c>
      <c r="B98" s="23" t="s">
        <v>87</v>
      </c>
      <c r="C98" s="24" t="s">
        <v>88</v>
      </c>
      <c r="D98" s="24" t="s">
        <v>89</v>
      </c>
      <c r="E98" s="24" t="s">
        <v>90</v>
      </c>
      <c r="F98" s="47"/>
      <c r="G98" s="24" t="s">
        <v>91</v>
      </c>
      <c r="H98" s="24" t="s">
        <v>92</v>
      </c>
      <c r="I98" s="24" t="s">
        <v>93</v>
      </c>
      <c r="J98" s="21"/>
      <c r="K98" s="21"/>
      <c r="L98" s="21"/>
      <c r="M98" s="21"/>
      <c r="N98" s="21"/>
      <c r="O98" s="21"/>
      <c r="P98" s="21"/>
      <c r="Q98" s="21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1:30" x14ac:dyDescent="0.2">
      <c r="A99" s="55" t="s">
        <v>94</v>
      </c>
      <c r="B99" s="56" t="s">
        <v>95</v>
      </c>
      <c r="C99" s="28">
        <v>8</v>
      </c>
      <c r="D99" s="28">
        <f>SUMIFS($E$73:$E$82,$B$73:$B$82,"FGS-1",$D$73:$D$82,"VAGO")</f>
        <v>0</v>
      </c>
      <c r="E99" s="28">
        <f t="shared" ref="E99:E104" si="12">C99+D99</f>
        <v>8</v>
      </c>
      <c r="F99" s="29"/>
      <c r="G99" s="20">
        <v>29819.98</v>
      </c>
      <c r="H99" s="20">
        <v>11142.4</v>
      </c>
      <c r="I99" s="20">
        <f t="shared" ref="I99:I104" si="13">SUM(G99:H99)</f>
        <v>40962.379999999997</v>
      </c>
      <c r="J99" s="21"/>
      <c r="K99" s="21"/>
      <c r="L99" s="21"/>
      <c r="M99" s="21"/>
      <c r="N99" s="21"/>
      <c r="O99" s="21"/>
      <c r="P99" s="21"/>
      <c r="Q99" s="21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x14ac:dyDescent="0.2">
      <c r="A100" s="55" t="s">
        <v>96</v>
      </c>
      <c r="B100" s="56" t="s">
        <v>97</v>
      </c>
      <c r="C100" s="28">
        <v>7</v>
      </c>
      <c r="D100" s="28">
        <f>SUMIFS($E$73:$E$82,$B$73:$B$82,"FGS-2",$D$73:$D$82,"VAGO")</f>
        <v>0</v>
      </c>
      <c r="E100" s="28">
        <f t="shared" si="12"/>
        <v>7</v>
      </c>
      <c r="F100" s="32"/>
      <c r="G100" s="20">
        <v>22593.38</v>
      </c>
      <c r="H100" s="20">
        <v>5948.32</v>
      </c>
      <c r="I100" s="20">
        <f t="shared" si="13"/>
        <v>28541.7</v>
      </c>
      <c r="J100" s="21"/>
      <c r="K100" s="21"/>
      <c r="L100" s="21"/>
      <c r="M100" s="21"/>
      <c r="N100" s="21"/>
      <c r="O100" s="21"/>
      <c r="P100" s="21"/>
      <c r="Q100" s="21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">
      <c r="A101" s="26" t="s">
        <v>98</v>
      </c>
      <c r="B101" s="49" t="s">
        <v>99</v>
      </c>
      <c r="C101" s="28">
        <v>2</v>
      </c>
      <c r="D101" s="28">
        <f>SUMIFS($E$73:$E$82,$B$73:$B$82,"FGS-3",$D$73:$D$82,"VAGO")</f>
        <v>0</v>
      </c>
      <c r="E101" s="28">
        <f t="shared" si="12"/>
        <v>2</v>
      </c>
      <c r="F101" s="32"/>
      <c r="G101" s="71">
        <v>3604.94</v>
      </c>
      <c r="H101" s="20">
        <v>1133</v>
      </c>
      <c r="I101" s="20">
        <f t="shared" si="13"/>
        <v>4737.9400000000005</v>
      </c>
      <c r="J101" s="21"/>
      <c r="K101" s="21"/>
      <c r="L101" s="21"/>
      <c r="M101" s="21"/>
      <c r="N101" s="21"/>
      <c r="O101" s="21"/>
      <c r="P101" s="21"/>
      <c r="Q101" s="21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">
      <c r="A102" s="57" t="s">
        <v>100</v>
      </c>
      <c r="B102" s="58" t="s">
        <v>101</v>
      </c>
      <c r="C102" s="28">
        <v>2</v>
      </c>
      <c r="D102" s="28">
        <f>SUMIFS($E$73:$E$82,$B$73:$B$82,"FGA-1",$D$73:$D$82,"VAGO")</f>
        <v>0</v>
      </c>
      <c r="E102" s="28">
        <f t="shared" si="12"/>
        <v>2</v>
      </c>
      <c r="F102" s="33"/>
      <c r="G102" s="20">
        <v>8585.84</v>
      </c>
      <c r="H102" s="20">
        <v>1517.43</v>
      </c>
      <c r="I102" s="20">
        <f t="shared" si="13"/>
        <v>10103.27</v>
      </c>
      <c r="J102" s="21"/>
      <c r="K102" s="21"/>
      <c r="L102" s="21"/>
      <c r="M102" s="21"/>
      <c r="N102" s="21"/>
      <c r="O102" s="21"/>
      <c r="P102" s="21"/>
      <c r="Q102" s="21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">
      <c r="A103" s="26" t="s">
        <v>102</v>
      </c>
      <c r="B103" s="49" t="s">
        <v>103</v>
      </c>
      <c r="C103" s="28">
        <v>2</v>
      </c>
      <c r="D103" s="28">
        <f>SUMIFS($E$73:$E$82,$B$73:$B$82,"FGA-2",$D$73:$D$82,"VAGO")</f>
        <v>0</v>
      </c>
      <c r="E103" s="28">
        <f t="shared" si="12"/>
        <v>2</v>
      </c>
      <c r="F103" s="33"/>
      <c r="G103" s="20">
        <v>7022.88</v>
      </c>
      <c r="H103" s="20">
        <v>930.7</v>
      </c>
      <c r="I103" s="20">
        <f t="shared" si="13"/>
        <v>7953.58</v>
      </c>
      <c r="J103" s="21"/>
      <c r="K103" s="21"/>
      <c r="L103" s="21"/>
      <c r="M103" s="21"/>
      <c r="N103" s="21"/>
      <c r="O103" s="21"/>
      <c r="P103" s="21"/>
      <c r="Q103" s="21"/>
      <c r="R103" s="39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">
      <c r="A104" s="55" t="s">
        <v>104</v>
      </c>
      <c r="B104" s="49" t="s">
        <v>105</v>
      </c>
      <c r="C104" s="28">
        <v>2</v>
      </c>
      <c r="D104" s="28">
        <f>SUMIFS($E$73:$E$82,$B$73:$B$82,"FGA-3",$D$73:$D$82,"VAGO")</f>
        <v>0</v>
      </c>
      <c r="E104" s="28">
        <f t="shared" si="12"/>
        <v>2</v>
      </c>
      <c r="F104" s="32"/>
      <c r="G104" s="20">
        <v>3413.57</v>
      </c>
      <c r="H104" s="20">
        <v>728.34</v>
      </c>
      <c r="I104" s="20">
        <f t="shared" si="13"/>
        <v>4141.91</v>
      </c>
      <c r="J104" s="21"/>
      <c r="K104" s="21"/>
      <c r="L104" s="21"/>
      <c r="M104" s="21"/>
      <c r="N104" s="21"/>
      <c r="O104" s="21"/>
      <c r="P104" s="21"/>
      <c r="Q104" s="21"/>
      <c r="R104" s="48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1:30" ht="30" x14ac:dyDescent="0.2">
      <c r="A105" s="23" t="s">
        <v>106</v>
      </c>
      <c r="B105" s="47"/>
      <c r="C105" s="34">
        <f t="shared" ref="C105:E105" si="14">SUM(C99:C104)</f>
        <v>23</v>
      </c>
      <c r="D105" s="34">
        <f t="shared" si="14"/>
        <v>0</v>
      </c>
      <c r="E105" s="34">
        <f t="shared" si="14"/>
        <v>23</v>
      </c>
      <c r="F105" s="47"/>
      <c r="G105" s="50">
        <f t="shared" ref="G105:I105" si="15">SUM(G99:G104)</f>
        <v>75040.590000000011</v>
      </c>
      <c r="H105" s="50">
        <f t="shared" si="15"/>
        <v>21400.190000000002</v>
      </c>
      <c r="I105" s="50">
        <f t="shared" si="15"/>
        <v>96440.780000000013</v>
      </c>
      <c r="J105" s="21"/>
      <c r="K105" s="21"/>
      <c r="L105" s="21"/>
      <c r="M105" s="21"/>
      <c r="N105" s="21"/>
      <c r="O105" s="21"/>
      <c r="P105" s="21"/>
      <c r="Q105" s="21"/>
      <c r="R105" s="48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1:30" ht="33" customHeight="1" x14ac:dyDescent="0.2">
      <c r="A106" s="36"/>
      <c r="B106" s="36"/>
      <c r="C106" s="36"/>
      <c r="D106" s="36"/>
      <c r="E106" s="36"/>
      <c r="F106" s="36"/>
      <c r="G106" s="36"/>
      <c r="H106" s="36"/>
      <c r="I106" s="59"/>
      <c r="J106" s="38"/>
      <c r="K106" s="7"/>
      <c r="L106" s="38"/>
      <c r="M106" s="38"/>
      <c r="N106" s="38"/>
      <c r="O106" s="38"/>
      <c r="P106" s="38"/>
      <c r="Q106" s="38"/>
      <c r="R106" s="39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45" x14ac:dyDescent="0.2">
      <c r="A107" s="23"/>
      <c r="B107" s="60"/>
      <c r="C107" s="24" t="s">
        <v>107</v>
      </c>
      <c r="D107" s="24" t="s">
        <v>108</v>
      </c>
      <c r="E107" s="24" t="s">
        <v>109</v>
      </c>
      <c r="F107" s="25"/>
      <c r="G107" s="24" t="s">
        <v>110</v>
      </c>
      <c r="H107" s="24" t="s">
        <v>111</v>
      </c>
      <c r="I107" s="24" t="s">
        <v>112</v>
      </c>
      <c r="J107" s="38"/>
      <c r="K107" s="7"/>
      <c r="L107" s="38"/>
      <c r="M107" s="38"/>
      <c r="N107" s="38"/>
      <c r="O107" s="38"/>
      <c r="P107" s="38"/>
      <c r="Q107" s="38"/>
      <c r="R107" s="39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30" x14ac:dyDescent="0.2">
      <c r="A108" s="23" t="s">
        <v>113</v>
      </c>
      <c r="B108" s="25"/>
      <c r="C108" s="34">
        <f t="shared" ref="C108:E108" si="16">SUM(C49+C69+C105)</f>
        <v>43</v>
      </c>
      <c r="D108" s="34">
        <f t="shared" si="16"/>
        <v>0</v>
      </c>
      <c r="E108" s="34">
        <f t="shared" si="16"/>
        <v>43</v>
      </c>
      <c r="F108" s="25"/>
      <c r="G108" s="50">
        <f t="shared" ref="G108:I108" si="17">SUM(H49+G69+G105)</f>
        <v>96061.590000000011</v>
      </c>
      <c r="H108" s="50">
        <f t="shared" si="17"/>
        <v>105484.06999999999</v>
      </c>
      <c r="I108" s="50">
        <f t="shared" si="17"/>
        <v>201545.66000000003</v>
      </c>
      <c r="J108" s="38"/>
      <c r="K108" s="7"/>
      <c r="L108" s="38"/>
      <c r="M108" s="38"/>
      <c r="N108" s="38"/>
      <c r="O108" s="38"/>
      <c r="P108" s="38"/>
      <c r="Q108" s="38"/>
      <c r="R108" s="39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30" customHeight="1" x14ac:dyDescent="0.2">
      <c r="A109" s="36"/>
      <c r="B109" s="36"/>
      <c r="C109" s="36"/>
      <c r="D109" s="36"/>
      <c r="E109" s="36"/>
      <c r="F109" s="36"/>
      <c r="G109" s="36"/>
      <c r="H109" s="36"/>
      <c r="I109" s="59"/>
      <c r="J109" s="38"/>
      <c r="K109" s="7"/>
      <c r="L109" s="38"/>
      <c r="M109" s="38"/>
      <c r="N109" s="38"/>
      <c r="O109" s="38"/>
      <c r="P109" s="38"/>
      <c r="Q109" s="38"/>
      <c r="R109" s="39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x14ac:dyDescent="0.2">
      <c r="A110" s="96" t="s">
        <v>114</v>
      </c>
      <c r="B110" s="91"/>
      <c r="C110" s="91"/>
      <c r="D110" s="91"/>
      <c r="E110" s="91"/>
      <c r="F110" s="92"/>
      <c r="G110" s="21"/>
      <c r="H110" s="31"/>
      <c r="I110" s="31"/>
      <c r="J110" s="31"/>
      <c r="K110" s="21"/>
      <c r="L110" s="31"/>
      <c r="M110" s="38"/>
      <c r="N110" s="38"/>
      <c r="O110" s="38"/>
      <c r="P110" s="38"/>
      <c r="Q110" s="38"/>
      <c r="R110" s="39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">
      <c r="A111" s="100" t="s">
        <v>115</v>
      </c>
      <c r="B111" s="91"/>
      <c r="C111" s="91"/>
      <c r="D111" s="91"/>
      <c r="E111" s="91"/>
      <c r="F111" s="92"/>
      <c r="G111" s="21"/>
      <c r="H111" s="31"/>
      <c r="I111" s="31"/>
      <c r="J111" s="31"/>
      <c r="K111" s="31"/>
      <c r="L111" s="31"/>
      <c r="M111" s="38"/>
      <c r="N111" s="38"/>
      <c r="O111" s="38"/>
      <c r="P111" s="38"/>
      <c r="Q111" s="38"/>
      <c r="R111" s="39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">
      <c r="A112" s="100" t="s">
        <v>116</v>
      </c>
      <c r="B112" s="91"/>
      <c r="C112" s="91"/>
      <c r="D112" s="91"/>
      <c r="E112" s="91"/>
      <c r="F112" s="92"/>
      <c r="G112" s="21"/>
      <c r="H112" s="31"/>
      <c r="I112" s="31"/>
      <c r="J112" s="31"/>
      <c r="K112" s="31"/>
      <c r="L112" s="31"/>
      <c r="M112" s="38"/>
      <c r="N112" s="38"/>
      <c r="O112" s="38"/>
      <c r="P112" s="38"/>
      <c r="Q112" s="38"/>
      <c r="R112" s="39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">
      <c r="A113" s="98" t="s">
        <v>117</v>
      </c>
      <c r="B113" s="91"/>
      <c r="C113" s="91"/>
      <c r="D113" s="91"/>
      <c r="E113" s="91"/>
      <c r="F113" s="92"/>
      <c r="G113" s="21"/>
      <c r="H113" s="31"/>
      <c r="I113" s="31"/>
      <c r="J113" s="31"/>
      <c r="K113" s="31"/>
      <c r="L113" s="31"/>
      <c r="M113" s="38"/>
      <c r="N113" s="38"/>
      <c r="O113" s="38"/>
      <c r="P113" s="38"/>
      <c r="Q113" s="38"/>
      <c r="R113" s="39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x14ac:dyDescent="0.2">
      <c r="A114" s="98" t="s">
        <v>118</v>
      </c>
      <c r="B114" s="91"/>
      <c r="C114" s="91"/>
      <c r="D114" s="91"/>
      <c r="E114" s="91"/>
      <c r="F114" s="92"/>
      <c r="G114" s="21"/>
      <c r="H114" s="31"/>
      <c r="I114" s="31"/>
      <c r="J114" s="31"/>
      <c r="K114" s="31"/>
      <c r="L114" s="31"/>
      <c r="M114" s="38"/>
      <c r="N114" s="38"/>
      <c r="O114" s="38"/>
      <c r="P114" s="38"/>
      <c r="Q114" s="38"/>
      <c r="R114" s="39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x14ac:dyDescent="0.2">
      <c r="A115" s="98" t="s">
        <v>119</v>
      </c>
      <c r="B115" s="91"/>
      <c r="C115" s="91"/>
      <c r="D115" s="91"/>
      <c r="E115" s="91"/>
      <c r="F115" s="92"/>
      <c r="G115" s="21"/>
      <c r="H115" s="31"/>
      <c r="I115" s="31"/>
      <c r="J115" s="31"/>
      <c r="K115" s="31"/>
      <c r="L115" s="31"/>
      <c r="M115" s="38"/>
      <c r="N115" s="38"/>
      <c r="O115" s="38"/>
      <c r="P115" s="38"/>
      <c r="Q115" s="38"/>
      <c r="R115" s="39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x14ac:dyDescent="0.2">
      <c r="A116" s="98"/>
      <c r="B116" s="91"/>
      <c r="C116" s="91"/>
      <c r="D116" s="91"/>
      <c r="E116" s="91"/>
      <c r="F116" s="92"/>
      <c r="G116" s="21"/>
      <c r="H116" s="31"/>
      <c r="I116" s="31"/>
      <c r="J116" s="31"/>
      <c r="K116" s="31"/>
      <c r="L116" s="31"/>
      <c r="M116" s="38"/>
      <c r="N116" s="38"/>
      <c r="O116" s="38"/>
      <c r="P116" s="38"/>
      <c r="Q116" s="38"/>
      <c r="R116" s="39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x14ac:dyDescent="0.2">
      <c r="A117" s="98"/>
      <c r="B117" s="91"/>
      <c r="C117" s="91"/>
      <c r="D117" s="91"/>
      <c r="E117" s="91"/>
      <c r="F117" s="92"/>
      <c r="G117" s="21"/>
      <c r="H117" s="31"/>
      <c r="I117" s="31"/>
      <c r="J117" s="31"/>
      <c r="K117" s="31"/>
      <c r="L117" s="31"/>
      <c r="M117" s="38"/>
      <c r="N117" s="38"/>
      <c r="O117" s="38"/>
      <c r="P117" s="38"/>
      <c r="Q117" s="38"/>
      <c r="R117" s="39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x14ac:dyDescent="0.2">
      <c r="A118" s="93"/>
      <c r="B118" s="91"/>
      <c r="C118" s="91"/>
      <c r="D118" s="91"/>
      <c r="E118" s="91"/>
      <c r="F118" s="92"/>
      <c r="G118" s="21"/>
      <c r="H118" s="31"/>
      <c r="I118" s="31"/>
      <c r="J118" s="31"/>
      <c r="K118" s="31"/>
      <c r="L118" s="31"/>
      <c r="M118" s="38"/>
      <c r="N118" s="38"/>
      <c r="O118" s="38"/>
      <c r="P118" s="38"/>
      <c r="Q118" s="38"/>
      <c r="R118" s="39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x14ac:dyDescent="0.2">
      <c r="A119" s="93"/>
      <c r="B119" s="91"/>
      <c r="C119" s="91"/>
      <c r="D119" s="91"/>
      <c r="E119" s="91"/>
      <c r="F119" s="92"/>
      <c r="G119" s="21"/>
      <c r="H119" s="31"/>
      <c r="I119" s="31"/>
      <c r="J119" s="31"/>
      <c r="K119" s="31"/>
      <c r="L119" s="31"/>
      <c r="M119" s="38"/>
      <c r="N119" s="38"/>
      <c r="O119" s="38"/>
      <c r="P119" s="38"/>
      <c r="Q119" s="38"/>
      <c r="R119" s="39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x14ac:dyDescent="0.2">
      <c r="A120" s="93"/>
      <c r="B120" s="91"/>
      <c r="C120" s="91"/>
      <c r="D120" s="91"/>
      <c r="E120" s="91"/>
      <c r="F120" s="92"/>
      <c r="G120" s="21"/>
      <c r="H120" s="31"/>
      <c r="I120" s="31"/>
      <c r="J120" s="31"/>
      <c r="K120" s="31"/>
      <c r="L120" s="31"/>
      <c r="M120" s="38"/>
      <c r="N120" s="38"/>
      <c r="O120" s="38"/>
      <c r="P120" s="38"/>
      <c r="Q120" s="38"/>
      <c r="R120" s="39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x14ac:dyDescent="0.2">
      <c r="A121" s="93"/>
      <c r="B121" s="91"/>
      <c r="C121" s="91"/>
      <c r="D121" s="91"/>
      <c r="E121" s="91"/>
      <c r="F121" s="92"/>
      <c r="G121" s="21"/>
      <c r="H121" s="31"/>
      <c r="I121" s="31"/>
      <c r="J121" s="31"/>
      <c r="K121" s="31"/>
      <c r="L121" s="31"/>
      <c r="M121" s="38"/>
      <c r="N121" s="38"/>
      <c r="O121" s="38"/>
      <c r="P121" s="38"/>
      <c r="Q121" s="38"/>
      <c r="R121" s="39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x14ac:dyDescent="0.2">
      <c r="A122" s="93"/>
      <c r="B122" s="91"/>
      <c r="C122" s="91"/>
      <c r="D122" s="91"/>
      <c r="E122" s="91"/>
      <c r="F122" s="92"/>
      <c r="G122" s="21"/>
      <c r="H122" s="31"/>
      <c r="I122" s="31"/>
      <c r="J122" s="31"/>
      <c r="K122" s="31"/>
      <c r="L122" s="31"/>
      <c r="M122" s="38"/>
      <c r="N122" s="38"/>
      <c r="O122" s="38"/>
      <c r="P122" s="38"/>
      <c r="Q122" s="38"/>
      <c r="R122" s="39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spans="1:30" ht="32.25" customHeight="1" x14ac:dyDescent="0.2">
      <c r="A123" s="94"/>
      <c r="B123" s="95"/>
      <c r="C123" s="95"/>
      <c r="D123" s="95"/>
      <c r="E123" s="95"/>
      <c r="F123" s="95"/>
      <c r="G123" s="21"/>
      <c r="H123" s="31"/>
      <c r="I123" s="31"/>
      <c r="J123" s="31"/>
      <c r="K123" s="31"/>
      <c r="L123" s="31"/>
      <c r="M123" s="38"/>
      <c r="N123" s="38"/>
      <c r="O123" s="38"/>
      <c r="P123" s="38"/>
      <c r="Q123" s="38"/>
      <c r="R123" s="39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1:30" x14ac:dyDescent="0.2">
      <c r="A124" s="96" t="s">
        <v>120</v>
      </c>
      <c r="B124" s="91"/>
      <c r="C124" s="91"/>
      <c r="D124" s="91"/>
      <c r="E124" s="91"/>
      <c r="F124" s="92"/>
      <c r="G124" s="21"/>
      <c r="H124" s="31"/>
      <c r="I124" s="31"/>
      <c r="J124" s="31"/>
      <c r="K124" s="31"/>
      <c r="L124" s="31"/>
      <c r="M124" s="38"/>
      <c r="N124" s="38"/>
      <c r="O124" s="38"/>
      <c r="P124" s="38"/>
      <c r="Q124" s="38"/>
      <c r="R124" s="39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spans="1:30" x14ac:dyDescent="0.2">
      <c r="A125" s="97" t="s">
        <v>121</v>
      </c>
      <c r="B125" s="91"/>
      <c r="C125" s="91"/>
      <c r="D125" s="91"/>
      <c r="E125" s="91"/>
      <c r="F125" s="92"/>
      <c r="G125" s="21"/>
      <c r="H125" s="31"/>
      <c r="I125" s="31"/>
      <c r="J125" s="31"/>
      <c r="K125" s="31"/>
      <c r="L125" s="31"/>
      <c r="M125" s="38"/>
      <c r="N125" s="38"/>
      <c r="O125" s="38"/>
      <c r="P125" s="38"/>
      <c r="Q125" s="38"/>
      <c r="R125" s="39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spans="1:30" x14ac:dyDescent="0.2">
      <c r="A126" s="90" t="s">
        <v>122</v>
      </c>
      <c r="B126" s="91"/>
      <c r="C126" s="91"/>
      <c r="D126" s="91"/>
      <c r="E126" s="91"/>
      <c r="F126" s="92"/>
      <c r="G126" s="21"/>
      <c r="H126" s="31"/>
      <c r="I126" s="31"/>
      <c r="J126" s="31"/>
      <c r="K126" s="31"/>
      <c r="L126" s="31"/>
      <c r="M126" s="38"/>
      <c r="N126" s="38"/>
      <c r="O126" s="38"/>
      <c r="P126" s="38"/>
      <c r="Q126" s="38"/>
      <c r="R126" s="39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spans="1:30" x14ac:dyDescent="0.2">
      <c r="A127" s="90" t="s">
        <v>123</v>
      </c>
      <c r="B127" s="91"/>
      <c r="C127" s="91"/>
      <c r="D127" s="91"/>
      <c r="E127" s="91"/>
      <c r="F127" s="92"/>
      <c r="G127" s="21"/>
      <c r="H127" s="31"/>
      <c r="I127" s="31"/>
      <c r="J127" s="31"/>
      <c r="K127" s="31"/>
      <c r="L127" s="31"/>
      <c r="M127" s="38"/>
      <c r="N127" s="38"/>
      <c r="O127" s="38"/>
      <c r="P127" s="38"/>
      <c r="Q127" s="38"/>
      <c r="R127" s="39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1:30" x14ac:dyDescent="0.2">
      <c r="A128" s="90" t="s">
        <v>124</v>
      </c>
      <c r="B128" s="91"/>
      <c r="C128" s="91"/>
      <c r="D128" s="91"/>
      <c r="E128" s="91"/>
      <c r="F128" s="92"/>
      <c r="G128" s="21"/>
      <c r="H128" s="31"/>
      <c r="I128" s="31"/>
      <c r="J128" s="31"/>
      <c r="K128" s="31"/>
      <c r="L128" s="31"/>
      <c r="M128" s="38"/>
      <c r="N128" s="38"/>
      <c r="O128" s="38"/>
      <c r="P128" s="38"/>
      <c r="Q128" s="38"/>
      <c r="R128" s="39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spans="1:30" x14ac:dyDescent="0.2">
      <c r="A129" s="90" t="s">
        <v>125</v>
      </c>
      <c r="B129" s="91"/>
      <c r="C129" s="91"/>
      <c r="D129" s="91"/>
      <c r="E129" s="91"/>
      <c r="F129" s="92"/>
      <c r="G129" s="21"/>
      <c r="H129" s="31"/>
      <c r="I129" s="31"/>
      <c r="J129" s="31"/>
      <c r="K129" s="31"/>
      <c r="L129" s="31"/>
      <c r="M129" s="38"/>
      <c r="N129" s="38"/>
      <c r="O129" s="38"/>
      <c r="P129" s="38"/>
      <c r="Q129" s="38"/>
      <c r="R129" s="39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spans="1:30" x14ac:dyDescent="0.2">
      <c r="A130" s="90" t="s">
        <v>126</v>
      </c>
      <c r="B130" s="91"/>
      <c r="C130" s="91"/>
      <c r="D130" s="91"/>
      <c r="E130" s="91"/>
      <c r="F130" s="92"/>
      <c r="G130" s="21"/>
      <c r="H130" s="31"/>
      <c r="I130" s="31"/>
      <c r="J130" s="31"/>
      <c r="K130" s="31"/>
      <c r="L130" s="31"/>
      <c r="M130" s="38"/>
      <c r="N130" s="38"/>
      <c r="O130" s="38"/>
      <c r="P130" s="38"/>
      <c r="Q130" s="38"/>
      <c r="R130" s="39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spans="1:30" x14ac:dyDescent="0.2">
      <c r="A131" s="90" t="s">
        <v>127</v>
      </c>
      <c r="B131" s="91"/>
      <c r="C131" s="91"/>
      <c r="D131" s="91"/>
      <c r="E131" s="91"/>
      <c r="F131" s="92"/>
      <c r="G131" s="21"/>
      <c r="H131" s="31"/>
      <c r="I131" s="31"/>
      <c r="J131" s="31"/>
      <c r="K131" s="31"/>
      <c r="L131" s="31"/>
      <c r="M131" s="38"/>
      <c r="N131" s="38"/>
      <c r="O131" s="38"/>
      <c r="P131" s="38"/>
      <c r="Q131" s="38"/>
      <c r="R131" s="39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spans="1:30" x14ac:dyDescent="0.2">
      <c r="A132" s="90" t="s">
        <v>128</v>
      </c>
      <c r="B132" s="91"/>
      <c r="C132" s="91"/>
      <c r="D132" s="91"/>
      <c r="E132" s="91"/>
      <c r="F132" s="92"/>
      <c r="G132" s="21"/>
      <c r="H132" s="31"/>
      <c r="I132" s="31"/>
      <c r="J132" s="31"/>
      <c r="K132" s="31"/>
      <c r="L132" s="31"/>
      <c r="M132" s="38"/>
      <c r="N132" s="38"/>
      <c r="O132" s="38"/>
      <c r="P132" s="38"/>
      <c r="Q132" s="38"/>
      <c r="R132" s="39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spans="1:30" x14ac:dyDescent="0.2">
      <c r="A133" s="90" t="s">
        <v>129</v>
      </c>
      <c r="B133" s="91"/>
      <c r="C133" s="91"/>
      <c r="D133" s="91"/>
      <c r="E133" s="91"/>
      <c r="F133" s="92"/>
      <c r="G133" s="21"/>
      <c r="H133" s="31"/>
      <c r="I133" s="31"/>
      <c r="J133" s="31"/>
      <c r="K133" s="31"/>
      <c r="L133" s="31"/>
      <c r="M133" s="38"/>
      <c r="N133" s="38"/>
      <c r="O133" s="38"/>
      <c r="P133" s="38"/>
      <c r="Q133" s="38"/>
      <c r="R133" s="39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spans="1:30" x14ac:dyDescent="0.2">
      <c r="A134" s="90" t="s">
        <v>130</v>
      </c>
      <c r="B134" s="91"/>
      <c r="C134" s="91"/>
      <c r="D134" s="91"/>
      <c r="E134" s="91"/>
      <c r="F134" s="92"/>
      <c r="G134" s="21"/>
      <c r="H134" s="31"/>
      <c r="I134" s="31"/>
      <c r="J134" s="31"/>
      <c r="K134" s="31"/>
      <c r="L134" s="31"/>
      <c r="M134" s="38"/>
      <c r="N134" s="38"/>
      <c r="O134" s="38"/>
      <c r="P134" s="38"/>
      <c r="Q134" s="38"/>
      <c r="R134" s="39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spans="1:30" x14ac:dyDescent="0.2">
      <c r="A135" s="90" t="s">
        <v>131</v>
      </c>
      <c r="B135" s="91"/>
      <c r="C135" s="91"/>
      <c r="D135" s="91"/>
      <c r="E135" s="91"/>
      <c r="F135" s="92"/>
      <c r="G135" s="21"/>
      <c r="H135" s="31"/>
      <c r="I135" s="31"/>
      <c r="J135" s="31"/>
      <c r="K135" s="31"/>
      <c r="L135" s="31"/>
      <c r="M135" s="38"/>
      <c r="N135" s="38"/>
      <c r="O135" s="38"/>
      <c r="P135" s="38"/>
      <c r="Q135" s="38"/>
      <c r="R135" s="39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spans="1:30" x14ac:dyDescent="0.2">
      <c r="A136" s="90" t="s">
        <v>132</v>
      </c>
      <c r="B136" s="91"/>
      <c r="C136" s="91"/>
      <c r="D136" s="91"/>
      <c r="E136" s="91"/>
      <c r="F136" s="92"/>
      <c r="G136" s="21"/>
      <c r="H136" s="31"/>
      <c r="I136" s="31"/>
      <c r="J136" s="31"/>
      <c r="K136" s="31"/>
      <c r="L136" s="31"/>
      <c r="M136" s="38"/>
      <c r="N136" s="38"/>
      <c r="O136" s="38"/>
      <c r="P136" s="38"/>
      <c r="Q136" s="38"/>
      <c r="R136" s="39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spans="1:30" x14ac:dyDescent="0.2">
      <c r="A137" s="90" t="s">
        <v>133</v>
      </c>
      <c r="B137" s="91"/>
      <c r="C137" s="91"/>
      <c r="D137" s="91"/>
      <c r="E137" s="91"/>
      <c r="F137" s="92"/>
      <c r="G137" s="21"/>
      <c r="H137" s="31"/>
      <c r="I137" s="31"/>
      <c r="J137" s="31"/>
      <c r="K137" s="31"/>
      <c r="L137" s="31"/>
      <c r="M137" s="38"/>
      <c r="N137" s="38"/>
      <c r="O137" s="38"/>
      <c r="P137" s="38"/>
      <c r="Q137" s="38"/>
      <c r="R137" s="39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spans="1:30" x14ac:dyDescent="0.2">
      <c r="A138" s="90" t="s">
        <v>134</v>
      </c>
      <c r="B138" s="91"/>
      <c r="C138" s="91"/>
      <c r="D138" s="91"/>
      <c r="E138" s="91"/>
      <c r="F138" s="92"/>
      <c r="G138" s="21"/>
      <c r="H138" s="31"/>
      <c r="I138" s="31"/>
      <c r="J138" s="31"/>
      <c r="K138" s="31"/>
      <c r="L138" s="31"/>
      <c r="M138" s="38"/>
      <c r="N138" s="38"/>
      <c r="O138" s="38"/>
      <c r="P138" s="38"/>
      <c r="Q138" s="38"/>
      <c r="R138" s="39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spans="1:30" x14ac:dyDescent="0.2">
      <c r="A139" s="90" t="s">
        <v>135</v>
      </c>
      <c r="B139" s="91"/>
      <c r="C139" s="91"/>
      <c r="D139" s="91"/>
      <c r="E139" s="91"/>
      <c r="F139" s="92"/>
      <c r="G139" s="21"/>
      <c r="H139" s="31"/>
      <c r="I139" s="31"/>
      <c r="J139" s="31"/>
      <c r="K139" s="31"/>
      <c r="L139" s="31"/>
      <c r="M139" s="38"/>
      <c r="N139" s="38"/>
      <c r="O139" s="38"/>
      <c r="P139" s="38"/>
      <c r="Q139" s="38"/>
      <c r="R139" s="39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x14ac:dyDescent="0.2">
      <c r="A140" s="90" t="s">
        <v>136</v>
      </c>
      <c r="B140" s="91"/>
      <c r="C140" s="91"/>
      <c r="D140" s="91"/>
      <c r="E140" s="91"/>
      <c r="F140" s="92"/>
      <c r="G140" s="21"/>
      <c r="H140" s="31"/>
      <c r="I140" s="31"/>
      <c r="J140" s="31"/>
      <c r="K140" s="31"/>
      <c r="L140" s="31"/>
      <c r="M140" s="38"/>
      <c r="N140" s="38"/>
      <c r="O140" s="38"/>
      <c r="P140" s="38"/>
      <c r="Q140" s="38"/>
      <c r="R140" s="39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x14ac:dyDescent="0.2">
      <c r="A141" s="90" t="s">
        <v>137</v>
      </c>
      <c r="B141" s="91"/>
      <c r="C141" s="91"/>
      <c r="D141" s="91"/>
      <c r="E141" s="91"/>
      <c r="F141" s="92"/>
      <c r="G141" s="21"/>
      <c r="H141" s="31"/>
      <c r="I141" s="31"/>
      <c r="J141" s="31"/>
      <c r="K141" s="31"/>
      <c r="L141" s="31"/>
      <c r="M141" s="38"/>
      <c r="N141" s="38"/>
      <c r="O141" s="38"/>
      <c r="P141" s="38"/>
      <c r="Q141" s="38"/>
      <c r="R141" s="39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x14ac:dyDescent="0.2">
      <c r="A142" s="90" t="s">
        <v>138</v>
      </c>
      <c r="B142" s="91"/>
      <c r="C142" s="91"/>
      <c r="D142" s="91"/>
      <c r="E142" s="91"/>
      <c r="F142" s="92"/>
      <c r="G142" s="21"/>
      <c r="H142" s="31"/>
      <c r="I142" s="31"/>
      <c r="J142" s="31"/>
      <c r="K142" s="31"/>
      <c r="L142" s="31"/>
      <c r="M142" s="38"/>
      <c r="N142" s="38"/>
      <c r="O142" s="38"/>
      <c r="P142" s="38"/>
      <c r="Q142" s="38"/>
      <c r="R142" s="39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x14ac:dyDescent="0.2">
      <c r="A143" s="90" t="s">
        <v>139</v>
      </c>
      <c r="B143" s="91"/>
      <c r="C143" s="91"/>
      <c r="D143" s="91"/>
      <c r="E143" s="91"/>
      <c r="F143" s="92"/>
      <c r="G143" s="21"/>
      <c r="H143" s="31"/>
      <c r="I143" s="31"/>
      <c r="J143" s="31"/>
      <c r="K143" s="31"/>
      <c r="L143" s="31"/>
      <c r="M143" s="38"/>
      <c r="N143" s="38"/>
      <c r="O143" s="38"/>
      <c r="P143" s="38"/>
      <c r="Q143" s="38"/>
      <c r="R143" s="39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x14ac:dyDescent="0.2">
      <c r="A144" s="90" t="s">
        <v>140</v>
      </c>
      <c r="B144" s="91"/>
      <c r="C144" s="91"/>
      <c r="D144" s="91"/>
      <c r="E144" s="91"/>
      <c r="F144" s="92"/>
      <c r="G144" s="21"/>
      <c r="H144" s="31"/>
      <c r="I144" s="31"/>
      <c r="J144" s="31"/>
      <c r="K144" s="31"/>
      <c r="L144" s="31"/>
      <c r="M144" s="38"/>
      <c r="N144" s="38"/>
      <c r="O144" s="38"/>
      <c r="P144" s="38"/>
      <c r="Q144" s="38"/>
      <c r="R144" s="39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x14ac:dyDescent="0.2">
      <c r="A145" s="90" t="s">
        <v>141</v>
      </c>
      <c r="B145" s="91"/>
      <c r="C145" s="91"/>
      <c r="D145" s="91"/>
      <c r="E145" s="91"/>
      <c r="F145" s="92"/>
      <c r="G145" s="21"/>
      <c r="H145" s="31"/>
      <c r="I145" s="31"/>
      <c r="J145" s="31"/>
      <c r="K145" s="31"/>
      <c r="L145" s="31"/>
      <c r="M145" s="38"/>
      <c r="N145" s="38"/>
      <c r="O145" s="38"/>
      <c r="P145" s="38"/>
      <c r="Q145" s="38"/>
      <c r="R145" s="39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x14ac:dyDescent="0.2">
      <c r="A146" s="90" t="s">
        <v>142</v>
      </c>
      <c r="B146" s="91"/>
      <c r="C146" s="91"/>
      <c r="D146" s="91"/>
      <c r="E146" s="91"/>
      <c r="F146" s="92"/>
      <c r="G146" s="21"/>
      <c r="H146" s="31"/>
      <c r="I146" s="31"/>
      <c r="J146" s="31"/>
      <c r="K146" s="31"/>
      <c r="L146" s="31"/>
      <c r="M146" s="38"/>
      <c r="N146" s="38"/>
      <c r="O146" s="38"/>
      <c r="P146" s="38"/>
      <c r="Q146" s="38"/>
      <c r="R146" s="39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x14ac:dyDescent="0.2">
      <c r="A147" s="90" t="s">
        <v>143</v>
      </c>
      <c r="B147" s="91"/>
      <c r="C147" s="91"/>
      <c r="D147" s="91"/>
      <c r="E147" s="91"/>
      <c r="F147" s="92"/>
      <c r="G147" s="21"/>
      <c r="H147" s="31"/>
      <c r="I147" s="31"/>
      <c r="J147" s="31"/>
      <c r="K147" s="31"/>
      <c r="L147" s="31"/>
      <c r="M147" s="38"/>
      <c r="N147" s="38"/>
      <c r="O147" s="38"/>
      <c r="P147" s="38"/>
      <c r="Q147" s="38"/>
      <c r="R147" s="39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1:30" x14ac:dyDescent="0.2">
      <c r="A148" s="90" t="s">
        <v>144</v>
      </c>
      <c r="B148" s="91"/>
      <c r="C148" s="91"/>
      <c r="D148" s="91"/>
      <c r="E148" s="91"/>
      <c r="F148" s="92"/>
      <c r="G148" s="21"/>
      <c r="H148" s="31"/>
      <c r="I148" s="31"/>
      <c r="J148" s="31"/>
      <c r="K148" s="31"/>
      <c r="L148" s="31"/>
      <c r="M148" s="38"/>
      <c r="N148" s="38"/>
      <c r="O148" s="38"/>
      <c r="P148" s="38"/>
      <c r="Q148" s="38"/>
      <c r="R148" s="61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 x14ac:dyDescent="0.2">
      <c r="A149" s="90" t="s">
        <v>145</v>
      </c>
      <c r="B149" s="91"/>
      <c r="C149" s="91"/>
      <c r="D149" s="91"/>
      <c r="E149" s="91"/>
      <c r="F149" s="92"/>
      <c r="G149" s="21"/>
      <c r="H149" s="31"/>
      <c r="I149" s="31"/>
      <c r="J149" s="31"/>
      <c r="K149" s="31"/>
      <c r="L149" s="31"/>
      <c r="M149" s="38"/>
      <c r="N149" s="38"/>
      <c r="O149" s="38"/>
      <c r="P149" s="38"/>
      <c r="Q149" s="38"/>
      <c r="R149" s="61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x14ac:dyDescent="0.2">
      <c r="A150" s="90" t="s">
        <v>146</v>
      </c>
      <c r="B150" s="91"/>
      <c r="C150" s="91"/>
      <c r="D150" s="91"/>
      <c r="E150" s="91"/>
      <c r="F150" s="92"/>
      <c r="G150" s="21"/>
      <c r="H150" s="31"/>
      <c r="I150" s="31"/>
      <c r="J150" s="31"/>
      <c r="K150" s="31"/>
      <c r="L150" s="31"/>
      <c r="M150" s="38"/>
      <c r="N150" s="38"/>
      <c r="O150" s="38"/>
      <c r="P150" s="38"/>
      <c r="Q150" s="38"/>
      <c r="R150" s="61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 x14ac:dyDescent="0.2">
      <c r="A151" s="90" t="s">
        <v>147</v>
      </c>
      <c r="B151" s="91"/>
      <c r="C151" s="91"/>
      <c r="D151" s="91"/>
      <c r="E151" s="91"/>
      <c r="F151" s="92"/>
      <c r="G151" s="21"/>
      <c r="H151" s="31"/>
      <c r="I151" s="31"/>
      <c r="J151" s="31"/>
      <c r="K151" s="31"/>
      <c r="L151" s="31"/>
      <c r="M151" s="38"/>
      <c r="N151" s="38"/>
      <c r="O151" s="38"/>
      <c r="P151" s="38"/>
      <c r="Q151" s="38"/>
      <c r="R151" s="61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:30" x14ac:dyDescent="0.2">
      <c r="A152" s="90" t="s">
        <v>148</v>
      </c>
      <c r="B152" s="91"/>
      <c r="C152" s="91"/>
      <c r="D152" s="91"/>
      <c r="E152" s="91"/>
      <c r="F152" s="92"/>
      <c r="G152" s="21"/>
      <c r="H152" s="31"/>
      <c r="I152" s="31"/>
      <c r="J152" s="31"/>
      <c r="K152" s="31"/>
      <c r="L152" s="31"/>
      <c r="M152" s="38"/>
      <c r="N152" s="38"/>
      <c r="O152" s="38"/>
      <c r="P152" s="38"/>
      <c r="Q152" s="38"/>
      <c r="R152" s="61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:30" x14ac:dyDescent="0.2">
      <c r="A153" s="90" t="s">
        <v>149</v>
      </c>
      <c r="B153" s="91"/>
      <c r="C153" s="91"/>
      <c r="D153" s="91"/>
      <c r="E153" s="91"/>
      <c r="F153" s="92"/>
      <c r="G153" s="21"/>
      <c r="H153" s="31"/>
      <c r="I153" s="31"/>
      <c r="J153" s="31"/>
      <c r="K153" s="31"/>
      <c r="L153" s="31"/>
      <c r="M153" s="38"/>
      <c r="N153" s="38"/>
      <c r="O153" s="38"/>
      <c r="P153" s="38"/>
      <c r="Q153" s="38"/>
      <c r="R153" s="61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:30" x14ac:dyDescent="0.2">
      <c r="A154" s="90" t="s">
        <v>150</v>
      </c>
      <c r="B154" s="91"/>
      <c r="C154" s="91"/>
      <c r="D154" s="91"/>
      <c r="E154" s="91"/>
      <c r="F154" s="92"/>
      <c r="G154" s="21"/>
      <c r="H154" s="31"/>
      <c r="I154" s="31"/>
      <c r="J154" s="31"/>
      <c r="K154" s="31"/>
      <c r="L154" s="31"/>
      <c r="M154" s="38"/>
      <c r="N154" s="38"/>
      <c r="O154" s="38"/>
      <c r="P154" s="38"/>
      <c r="Q154" s="38"/>
      <c r="R154" s="61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:30" x14ac:dyDescent="0.2">
      <c r="A155" s="90" t="s">
        <v>151</v>
      </c>
      <c r="B155" s="91"/>
      <c r="C155" s="91"/>
      <c r="D155" s="91"/>
      <c r="E155" s="91"/>
      <c r="F155" s="92"/>
      <c r="G155" s="21"/>
      <c r="H155" s="31"/>
      <c r="I155" s="31"/>
      <c r="J155" s="31"/>
      <c r="K155" s="31"/>
      <c r="L155" s="31"/>
      <c r="M155" s="38"/>
      <c r="N155" s="38"/>
      <c r="O155" s="38"/>
      <c r="P155" s="38"/>
      <c r="Q155" s="38"/>
      <c r="R155" s="61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:30" x14ac:dyDescent="0.2">
      <c r="A156" s="90" t="s">
        <v>152</v>
      </c>
      <c r="B156" s="91"/>
      <c r="C156" s="91"/>
      <c r="D156" s="91"/>
      <c r="E156" s="91"/>
      <c r="F156" s="92"/>
      <c r="G156" s="21"/>
      <c r="H156" s="31"/>
      <c r="I156" s="31"/>
      <c r="J156" s="31"/>
      <c r="K156" s="31"/>
      <c r="L156" s="31"/>
      <c r="M156" s="38"/>
      <c r="N156" s="38"/>
      <c r="O156" s="38"/>
      <c r="P156" s="38"/>
      <c r="Q156" s="38"/>
      <c r="R156" s="61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:30" x14ac:dyDescent="0.2">
      <c r="A157" s="90" t="s">
        <v>153</v>
      </c>
      <c r="B157" s="91"/>
      <c r="C157" s="91"/>
      <c r="D157" s="91"/>
      <c r="E157" s="91"/>
      <c r="F157" s="92"/>
      <c r="G157" s="21"/>
      <c r="H157" s="31"/>
      <c r="I157" s="31"/>
      <c r="J157" s="31"/>
      <c r="K157" s="31"/>
      <c r="L157" s="31"/>
      <c r="M157" s="38"/>
      <c r="N157" s="38"/>
      <c r="O157" s="38"/>
      <c r="P157" s="38"/>
      <c r="Q157" s="38"/>
      <c r="R157" s="61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:30" x14ac:dyDescent="0.2">
      <c r="A158" s="90" t="s">
        <v>154</v>
      </c>
      <c r="B158" s="91"/>
      <c r="C158" s="91"/>
      <c r="D158" s="91"/>
      <c r="E158" s="91"/>
      <c r="F158" s="92"/>
      <c r="G158" s="21"/>
      <c r="H158" s="31"/>
      <c r="I158" s="31"/>
      <c r="J158" s="31"/>
      <c r="K158" s="31"/>
      <c r="L158" s="31"/>
      <c r="M158" s="38"/>
      <c r="N158" s="38"/>
      <c r="O158" s="38"/>
      <c r="P158" s="38"/>
      <c r="Q158" s="38"/>
      <c r="R158" s="61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:30" x14ac:dyDescent="0.2">
      <c r="A159" s="90" t="s">
        <v>155</v>
      </c>
      <c r="B159" s="91"/>
      <c r="C159" s="91"/>
      <c r="D159" s="91"/>
      <c r="E159" s="91"/>
      <c r="F159" s="92"/>
      <c r="G159" s="21"/>
      <c r="H159" s="31"/>
      <c r="I159" s="31"/>
      <c r="J159" s="31"/>
      <c r="K159" s="31"/>
      <c r="L159" s="31"/>
      <c r="M159" s="38"/>
      <c r="N159" s="38"/>
      <c r="O159" s="38"/>
      <c r="P159" s="38"/>
      <c r="Q159" s="38"/>
      <c r="R159" s="61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:30" x14ac:dyDescent="0.2">
      <c r="A160" s="90" t="s">
        <v>156</v>
      </c>
      <c r="B160" s="91"/>
      <c r="C160" s="91"/>
      <c r="D160" s="91"/>
      <c r="E160" s="91"/>
      <c r="F160" s="92"/>
      <c r="G160" s="21"/>
      <c r="H160" s="31"/>
      <c r="I160" s="31"/>
      <c r="J160" s="31"/>
      <c r="K160" s="31"/>
      <c r="L160" s="31"/>
      <c r="M160" s="38"/>
      <c r="N160" s="38"/>
      <c r="O160" s="38"/>
      <c r="P160" s="38"/>
      <c r="Q160" s="38"/>
      <c r="R160" s="61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:30" x14ac:dyDescent="0.2">
      <c r="A161" s="90" t="s">
        <v>157</v>
      </c>
      <c r="B161" s="91"/>
      <c r="C161" s="91"/>
      <c r="D161" s="91"/>
      <c r="E161" s="91"/>
      <c r="F161" s="92"/>
      <c r="G161" s="21"/>
      <c r="H161" s="31"/>
      <c r="I161" s="31"/>
      <c r="J161" s="31"/>
      <c r="K161" s="31"/>
      <c r="L161" s="31"/>
      <c r="M161" s="38"/>
      <c r="N161" s="38"/>
      <c r="O161" s="38"/>
      <c r="P161" s="38"/>
      <c r="Q161" s="38"/>
      <c r="R161" s="61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:30" x14ac:dyDescent="0.2">
      <c r="A162" s="90" t="s">
        <v>158</v>
      </c>
      <c r="B162" s="91"/>
      <c r="C162" s="91"/>
      <c r="D162" s="91"/>
      <c r="E162" s="91"/>
      <c r="F162" s="92"/>
      <c r="G162" s="21"/>
      <c r="H162" s="31"/>
      <c r="I162" s="31"/>
      <c r="J162" s="31"/>
      <c r="K162" s="31"/>
      <c r="L162" s="31"/>
      <c r="M162" s="38"/>
      <c r="N162" s="38"/>
      <c r="O162" s="38"/>
      <c r="P162" s="38"/>
      <c r="Q162" s="38"/>
      <c r="R162" s="61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:30" x14ac:dyDescent="0.2">
      <c r="A163" s="90" t="s">
        <v>159</v>
      </c>
      <c r="B163" s="91"/>
      <c r="C163" s="91"/>
      <c r="D163" s="91"/>
      <c r="E163" s="91"/>
      <c r="F163" s="92"/>
      <c r="G163" s="21"/>
      <c r="H163" s="31"/>
      <c r="I163" s="31"/>
      <c r="J163" s="31"/>
      <c r="K163" s="31"/>
      <c r="L163" s="31"/>
      <c r="M163" s="38"/>
      <c r="N163" s="38"/>
      <c r="O163" s="38"/>
      <c r="P163" s="38"/>
      <c r="Q163" s="38"/>
      <c r="R163" s="61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:30" x14ac:dyDescent="0.2">
      <c r="A164" s="90" t="s">
        <v>160</v>
      </c>
      <c r="B164" s="91"/>
      <c r="C164" s="91"/>
      <c r="D164" s="91"/>
      <c r="E164" s="91"/>
      <c r="F164" s="92"/>
      <c r="G164" s="21"/>
      <c r="H164" s="31"/>
      <c r="I164" s="31"/>
      <c r="J164" s="31"/>
      <c r="K164" s="31"/>
      <c r="L164" s="31"/>
      <c r="M164" s="38"/>
      <c r="N164" s="38"/>
      <c r="O164" s="38"/>
      <c r="P164" s="38"/>
      <c r="Q164" s="38"/>
      <c r="R164" s="61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:30" x14ac:dyDescent="0.2">
      <c r="A165" s="90" t="s">
        <v>161</v>
      </c>
      <c r="B165" s="91"/>
      <c r="C165" s="91"/>
      <c r="D165" s="91"/>
      <c r="E165" s="91"/>
      <c r="F165" s="92"/>
      <c r="G165" s="21"/>
      <c r="H165" s="31"/>
      <c r="I165" s="31"/>
      <c r="J165" s="31"/>
      <c r="K165" s="31"/>
      <c r="L165" s="31"/>
      <c r="M165" s="38"/>
      <c r="N165" s="38"/>
      <c r="O165" s="38"/>
      <c r="P165" s="38"/>
      <c r="Q165" s="38"/>
      <c r="R165" s="61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:30" ht="14.25" x14ac:dyDescent="0.2">
      <c r="A166" s="90" t="s">
        <v>162</v>
      </c>
      <c r="B166" s="91"/>
      <c r="C166" s="91"/>
      <c r="D166" s="91"/>
      <c r="E166" s="91"/>
      <c r="F166" s="92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:30" ht="14.25" x14ac:dyDescent="0.2">
      <c r="A167" s="90" t="s">
        <v>163</v>
      </c>
      <c r="B167" s="91"/>
      <c r="C167" s="91"/>
      <c r="D167" s="91"/>
      <c r="E167" s="91"/>
      <c r="F167" s="92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:30" ht="14.25" x14ac:dyDescent="0.2">
      <c r="A168" s="90" t="s">
        <v>164</v>
      </c>
      <c r="B168" s="91"/>
      <c r="C168" s="91"/>
      <c r="D168" s="91"/>
      <c r="E168" s="91"/>
      <c r="F168" s="92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:30" ht="14.25" x14ac:dyDescent="0.2">
      <c r="A169" s="90" t="s">
        <v>165</v>
      </c>
      <c r="B169" s="91"/>
      <c r="C169" s="91"/>
      <c r="D169" s="91"/>
      <c r="E169" s="91"/>
      <c r="F169" s="92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:30" ht="14.25" x14ac:dyDescent="0.2">
      <c r="A170" s="90" t="s">
        <v>166</v>
      </c>
      <c r="B170" s="91"/>
      <c r="C170" s="91"/>
      <c r="D170" s="91"/>
      <c r="E170" s="91"/>
      <c r="F170" s="92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:30" ht="14.25" x14ac:dyDescent="0.2">
      <c r="A171" s="90" t="s">
        <v>167</v>
      </c>
      <c r="B171" s="91"/>
      <c r="C171" s="91"/>
      <c r="D171" s="91"/>
      <c r="E171" s="91"/>
      <c r="F171" s="92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:30" ht="14.25" x14ac:dyDescent="0.2">
      <c r="A172" s="90" t="s">
        <v>168</v>
      </c>
      <c r="B172" s="91"/>
      <c r="C172" s="91"/>
      <c r="D172" s="91"/>
      <c r="E172" s="91"/>
      <c r="F172" s="92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:30" ht="14.25" x14ac:dyDescent="0.2">
      <c r="A173" s="90" t="s">
        <v>169</v>
      </c>
      <c r="B173" s="91"/>
      <c r="C173" s="91"/>
      <c r="D173" s="91"/>
      <c r="E173" s="91"/>
      <c r="F173" s="92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:30" ht="14.25" x14ac:dyDescent="0.2">
      <c r="A174" s="90" t="s">
        <v>170</v>
      </c>
      <c r="B174" s="91"/>
      <c r="C174" s="91"/>
      <c r="D174" s="91"/>
      <c r="E174" s="91"/>
      <c r="F174" s="92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:30" ht="14.25" x14ac:dyDescent="0.2">
      <c r="A175" s="90" t="s">
        <v>171</v>
      </c>
      <c r="B175" s="91"/>
      <c r="C175" s="91"/>
      <c r="D175" s="91"/>
      <c r="E175" s="91"/>
      <c r="F175" s="92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:30" ht="14.25" x14ac:dyDescent="0.2">
      <c r="A176" s="90" t="s">
        <v>172</v>
      </c>
      <c r="B176" s="91"/>
      <c r="C176" s="91"/>
      <c r="D176" s="91"/>
      <c r="E176" s="91"/>
      <c r="F176" s="92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:30" ht="14.25" x14ac:dyDescent="0.2">
      <c r="A177" s="90" t="s">
        <v>173</v>
      </c>
      <c r="B177" s="91"/>
      <c r="C177" s="91"/>
      <c r="D177" s="91"/>
      <c r="E177" s="91"/>
      <c r="F177" s="92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:30" ht="14.25" x14ac:dyDescent="0.2">
      <c r="A178" s="90" t="s">
        <v>174</v>
      </c>
      <c r="B178" s="91"/>
      <c r="C178" s="91"/>
      <c r="D178" s="91"/>
      <c r="E178" s="91"/>
      <c r="F178" s="92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:30" ht="14.25" x14ac:dyDescent="0.2">
      <c r="A179" s="90" t="s">
        <v>175</v>
      </c>
      <c r="B179" s="91"/>
      <c r="C179" s="91"/>
      <c r="D179" s="91"/>
      <c r="E179" s="91"/>
      <c r="F179" s="92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:30" ht="14.25" x14ac:dyDescent="0.2">
      <c r="A180" s="90" t="s">
        <v>176</v>
      </c>
      <c r="B180" s="91"/>
      <c r="C180" s="91"/>
      <c r="D180" s="91"/>
      <c r="E180" s="91"/>
      <c r="F180" s="92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:30" ht="14.25" x14ac:dyDescent="0.2">
      <c r="A181" s="90" t="s">
        <v>177</v>
      </c>
      <c r="B181" s="91"/>
      <c r="C181" s="91"/>
      <c r="D181" s="91"/>
      <c r="E181" s="91"/>
      <c r="F181" s="92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:30" ht="14.25" x14ac:dyDescent="0.2">
      <c r="A182" s="90" t="s">
        <v>178</v>
      </c>
      <c r="B182" s="91"/>
      <c r="C182" s="91"/>
      <c r="D182" s="91"/>
      <c r="E182" s="91"/>
      <c r="F182" s="92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:30" ht="14.25" x14ac:dyDescent="0.2">
      <c r="A183" s="90" t="s">
        <v>179</v>
      </c>
      <c r="B183" s="91"/>
      <c r="C183" s="91"/>
      <c r="D183" s="91"/>
      <c r="E183" s="91"/>
      <c r="F183" s="92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:30" ht="14.25" x14ac:dyDescent="0.2">
      <c r="A184" s="90" t="s">
        <v>180</v>
      </c>
      <c r="B184" s="91"/>
      <c r="C184" s="91"/>
      <c r="D184" s="91"/>
      <c r="E184" s="91"/>
      <c r="F184" s="92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:30" ht="14.25" x14ac:dyDescent="0.2">
      <c r="A185" s="90" t="s">
        <v>181</v>
      </c>
      <c r="B185" s="91"/>
      <c r="C185" s="91"/>
      <c r="D185" s="91"/>
      <c r="E185" s="91"/>
      <c r="F185" s="92"/>
      <c r="G185" s="65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:30" ht="14.25" x14ac:dyDescent="0.2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4.25" x14ac:dyDescent="0.2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4.25" x14ac:dyDescent="0.2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4.25" x14ac:dyDescent="0.2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4.2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4.2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4.2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4.2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4.2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4.2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4.2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4.2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4.2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4.2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4.2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4.2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</sheetData>
  <mergeCells count="83"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69:F169"/>
    <mergeCell ref="A170:F170"/>
    <mergeCell ref="A171:F171"/>
    <mergeCell ref="A172:F172"/>
    <mergeCell ref="A180:F180"/>
    <mergeCell ref="A181:F181"/>
    <mergeCell ref="A182:F182"/>
    <mergeCell ref="A183:F183"/>
    <mergeCell ref="A184:F184"/>
    <mergeCell ref="A185:F185"/>
    <mergeCell ref="A173:F173"/>
    <mergeCell ref="A174:F174"/>
    <mergeCell ref="A175:F175"/>
    <mergeCell ref="A176:F176"/>
    <mergeCell ref="A177:F177"/>
    <mergeCell ref="A178:F178"/>
    <mergeCell ref="A179:F179"/>
    <mergeCell ref="A1:J1"/>
    <mergeCell ref="A2:J2"/>
    <mergeCell ref="A3:J3"/>
    <mergeCell ref="B4:J4"/>
    <mergeCell ref="A5:J5"/>
    <mergeCell ref="A51:I51"/>
    <mergeCell ref="A71:I7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8:F148"/>
    <mergeCell ref="A149:F149"/>
    <mergeCell ref="A150:F150"/>
    <mergeCell ref="A151:F151"/>
    <mergeCell ref="A143:F143"/>
    <mergeCell ref="A144:F144"/>
    <mergeCell ref="A145:F145"/>
    <mergeCell ref="A146:F146"/>
    <mergeCell ref="A147:F147"/>
  </mergeCells>
  <dataValidations count="4">
    <dataValidation type="list" allowBlank="1" sqref="B81:B97">
      <formula1>"FGS-1,FGS-2,FGS-3,FGA-1,FGA-2,FGA-3"</formula1>
    </dataValidation>
    <dataValidation type="list" allowBlank="1" sqref="B7:B25">
      <formula1>"DAS,DAS-1,DAS-2,DAS-3,DAS-4,DAS-5,CAA-1,CAA-2,CAA-3,CAA-4,CAA-5"</formula1>
    </dataValidation>
    <dataValidation type="list" allowBlank="1" sqref="D7:D25 D54:D62 D73:D97">
      <formula1>"AGP,CLH,CLT,COM,CTD,CTI,DES,DISP,ELE,ESG,EST,EXM,EXQ,EXR,FRQ,REV,VAGO"</formula1>
    </dataValidation>
    <dataValidation type="list" allowBlank="1" sqref="B54:B62 B73:B80">
      <formula1>"FDA,FDA-1,FDA-2,FDA-3,FDA-4"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70"/>
  <sheetViews>
    <sheetView workbookViewId="0">
      <selection activeCell="A12" sqref="A12"/>
    </sheetView>
  </sheetViews>
  <sheetFormatPr defaultColWidth="12.625" defaultRowHeight="15" customHeight="1" x14ac:dyDescent="0.2"/>
  <cols>
    <col min="1" max="1" width="71" style="67" customWidth="1"/>
    <col min="2" max="2" width="12" style="67" customWidth="1"/>
    <col min="3" max="3" width="17.375" style="67" customWidth="1"/>
    <col min="4" max="4" width="14.5" style="67" customWidth="1"/>
    <col min="5" max="5" width="9.875" style="67" customWidth="1"/>
    <col min="6" max="6" width="52.875" style="67" customWidth="1"/>
    <col min="7" max="7" width="19.875" style="67" customWidth="1"/>
    <col min="8" max="8" width="18.25" style="67" customWidth="1"/>
    <col min="9" max="9" width="17.875" style="67" customWidth="1"/>
    <col min="10" max="10" width="15" style="67" customWidth="1"/>
    <col min="11" max="16" width="8" style="67" customWidth="1"/>
    <col min="17" max="17" width="43.875" style="67" customWidth="1"/>
    <col min="18" max="30" width="8" style="67" customWidth="1"/>
    <col min="31" max="16384" width="12.625" style="67"/>
  </cols>
  <sheetData>
    <row r="1" spans="1:30" ht="21" x14ac:dyDescent="0.35">
      <c r="A1" s="101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102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102" t="s">
        <v>182</v>
      </c>
      <c r="B3" s="91"/>
      <c r="C3" s="91"/>
      <c r="D3" s="91"/>
      <c r="E3" s="91"/>
      <c r="F3" s="91"/>
      <c r="G3" s="91"/>
      <c r="H3" s="91"/>
      <c r="I3" s="91"/>
      <c r="J3" s="9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2</v>
      </c>
      <c r="B4" s="103" t="s">
        <v>3</v>
      </c>
      <c r="C4" s="91"/>
      <c r="D4" s="91"/>
      <c r="E4" s="91"/>
      <c r="F4" s="91"/>
      <c r="G4" s="91"/>
      <c r="H4" s="91"/>
      <c r="I4" s="91"/>
      <c r="J4" s="92"/>
      <c r="K4" s="6"/>
    </row>
    <row r="5" spans="1:30" x14ac:dyDescent="0.2">
      <c r="A5" s="99" t="s">
        <v>4</v>
      </c>
      <c r="B5" s="91"/>
      <c r="C5" s="91"/>
      <c r="D5" s="91"/>
      <c r="E5" s="91"/>
      <c r="F5" s="91"/>
      <c r="G5" s="91"/>
      <c r="H5" s="91"/>
      <c r="I5" s="91"/>
      <c r="J5" s="92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6"/>
      <c r="B7" s="54"/>
      <c r="C7" s="54"/>
      <c r="D7" s="54"/>
      <c r="E7" s="45">
        <v>1</v>
      </c>
      <c r="F7" s="46"/>
      <c r="G7" s="43">
        <v>0</v>
      </c>
      <c r="H7" s="43">
        <v>0</v>
      </c>
      <c r="I7" s="43">
        <v>0</v>
      </c>
      <c r="J7" s="44">
        <f t="shared" ref="J7:J16" si="0">SUM(G7:I7)</f>
        <v>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46"/>
      <c r="B8" s="54"/>
      <c r="C8" s="54"/>
      <c r="D8" s="54"/>
      <c r="E8" s="45">
        <v>1</v>
      </c>
      <c r="F8" s="46"/>
      <c r="G8" s="43">
        <v>0</v>
      </c>
      <c r="H8" s="43">
        <v>0</v>
      </c>
      <c r="I8" s="43">
        <v>0</v>
      </c>
      <c r="J8" s="44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6"/>
      <c r="B9" s="54"/>
      <c r="C9" s="54"/>
      <c r="D9" s="54"/>
      <c r="E9" s="45">
        <v>1</v>
      </c>
      <c r="F9" s="46"/>
      <c r="G9" s="43">
        <v>0</v>
      </c>
      <c r="H9" s="43">
        <v>0</v>
      </c>
      <c r="I9" s="43">
        <v>0</v>
      </c>
      <c r="J9" s="44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6"/>
      <c r="B10" s="54"/>
      <c r="C10" s="54"/>
      <c r="D10" s="54"/>
      <c r="E10" s="45">
        <v>1</v>
      </c>
      <c r="F10" s="46"/>
      <c r="G10" s="43">
        <v>0</v>
      </c>
      <c r="H10" s="43">
        <v>0</v>
      </c>
      <c r="I10" s="43">
        <v>0</v>
      </c>
      <c r="J10" s="44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6"/>
      <c r="B11" s="54"/>
      <c r="C11" s="54"/>
      <c r="D11" s="54"/>
      <c r="E11" s="45">
        <v>1</v>
      </c>
      <c r="F11" s="46"/>
      <c r="G11" s="43">
        <v>0</v>
      </c>
      <c r="H11" s="43">
        <v>0</v>
      </c>
      <c r="I11" s="43">
        <v>0</v>
      </c>
      <c r="J11" s="44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6"/>
      <c r="B12" s="54"/>
      <c r="C12" s="54"/>
      <c r="D12" s="54"/>
      <c r="E12" s="45">
        <v>1</v>
      </c>
      <c r="F12" s="46"/>
      <c r="G12" s="43">
        <v>0</v>
      </c>
      <c r="H12" s="43">
        <v>0</v>
      </c>
      <c r="I12" s="43">
        <v>0</v>
      </c>
      <c r="J12" s="44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6"/>
      <c r="B13" s="54"/>
      <c r="C13" s="54"/>
      <c r="D13" s="54"/>
      <c r="E13" s="45">
        <v>1</v>
      </c>
      <c r="F13" s="46"/>
      <c r="G13" s="43">
        <v>0</v>
      </c>
      <c r="H13" s="43">
        <v>0</v>
      </c>
      <c r="I13" s="43">
        <v>0</v>
      </c>
      <c r="J13" s="44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6"/>
      <c r="B14" s="54"/>
      <c r="C14" s="54"/>
      <c r="D14" s="54"/>
      <c r="E14" s="45">
        <v>1</v>
      </c>
      <c r="F14" s="46"/>
      <c r="G14" s="43">
        <v>0</v>
      </c>
      <c r="H14" s="43">
        <v>0</v>
      </c>
      <c r="I14" s="43">
        <v>0</v>
      </c>
      <c r="J14" s="44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6"/>
      <c r="B15" s="54"/>
      <c r="C15" s="54"/>
      <c r="D15" s="54"/>
      <c r="E15" s="45">
        <v>1</v>
      </c>
      <c r="F15" s="46"/>
      <c r="G15" s="43">
        <v>0</v>
      </c>
      <c r="H15" s="43">
        <v>0</v>
      </c>
      <c r="I15" s="43">
        <v>0</v>
      </c>
      <c r="J15" s="44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6"/>
      <c r="B16" s="54"/>
      <c r="C16" s="54"/>
      <c r="D16" s="54"/>
      <c r="E16" s="45">
        <v>1</v>
      </c>
      <c r="F16" s="46"/>
      <c r="G16" s="43">
        <v>0</v>
      </c>
      <c r="H16" s="43">
        <v>0</v>
      </c>
      <c r="I16" s="43">
        <v>0</v>
      </c>
      <c r="J16" s="44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45" x14ac:dyDescent="0.2">
      <c r="A17" s="60" t="s">
        <v>15</v>
      </c>
      <c r="B17" s="60" t="s">
        <v>16</v>
      </c>
      <c r="C17" s="34" t="s">
        <v>17</v>
      </c>
      <c r="D17" s="34" t="s">
        <v>18</v>
      </c>
      <c r="E17" s="34" t="s">
        <v>19</v>
      </c>
      <c r="F17" s="25"/>
      <c r="G17" s="34" t="s">
        <v>20</v>
      </c>
      <c r="H17" s="34" t="s">
        <v>21</v>
      </c>
      <c r="I17" s="34" t="s">
        <v>22</v>
      </c>
      <c r="J17" s="34" t="s">
        <v>23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55" t="s">
        <v>24</v>
      </c>
      <c r="B18" s="45" t="s">
        <v>25</v>
      </c>
      <c r="C18" s="28">
        <f>SUMIFS($E$7:$E$16,$B$7:$B$16,"DAS",$D$7:$D$16,"&lt;&gt;VAGO")</f>
        <v>0</v>
      </c>
      <c r="D18" s="28">
        <f>SUMIFS($E$7:$E$16,$B$7:$B$16,"DAS",$D$7:$D$16,"VAGO")</f>
        <v>0</v>
      </c>
      <c r="E18" s="28">
        <f t="shared" ref="E18:E28" si="1">C18+D18</f>
        <v>0</v>
      </c>
      <c r="F18" s="29"/>
      <c r="G18" s="30">
        <f>SUMIF($B$7:$B$16,"DAS",$G$7:$G$16)</f>
        <v>0</v>
      </c>
      <c r="H18" s="30">
        <f>SUMIF($B$7:$B$16,"DAS",$H$7:$H$16)</f>
        <v>0</v>
      </c>
      <c r="I18" s="30">
        <f>SUMIF($B$7:$B$16,"DAS",$I$7:$I$16)</f>
        <v>0</v>
      </c>
      <c r="J18" s="30">
        <f>SUMIF($B$7:$B$16,"DAS",$J$7:$J$16)</f>
        <v>0</v>
      </c>
      <c r="K18" s="36"/>
      <c r="L18" s="36"/>
      <c r="M18" s="36"/>
      <c r="N18" s="36"/>
      <c r="O18" s="36"/>
      <c r="P18" s="36"/>
      <c r="Q18" s="36"/>
    </row>
    <row r="19" spans="1:30" x14ac:dyDescent="0.2">
      <c r="A19" s="55" t="s">
        <v>26</v>
      </c>
      <c r="B19" s="45" t="s">
        <v>27</v>
      </c>
      <c r="C19" s="28">
        <f>SUMIFS($E$7:$E$16,$B$7:$B$16,"DAS-1",$D$7:$D$16,"&lt;&gt;VAGO")</f>
        <v>0</v>
      </c>
      <c r="D19" s="28">
        <f>SUMIFS($E$7:$E$16,$B$7:$B$16,"DAS-1",$D$7:$D$16,"VAGO")</f>
        <v>0</v>
      </c>
      <c r="E19" s="28">
        <f t="shared" si="1"/>
        <v>0</v>
      </c>
      <c r="F19" s="32"/>
      <c r="G19" s="30">
        <f>SUMIF($B$7:$B$16,"DAS-1",$G$7:$G$16)</f>
        <v>0</v>
      </c>
      <c r="H19" s="30">
        <f>SUMIF($B$7:$B$16,"DAS-1",$H$7:$H$16)</f>
        <v>0</v>
      </c>
      <c r="I19" s="30">
        <f>SUMIF($B$7:$B$16,"DAS-1",$I$7:$I$16)</f>
        <v>0</v>
      </c>
      <c r="J19" s="30">
        <f>SUMIF($B$7:$B$16,"DAS-1",$J$7:$J$16)</f>
        <v>0</v>
      </c>
      <c r="K19" s="36"/>
      <c r="L19" s="36"/>
      <c r="M19" s="36"/>
      <c r="N19" s="36"/>
      <c r="O19" s="36"/>
      <c r="P19" s="36"/>
      <c r="Q19" s="36"/>
    </row>
    <row r="20" spans="1:30" x14ac:dyDescent="0.2">
      <c r="A20" s="55" t="s">
        <v>28</v>
      </c>
      <c r="B20" s="45" t="s">
        <v>29</v>
      </c>
      <c r="C20" s="28">
        <f>SUMIFS($E$7:$E$16,$B$7:$B$16,"DAS-2",$D$7:$D$16,"&lt;&gt;VAGO")</f>
        <v>0</v>
      </c>
      <c r="D20" s="28">
        <f>SUMIFS($E$7:$E$16,$B$7:$B$16,"DAS-2",$D$7:$D$16,"VAGO")</f>
        <v>0</v>
      </c>
      <c r="E20" s="28">
        <f t="shared" si="1"/>
        <v>0</v>
      </c>
      <c r="F20" s="32"/>
      <c r="G20" s="30">
        <f>SUMIF($B$7:$B$16,"DAS-2",$G$7:$G$16)</f>
        <v>0</v>
      </c>
      <c r="H20" s="30">
        <f>SUMIF($B$7:$B$16,"DAS-2",$H$7:$H$16)</f>
        <v>0</v>
      </c>
      <c r="I20" s="30">
        <f>SUMIF($B$7:$B$16,"DAS-2",$I$7:$I$16)</f>
        <v>0</v>
      </c>
      <c r="J20" s="30">
        <f>SUMIF($B$7:$B$16,"DAS-2",$J$7:$J$16)</f>
        <v>0</v>
      </c>
      <c r="K20" s="36"/>
      <c r="L20" s="36"/>
      <c r="M20" s="36"/>
      <c r="N20" s="36"/>
      <c r="O20" s="36"/>
      <c r="P20" s="36"/>
      <c r="Q20" s="36"/>
    </row>
    <row r="21" spans="1:30" x14ac:dyDescent="0.2">
      <c r="A21" s="55" t="s">
        <v>30</v>
      </c>
      <c r="B21" s="45" t="s">
        <v>31</v>
      </c>
      <c r="C21" s="28">
        <f>SUMIFS($E$7:$E$16,$B$7:$B$16,"DAS-3",$D$7:$D$16,"&lt;&gt;VAGO")</f>
        <v>0</v>
      </c>
      <c r="D21" s="28">
        <f>SUMIFS($E$7:$E$16,$B$7:$B$16,"DAS-3",$D$7:$D$16,"VAGO")</f>
        <v>0</v>
      </c>
      <c r="E21" s="28">
        <f t="shared" si="1"/>
        <v>0</v>
      </c>
      <c r="F21" s="32"/>
      <c r="G21" s="30">
        <f>SUMIF($B$7:$B$16,"DAS-3",$G$7:$G$16)</f>
        <v>0</v>
      </c>
      <c r="H21" s="30">
        <f>SUMIF($B$7:$B$16,"DAS-3",$H$7:$H$16)</f>
        <v>0</v>
      </c>
      <c r="I21" s="30">
        <f>SUMIF($B$7:$B$16,"DAS-3",$I$7:$I$16)</f>
        <v>0</v>
      </c>
      <c r="J21" s="30">
        <f>SUMIF($B$7:$B$16,"DAS-3",$J$7:$J$16)</f>
        <v>0</v>
      </c>
      <c r="K21" s="36"/>
      <c r="L21" s="36"/>
      <c r="M21" s="36"/>
      <c r="N21" s="36"/>
      <c r="O21" s="36"/>
      <c r="P21" s="36"/>
      <c r="Q21" s="36"/>
    </row>
    <row r="22" spans="1:30" x14ac:dyDescent="0.2">
      <c r="A22" s="57" t="s">
        <v>32</v>
      </c>
      <c r="B22" s="45" t="s">
        <v>33</v>
      </c>
      <c r="C22" s="28">
        <f>SUMIFS($E$7:$E$16,$B$7:$B$16,"DAS-4",$D$7:$D$16,"&lt;&gt;VAGO")</f>
        <v>0</v>
      </c>
      <c r="D22" s="28">
        <f>SUMIFS($E$7:$E$16,$B$7:$B$16,"DAS-4",$D$7:$D$16,"VAGO")</f>
        <v>0</v>
      </c>
      <c r="E22" s="28">
        <f t="shared" si="1"/>
        <v>0</v>
      </c>
      <c r="F22" s="33"/>
      <c r="G22" s="30">
        <f>SUMIF($B$7:$B$16,"DAS-4",$G$7:$G$16)</f>
        <v>0</v>
      </c>
      <c r="H22" s="30">
        <f>SUMIF($B$7:$B$16,"DAS-4",$H$7:$H$16)</f>
        <v>0</v>
      </c>
      <c r="I22" s="30">
        <f>SUMIF($B$7:$B$16,"DAS-4",$I$7:$I$16)</f>
        <v>0</v>
      </c>
      <c r="J22" s="30">
        <f>SUMIF($B$7:$B$16,"DAS-4",$J$7:$J$16)</f>
        <v>0</v>
      </c>
      <c r="K22" s="36"/>
      <c r="L22" s="36"/>
      <c r="M22" s="36"/>
      <c r="N22" s="36"/>
      <c r="O22" s="36"/>
      <c r="P22" s="36"/>
      <c r="Q22" s="36"/>
    </row>
    <row r="23" spans="1:30" x14ac:dyDescent="0.2">
      <c r="A23" s="57" t="s">
        <v>34</v>
      </c>
      <c r="B23" s="45" t="s">
        <v>35</v>
      </c>
      <c r="C23" s="28">
        <f>SUMIFS($E$7:$E$16,$B$7:$B$16,"DAS-5",$D$7:$D$16,"&lt;&gt;VAGO")</f>
        <v>0</v>
      </c>
      <c r="D23" s="28">
        <f>SUMIFS($E$7:$E$16,$B$7:$B$16,"DAS-5",$D$7:$D$16,"VAGO")</f>
        <v>0</v>
      </c>
      <c r="E23" s="28">
        <f t="shared" si="1"/>
        <v>0</v>
      </c>
      <c r="F23" s="33"/>
      <c r="G23" s="30">
        <f>SUMIF($B$7:$B$16,"DAS-5",$G$7:$G$16)</f>
        <v>0</v>
      </c>
      <c r="H23" s="30">
        <f>SUMIF($B$7:$B$16,"DAS-5",$H$7:$H$16)</f>
        <v>0</v>
      </c>
      <c r="I23" s="30">
        <f>SUMIF($B$7:$B$16,"DAS-5",$I$7:$I$16)</f>
        <v>0</v>
      </c>
      <c r="J23" s="30">
        <f>SUMIF($B$7:$B$16,"DAS-5",$J$7:$J$16)</f>
        <v>0</v>
      </c>
      <c r="K23" s="36"/>
      <c r="L23" s="36"/>
      <c r="M23" s="36"/>
      <c r="N23" s="36"/>
      <c r="O23" s="36"/>
      <c r="P23" s="36"/>
      <c r="Q23" s="36"/>
    </row>
    <row r="24" spans="1:30" x14ac:dyDescent="0.2">
      <c r="A24" s="57" t="s">
        <v>36</v>
      </c>
      <c r="B24" s="45" t="s">
        <v>37</v>
      </c>
      <c r="C24" s="28">
        <f>SUMIFS($E$7:$E$16,$B$7:$B$16,"CAA-1",$D$7:$D$16,"&lt;&gt;VAGO")</f>
        <v>0</v>
      </c>
      <c r="D24" s="28">
        <f>SUMIFS($E$7:$E$16,$B$7:$B$16,"CAA-1",$D$7:$D$16,"VAGO")</f>
        <v>0</v>
      </c>
      <c r="E24" s="28">
        <f t="shared" si="1"/>
        <v>0</v>
      </c>
      <c r="F24" s="33"/>
      <c r="G24" s="30">
        <f>SUMIF($B$7:$B$16,"CAA-1",$G$7:$G$16)</f>
        <v>0</v>
      </c>
      <c r="H24" s="30">
        <f>SUMIF($B$7:$B$16,"CAA-1",$H$7:$H$16)</f>
        <v>0</v>
      </c>
      <c r="I24" s="30">
        <f>SUMIF($B$7:$B$16,"CAA-1",$I$7:$I$16)</f>
        <v>0</v>
      </c>
      <c r="J24" s="30">
        <f>SUMIF($B$7:$B$16,"CAA-1",$J$7:$J$16)</f>
        <v>0</v>
      </c>
      <c r="K24" s="36"/>
      <c r="L24" s="36"/>
      <c r="M24" s="36"/>
      <c r="N24" s="36"/>
      <c r="O24" s="36"/>
      <c r="P24" s="36"/>
      <c r="Q24" s="36"/>
    </row>
    <row r="25" spans="1:30" x14ac:dyDescent="0.2">
      <c r="A25" s="57" t="s">
        <v>38</v>
      </c>
      <c r="B25" s="45" t="s">
        <v>39</v>
      </c>
      <c r="C25" s="28">
        <f>SUMIFS($E$7:$E$16,$B$7:$B$16,"CAA-2",$D$7:$D$16,"&lt;&gt;VAGO")</f>
        <v>0</v>
      </c>
      <c r="D25" s="28">
        <f>SUMIFS($E$7:$E$16,$B$7:$B$16,"CAA-2",$D$7:$D$16,"VAGO")</f>
        <v>0</v>
      </c>
      <c r="E25" s="28">
        <f t="shared" si="1"/>
        <v>0</v>
      </c>
      <c r="F25" s="33"/>
      <c r="G25" s="30">
        <f>SUMIF($B$7:$B$16,"CAA-2",$G$7:$G$16)</f>
        <v>0</v>
      </c>
      <c r="H25" s="30">
        <f>SUMIF($B$7:$B$16,"CAA-2",$H$7:$H$16)</f>
        <v>0</v>
      </c>
      <c r="I25" s="30">
        <f>SUMIF($B$7:$B$16,"CAA-2",$I$7:$I$16)</f>
        <v>0</v>
      </c>
      <c r="J25" s="30">
        <f>SUMIF($B$7:$B$16,"CAA-2",$J$7:$J$16)</f>
        <v>0</v>
      </c>
      <c r="K25" s="36"/>
      <c r="L25" s="36"/>
      <c r="M25" s="36"/>
      <c r="N25" s="36"/>
      <c r="O25" s="36"/>
      <c r="P25" s="36"/>
      <c r="Q25" s="36"/>
    </row>
    <row r="26" spans="1:30" x14ac:dyDescent="0.2">
      <c r="A26" s="57" t="s">
        <v>40</v>
      </c>
      <c r="B26" s="45" t="s">
        <v>41</v>
      </c>
      <c r="C26" s="28">
        <f>SUMIFS($E$7:$E$16,$B$7:$B$16,"CAA-3",$D$7:$D$16,"&lt;&gt;VAGO")</f>
        <v>0</v>
      </c>
      <c r="D26" s="28">
        <f>SUMIFS($E$7:$E$16,$B$7:$B$16,"CAA-3",$D$7:$D$16,"VAGO")</f>
        <v>0</v>
      </c>
      <c r="E26" s="28">
        <f t="shared" si="1"/>
        <v>0</v>
      </c>
      <c r="F26" s="32"/>
      <c r="G26" s="30">
        <f>SUMIF($B$7:$B$16,"CAA-3",$G$7:$G$16)</f>
        <v>0</v>
      </c>
      <c r="H26" s="30">
        <f>SUMIF($B$7:$B$16,"CAA-3",$H$7:$H$16)</f>
        <v>0</v>
      </c>
      <c r="I26" s="30">
        <f>SUMIF($B$7:$B$16,"CAA-3",$I$7:$I$16)</f>
        <v>0</v>
      </c>
      <c r="J26" s="30">
        <f>SUMIF($B$7:$B$16,"CAA-3",$J$7:$J$16)</f>
        <v>0</v>
      </c>
      <c r="K26" s="36"/>
      <c r="L26" s="36"/>
      <c r="M26" s="36"/>
      <c r="N26" s="36"/>
      <c r="O26" s="36"/>
      <c r="P26" s="36"/>
      <c r="Q26" s="36"/>
    </row>
    <row r="27" spans="1:30" x14ac:dyDescent="0.2">
      <c r="A27" s="57" t="s">
        <v>42</v>
      </c>
      <c r="B27" s="45" t="s">
        <v>43</v>
      </c>
      <c r="C27" s="28">
        <f>SUMIFS($E$7:$E$16,$B$7:$B$16,"CAA-4",$D$7:$D$16,"&lt;&gt;VAGO")</f>
        <v>0</v>
      </c>
      <c r="D27" s="28">
        <f>SUMIFS($E$7:$E$16,$B$7:$B$16,"CAA-4",$D$7:$D$16,"VAGO")</f>
        <v>0</v>
      </c>
      <c r="E27" s="28">
        <f t="shared" si="1"/>
        <v>0</v>
      </c>
      <c r="F27" s="32"/>
      <c r="G27" s="30">
        <f>SUMIF($B$7:$B$16,"CAA-4",$G$7:$G$16)</f>
        <v>0</v>
      </c>
      <c r="H27" s="30">
        <f>SUMIF($B$7:$B$16,"CAA-4",$H$7:$H$16)</f>
        <v>0</v>
      </c>
      <c r="I27" s="30">
        <f>SUMIF($B$7:$B$16,"CAA-4",$I$7:$I$16)</f>
        <v>0</v>
      </c>
      <c r="J27" s="30">
        <f>SUMIF($B$7:$B$16,"CAA-4",$J$7:$J$16)</f>
        <v>0</v>
      </c>
      <c r="K27" s="36"/>
      <c r="L27" s="36"/>
      <c r="M27" s="36"/>
      <c r="N27" s="36"/>
      <c r="O27" s="36"/>
      <c r="P27" s="36"/>
      <c r="Q27" s="36"/>
    </row>
    <row r="28" spans="1:30" x14ac:dyDescent="0.2">
      <c r="A28" s="57" t="s">
        <v>44</v>
      </c>
      <c r="B28" s="45" t="s">
        <v>45</v>
      </c>
      <c r="C28" s="28">
        <f>SUMIFS($E$7:$E$16,$B$7:$B$16,"CAA-5",$D$7:$D$16,"&lt;&gt;VAGO")</f>
        <v>0</v>
      </c>
      <c r="D28" s="28">
        <f>SUMIFS($E$7:$E$16,$B$7:$B$16,"CAA-5",$D$7:$D$16,"VAGO")</f>
        <v>0</v>
      </c>
      <c r="E28" s="28">
        <f t="shared" si="1"/>
        <v>0</v>
      </c>
      <c r="F28" s="32"/>
      <c r="G28" s="30">
        <f>SUMIF($B$7:$B$16,"CAA-5",$G$7:$G$16)</f>
        <v>0</v>
      </c>
      <c r="H28" s="30">
        <f>SUMIF($B$7:$B$16,"CAA-5",$H$7:$H$16)</f>
        <v>0</v>
      </c>
      <c r="I28" s="30">
        <f>SUMIF($B$7:$B$16,"CAA-5",$I$7:$I$16)</f>
        <v>0</v>
      </c>
      <c r="J28" s="30">
        <f>SUMIF($B$7:$B$16,"CAA-5",$J$7:$J$16)</f>
        <v>0</v>
      </c>
      <c r="K28" s="36"/>
      <c r="L28" s="36"/>
      <c r="M28" s="36"/>
      <c r="N28" s="36"/>
      <c r="O28" s="36"/>
      <c r="P28" s="36"/>
      <c r="Q28" s="36"/>
    </row>
    <row r="29" spans="1:30" x14ac:dyDescent="0.2">
      <c r="A29" s="60" t="s">
        <v>46</v>
      </c>
      <c r="B29" s="25"/>
      <c r="C29" s="34">
        <f t="shared" ref="C29:E29" si="2">SUM(C18:C26)</f>
        <v>0</v>
      </c>
      <c r="D29" s="34">
        <f t="shared" si="2"/>
        <v>0</v>
      </c>
      <c r="E29" s="34">
        <f t="shared" si="2"/>
        <v>0</v>
      </c>
      <c r="F29" s="25"/>
      <c r="G29" s="35">
        <f t="shared" ref="G29:J29" si="3">SUM(G18:G28)</f>
        <v>0</v>
      </c>
      <c r="H29" s="35">
        <f t="shared" si="3"/>
        <v>0</v>
      </c>
      <c r="I29" s="35">
        <f t="shared" si="3"/>
        <v>0</v>
      </c>
      <c r="J29" s="35">
        <f t="shared" si="3"/>
        <v>0</v>
      </c>
      <c r="K29" s="36"/>
      <c r="L29" s="36"/>
      <c r="M29" s="36"/>
      <c r="N29" s="36"/>
      <c r="O29" s="36"/>
      <c r="P29" s="36"/>
      <c r="Q29" s="36"/>
    </row>
    <row r="30" spans="1:30" ht="45.75" customHeight="1" x14ac:dyDescent="0.2">
      <c r="A30" s="36"/>
      <c r="B30" s="36"/>
      <c r="C30" s="36"/>
      <c r="D30" s="36"/>
      <c r="E30" s="36"/>
      <c r="F30" s="36"/>
      <c r="G30" s="36"/>
      <c r="H30" s="21"/>
      <c r="I30" s="21"/>
      <c r="J30" s="37"/>
      <c r="K30" s="36"/>
      <c r="L30" s="36"/>
      <c r="M30" s="36"/>
      <c r="N30" s="36"/>
      <c r="O30" s="36"/>
      <c r="P30" s="36"/>
      <c r="Q30" s="36"/>
    </row>
    <row r="31" spans="1:30" x14ac:dyDescent="0.2">
      <c r="A31" s="99" t="s">
        <v>47</v>
      </c>
      <c r="B31" s="91"/>
      <c r="C31" s="91"/>
      <c r="D31" s="91"/>
      <c r="E31" s="91"/>
      <c r="F31" s="91"/>
      <c r="G31" s="91"/>
      <c r="H31" s="91"/>
      <c r="I31" s="92"/>
      <c r="J31" s="36"/>
      <c r="K31" s="7"/>
      <c r="L31" s="36"/>
      <c r="M31" s="36"/>
      <c r="N31" s="36"/>
      <c r="O31" s="36"/>
      <c r="P31" s="36"/>
      <c r="Q31" s="36"/>
    </row>
    <row r="32" spans="1:30" ht="30" x14ac:dyDescent="0.2">
      <c r="A32" s="10" t="s">
        <v>48</v>
      </c>
      <c r="B32" s="10" t="s">
        <v>49</v>
      </c>
      <c r="C32" s="10" t="s">
        <v>50</v>
      </c>
      <c r="D32" s="10" t="s">
        <v>51</v>
      </c>
      <c r="E32" s="10" t="s">
        <v>52</v>
      </c>
      <c r="F32" s="10" t="s">
        <v>53</v>
      </c>
      <c r="G32" s="10" t="s">
        <v>54</v>
      </c>
      <c r="H32" s="10" t="s">
        <v>55</v>
      </c>
      <c r="I32" s="10" t="s">
        <v>56</v>
      </c>
      <c r="J32" s="59"/>
      <c r="K32" s="7"/>
      <c r="L32" s="59"/>
      <c r="M32" s="59"/>
      <c r="N32" s="59"/>
      <c r="O32" s="59"/>
      <c r="P32" s="59"/>
      <c r="Q32" s="59"/>
      <c r="R32" s="39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46"/>
      <c r="B33" s="41"/>
      <c r="C33" s="54"/>
      <c r="D33" s="54"/>
      <c r="E33" s="45">
        <v>1</v>
      </c>
      <c r="F33" s="42"/>
      <c r="G33" s="43">
        <v>0</v>
      </c>
      <c r="H33" s="43">
        <v>0</v>
      </c>
      <c r="I33" s="44">
        <f t="shared" ref="I33:I42" si="4">SUM(G33:H33)</f>
        <v>0</v>
      </c>
      <c r="J33" s="36"/>
      <c r="K33" s="21"/>
      <c r="L33" s="21"/>
      <c r="M33" s="21"/>
      <c r="N33" s="21"/>
      <c r="O33" s="21"/>
      <c r="P33" s="21"/>
      <c r="Q33" s="21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">
      <c r="A34" s="46"/>
      <c r="B34" s="41"/>
      <c r="C34" s="54"/>
      <c r="D34" s="54"/>
      <c r="E34" s="45">
        <v>1</v>
      </c>
      <c r="F34" s="42"/>
      <c r="G34" s="43">
        <v>0</v>
      </c>
      <c r="H34" s="43">
        <v>0</v>
      </c>
      <c r="I34" s="44">
        <f t="shared" si="4"/>
        <v>0</v>
      </c>
      <c r="J34" s="36"/>
      <c r="K34" s="21"/>
      <c r="L34" s="21"/>
      <c r="M34" s="21"/>
      <c r="N34" s="21"/>
      <c r="O34" s="21"/>
      <c r="P34" s="21"/>
      <c r="Q34" s="21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46"/>
      <c r="B35" s="41"/>
      <c r="C35" s="54"/>
      <c r="D35" s="54"/>
      <c r="E35" s="45">
        <v>1</v>
      </c>
      <c r="F35" s="46"/>
      <c r="G35" s="43">
        <v>0</v>
      </c>
      <c r="H35" s="43">
        <v>0</v>
      </c>
      <c r="I35" s="44">
        <f t="shared" si="4"/>
        <v>0</v>
      </c>
      <c r="J35" s="36"/>
      <c r="K35" s="21"/>
      <c r="L35" s="21"/>
      <c r="M35" s="21"/>
      <c r="N35" s="21"/>
      <c r="O35" s="21"/>
      <c r="P35" s="21"/>
      <c r="Q35" s="21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46"/>
      <c r="B36" s="41"/>
      <c r="C36" s="54"/>
      <c r="D36" s="54"/>
      <c r="E36" s="45">
        <v>1</v>
      </c>
      <c r="F36" s="46"/>
      <c r="G36" s="43">
        <v>0</v>
      </c>
      <c r="H36" s="43">
        <v>0</v>
      </c>
      <c r="I36" s="44">
        <f t="shared" si="4"/>
        <v>0</v>
      </c>
      <c r="J36" s="36"/>
      <c r="K36" s="21"/>
      <c r="L36" s="21"/>
      <c r="M36" s="21"/>
      <c r="N36" s="21"/>
      <c r="O36" s="21"/>
      <c r="P36" s="21"/>
      <c r="Q36" s="21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46"/>
      <c r="B37" s="41"/>
      <c r="C37" s="54"/>
      <c r="D37" s="54"/>
      <c r="E37" s="45">
        <v>1</v>
      </c>
      <c r="F37" s="46"/>
      <c r="G37" s="43">
        <v>0</v>
      </c>
      <c r="H37" s="43">
        <v>0</v>
      </c>
      <c r="I37" s="44">
        <f t="shared" si="4"/>
        <v>0</v>
      </c>
      <c r="J37" s="36"/>
      <c r="K37" s="21"/>
      <c r="L37" s="21"/>
      <c r="M37" s="21"/>
      <c r="N37" s="21"/>
      <c r="O37" s="21"/>
      <c r="P37" s="21"/>
      <c r="Q37" s="21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46"/>
      <c r="B38" s="41"/>
      <c r="C38" s="54"/>
      <c r="D38" s="54"/>
      <c r="E38" s="45">
        <v>1</v>
      </c>
      <c r="F38" s="46"/>
      <c r="G38" s="43">
        <v>0</v>
      </c>
      <c r="H38" s="43">
        <v>0</v>
      </c>
      <c r="I38" s="44">
        <f t="shared" si="4"/>
        <v>0</v>
      </c>
      <c r="J38" s="36"/>
      <c r="K38" s="21"/>
      <c r="L38" s="21"/>
      <c r="M38" s="21"/>
      <c r="N38" s="21"/>
      <c r="O38" s="21"/>
      <c r="P38" s="21"/>
      <c r="Q38" s="21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46"/>
      <c r="B39" s="41"/>
      <c r="C39" s="54"/>
      <c r="D39" s="54"/>
      <c r="E39" s="45">
        <v>1</v>
      </c>
      <c r="F39" s="46"/>
      <c r="G39" s="43">
        <v>0</v>
      </c>
      <c r="H39" s="43">
        <v>0</v>
      </c>
      <c r="I39" s="44">
        <f t="shared" si="4"/>
        <v>0</v>
      </c>
      <c r="J39" s="36"/>
      <c r="K39" s="21"/>
      <c r="L39" s="21"/>
      <c r="M39" s="21"/>
      <c r="N39" s="21"/>
      <c r="O39" s="21"/>
      <c r="P39" s="21"/>
      <c r="Q39" s="21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">
      <c r="A40" s="46"/>
      <c r="B40" s="41"/>
      <c r="C40" s="54"/>
      <c r="D40" s="54"/>
      <c r="E40" s="45">
        <v>1</v>
      </c>
      <c r="F40" s="46"/>
      <c r="G40" s="43">
        <v>0</v>
      </c>
      <c r="H40" s="43">
        <v>0</v>
      </c>
      <c r="I40" s="44">
        <f t="shared" si="4"/>
        <v>0</v>
      </c>
      <c r="J40" s="36"/>
      <c r="K40" s="21"/>
      <c r="L40" s="21"/>
      <c r="M40" s="21"/>
      <c r="N40" s="21"/>
      <c r="O40" s="21"/>
      <c r="P40" s="21"/>
      <c r="Q40" s="21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">
      <c r="A41" s="46"/>
      <c r="B41" s="41"/>
      <c r="C41" s="54"/>
      <c r="D41" s="54"/>
      <c r="E41" s="45">
        <v>1</v>
      </c>
      <c r="F41" s="46"/>
      <c r="G41" s="43">
        <v>0</v>
      </c>
      <c r="H41" s="43">
        <v>0</v>
      </c>
      <c r="I41" s="44">
        <f t="shared" si="4"/>
        <v>0</v>
      </c>
      <c r="J41" s="36"/>
      <c r="K41" s="21"/>
      <c r="L41" s="21"/>
      <c r="M41" s="21"/>
      <c r="N41" s="21"/>
      <c r="O41" s="21"/>
      <c r="P41" s="21"/>
      <c r="Q41" s="21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">
      <c r="A42" s="46"/>
      <c r="B42" s="41"/>
      <c r="C42" s="54"/>
      <c r="D42" s="54"/>
      <c r="E42" s="45">
        <v>1</v>
      </c>
      <c r="F42" s="46"/>
      <c r="G42" s="43">
        <v>0</v>
      </c>
      <c r="H42" s="43">
        <v>0</v>
      </c>
      <c r="I42" s="44">
        <f t="shared" si="4"/>
        <v>0</v>
      </c>
      <c r="J42" s="36"/>
      <c r="K42" s="21"/>
      <c r="L42" s="21"/>
      <c r="M42" s="21"/>
      <c r="N42" s="21"/>
      <c r="O42" s="21"/>
      <c r="P42" s="21"/>
      <c r="Q42" s="21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45" x14ac:dyDescent="0.2">
      <c r="A43" s="60" t="s">
        <v>57</v>
      </c>
      <c r="B43" s="60" t="s">
        <v>58</v>
      </c>
      <c r="C43" s="34" t="s">
        <v>59</v>
      </c>
      <c r="D43" s="34" t="s">
        <v>60</v>
      </c>
      <c r="E43" s="34" t="s">
        <v>61</v>
      </c>
      <c r="F43" s="47"/>
      <c r="G43" s="34" t="s">
        <v>62</v>
      </c>
      <c r="H43" s="34" t="s">
        <v>63</v>
      </c>
      <c r="I43" s="34" t="s">
        <v>64</v>
      </c>
      <c r="J43" s="36"/>
      <c r="K43" s="7"/>
      <c r="L43" s="7"/>
      <c r="M43" s="7"/>
      <c r="N43" s="7"/>
      <c r="O43" s="7"/>
      <c r="P43" s="7"/>
      <c r="Q43" s="7"/>
      <c r="R43" s="48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x14ac:dyDescent="0.2">
      <c r="A44" s="55" t="s">
        <v>65</v>
      </c>
      <c r="B44" s="56" t="s">
        <v>66</v>
      </c>
      <c r="C44" s="28">
        <f>SUMIFS($E$33:$E$42,$B$33:$B$42,"FDA",$D$33:$D$42,"&lt;&gt;VAGO")</f>
        <v>0</v>
      </c>
      <c r="D44" s="28">
        <f>SUMIFS($E$33:$E$42,$B$33:$B$42,"FDA",$D$33:$D$42,"VAGO")</f>
        <v>0</v>
      </c>
      <c r="E44" s="28">
        <f t="shared" ref="E44:E48" si="5">C44+D44</f>
        <v>0</v>
      </c>
      <c r="F44" s="29"/>
      <c r="G44" s="44">
        <f>SUMIF($B$33:$B$42,"FDA",$G$33:$G$42)</f>
        <v>0</v>
      </c>
      <c r="H44" s="44">
        <f>SUMIF($B$33:$B$42,"FDA",$H$33:$H$42)</f>
        <v>0</v>
      </c>
      <c r="I44" s="44">
        <f>SUMIF($B$33:$B$42,"FDA",$I$33:$I$42)</f>
        <v>0</v>
      </c>
      <c r="J44" s="21"/>
      <c r="K44" s="7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55" t="s">
        <v>67</v>
      </c>
      <c r="B45" s="56" t="s">
        <v>68</v>
      </c>
      <c r="C45" s="28">
        <f>SUMIFS($E$33:$E$42,$B$33:$B$42,"FDA-1",$D$33:$D$42,"&lt;&gt;VAGO")</f>
        <v>0</v>
      </c>
      <c r="D45" s="28">
        <f>SUMIFS($E$33:$E$42,$B$33:$B$42,"FDA-1",$D$33:$D$42,"VAGO")</f>
        <v>0</v>
      </c>
      <c r="E45" s="28">
        <f t="shared" si="5"/>
        <v>0</v>
      </c>
      <c r="F45" s="29"/>
      <c r="G45" s="44">
        <f>SUMIF($B$33:$B$42,"FDA-1",$G$33:$G$42)</f>
        <v>0</v>
      </c>
      <c r="H45" s="44">
        <f>SUMIF($B$33:$B$42,"FDA-1",$H$33:$H$42)</f>
        <v>0</v>
      </c>
      <c r="I45" s="44">
        <f>SUMIF($B$33:$B$42,"FDA-1",$I$33:$I$42)</f>
        <v>0</v>
      </c>
      <c r="J45" s="21"/>
      <c r="K45" s="7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55" t="s">
        <v>69</v>
      </c>
      <c r="B46" s="56" t="s">
        <v>70</v>
      </c>
      <c r="C46" s="28">
        <f>SUMIFS($E$33:$E$42,$B$33:$B$42,"FDA-2",$D$33:$D$42,"&lt;&gt;VAGO")</f>
        <v>0</v>
      </c>
      <c r="D46" s="28">
        <f>SUMIFS($E$33:$E$42,$B$33:$B$42,"FDA-2",$D$33:$D$42,"VAGO")</f>
        <v>0</v>
      </c>
      <c r="E46" s="28">
        <f t="shared" si="5"/>
        <v>0</v>
      </c>
      <c r="F46" s="32"/>
      <c r="G46" s="44">
        <f>SUMIF($B$33:$B$42,"FDA-2",$G$33:$G$42)</f>
        <v>0</v>
      </c>
      <c r="H46" s="44">
        <f>SUMIF($B$33:$B$42,"FDA-2",$H$33:$H$42)</f>
        <v>0</v>
      </c>
      <c r="I46" s="44">
        <f>SUMIF($B$33:$B$42,"FDA-2",$I$33:$I$42)</f>
        <v>0</v>
      </c>
      <c r="J46" s="21"/>
      <c r="K46" s="7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55" t="s">
        <v>71</v>
      </c>
      <c r="B47" s="56" t="s">
        <v>72</v>
      </c>
      <c r="C47" s="28">
        <f>SUMIFS($E$33:$E$42,$B$33:$B$42,"FDA-3",$D$33:$D$42,"&lt;&gt;VAGO")</f>
        <v>0</v>
      </c>
      <c r="D47" s="28">
        <f>SUMIFS($E$33:$E$42,$B$33:$B$42,"FDA-3",$D$33:$D$42,"VAGO")</f>
        <v>0</v>
      </c>
      <c r="E47" s="28">
        <f t="shared" si="5"/>
        <v>0</v>
      </c>
      <c r="F47" s="33"/>
      <c r="G47" s="44">
        <f>SUMIF($B$33:$B$42,"FDA-3",$G$33:$G$42)</f>
        <v>0</v>
      </c>
      <c r="H47" s="44">
        <f>SUMIF($B$33:$B$42,"FDA-3",$H$33:$H$42)</f>
        <v>0</v>
      </c>
      <c r="I47" s="44">
        <f>SUMIF($B$33:$B$42,"FDA-3",$I$33:$I$42)</f>
        <v>0</v>
      </c>
      <c r="J47" s="21"/>
      <c r="K47" s="7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55" t="s">
        <v>73</v>
      </c>
      <c r="B48" s="56" t="s">
        <v>74</v>
      </c>
      <c r="C48" s="28">
        <f>SUMIFS($E$33:$E$42,$B$33:$B$42,"FDA-4",$D$33:$D$42,"&lt;&gt;VAGO")</f>
        <v>0</v>
      </c>
      <c r="D48" s="28">
        <f>SUMIFS($E$33:$E$42,$B$33:$B$42,"FDA-4",$D$33:$D$42,"VAGO")</f>
        <v>0</v>
      </c>
      <c r="E48" s="28">
        <f t="shared" si="5"/>
        <v>0</v>
      </c>
      <c r="F48" s="32"/>
      <c r="G48" s="44">
        <f>SUMIF($B$33:$B$42,"FDA-4",$G$33:$G$42)</f>
        <v>0</v>
      </c>
      <c r="H48" s="44">
        <f>SUMIF($B$33:$B$42,"FDA-4",$H$33:$H$42)</f>
        <v>0</v>
      </c>
      <c r="I48" s="44">
        <f>SUMIF($B$33:$B$42,"FDA-4",$I$33:$I$42)</f>
        <v>0</v>
      </c>
      <c r="J48" s="21"/>
      <c r="K48" s="7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30" x14ac:dyDescent="0.2">
      <c r="A49" s="60" t="s">
        <v>75</v>
      </c>
      <c r="B49" s="47"/>
      <c r="C49" s="34">
        <f t="shared" ref="C49:E49" si="6">SUM(C45:C48)</f>
        <v>0</v>
      </c>
      <c r="D49" s="34">
        <f t="shared" si="6"/>
        <v>0</v>
      </c>
      <c r="E49" s="34">
        <f t="shared" si="6"/>
        <v>0</v>
      </c>
      <c r="F49" s="47"/>
      <c r="G49" s="50">
        <f t="shared" ref="G49:I49" si="7">SUM(G44:G48)</f>
        <v>0</v>
      </c>
      <c r="H49" s="50">
        <f t="shared" si="7"/>
        <v>0</v>
      </c>
      <c r="I49" s="50">
        <f t="shared" si="7"/>
        <v>0</v>
      </c>
      <c r="J49" s="21"/>
      <c r="K49" s="7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45" customHeight="1" x14ac:dyDescent="0.2">
      <c r="A50" s="37"/>
      <c r="B50" s="37"/>
      <c r="C50" s="37"/>
      <c r="D50" s="37"/>
      <c r="E50" s="37"/>
      <c r="F50" s="37"/>
      <c r="G50" s="37"/>
      <c r="H50" s="37"/>
      <c r="I50" s="7"/>
      <c r="J50" s="21"/>
      <c r="K50" s="7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99" t="s">
        <v>76</v>
      </c>
      <c r="B51" s="91"/>
      <c r="C51" s="91"/>
      <c r="D51" s="91"/>
      <c r="E51" s="91"/>
      <c r="F51" s="91"/>
      <c r="G51" s="91"/>
      <c r="H51" s="91"/>
      <c r="I51" s="92"/>
      <c r="J51" s="21"/>
      <c r="K51" s="7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" x14ac:dyDescent="0.2">
      <c r="A52" s="51" t="s">
        <v>77</v>
      </c>
      <c r="B52" s="10" t="s">
        <v>78</v>
      </c>
      <c r="C52" s="10" t="s">
        <v>79</v>
      </c>
      <c r="D52" s="10" t="s">
        <v>80</v>
      </c>
      <c r="E52" s="10" t="s">
        <v>81</v>
      </c>
      <c r="F52" s="10" t="s">
        <v>82</v>
      </c>
      <c r="G52" s="10" t="s">
        <v>83</v>
      </c>
      <c r="H52" s="10" t="s">
        <v>84</v>
      </c>
      <c r="I52" s="10" t="s">
        <v>85</v>
      </c>
      <c r="J52" s="7"/>
      <c r="K52" s="7"/>
      <c r="L52" s="7"/>
      <c r="M52" s="7"/>
      <c r="N52" s="7"/>
      <c r="O52" s="7"/>
      <c r="P52" s="7"/>
      <c r="Q52" s="7"/>
      <c r="R52" s="3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53"/>
      <c r="B53" s="52"/>
      <c r="C53" s="52"/>
      <c r="D53" s="54"/>
      <c r="E53" s="45">
        <v>1</v>
      </c>
      <c r="F53" s="53"/>
      <c r="G53" s="43">
        <v>0</v>
      </c>
      <c r="H53" s="43">
        <v>0</v>
      </c>
      <c r="I53" s="44">
        <f t="shared" ref="I53:I62" si="8">SUM(G53:H53)</f>
        <v>0</v>
      </c>
      <c r="J53" s="21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6"/>
      <c r="B54" s="52"/>
      <c r="C54" s="54"/>
      <c r="D54" s="54"/>
      <c r="E54" s="45">
        <v>1</v>
      </c>
      <c r="F54" s="46"/>
      <c r="G54" s="43">
        <v>0</v>
      </c>
      <c r="H54" s="43">
        <v>0</v>
      </c>
      <c r="I54" s="44">
        <f t="shared" si="8"/>
        <v>0</v>
      </c>
      <c r="J54" s="21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6"/>
      <c r="B55" s="52"/>
      <c r="C55" s="54"/>
      <c r="D55" s="54"/>
      <c r="E55" s="45">
        <v>1</v>
      </c>
      <c r="F55" s="42"/>
      <c r="G55" s="43">
        <v>0</v>
      </c>
      <c r="H55" s="43">
        <v>0</v>
      </c>
      <c r="I55" s="44">
        <f t="shared" si="8"/>
        <v>0</v>
      </c>
      <c r="J55" s="21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53"/>
      <c r="B56" s="52"/>
      <c r="C56" s="54"/>
      <c r="D56" s="54"/>
      <c r="E56" s="45">
        <v>1</v>
      </c>
      <c r="F56" s="46"/>
      <c r="G56" s="43">
        <v>0</v>
      </c>
      <c r="H56" s="43">
        <v>0</v>
      </c>
      <c r="I56" s="44">
        <f t="shared" si="8"/>
        <v>0</v>
      </c>
      <c r="J56" s="21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53"/>
      <c r="B57" s="52"/>
      <c r="C57" s="52"/>
      <c r="D57" s="54"/>
      <c r="E57" s="45">
        <v>1</v>
      </c>
      <c r="F57" s="53"/>
      <c r="G57" s="43">
        <v>0</v>
      </c>
      <c r="H57" s="43">
        <v>0</v>
      </c>
      <c r="I57" s="44">
        <f t="shared" si="8"/>
        <v>0</v>
      </c>
      <c r="J57" s="21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53"/>
      <c r="B58" s="52"/>
      <c r="C58" s="52"/>
      <c r="D58" s="54"/>
      <c r="E58" s="45">
        <v>1</v>
      </c>
      <c r="F58" s="53"/>
      <c r="G58" s="43">
        <v>0</v>
      </c>
      <c r="H58" s="43">
        <v>0</v>
      </c>
      <c r="I58" s="44">
        <f t="shared" si="8"/>
        <v>0</v>
      </c>
      <c r="J58" s="21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53"/>
      <c r="B59" s="52"/>
      <c r="C59" s="52"/>
      <c r="D59" s="54"/>
      <c r="E59" s="45">
        <v>1</v>
      </c>
      <c r="F59" s="53"/>
      <c r="G59" s="43">
        <v>0</v>
      </c>
      <c r="H59" s="43">
        <v>0</v>
      </c>
      <c r="I59" s="44">
        <f t="shared" si="8"/>
        <v>0</v>
      </c>
      <c r="J59" s="21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53"/>
      <c r="B60" s="52"/>
      <c r="C60" s="52"/>
      <c r="D60" s="54"/>
      <c r="E60" s="45">
        <v>1</v>
      </c>
      <c r="F60" s="53"/>
      <c r="G60" s="43">
        <v>0</v>
      </c>
      <c r="H60" s="43">
        <v>0</v>
      </c>
      <c r="I60" s="44">
        <f t="shared" si="8"/>
        <v>0</v>
      </c>
      <c r="J60" s="21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53"/>
      <c r="B61" s="52"/>
      <c r="C61" s="52"/>
      <c r="D61" s="54"/>
      <c r="E61" s="45">
        <v>1</v>
      </c>
      <c r="F61" s="53"/>
      <c r="G61" s="43">
        <v>0</v>
      </c>
      <c r="H61" s="43">
        <v>0</v>
      </c>
      <c r="I61" s="44">
        <f t="shared" si="8"/>
        <v>0</v>
      </c>
      <c r="J61" s="21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53"/>
      <c r="B62" s="52"/>
      <c r="C62" s="52"/>
      <c r="D62" s="54"/>
      <c r="E62" s="45">
        <v>1</v>
      </c>
      <c r="F62" s="53"/>
      <c r="G62" s="43">
        <v>0</v>
      </c>
      <c r="H62" s="43">
        <v>0</v>
      </c>
      <c r="I62" s="44">
        <f t="shared" si="8"/>
        <v>0</v>
      </c>
      <c r="J62" s="21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45" x14ac:dyDescent="0.2">
      <c r="A63" s="60" t="s">
        <v>86</v>
      </c>
      <c r="B63" s="60" t="s">
        <v>87</v>
      </c>
      <c r="C63" s="34" t="s">
        <v>88</v>
      </c>
      <c r="D63" s="34" t="s">
        <v>89</v>
      </c>
      <c r="E63" s="34" t="s">
        <v>90</v>
      </c>
      <c r="F63" s="47"/>
      <c r="G63" s="34" t="s">
        <v>91</v>
      </c>
      <c r="H63" s="34" t="s">
        <v>92</v>
      </c>
      <c r="I63" s="34" t="s">
        <v>93</v>
      </c>
      <c r="J63" s="21"/>
      <c r="K63" s="21"/>
      <c r="L63" s="21"/>
      <c r="M63" s="21"/>
      <c r="N63" s="21"/>
      <c r="O63" s="21"/>
      <c r="P63" s="21"/>
      <c r="Q63" s="21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x14ac:dyDescent="0.2">
      <c r="A64" s="55" t="s">
        <v>94</v>
      </c>
      <c r="B64" s="56" t="s">
        <v>95</v>
      </c>
      <c r="C64" s="28">
        <f>SUMIFS($E$53:$E$62,$B$53:$B$62,"FGS-1",$D$53:$D$62,"&lt;&gt;VAGO")</f>
        <v>0</v>
      </c>
      <c r="D64" s="28">
        <f>SUMIFS($E$53:$E$62,$B$53:$B$62,"FGS-1",$D$53:$D$62,"VAGO")</f>
        <v>0</v>
      </c>
      <c r="E64" s="28">
        <f t="shared" ref="E64:E69" si="9">C64+D64</f>
        <v>0</v>
      </c>
      <c r="F64" s="29"/>
      <c r="G64" s="44">
        <f t="shared" ref="G64:I64" si="10">SUMIF($B$53:$B$62,"FGS-1",$G$53:$G$62)</f>
        <v>0</v>
      </c>
      <c r="H64" s="44">
        <f t="shared" si="10"/>
        <v>0</v>
      </c>
      <c r="I64" s="44">
        <f t="shared" si="10"/>
        <v>0</v>
      </c>
      <c r="J64" s="21"/>
      <c r="K64" s="21"/>
      <c r="L64" s="21"/>
      <c r="M64" s="21"/>
      <c r="N64" s="21"/>
      <c r="O64" s="21"/>
      <c r="P64" s="21"/>
      <c r="Q64" s="21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x14ac:dyDescent="0.2">
      <c r="A65" s="55" t="s">
        <v>96</v>
      </c>
      <c r="B65" s="56" t="s">
        <v>97</v>
      </c>
      <c r="C65" s="28">
        <f>SUMIFS($E$53:$E$62,$B$53:$B$62,"FGS-2",$D$53:$D$62,"&lt;&gt;VAGO")</f>
        <v>0</v>
      </c>
      <c r="D65" s="28">
        <f>SUMIFS($E$53:$E$62,$B$53:$B$62,"FGS-2",$D$53:$D$62,"VAGO")</f>
        <v>0</v>
      </c>
      <c r="E65" s="28">
        <f t="shared" si="9"/>
        <v>0</v>
      </c>
      <c r="F65" s="32"/>
      <c r="G65" s="44">
        <f t="shared" ref="G65:I65" si="11">SUMIF($B$53:$B$62,"FGS-2",$G$53:$G$62)</f>
        <v>0</v>
      </c>
      <c r="H65" s="44">
        <f t="shared" si="11"/>
        <v>0</v>
      </c>
      <c r="I65" s="44">
        <f t="shared" si="11"/>
        <v>0</v>
      </c>
      <c r="J65" s="21"/>
      <c r="K65" s="21"/>
      <c r="L65" s="21"/>
      <c r="M65" s="21"/>
      <c r="N65" s="21"/>
      <c r="O65" s="21"/>
      <c r="P65" s="21"/>
      <c r="Q65" s="21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x14ac:dyDescent="0.2">
      <c r="A66" s="55" t="s">
        <v>98</v>
      </c>
      <c r="B66" s="56" t="s">
        <v>99</v>
      </c>
      <c r="C66" s="28">
        <f>SUMIFS($E$53:$E$62,$B$53:$B$62,"FGS-3",$D$53:$D$62,"&lt;&gt;VAGO")</f>
        <v>0</v>
      </c>
      <c r="D66" s="28">
        <f>SUMIFS($E$53:$E$62,$B$53:$B$62,"FGS-3",$D$53:$D$62,"VAGO")</f>
        <v>0</v>
      </c>
      <c r="E66" s="28">
        <f t="shared" si="9"/>
        <v>0</v>
      </c>
      <c r="F66" s="32"/>
      <c r="G66" s="44">
        <f t="shared" ref="G66:I66" si="12">SUMIF($B$53:$B$62,"FGS-3",$G$53:$G$62)</f>
        <v>0</v>
      </c>
      <c r="H66" s="44">
        <f t="shared" si="12"/>
        <v>0</v>
      </c>
      <c r="I66" s="44">
        <f t="shared" si="12"/>
        <v>0</v>
      </c>
      <c r="J66" s="21"/>
      <c r="K66" s="21"/>
      <c r="L66" s="21"/>
      <c r="M66" s="21"/>
      <c r="N66" s="21"/>
      <c r="O66" s="21"/>
      <c r="P66" s="21"/>
      <c r="Q66" s="21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x14ac:dyDescent="0.2">
      <c r="A67" s="57" t="s">
        <v>100</v>
      </c>
      <c r="B67" s="58" t="s">
        <v>101</v>
      </c>
      <c r="C67" s="28">
        <f>SUMIFS($E$53:$E$62,$B$53:$B$62,"FGA-1",$D$53:$D$62,"&lt;&gt;VAGO")</f>
        <v>0</v>
      </c>
      <c r="D67" s="28">
        <f>SUMIFS($E$53:$E$62,$B$53:$B$62,"FGA-1",$D$53:$D$62,"VAGO")</f>
        <v>0</v>
      </c>
      <c r="E67" s="28">
        <f t="shared" si="9"/>
        <v>0</v>
      </c>
      <c r="F67" s="33"/>
      <c r="G67" s="44">
        <f t="shared" ref="G67:I67" si="13">SUMIF($B$53:$B$62,"FGA-1",$G$53:$G$62)</f>
        <v>0</v>
      </c>
      <c r="H67" s="44">
        <f t="shared" si="13"/>
        <v>0</v>
      </c>
      <c r="I67" s="44">
        <f t="shared" si="13"/>
        <v>0</v>
      </c>
      <c r="J67" s="21"/>
      <c r="K67" s="21"/>
      <c r="L67" s="21"/>
      <c r="M67" s="21"/>
      <c r="N67" s="21"/>
      <c r="O67" s="21"/>
      <c r="P67" s="21"/>
      <c r="Q67" s="21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">
      <c r="A68" s="55" t="s">
        <v>102</v>
      </c>
      <c r="B68" s="56" t="s">
        <v>103</v>
      </c>
      <c r="C68" s="28">
        <f>SUMIFS($E$53:$E$62,$B$53:$B$62,"FGA-2",$D$53:$D$62,"&lt;&gt;VAGO")</f>
        <v>0</v>
      </c>
      <c r="D68" s="28">
        <f>SUMIFS($E$53:$E$62,$B$53:$B$62,"FGA-2",$D$53:$D$62,"VAGO")</f>
        <v>0</v>
      </c>
      <c r="E68" s="28">
        <f t="shared" si="9"/>
        <v>0</v>
      </c>
      <c r="F68" s="33"/>
      <c r="G68" s="44">
        <f t="shared" ref="G68:I68" si="14">SUMIF($B$53:$B$62,"FGA-2",$G$53:$G$62)</f>
        <v>0</v>
      </c>
      <c r="H68" s="44">
        <f t="shared" si="14"/>
        <v>0</v>
      </c>
      <c r="I68" s="44">
        <f t="shared" si="14"/>
        <v>0</v>
      </c>
      <c r="J68" s="21"/>
      <c r="K68" s="21"/>
      <c r="L68" s="21"/>
      <c r="M68" s="21"/>
      <c r="N68" s="21"/>
      <c r="O68" s="21"/>
      <c r="P68" s="21"/>
      <c r="Q68" s="21"/>
      <c r="R68" s="39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">
      <c r="A69" s="55" t="s">
        <v>104</v>
      </c>
      <c r="B69" s="56" t="s">
        <v>105</v>
      </c>
      <c r="C69" s="28">
        <f>SUMIFS($E$53:$E$62,$B$53:$B$62,"FGA-3",$D$53:$D$62,"&lt;&gt;VAGO")</f>
        <v>0</v>
      </c>
      <c r="D69" s="28">
        <f>SUMIFS($E$53:$E$62,$B$53:$B$62,"FGA-3",$D$53:$D$62,"VAGO")</f>
        <v>0</v>
      </c>
      <c r="E69" s="28">
        <f t="shared" si="9"/>
        <v>0</v>
      </c>
      <c r="F69" s="32"/>
      <c r="G69" s="44">
        <f t="shared" ref="G69:I69" si="15">SUMIF($B$53:$B$62,"FGA-3",$G$53:$G$62)</f>
        <v>0</v>
      </c>
      <c r="H69" s="44">
        <f t="shared" si="15"/>
        <v>0</v>
      </c>
      <c r="I69" s="44">
        <f t="shared" si="15"/>
        <v>0</v>
      </c>
      <c r="J69" s="21"/>
      <c r="K69" s="21"/>
      <c r="L69" s="21"/>
      <c r="M69" s="21"/>
      <c r="N69" s="21"/>
      <c r="O69" s="21"/>
      <c r="P69" s="21"/>
      <c r="Q69" s="21"/>
      <c r="R69" s="48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ht="30" x14ac:dyDescent="0.2">
      <c r="A70" s="60" t="s">
        <v>106</v>
      </c>
      <c r="B70" s="47"/>
      <c r="C70" s="34">
        <f t="shared" ref="C70:E70" si="16">SUM(C64:C69)</f>
        <v>0</v>
      </c>
      <c r="D70" s="34">
        <f t="shared" si="16"/>
        <v>0</v>
      </c>
      <c r="E70" s="34">
        <f t="shared" si="16"/>
        <v>0</v>
      </c>
      <c r="F70" s="47"/>
      <c r="G70" s="50">
        <f t="shared" ref="G70:I70" si="17">SUM(G64:G69)</f>
        <v>0</v>
      </c>
      <c r="H70" s="50">
        <f t="shared" si="17"/>
        <v>0</v>
      </c>
      <c r="I70" s="50">
        <f t="shared" si="17"/>
        <v>0</v>
      </c>
      <c r="J70" s="21"/>
      <c r="K70" s="21"/>
      <c r="L70" s="21"/>
      <c r="M70" s="21"/>
      <c r="N70" s="21"/>
      <c r="O70" s="21"/>
      <c r="P70" s="21"/>
      <c r="Q70" s="21"/>
      <c r="R70" s="48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ht="33" customHeight="1" x14ac:dyDescent="0.2">
      <c r="A71" s="36"/>
      <c r="B71" s="36"/>
      <c r="C71" s="36"/>
      <c r="D71" s="36"/>
      <c r="E71" s="36"/>
      <c r="F71" s="36"/>
      <c r="G71" s="36"/>
      <c r="H71" s="36"/>
      <c r="I71" s="59"/>
      <c r="J71" s="59"/>
      <c r="K71" s="7"/>
      <c r="L71" s="59"/>
      <c r="M71" s="59"/>
      <c r="N71" s="59"/>
      <c r="O71" s="59"/>
      <c r="P71" s="59"/>
      <c r="Q71" s="59"/>
      <c r="R71" s="39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45" x14ac:dyDescent="0.2">
      <c r="A72" s="60"/>
      <c r="B72" s="60"/>
      <c r="C72" s="34" t="s">
        <v>107</v>
      </c>
      <c r="D72" s="34" t="s">
        <v>108</v>
      </c>
      <c r="E72" s="34" t="s">
        <v>109</v>
      </c>
      <c r="F72" s="25"/>
      <c r="G72" s="34" t="s">
        <v>110</v>
      </c>
      <c r="H72" s="34" t="s">
        <v>111</v>
      </c>
      <c r="I72" s="34" t="s">
        <v>112</v>
      </c>
      <c r="J72" s="59"/>
      <c r="K72" s="7"/>
      <c r="L72" s="59"/>
      <c r="M72" s="59"/>
      <c r="N72" s="59"/>
      <c r="O72" s="59"/>
      <c r="P72" s="59"/>
      <c r="Q72" s="59"/>
      <c r="R72" s="39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30" x14ac:dyDescent="0.2">
      <c r="A73" s="60" t="s">
        <v>113</v>
      </c>
      <c r="B73" s="25"/>
      <c r="C73" s="34">
        <f t="shared" ref="C73:E73" si="18">SUM(C29+C49+C70)</f>
        <v>0</v>
      </c>
      <c r="D73" s="34">
        <f t="shared" si="18"/>
        <v>0</v>
      </c>
      <c r="E73" s="34">
        <f t="shared" si="18"/>
        <v>0</v>
      </c>
      <c r="F73" s="25"/>
      <c r="G73" s="50">
        <f t="shared" ref="G73:I73" si="19">SUM(H29+G49+G70)</f>
        <v>0</v>
      </c>
      <c r="H73" s="50">
        <f t="shared" si="19"/>
        <v>0</v>
      </c>
      <c r="I73" s="50">
        <f t="shared" si="19"/>
        <v>0</v>
      </c>
      <c r="J73" s="59"/>
      <c r="K73" s="7"/>
      <c r="L73" s="59"/>
      <c r="M73" s="59"/>
      <c r="N73" s="59"/>
      <c r="O73" s="59"/>
      <c r="P73" s="59"/>
      <c r="Q73" s="59"/>
      <c r="R73" s="39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30" customHeight="1" x14ac:dyDescent="0.2">
      <c r="A74" s="36"/>
      <c r="B74" s="36"/>
      <c r="C74" s="36"/>
      <c r="D74" s="36"/>
      <c r="E74" s="36"/>
      <c r="F74" s="36"/>
      <c r="G74" s="36"/>
      <c r="H74" s="36"/>
      <c r="I74" s="59"/>
      <c r="J74" s="59"/>
      <c r="K74" s="7"/>
      <c r="L74" s="59"/>
      <c r="M74" s="59"/>
      <c r="N74" s="59"/>
      <c r="O74" s="59"/>
      <c r="P74" s="59"/>
      <c r="Q74" s="59"/>
      <c r="R74" s="39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">
      <c r="A75" s="96" t="s">
        <v>114</v>
      </c>
      <c r="B75" s="91"/>
      <c r="C75" s="91"/>
      <c r="D75" s="91"/>
      <c r="E75" s="91"/>
      <c r="F75" s="92"/>
      <c r="G75" s="21"/>
      <c r="H75" s="36"/>
      <c r="I75" s="36"/>
      <c r="J75" s="36"/>
      <c r="K75" s="21"/>
      <c r="L75" s="36"/>
      <c r="M75" s="59"/>
      <c r="N75" s="59"/>
      <c r="O75" s="59"/>
      <c r="P75" s="59"/>
      <c r="Q75" s="59"/>
      <c r="R75" s="39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x14ac:dyDescent="0.2">
      <c r="A76" s="100" t="s">
        <v>115</v>
      </c>
      <c r="B76" s="91"/>
      <c r="C76" s="91"/>
      <c r="D76" s="91"/>
      <c r="E76" s="91"/>
      <c r="F76" s="92"/>
      <c r="G76" s="21"/>
      <c r="H76" s="36"/>
      <c r="I76" s="36"/>
      <c r="J76" s="36"/>
      <c r="K76" s="36"/>
      <c r="L76" s="36"/>
      <c r="M76" s="59"/>
      <c r="N76" s="59"/>
      <c r="O76" s="59"/>
      <c r="P76" s="59"/>
      <c r="Q76" s="59"/>
      <c r="R76" s="39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x14ac:dyDescent="0.2">
      <c r="A77" s="100" t="s">
        <v>116</v>
      </c>
      <c r="B77" s="91"/>
      <c r="C77" s="91"/>
      <c r="D77" s="91"/>
      <c r="E77" s="91"/>
      <c r="F77" s="92"/>
      <c r="G77" s="21"/>
      <c r="H77" s="36"/>
      <c r="I77" s="36"/>
      <c r="J77" s="36"/>
      <c r="K77" s="36"/>
      <c r="L77" s="36"/>
      <c r="M77" s="59"/>
      <c r="N77" s="59"/>
      <c r="O77" s="59"/>
      <c r="P77" s="59"/>
      <c r="Q77" s="59"/>
      <c r="R77" s="39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x14ac:dyDescent="0.2">
      <c r="A78" s="98" t="s">
        <v>117</v>
      </c>
      <c r="B78" s="91"/>
      <c r="C78" s="91"/>
      <c r="D78" s="91"/>
      <c r="E78" s="91"/>
      <c r="F78" s="92"/>
      <c r="G78" s="21"/>
      <c r="H78" s="36"/>
      <c r="I78" s="36"/>
      <c r="J78" s="36"/>
      <c r="K78" s="36"/>
      <c r="L78" s="36"/>
      <c r="M78" s="59"/>
      <c r="N78" s="59"/>
      <c r="O78" s="59"/>
      <c r="P78" s="59"/>
      <c r="Q78" s="59"/>
      <c r="R78" s="39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x14ac:dyDescent="0.2">
      <c r="A79" s="98" t="s">
        <v>118</v>
      </c>
      <c r="B79" s="91"/>
      <c r="C79" s="91"/>
      <c r="D79" s="91"/>
      <c r="E79" s="91"/>
      <c r="F79" s="92"/>
      <c r="G79" s="21"/>
      <c r="H79" s="36"/>
      <c r="I79" s="36"/>
      <c r="J79" s="36"/>
      <c r="K79" s="36"/>
      <c r="L79" s="36"/>
      <c r="M79" s="59"/>
      <c r="N79" s="59"/>
      <c r="O79" s="59"/>
      <c r="P79" s="59"/>
      <c r="Q79" s="59"/>
      <c r="R79" s="39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 x14ac:dyDescent="0.2">
      <c r="A80" s="98" t="s">
        <v>119</v>
      </c>
      <c r="B80" s="91"/>
      <c r="C80" s="91"/>
      <c r="D80" s="91"/>
      <c r="E80" s="91"/>
      <c r="F80" s="92"/>
      <c r="G80" s="21"/>
      <c r="H80" s="36"/>
      <c r="I80" s="36"/>
      <c r="J80" s="36"/>
      <c r="K80" s="36"/>
      <c r="L80" s="36"/>
      <c r="M80" s="59"/>
      <c r="N80" s="59"/>
      <c r="O80" s="59"/>
      <c r="P80" s="59"/>
      <c r="Q80" s="59"/>
      <c r="R80" s="39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 x14ac:dyDescent="0.2">
      <c r="A81" s="98"/>
      <c r="B81" s="91"/>
      <c r="C81" s="91"/>
      <c r="D81" s="91"/>
      <c r="E81" s="91"/>
      <c r="F81" s="92"/>
      <c r="G81" s="21"/>
      <c r="H81" s="36"/>
      <c r="I81" s="36"/>
      <c r="J81" s="36"/>
      <c r="K81" s="36"/>
      <c r="L81" s="36"/>
      <c r="M81" s="59"/>
      <c r="N81" s="59"/>
      <c r="O81" s="59"/>
      <c r="P81" s="59"/>
      <c r="Q81" s="59"/>
      <c r="R81" s="39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 x14ac:dyDescent="0.2">
      <c r="A82" s="98"/>
      <c r="B82" s="91"/>
      <c r="C82" s="91"/>
      <c r="D82" s="91"/>
      <c r="E82" s="91"/>
      <c r="F82" s="92"/>
      <c r="G82" s="21"/>
      <c r="H82" s="36"/>
      <c r="I82" s="36"/>
      <c r="J82" s="36"/>
      <c r="K82" s="36"/>
      <c r="L82" s="36"/>
      <c r="M82" s="59"/>
      <c r="N82" s="59"/>
      <c r="O82" s="59"/>
      <c r="P82" s="59"/>
      <c r="Q82" s="59"/>
      <c r="R82" s="39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 x14ac:dyDescent="0.2">
      <c r="A83" s="93"/>
      <c r="B83" s="91"/>
      <c r="C83" s="91"/>
      <c r="D83" s="91"/>
      <c r="E83" s="91"/>
      <c r="F83" s="92"/>
      <c r="G83" s="21"/>
      <c r="H83" s="36"/>
      <c r="I83" s="36"/>
      <c r="J83" s="36"/>
      <c r="K83" s="36"/>
      <c r="L83" s="36"/>
      <c r="M83" s="59"/>
      <c r="N83" s="59"/>
      <c r="O83" s="59"/>
      <c r="P83" s="59"/>
      <c r="Q83" s="59"/>
      <c r="R83" s="39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 x14ac:dyDescent="0.2">
      <c r="A84" s="93"/>
      <c r="B84" s="91"/>
      <c r="C84" s="91"/>
      <c r="D84" s="91"/>
      <c r="E84" s="91"/>
      <c r="F84" s="92"/>
      <c r="G84" s="21"/>
      <c r="H84" s="36"/>
      <c r="I84" s="36"/>
      <c r="J84" s="36"/>
      <c r="K84" s="36"/>
      <c r="L84" s="36"/>
      <c r="M84" s="59"/>
      <c r="N84" s="59"/>
      <c r="O84" s="59"/>
      <c r="P84" s="59"/>
      <c r="Q84" s="59"/>
      <c r="R84" s="39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 x14ac:dyDescent="0.2">
      <c r="A85" s="93"/>
      <c r="B85" s="91"/>
      <c r="C85" s="91"/>
      <c r="D85" s="91"/>
      <c r="E85" s="91"/>
      <c r="F85" s="92"/>
      <c r="G85" s="21"/>
      <c r="H85" s="36"/>
      <c r="I85" s="36"/>
      <c r="J85" s="36"/>
      <c r="K85" s="36"/>
      <c r="L85" s="36"/>
      <c r="M85" s="59"/>
      <c r="N85" s="59"/>
      <c r="O85" s="59"/>
      <c r="P85" s="59"/>
      <c r="Q85" s="59"/>
      <c r="R85" s="39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 x14ac:dyDescent="0.2">
      <c r="A86" s="93"/>
      <c r="B86" s="91"/>
      <c r="C86" s="91"/>
      <c r="D86" s="91"/>
      <c r="E86" s="91"/>
      <c r="F86" s="92"/>
      <c r="G86" s="21"/>
      <c r="H86" s="36"/>
      <c r="I86" s="36"/>
      <c r="J86" s="36"/>
      <c r="K86" s="36"/>
      <c r="L86" s="36"/>
      <c r="M86" s="59"/>
      <c r="N86" s="59"/>
      <c r="O86" s="59"/>
      <c r="P86" s="59"/>
      <c r="Q86" s="59"/>
      <c r="R86" s="39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x14ac:dyDescent="0.2">
      <c r="A87" s="93"/>
      <c r="B87" s="91"/>
      <c r="C87" s="91"/>
      <c r="D87" s="91"/>
      <c r="E87" s="91"/>
      <c r="F87" s="92"/>
      <c r="G87" s="21"/>
      <c r="H87" s="36"/>
      <c r="I87" s="36"/>
      <c r="J87" s="36"/>
      <c r="K87" s="36"/>
      <c r="L87" s="36"/>
      <c r="M87" s="59"/>
      <c r="N87" s="59"/>
      <c r="O87" s="59"/>
      <c r="P87" s="59"/>
      <c r="Q87" s="59"/>
      <c r="R87" s="39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ht="32.25" customHeight="1" x14ac:dyDescent="0.2">
      <c r="A88" s="94"/>
      <c r="B88" s="95"/>
      <c r="C88" s="95"/>
      <c r="D88" s="95"/>
      <c r="E88" s="95"/>
      <c r="F88" s="95"/>
      <c r="G88" s="21"/>
      <c r="H88" s="36"/>
      <c r="I88" s="36"/>
      <c r="J88" s="36"/>
      <c r="K88" s="36"/>
      <c r="L88" s="36"/>
      <c r="M88" s="59"/>
      <c r="N88" s="59"/>
      <c r="O88" s="59"/>
      <c r="P88" s="59"/>
      <c r="Q88" s="59"/>
      <c r="R88" s="39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 x14ac:dyDescent="0.2">
      <c r="A89" s="96" t="s">
        <v>120</v>
      </c>
      <c r="B89" s="91"/>
      <c r="C89" s="91"/>
      <c r="D89" s="91"/>
      <c r="E89" s="91"/>
      <c r="F89" s="92"/>
      <c r="G89" s="21"/>
      <c r="H89" s="36"/>
      <c r="I89" s="36"/>
      <c r="J89" s="36"/>
      <c r="K89" s="36"/>
      <c r="L89" s="36"/>
      <c r="M89" s="59"/>
      <c r="N89" s="59"/>
      <c r="O89" s="59"/>
      <c r="P89" s="59"/>
      <c r="Q89" s="59"/>
      <c r="R89" s="39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x14ac:dyDescent="0.2">
      <c r="A90" s="97" t="s">
        <v>121</v>
      </c>
      <c r="B90" s="91"/>
      <c r="C90" s="91"/>
      <c r="D90" s="91"/>
      <c r="E90" s="91"/>
      <c r="F90" s="92"/>
      <c r="G90" s="21"/>
      <c r="H90" s="36"/>
      <c r="I90" s="36"/>
      <c r="J90" s="36"/>
      <c r="K90" s="36"/>
      <c r="L90" s="36"/>
      <c r="M90" s="59"/>
      <c r="N90" s="59"/>
      <c r="O90" s="59"/>
      <c r="P90" s="59"/>
      <c r="Q90" s="59"/>
      <c r="R90" s="39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 x14ac:dyDescent="0.2">
      <c r="A91" s="90" t="s">
        <v>122</v>
      </c>
      <c r="B91" s="91"/>
      <c r="C91" s="91"/>
      <c r="D91" s="91"/>
      <c r="E91" s="91"/>
      <c r="F91" s="92"/>
      <c r="G91" s="21"/>
      <c r="H91" s="36"/>
      <c r="I91" s="36"/>
      <c r="J91" s="36"/>
      <c r="K91" s="36"/>
      <c r="L91" s="36"/>
      <c r="M91" s="59"/>
      <c r="N91" s="59"/>
      <c r="O91" s="59"/>
      <c r="P91" s="59"/>
      <c r="Q91" s="59"/>
      <c r="R91" s="39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 x14ac:dyDescent="0.2">
      <c r="A92" s="90" t="s">
        <v>123</v>
      </c>
      <c r="B92" s="91"/>
      <c r="C92" s="91"/>
      <c r="D92" s="91"/>
      <c r="E92" s="91"/>
      <c r="F92" s="92"/>
      <c r="G92" s="21"/>
      <c r="H92" s="36"/>
      <c r="I92" s="36"/>
      <c r="J92" s="36"/>
      <c r="K92" s="36"/>
      <c r="L92" s="36"/>
      <c r="M92" s="59"/>
      <c r="N92" s="59"/>
      <c r="O92" s="59"/>
      <c r="P92" s="59"/>
      <c r="Q92" s="59"/>
      <c r="R92" s="39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 x14ac:dyDescent="0.2">
      <c r="A93" s="90" t="s">
        <v>124</v>
      </c>
      <c r="B93" s="91"/>
      <c r="C93" s="91"/>
      <c r="D93" s="91"/>
      <c r="E93" s="91"/>
      <c r="F93" s="92"/>
      <c r="G93" s="21"/>
      <c r="H93" s="36"/>
      <c r="I93" s="36"/>
      <c r="J93" s="36"/>
      <c r="K93" s="36"/>
      <c r="L93" s="36"/>
      <c r="M93" s="59"/>
      <c r="N93" s="59"/>
      <c r="O93" s="59"/>
      <c r="P93" s="59"/>
      <c r="Q93" s="59"/>
      <c r="R93" s="39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90" t="s">
        <v>125</v>
      </c>
      <c r="B94" s="91"/>
      <c r="C94" s="91"/>
      <c r="D94" s="91"/>
      <c r="E94" s="91"/>
      <c r="F94" s="92"/>
      <c r="G94" s="21"/>
      <c r="H94" s="36"/>
      <c r="I94" s="36"/>
      <c r="J94" s="36"/>
      <c r="K94" s="36"/>
      <c r="L94" s="36"/>
      <c r="M94" s="59"/>
      <c r="N94" s="59"/>
      <c r="O94" s="59"/>
      <c r="P94" s="59"/>
      <c r="Q94" s="59"/>
      <c r="R94" s="39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90" t="s">
        <v>126</v>
      </c>
      <c r="B95" s="91"/>
      <c r="C95" s="91"/>
      <c r="D95" s="91"/>
      <c r="E95" s="91"/>
      <c r="F95" s="92"/>
      <c r="G95" s="21"/>
      <c r="H95" s="36"/>
      <c r="I95" s="36"/>
      <c r="J95" s="36"/>
      <c r="K95" s="36"/>
      <c r="L95" s="36"/>
      <c r="M95" s="59"/>
      <c r="N95" s="59"/>
      <c r="O95" s="59"/>
      <c r="P95" s="59"/>
      <c r="Q95" s="59"/>
      <c r="R95" s="39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x14ac:dyDescent="0.2">
      <c r="A96" s="90" t="s">
        <v>127</v>
      </c>
      <c r="B96" s="91"/>
      <c r="C96" s="91"/>
      <c r="D96" s="91"/>
      <c r="E96" s="91"/>
      <c r="F96" s="92"/>
      <c r="G96" s="21"/>
      <c r="H96" s="36"/>
      <c r="I96" s="36"/>
      <c r="J96" s="36"/>
      <c r="K96" s="36"/>
      <c r="L96" s="36"/>
      <c r="M96" s="59"/>
      <c r="N96" s="59"/>
      <c r="O96" s="59"/>
      <c r="P96" s="59"/>
      <c r="Q96" s="59"/>
      <c r="R96" s="39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x14ac:dyDescent="0.2">
      <c r="A97" s="90" t="s">
        <v>128</v>
      </c>
      <c r="B97" s="91"/>
      <c r="C97" s="91"/>
      <c r="D97" s="91"/>
      <c r="E97" s="91"/>
      <c r="F97" s="92"/>
      <c r="G97" s="21"/>
      <c r="H97" s="36"/>
      <c r="I97" s="36"/>
      <c r="J97" s="36"/>
      <c r="K97" s="36"/>
      <c r="L97" s="36"/>
      <c r="M97" s="59"/>
      <c r="N97" s="59"/>
      <c r="O97" s="59"/>
      <c r="P97" s="59"/>
      <c r="Q97" s="59"/>
      <c r="R97" s="39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x14ac:dyDescent="0.2">
      <c r="A98" s="90" t="s">
        <v>129</v>
      </c>
      <c r="B98" s="91"/>
      <c r="C98" s="91"/>
      <c r="D98" s="91"/>
      <c r="E98" s="91"/>
      <c r="F98" s="92"/>
      <c r="G98" s="21"/>
      <c r="H98" s="36"/>
      <c r="I98" s="36"/>
      <c r="J98" s="36"/>
      <c r="K98" s="36"/>
      <c r="L98" s="36"/>
      <c r="M98" s="59"/>
      <c r="N98" s="59"/>
      <c r="O98" s="59"/>
      <c r="P98" s="59"/>
      <c r="Q98" s="59"/>
      <c r="R98" s="39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x14ac:dyDescent="0.2">
      <c r="A99" s="90" t="s">
        <v>130</v>
      </c>
      <c r="B99" s="91"/>
      <c r="C99" s="91"/>
      <c r="D99" s="91"/>
      <c r="E99" s="91"/>
      <c r="F99" s="92"/>
      <c r="G99" s="21"/>
      <c r="H99" s="36"/>
      <c r="I99" s="36"/>
      <c r="J99" s="36"/>
      <c r="K99" s="36"/>
      <c r="L99" s="36"/>
      <c r="M99" s="59"/>
      <c r="N99" s="59"/>
      <c r="O99" s="59"/>
      <c r="P99" s="59"/>
      <c r="Q99" s="59"/>
      <c r="R99" s="39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x14ac:dyDescent="0.2">
      <c r="A100" s="90" t="s">
        <v>131</v>
      </c>
      <c r="B100" s="91"/>
      <c r="C100" s="91"/>
      <c r="D100" s="91"/>
      <c r="E100" s="91"/>
      <c r="F100" s="92"/>
      <c r="G100" s="21"/>
      <c r="H100" s="36"/>
      <c r="I100" s="36"/>
      <c r="J100" s="36"/>
      <c r="K100" s="36"/>
      <c r="L100" s="36"/>
      <c r="M100" s="59"/>
      <c r="N100" s="59"/>
      <c r="O100" s="59"/>
      <c r="P100" s="59"/>
      <c r="Q100" s="59"/>
      <c r="R100" s="39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">
      <c r="A101" s="90" t="s">
        <v>132</v>
      </c>
      <c r="B101" s="91"/>
      <c r="C101" s="91"/>
      <c r="D101" s="91"/>
      <c r="E101" s="91"/>
      <c r="F101" s="92"/>
      <c r="G101" s="21"/>
      <c r="H101" s="36"/>
      <c r="I101" s="36"/>
      <c r="J101" s="36"/>
      <c r="K101" s="36"/>
      <c r="L101" s="36"/>
      <c r="M101" s="59"/>
      <c r="N101" s="59"/>
      <c r="O101" s="59"/>
      <c r="P101" s="59"/>
      <c r="Q101" s="59"/>
      <c r="R101" s="39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">
      <c r="A102" s="90" t="s">
        <v>133</v>
      </c>
      <c r="B102" s="91"/>
      <c r="C102" s="91"/>
      <c r="D102" s="91"/>
      <c r="E102" s="91"/>
      <c r="F102" s="92"/>
      <c r="G102" s="21"/>
      <c r="H102" s="36"/>
      <c r="I102" s="36"/>
      <c r="J102" s="36"/>
      <c r="K102" s="36"/>
      <c r="L102" s="36"/>
      <c r="M102" s="59"/>
      <c r="N102" s="59"/>
      <c r="O102" s="59"/>
      <c r="P102" s="59"/>
      <c r="Q102" s="59"/>
      <c r="R102" s="39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">
      <c r="A103" s="90" t="s">
        <v>134</v>
      </c>
      <c r="B103" s="91"/>
      <c r="C103" s="91"/>
      <c r="D103" s="91"/>
      <c r="E103" s="91"/>
      <c r="F103" s="92"/>
      <c r="G103" s="21"/>
      <c r="H103" s="36"/>
      <c r="I103" s="36"/>
      <c r="J103" s="36"/>
      <c r="K103" s="36"/>
      <c r="L103" s="36"/>
      <c r="M103" s="59"/>
      <c r="N103" s="59"/>
      <c r="O103" s="59"/>
      <c r="P103" s="59"/>
      <c r="Q103" s="59"/>
      <c r="R103" s="39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">
      <c r="A104" s="90" t="s">
        <v>135</v>
      </c>
      <c r="B104" s="91"/>
      <c r="C104" s="91"/>
      <c r="D104" s="91"/>
      <c r="E104" s="91"/>
      <c r="F104" s="92"/>
      <c r="G104" s="21"/>
      <c r="H104" s="36"/>
      <c r="I104" s="36"/>
      <c r="J104" s="36"/>
      <c r="K104" s="36"/>
      <c r="L104" s="36"/>
      <c r="M104" s="59"/>
      <c r="N104" s="59"/>
      <c r="O104" s="59"/>
      <c r="P104" s="59"/>
      <c r="Q104" s="59"/>
      <c r="R104" s="39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x14ac:dyDescent="0.2">
      <c r="A105" s="90" t="s">
        <v>136</v>
      </c>
      <c r="B105" s="91"/>
      <c r="C105" s="91"/>
      <c r="D105" s="91"/>
      <c r="E105" s="91"/>
      <c r="F105" s="92"/>
      <c r="G105" s="21"/>
      <c r="H105" s="36"/>
      <c r="I105" s="36"/>
      <c r="J105" s="36"/>
      <c r="K105" s="36"/>
      <c r="L105" s="36"/>
      <c r="M105" s="59"/>
      <c r="N105" s="59"/>
      <c r="O105" s="59"/>
      <c r="P105" s="59"/>
      <c r="Q105" s="59"/>
      <c r="R105" s="39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x14ac:dyDescent="0.2">
      <c r="A106" s="90" t="s">
        <v>137</v>
      </c>
      <c r="B106" s="91"/>
      <c r="C106" s="91"/>
      <c r="D106" s="91"/>
      <c r="E106" s="91"/>
      <c r="F106" s="92"/>
      <c r="G106" s="21"/>
      <c r="H106" s="36"/>
      <c r="I106" s="36"/>
      <c r="J106" s="36"/>
      <c r="K106" s="36"/>
      <c r="L106" s="36"/>
      <c r="M106" s="59"/>
      <c r="N106" s="59"/>
      <c r="O106" s="59"/>
      <c r="P106" s="59"/>
      <c r="Q106" s="59"/>
      <c r="R106" s="39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x14ac:dyDescent="0.2">
      <c r="A107" s="90" t="s">
        <v>138</v>
      </c>
      <c r="B107" s="91"/>
      <c r="C107" s="91"/>
      <c r="D107" s="91"/>
      <c r="E107" s="91"/>
      <c r="F107" s="92"/>
      <c r="G107" s="21"/>
      <c r="H107" s="36"/>
      <c r="I107" s="36"/>
      <c r="J107" s="36"/>
      <c r="K107" s="36"/>
      <c r="L107" s="36"/>
      <c r="M107" s="59"/>
      <c r="N107" s="59"/>
      <c r="O107" s="59"/>
      <c r="P107" s="59"/>
      <c r="Q107" s="59"/>
      <c r="R107" s="39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x14ac:dyDescent="0.2">
      <c r="A108" s="90" t="s">
        <v>139</v>
      </c>
      <c r="B108" s="91"/>
      <c r="C108" s="91"/>
      <c r="D108" s="91"/>
      <c r="E108" s="91"/>
      <c r="F108" s="92"/>
      <c r="G108" s="21"/>
      <c r="H108" s="36"/>
      <c r="I108" s="36"/>
      <c r="J108" s="36"/>
      <c r="K108" s="36"/>
      <c r="L108" s="36"/>
      <c r="M108" s="59"/>
      <c r="N108" s="59"/>
      <c r="O108" s="59"/>
      <c r="P108" s="59"/>
      <c r="Q108" s="59"/>
      <c r="R108" s="39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x14ac:dyDescent="0.2">
      <c r="A109" s="90" t="s">
        <v>140</v>
      </c>
      <c r="B109" s="91"/>
      <c r="C109" s="91"/>
      <c r="D109" s="91"/>
      <c r="E109" s="91"/>
      <c r="F109" s="92"/>
      <c r="G109" s="21"/>
      <c r="H109" s="36"/>
      <c r="I109" s="36"/>
      <c r="J109" s="36"/>
      <c r="K109" s="36"/>
      <c r="L109" s="36"/>
      <c r="M109" s="59"/>
      <c r="N109" s="59"/>
      <c r="O109" s="59"/>
      <c r="P109" s="59"/>
      <c r="Q109" s="59"/>
      <c r="R109" s="39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x14ac:dyDescent="0.2">
      <c r="A110" s="90" t="s">
        <v>141</v>
      </c>
      <c r="B110" s="91"/>
      <c r="C110" s="91"/>
      <c r="D110" s="91"/>
      <c r="E110" s="91"/>
      <c r="F110" s="92"/>
      <c r="G110" s="21"/>
      <c r="H110" s="36"/>
      <c r="I110" s="36"/>
      <c r="J110" s="36"/>
      <c r="K110" s="36"/>
      <c r="L110" s="36"/>
      <c r="M110" s="59"/>
      <c r="N110" s="59"/>
      <c r="O110" s="59"/>
      <c r="P110" s="59"/>
      <c r="Q110" s="59"/>
      <c r="R110" s="39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">
      <c r="A111" s="90" t="s">
        <v>142</v>
      </c>
      <c r="B111" s="91"/>
      <c r="C111" s="91"/>
      <c r="D111" s="91"/>
      <c r="E111" s="91"/>
      <c r="F111" s="92"/>
      <c r="G111" s="21"/>
      <c r="H111" s="36"/>
      <c r="I111" s="36"/>
      <c r="J111" s="36"/>
      <c r="K111" s="36"/>
      <c r="L111" s="36"/>
      <c r="M111" s="59"/>
      <c r="N111" s="59"/>
      <c r="O111" s="59"/>
      <c r="P111" s="59"/>
      <c r="Q111" s="59"/>
      <c r="R111" s="39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">
      <c r="A112" s="90" t="s">
        <v>143</v>
      </c>
      <c r="B112" s="91"/>
      <c r="C112" s="91"/>
      <c r="D112" s="91"/>
      <c r="E112" s="91"/>
      <c r="F112" s="92"/>
      <c r="G112" s="21"/>
      <c r="H112" s="36"/>
      <c r="I112" s="36"/>
      <c r="J112" s="36"/>
      <c r="K112" s="36"/>
      <c r="L112" s="36"/>
      <c r="M112" s="59"/>
      <c r="N112" s="59"/>
      <c r="O112" s="59"/>
      <c r="P112" s="59"/>
      <c r="Q112" s="59"/>
      <c r="R112" s="39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">
      <c r="A113" s="90" t="s">
        <v>144</v>
      </c>
      <c r="B113" s="91"/>
      <c r="C113" s="91"/>
      <c r="D113" s="91"/>
      <c r="E113" s="91"/>
      <c r="F113" s="92"/>
      <c r="G113" s="21"/>
      <c r="H113" s="36"/>
      <c r="I113" s="36"/>
      <c r="J113" s="36"/>
      <c r="K113" s="36"/>
      <c r="L113" s="36"/>
      <c r="M113" s="59"/>
      <c r="N113" s="59"/>
      <c r="O113" s="59"/>
      <c r="P113" s="59"/>
      <c r="Q113" s="59"/>
      <c r="R113" s="61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:30" x14ac:dyDescent="0.2">
      <c r="A114" s="90" t="s">
        <v>145</v>
      </c>
      <c r="B114" s="91"/>
      <c r="C114" s="91"/>
      <c r="D114" s="91"/>
      <c r="E114" s="91"/>
      <c r="F114" s="92"/>
      <c r="G114" s="21"/>
      <c r="H114" s="36"/>
      <c r="I114" s="36"/>
      <c r="J114" s="36"/>
      <c r="K114" s="36"/>
      <c r="L114" s="36"/>
      <c r="M114" s="59"/>
      <c r="N114" s="59"/>
      <c r="O114" s="59"/>
      <c r="P114" s="59"/>
      <c r="Q114" s="59"/>
      <c r="R114" s="61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:30" x14ac:dyDescent="0.2">
      <c r="A115" s="90" t="s">
        <v>146</v>
      </c>
      <c r="B115" s="91"/>
      <c r="C115" s="91"/>
      <c r="D115" s="91"/>
      <c r="E115" s="91"/>
      <c r="F115" s="92"/>
      <c r="G115" s="21"/>
      <c r="H115" s="36"/>
      <c r="I115" s="36"/>
      <c r="J115" s="36"/>
      <c r="K115" s="36"/>
      <c r="L115" s="36"/>
      <c r="M115" s="59"/>
      <c r="N115" s="59"/>
      <c r="O115" s="59"/>
      <c r="P115" s="59"/>
      <c r="Q115" s="59"/>
      <c r="R115" s="61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:30" x14ac:dyDescent="0.2">
      <c r="A116" s="90" t="s">
        <v>147</v>
      </c>
      <c r="B116" s="91"/>
      <c r="C116" s="91"/>
      <c r="D116" s="91"/>
      <c r="E116" s="91"/>
      <c r="F116" s="92"/>
      <c r="G116" s="21"/>
      <c r="H116" s="36"/>
      <c r="I116" s="36"/>
      <c r="J116" s="36"/>
      <c r="K116" s="36"/>
      <c r="L116" s="36"/>
      <c r="M116" s="59"/>
      <c r="N116" s="59"/>
      <c r="O116" s="59"/>
      <c r="P116" s="59"/>
      <c r="Q116" s="59"/>
      <c r="R116" s="61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:30" x14ac:dyDescent="0.2">
      <c r="A117" s="90" t="s">
        <v>148</v>
      </c>
      <c r="B117" s="91"/>
      <c r="C117" s="91"/>
      <c r="D117" s="91"/>
      <c r="E117" s="91"/>
      <c r="F117" s="92"/>
      <c r="G117" s="21"/>
      <c r="H117" s="36"/>
      <c r="I117" s="36"/>
      <c r="J117" s="36"/>
      <c r="K117" s="36"/>
      <c r="L117" s="36"/>
      <c r="M117" s="59"/>
      <c r="N117" s="59"/>
      <c r="O117" s="59"/>
      <c r="P117" s="59"/>
      <c r="Q117" s="59"/>
      <c r="R117" s="61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:30" x14ac:dyDescent="0.2">
      <c r="A118" s="90" t="s">
        <v>149</v>
      </c>
      <c r="B118" s="91"/>
      <c r="C118" s="91"/>
      <c r="D118" s="91"/>
      <c r="E118" s="91"/>
      <c r="F118" s="92"/>
      <c r="G118" s="21"/>
      <c r="H118" s="36"/>
      <c r="I118" s="36"/>
      <c r="J118" s="36"/>
      <c r="K118" s="36"/>
      <c r="L118" s="36"/>
      <c r="M118" s="59"/>
      <c r="N118" s="59"/>
      <c r="O118" s="59"/>
      <c r="P118" s="59"/>
      <c r="Q118" s="59"/>
      <c r="R118" s="61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:30" x14ac:dyDescent="0.2">
      <c r="A119" s="90" t="s">
        <v>150</v>
      </c>
      <c r="B119" s="91"/>
      <c r="C119" s="91"/>
      <c r="D119" s="91"/>
      <c r="E119" s="91"/>
      <c r="F119" s="92"/>
      <c r="G119" s="21"/>
      <c r="H119" s="36"/>
      <c r="I119" s="36"/>
      <c r="J119" s="36"/>
      <c r="K119" s="36"/>
      <c r="L119" s="36"/>
      <c r="M119" s="59"/>
      <c r="N119" s="59"/>
      <c r="O119" s="59"/>
      <c r="P119" s="59"/>
      <c r="Q119" s="59"/>
      <c r="R119" s="61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:30" x14ac:dyDescent="0.2">
      <c r="A120" s="90" t="s">
        <v>151</v>
      </c>
      <c r="B120" s="91"/>
      <c r="C120" s="91"/>
      <c r="D120" s="91"/>
      <c r="E120" s="91"/>
      <c r="F120" s="92"/>
      <c r="G120" s="21"/>
      <c r="H120" s="36"/>
      <c r="I120" s="36"/>
      <c r="J120" s="36"/>
      <c r="K120" s="36"/>
      <c r="L120" s="36"/>
      <c r="M120" s="59"/>
      <c r="N120" s="59"/>
      <c r="O120" s="59"/>
      <c r="P120" s="59"/>
      <c r="Q120" s="59"/>
      <c r="R120" s="61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:30" x14ac:dyDescent="0.2">
      <c r="A121" s="90" t="s">
        <v>152</v>
      </c>
      <c r="B121" s="91"/>
      <c r="C121" s="91"/>
      <c r="D121" s="91"/>
      <c r="E121" s="91"/>
      <c r="F121" s="92"/>
      <c r="G121" s="21"/>
      <c r="H121" s="36"/>
      <c r="I121" s="36"/>
      <c r="J121" s="36"/>
      <c r="K121" s="36"/>
      <c r="L121" s="36"/>
      <c r="M121" s="59"/>
      <c r="N121" s="59"/>
      <c r="O121" s="59"/>
      <c r="P121" s="59"/>
      <c r="Q121" s="59"/>
      <c r="R121" s="61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:30" x14ac:dyDescent="0.2">
      <c r="A122" s="90" t="s">
        <v>153</v>
      </c>
      <c r="B122" s="91"/>
      <c r="C122" s="91"/>
      <c r="D122" s="91"/>
      <c r="E122" s="91"/>
      <c r="F122" s="92"/>
      <c r="G122" s="21"/>
      <c r="H122" s="36"/>
      <c r="I122" s="36"/>
      <c r="J122" s="36"/>
      <c r="K122" s="36"/>
      <c r="L122" s="36"/>
      <c r="M122" s="59"/>
      <c r="N122" s="59"/>
      <c r="O122" s="59"/>
      <c r="P122" s="59"/>
      <c r="Q122" s="59"/>
      <c r="R122" s="61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:30" x14ac:dyDescent="0.2">
      <c r="A123" s="90" t="s">
        <v>154</v>
      </c>
      <c r="B123" s="91"/>
      <c r="C123" s="91"/>
      <c r="D123" s="91"/>
      <c r="E123" s="91"/>
      <c r="F123" s="92"/>
      <c r="G123" s="21"/>
      <c r="H123" s="36"/>
      <c r="I123" s="36"/>
      <c r="J123" s="36"/>
      <c r="K123" s="36"/>
      <c r="L123" s="36"/>
      <c r="M123" s="59"/>
      <c r="N123" s="59"/>
      <c r="O123" s="59"/>
      <c r="P123" s="59"/>
      <c r="Q123" s="59"/>
      <c r="R123" s="61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:30" x14ac:dyDescent="0.2">
      <c r="A124" s="90" t="s">
        <v>155</v>
      </c>
      <c r="B124" s="91"/>
      <c r="C124" s="91"/>
      <c r="D124" s="91"/>
      <c r="E124" s="91"/>
      <c r="F124" s="92"/>
      <c r="G124" s="21"/>
      <c r="H124" s="36"/>
      <c r="I124" s="36"/>
      <c r="J124" s="36"/>
      <c r="K124" s="36"/>
      <c r="L124" s="36"/>
      <c r="M124" s="59"/>
      <c r="N124" s="59"/>
      <c r="O124" s="59"/>
      <c r="P124" s="59"/>
      <c r="Q124" s="59"/>
      <c r="R124" s="61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:30" x14ac:dyDescent="0.2">
      <c r="A125" s="90" t="s">
        <v>156</v>
      </c>
      <c r="B125" s="91"/>
      <c r="C125" s="91"/>
      <c r="D125" s="91"/>
      <c r="E125" s="91"/>
      <c r="F125" s="92"/>
      <c r="G125" s="21"/>
      <c r="H125" s="36"/>
      <c r="I125" s="36"/>
      <c r="J125" s="36"/>
      <c r="K125" s="36"/>
      <c r="L125" s="36"/>
      <c r="M125" s="59"/>
      <c r="N125" s="59"/>
      <c r="O125" s="59"/>
      <c r="P125" s="59"/>
      <c r="Q125" s="59"/>
      <c r="R125" s="61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:30" x14ac:dyDescent="0.2">
      <c r="A126" s="90" t="s">
        <v>157</v>
      </c>
      <c r="B126" s="91"/>
      <c r="C126" s="91"/>
      <c r="D126" s="91"/>
      <c r="E126" s="91"/>
      <c r="F126" s="92"/>
      <c r="G126" s="21"/>
      <c r="H126" s="36"/>
      <c r="I126" s="36"/>
      <c r="J126" s="36"/>
      <c r="K126" s="36"/>
      <c r="L126" s="36"/>
      <c r="M126" s="59"/>
      <c r="N126" s="59"/>
      <c r="O126" s="59"/>
      <c r="P126" s="59"/>
      <c r="Q126" s="59"/>
      <c r="R126" s="61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:30" x14ac:dyDescent="0.2">
      <c r="A127" s="90" t="s">
        <v>158</v>
      </c>
      <c r="B127" s="91"/>
      <c r="C127" s="91"/>
      <c r="D127" s="91"/>
      <c r="E127" s="91"/>
      <c r="F127" s="92"/>
      <c r="G127" s="21"/>
      <c r="H127" s="36"/>
      <c r="I127" s="36"/>
      <c r="J127" s="36"/>
      <c r="K127" s="36"/>
      <c r="L127" s="36"/>
      <c r="M127" s="59"/>
      <c r="N127" s="59"/>
      <c r="O127" s="59"/>
      <c r="P127" s="59"/>
      <c r="Q127" s="59"/>
      <c r="R127" s="61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:30" x14ac:dyDescent="0.2">
      <c r="A128" s="90" t="s">
        <v>159</v>
      </c>
      <c r="B128" s="91"/>
      <c r="C128" s="91"/>
      <c r="D128" s="91"/>
      <c r="E128" s="91"/>
      <c r="F128" s="92"/>
      <c r="G128" s="21"/>
      <c r="H128" s="36"/>
      <c r="I128" s="36"/>
      <c r="J128" s="36"/>
      <c r="K128" s="36"/>
      <c r="L128" s="36"/>
      <c r="M128" s="59"/>
      <c r="N128" s="59"/>
      <c r="O128" s="59"/>
      <c r="P128" s="59"/>
      <c r="Q128" s="59"/>
      <c r="R128" s="61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:30" x14ac:dyDescent="0.2">
      <c r="A129" s="90" t="s">
        <v>160</v>
      </c>
      <c r="B129" s="91"/>
      <c r="C129" s="91"/>
      <c r="D129" s="91"/>
      <c r="E129" s="91"/>
      <c r="F129" s="92"/>
      <c r="G129" s="21"/>
      <c r="H129" s="36"/>
      <c r="I129" s="36"/>
      <c r="J129" s="36"/>
      <c r="K129" s="36"/>
      <c r="L129" s="36"/>
      <c r="M129" s="59"/>
      <c r="N129" s="59"/>
      <c r="O129" s="59"/>
      <c r="P129" s="59"/>
      <c r="Q129" s="59"/>
      <c r="R129" s="61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:30" x14ac:dyDescent="0.2">
      <c r="A130" s="90" t="s">
        <v>161</v>
      </c>
      <c r="B130" s="91"/>
      <c r="C130" s="91"/>
      <c r="D130" s="91"/>
      <c r="E130" s="91"/>
      <c r="F130" s="92"/>
      <c r="G130" s="21"/>
      <c r="H130" s="36"/>
      <c r="I130" s="36"/>
      <c r="J130" s="36"/>
      <c r="K130" s="36"/>
      <c r="L130" s="36"/>
      <c r="M130" s="59"/>
      <c r="N130" s="59"/>
      <c r="O130" s="59"/>
      <c r="P130" s="59"/>
      <c r="Q130" s="59"/>
      <c r="R130" s="61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:30" ht="14.25" x14ac:dyDescent="0.2">
      <c r="A131" s="90" t="s">
        <v>162</v>
      </c>
      <c r="B131" s="91"/>
      <c r="C131" s="91"/>
      <c r="D131" s="91"/>
      <c r="E131" s="91"/>
      <c r="F131" s="92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:30" ht="14.25" x14ac:dyDescent="0.2">
      <c r="A132" s="90" t="s">
        <v>163</v>
      </c>
      <c r="B132" s="91"/>
      <c r="C132" s="91"/>
      <c r="D132" s="91"/>
      <c r="E132" s="91"/>
      <c r="F132" s="92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:30" ht="14.25" x14ac:dyDescent="0.2">
      <c r="A133" s="90" t="s">
        <v>164</v>
      </c>
      <c r="B133" s="91"/>
      <c r="C133" s="91"/>
      <c r="D133" s="91"/>
      <c r="E133" s="91"/>
      <c r="F133" s="92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:30" ht="14.25" x14ac:dyDescent="0.2">
      <c r="A134" s="90" t="s">
        <v>165</v>
      </c>
      <c r="B134" s="91"/>
      <c r="C134" s="91"/>
      <c r="D134" s="91"/>
      <c r="E134" s="91"/>
      <c r="F134" s="92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:30" ht="14.25" x14ac:dyDescent="0.2">
      <c r="A135" s="90" t="s">
        <v>166</v>
      </c>
      <c r="B135" s="91"/>
      <c r="C135" s="91"/>
      <c r="D135" s="91"/>
      <c r="E135" s="91"/>
      <c r="F135" s="92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:30" ht="14.25" x14ac:dyDescent="0.2">
      <c r="A136" s="90" t="s">
        <v>167</v>
      </c>
      <c r="B136" s="91"/>
      <c r="C136" s="91"/>
      <c r="D136" s="91"/>
      <c r="E136" s="91"/>
      <c r="F136" s="92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30" ht="14.25" x14ac:dyDescent="0.2">
      <c r="A137" s="90" t="s">
        <v>168</v>
      </c>
      <c r="B137" s="91"/>
      <c r="C137" s="91"/>
      <c r="D137" s="91"/>
      <c r="E137" s="91"/>
      <c r="F137" s="92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30" ht="14.25" x14ac:dyDescent="0.2">
      <c r="A138" s="90" t="s">
        <v>169</v>
      </c>
      <c r="B138" s="91"/>
      <c r="C138" s="91"/>
      <c r="D138" s="91"/>
      <c r="E138" s="91"/>
      <c r="F138" s="92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30" ht="14.25" x14ac:dyDescent="0.2">
      <c r="A139" s="90" t="s">
        <v>170</v>
      </c>
      <c r="B139" s="91"/>
      <c r="C139" s="91"/>
      <c r="D139" s="91"/>
      <c r="E139" s="91"/>
      <c r="F139" s="92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:30" ht="14.25" x14ac:dyDescent="0.2">
      <c r="A140" s="90" t="s">
        <v>171</v>
      </c>
      <c r="B140" s="91"/>
      <c r="C140" s="91"/>
      <c r="D140" s="91"/>
      <c r="E140" s="91"/>
      <c r="F140" s="92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:30" ht="14.25" x14ac:dyDescent="0.2">
      <c r="A141" s="90" t="s">
        <v>172</v>
      </c>
      <c r="B141" s="91"/>
      <c r="C141" s="91"/>
      <c r="D141" s="91"/>
      <c r="E141" s="91"/>
      <c r="F141" s="92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:30" ht="14.25" x14ac:dyDescent="0.2">
      <c r="A142" s="90" t="s">
        <v>173</v>
      </c>
      <c r="B142" s="91"/>
      <c r="C142" s="91"/>
      <c r="D142" s="91"/>
      <c r="E142" s="91"/>
      <c r="F142" s="92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:30" ht="14.25" x14ac:dyDescent="0.2">
      <c r="A143" s="90" t="s">
        <v>174</v>
      </c>
      <c r="B143" s="91"/>
      <c r="C143" s="91"/>
      <c r="D143" s="91"/>
      <c r="E143" s="91"/>
      <c r="F143" s="92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:30" ht="14.25" x14ac:dyDescent="0.2">
      <c r="A144" s="90" t="s">
        <v>175</v>
      </c>
      <c r="B144" s="91"/>
      <c r="C144" s="91"/>
      <c r="D144" s="91"/>
      <c r="E144" s="91"/>
      <c r="F144" s="92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:30" ht="14.25" x14ac:dyDescent="0.2">
      <c r="A145" s="90" t="s">
        <v>176</v>
      </c>
      <c r="B145" s="91"/>
      <c r="C145" s="91"/>
      <c r="D145" s="91"/>
      <c r="E145" s="91"/>
      <c r="F145" s="92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:30" ht="14.25" x14ac:dyDescent="0.2">
      <c r="A146" s="90" t="s">
        <v>177</v>
      </c>
      <c r="B146" s="91"/>
      <c r="C146" s="91"/>
      <c r="D146" s="91"/>
      <c r="E146" s="91"/>
      <c r="F146" s="92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:30" ht="14.25" x14ac:dyDescent="0.2">
      <c r="A147" s="90" t="s">
        <v>178</v>
      </c>
      <c r="B147" s="91"/>
      <c r="C147" s="91"/>
      <c r="D147" s="91"/>
      <c r="E147" s="91"/>
      <c r="F147" s="92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:30" ht="14.25" x14ac:dyDescent="0.2">
      <c r="A148" s="90" t="s">
        <v>179</v>
      </c>
      <c r="B148" s="91"/>
      <c r="C148" s="91"/>
      <c r="D148" s="91"/>
      <c r="E148" s="91"/>
      <c r="F148" s="92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 ht="14.25" x14ac:dyDescent="0.2">
      <c r="A149" s="90" t="s">
        <v>180</v>
      </c>
      <c r="B149" s="91"/>
      <c r="C149" s="91"/>
      <c r="D149" s="91"/>
      <c r="E149" s="91"/>
      <c r="F149" s="92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ht="14.25" x14ac:dyDescent="0.2">
      <c r="A150" s="90" t="s">
        <v>181</v>
      </c>
      <c r="B150" s="91"/>
      <c r="C150" s="91"/>
      <c r="D150" s="91"/>
      <c r="E150" s="91"/>
      <c r="F150" s="92"/>
      <c r="G150" s="65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 ht="14.25" x14ac:dyDescent="0.2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</row>
    <row r="152" spans="1:30" ht="14.25" x14ac:dyDescent="0.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</row>
    <row r="153" spans="1:30" ht="14.25" x14ac:dyDescent="0.2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</row>
    <row r="154" spans="1:30" ht="14.25" x14ac:dyDescent="0.2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</row>
    <row r="155" spans="1:30" ht="14.25" x14ac:dyDescent="0.2"/>
    <row r="156" spans="1:30" ht="14.25" x14ac:dyDescent="0.2"/>
    <row r="157" spans="1:30" ht="14.25" x14ac:dyDescent="0.2"/>
    <row r="158" spans="1:30" ht="14.25" x14ac:dyDescent="0.2"/>
    <row r="159" spans="1:30" ht="14.25" x14ac:dyDescent="0.2"/>
    <row r="160" spans="1:3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</sheetData>
  <mergeCells count="83">
    <mergeCell ref="A146:F146"/>
    <mergeCell ref="A147:F147"/>
    <mergeCell ref="A148:F148"/>
    <mergeCell ref="A149:F149"/>
    <mergeCell ref="A150:F150"/>
    <mergeCell ref="A145:F145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33:F133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21:F12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09:F109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97:F97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85:F85"/>
    <mergeCell ref="A51:I51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4:F84"/>
    <mergeCell ref="A31:I31"/>
    <mergeCell ref="A1:J1"/>
    <mergeCell ref="A2:J2"/>
    <mergeCell ref="A3:J3"/>
    <mergeCell ref="B4:J4"/>
    <mergeCell ref="A5:J5"/>
  </mergeCells>
  <dataValidations count="4">
    <dataValidation type="list" allowBlank="1" sqref="D7:D16 D33:D42 D53:D62">
      <formula1>"AGP,CLH,CLT,COM,CTD,CTI,DES,DISP,ELE,ESG,EST,EXM,EXQ,EXR,FRQ,REV,VAGO"</formula1>
    </dataValidation>
    <dataValidation type="list" allowBlank="1" sqref="B33:B42">
      <formula1>"FDA,FDA-1,FDA-2,FDA-3,FDA-4"</formula1>
    </dataValidation>
    <dataValidation type="list" allowBlank="1" sqref="B7:B16">
      <formula1>"DAS,DAS-1,DAS-2,DAS-3,DAS-4,DAS-5,CAA-1,CAA-2,CAA-3,CAA-4,CAA-5"</formula1>
    </dataValidation>
    <dataValidation type="list" allowBlank="1" sqref="B53:B62">
      <formula1>"FGS-1,FGS-2,FGS-3,FGA-1,FGA-2,FGA-3"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70"/>
  <sheetViews>
    <sheetView workbookViewId="0">
      <selection activeCell="A12" sqref="A12"/>
    </sheetView>
  </sheetViews>
  <sheetFormatPr defaultColWidth="12.625" defaultRowHeight="15" customHeight="1" x14ac:dyDescent="0.2"/>
  <cols>
    <col min="1" max="1" width="71" style="67" customWidth="1"/>
    <col min="2" max="2" width="12" style="67" customWidth="1"/>
    <col min="3" max="3" width="17.375" style="67" customWidth="1"/>
    <col min="4" max="4" width="14.5" style="67" customWidth="1"/>
    <col min="5" max="5" width="9.875" style="67" customWidth="1"/>
    <col min="6" max="6" width="52.875" style="67" customWidth="1"/>
    <col min="7" max="7" width="19.875" style="67" customWidth="1"/>
    <col min="8" max="8" width="18.25" style="67" customWidth="1"/>
    <col min="9" max="9" width="17.875" style="67" customWidth="1"/>
    <col min="10" max="10" width="15" style="67" customWidth="1"/>
    <col min="11" max="16" width="8" style="67" customWidth="1"/>
    <col min="17" max="17" width="43.875" style="67" customWidth="1"/>
    <col min="18" max="30" width="8" style="67" customWidth="1"/>
    <col min="31" max="16384" width="12.625" style="67"/>
  </cols>
  <sheetData>
    <row r="1" spans="1:30" ht="21" x14ac:dyDescent="0.35">
      <c r="A1" s="101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35">
      <c r="A2" s="102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">
      <c r="A3" s="102" t="s">
        <v>182</v>
      </c>
      <c r="B3" s="91"/>
      <c r="C3" s="91"/>
      <c r="D3" s="91"/>
      <c r="E3" s="91"/>
      <c r="F3" s="91"/>
      <c r="G3" s="91"/>
      <c r="H3" s="91"/>
      <c r="I3" s="91"/>
      <c r="J3" s="9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x14ac:dyDescent="0.2">
      <c r="A4" s="5" t="s">
        <v>2</v>
      </c>
      <c r="B4" s="103" t="s">
        <v>3</v>
      </c>
      <c r="C4" s="91"/>
      <c r="D4" s="91"/>
      <c r="E4" s="91"/>
      <c r="F4" s="91"/>
      <c r="G4" s="91"/>
      <c r="H4" s="91"/>
      <c r="I4" s="91"/>
      <c r="J4" s="92"/>
      <c r="K4" s="6"/>
    </row>
    <row r="5" spans="1:30" x14ac:dyDescent="0.2">
      <c r="A5" s="99" t="s">
        <v>4</v>
      </c>
      <c r="B5" s="91"/>
      <c r="C5" s="91"/>
      <c r="D5" s="91"/>
      <c r="E5" s="91"/>
      <c r="F5" s="91"/>
      <c r="G5" s="91"/>
      <c r="H5" s="91"/>
      <c r="I5" s="91"/>
      <c r="J5" s="92"/>
      <c r="K5" s="7"/>
      <c r="L5" s="8"/>
      <c r="M5" s="9"/>
      <c r="N5" s="9"/>
      <c r="O5" s="9"/>
      <c r="P5" s="9"/>
      <c r="Q5" s="9"/>
    </row>
    <row r="6" spans="1:30" ht="30" x14ac:dyDescent="0.2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1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">
      <c r="A7" s="46"/>
      <c r="B7" s="54"/>
      <c r="C7" s="54"/>
      <c r="D7" s="54"/>
      <c r="E7" s="45">
        <v>1</v>
      </c>
      <c r="F7" s="46"/>
      <c r="G7" s="43">
        <v>0</v>
      </c>
      <c r="H7" s="43">
        <v>0</v>
      </c>
      <c r="I7" s="43">
        <v>0</v>
      </c>
      <c r="J7" s="44">
        <f t="shared" ref="J7:J16" si="0">SUM(G7:I7)</f>
        <v>0</v>
      </c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6"/>
      <c r="AB7" s="6"/>
      <c r="AC7" s="6"/>
      <c r="AD7" s="6"/>
    </row>
    <row r="8" spans="1:30" x14ac:dyDescent="0.2">
      <c r="A8" s="46"/>
      <c r="B8" s="54"/>
      <c r="C8" s="54"/>
      <c r="D8" s="54"/>
      <c r="E8" s="45">
        <v>1</v>
      </c>
      <c r="F8" s="46"/>
      <c r="G8" s="43">
        <v>0</v>
      </c>
      <c r="H8" s="43">
        <v>0</v>
      </c>
      <c r="I8" s="43">
        <v>0</v>
      </c>
      <c r="J8" s="44">
        <f t="shared" si="0"/>
        <v>0</v>
      </c>
      <c r="K8" s="21"/>
      <c r="L8" s="21"/>
      <c r="M8" s="21"/>
      <c r="N8" s="21"/>
      <c r="O8" s="21"/>
      <c r="P8" s="21"/>
      <c r="Q8" s="2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46"/>
      <c r="B9" s="54"/>
      <c r="C9" s="54"/>
      <c r="D9" s="54"/>
      <c r="E9" s="45">
        <v>1</v>
      </c>
      <c r="F9" s="46"/>
      <c r="G9" s="43">
        <v>0</v>
      </c>
      <c r="H9" s="43">
        <v>0</v>
      </c>
      <c r="I9" s="43">
        <v>0</v>
      </c>
      <c r="J9" s="44">
        <f t="shared" si="0"/>
        <v>0</v>
      </c>
      <c r="K9" s="21"/>
      <c r="L9" s="21"/>
      <c r="M9" s="21"/>
      <c r="N9" s="21"/>
      <c r="O9" s="21"/>
      <c r="P9" s="21"/>
      <c r="Q9" s="2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46"/>
      <c r="B10" s="54"/>
      <c r="C10" s="54"/>
      <c r="D10" s="54"/>
      <c r="E10" s="45">
        <v>1</v>
      </c>
      <c r="F10" s="46"/>
      <c r="G10" s="43">
        <v>0</v>
      </c>
      <c r="H10" s="43">
        <v>0</v>
      </c>
      <c r="I10" s="43">
        <v>0</v>
      </c>
      <c r="J10" s="44">
        <f t="shared" si="0"/>
        <v>0</v>
      </c>
      <c r="K10" s="21"/>
      <c r="L10" s="21"/>
      <c r="M10" s="21"/>
      <c r="N10" s="21"/>
      <c r="O10" s="21"/>
      <c r="P10" s="21"/>
      <c r="Q10" s="2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46"/>
      <c r="B11" s="54"/>
      <c r="C11" s="54"/>
      <c r="D11" s="54"/>
      <c r="E11" s="45">
        <v>1</v>
      </c>
      <c r="F11" s="46"/>
      <c r="G11" s="43">
        <v>0</v>
      </c>
      <c r="H11" s="43">
        <v>0</v>
      </c>
      <c r="I11" s="43">
        <v>0</v>
      </c>
      <c r="J11" s="44">
        <f t="shared" si="0"/>
        <v>0</v>
      </c>
      <c r="K11" s="21"/>
      <c r="L11" s="21"/>
      <c r="M11" s="21"/>
      <c r="N11" s="21"/>
      <c r="O11" s="21"/>
      <c r="P11" s="21"/>
      <c r="Q11" s="2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6"/>
      <c r="B12" s="54"/>
      <c r="C12" s="54"/>
      <c r="D12" s="54"/>
      <c r="E12" s="45">
        <v>1</v>
      </c>
      <c r="F12" s="46"/>
      <c r="G12" s="43">
        <v>0</v>
      </c>
      <c r="H12" s="43">
        <v>0</v>
      </c>
      <c r="I12" s="43">
        <v>0</v>
      </c>
      <c r="J12" s="44">
        <f t="shared" si="0"/>
        <v>0</v>
      </c>
      <c r="K12" s="21"/>
      <c r="L12" s="21"/>
      <c r="M12" s="21"/>
      <c r="N12" s="21"/>
      <c r="O12" s="21"/>
      <c r="P12" s="21"/>
      <c r="Q12" s="2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46"/>
      <c r="B13" s="54"/>
      <c r="C13" s="54"/>
      <c r="D13" s="54"/>
      <c r="E13" s="45">
        <v>1</v>
      </c>
      <c r="F13" s="46"/>
      <c r="G13" s="43">
        <v>0</v>
      </c>
      <c r="H13" s="43">
        <v>0</v>
      </c>
      <c r="I13" s="43">
        <v>0</v>
      </c>
      <c r="J13" s="44">
        <f t="shared" si="0"/>
        <v>0</v>
      </c>
      <c r="K13" s="21"/>
      <c r="L13" s="21"/>
      <c r="M13" s="21"/>
      <c r="N13" s="21"/>
      <c r="O13" s="21"/>
      <c r="P13" s="21"/>
      <c r="Q13" s="2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46"/>
      <c r="B14" s="54"/>
      <c r="C14" s="54"/>
      <c r="D14" s="54"/>
      <c r="E14" s="45">
        <v>1</v>
      </c>
      <c r="F14" s="46"/>
      <c r="G14" s="43">
        <v>0</v>
      </c>
      <c r="H14" s="43">
        <v>0</v>
      </c>
      <c r="I14" s="43">
        <v>0</v>
      </c>
      <c r="J14" s="44">
        <f t="shared" si="0"/>
        <v>0</v>
      </c>
      <c r="K14" s="21"/>
      <c r="L14" s="21"/>
      <c r="M14" s="21"/>
      <c r="N14" s="21"/>
      <c r="O14" s="21"/>
      <c r="P14" s="21"/>
      <c r="Q14" s="2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46"/>
      <c r="B15" s="54"/>
      <c r="C15" s="54"/>
      <c r="D15" s="54"/>
      <c r="E15" s="45">
        <v>1</v>
      </c>
      <c r="F15" s="46"/>
      <c r="G15" s="43">
        <v>0</v>
      </c>
      <c r="H15" s="43">
        <v>0</v>
      </c>
      <c r="I15" s="43">
        <v>0</v>
      </c>
      <c r="J15" s="44">
        <f t="shared" si="0"/>
        <v>0</v>
      </c>
      <c r="K15" s="21"/>
      <c r="L15" s="21"/>
      <c r="M15" s="21"/>
      <c r="N15" s="21"/>
      <c r="O15" s="21"/>
      <c r="P15" s="21"/>
      <c r="Q15" s="2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46"/>
      <c r="B16" s="54"/>
      <c r="C16" s="54"/>
      <c r="D16" s="54"/>
      <c r="E16" s="45">
        <v>1</v>
      </c>
      <c r="F16" s="46"/>
      <c r="G16" s="43">
        <v>0</v>
      </c>
      <c r="H16" s="43">
        <v>0</v>
      </c>
      <c r="I16" s="43">
        <v>0</v>
      </c>
      <c r="J16" s="44">
        <f t="shared" si="0"/>
        <v>0</v>
      </c>
      <c r="K16" s="21"/>
      <c r="L16" s="21"/>
      <c r="M16" s="21"/>
      <c r="N16" s="21"/>
      <c r="O16" s="21"/>
      <c r="P16" s="21"/>
      <c r="Q16" s="2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45" x14ac:dyDescent="0.2">
      <c r="A17" s="60" t="s">
        <v>15</v>
      </c>
      <c r="B17" s="60" t="s">
        <v>16</v>
      </c>
      <c r="C17" s="34" t="s">
        <v>17</v>
      </c>
      <c r="D17" s="34" t="s">
        <v>18</v>
      </c>
      <c r="E17" s="34" t="s">
        <v>19</v>
      </c>
      <c r="F17" s="25"/>
      <c r="G17" s="34" t="s">
        <v>20</v>
      </c>
      <c r="H17" s="34" t="s">
        <v>21</v>
      </c>
      <c r="I17" s="34" t="s">
        <v>22</v>
      </c>
      <c r="J17" s="34" t="s">
        <v>23</v>
      </c>
      <c r="K17" s="21"/>
      <c r="L17" s="21"/>
      <c r="M17" s="21"/>
      <c r="N17" s="21"/>
      <c r="O17" s="21"/>
      <c r="P17" s="21"/>
      <c r="Q17" s="21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55" t="s">
        <v>24</v>
      </c>
      <c r="B18" s="45" t="s">
        <v>25</v>
      </c>
      <c r="C18" s="28">
        <f>SUMIFS($E$7:$E$16,$B$7:$B$16,"DAS",$D$7:$D$16,"&lt;&gt;VAGO")</f>
        <v>0</v>
      </c>
      <c r="D18" s="28">
        <f>SUMIFS($E$7:$E$16,$B$7:$B$16,"DAS",$D$7:$D$16,"VAGO")</f>
        <v>0</v>
      </c>
      <c r="E18" s="28">
        <f t="shared" ref="E18:E28" si="1">C18+D18</f>
        <v>0</v>
      </c>
      <c r="F18" s="29"/>
      <c r="G18" s="30">
        <f>SUMIF($B$7:$B$16,"DAS",$G$7:$G$16)</f>
        <v>0</v>
      </c>
      <c r="H18" s="30">
        <f>SUMIF($B$7:$B$16,"DAS",$H$7:$H$16)</f>
        <v>0</v>
      </c>
      <c r="I18" s="30">
        <f>SUMIF($B$7:$B$16,"DAS",$I$7:$I$16)</f>
        <v>0</v>
      </c>
      <c r="J18" s="30">
        <f>SUMIF($B$7:$B$16,"DAS",$J$7:$J$16)</f>
        <v>0</v>
      </c>
      <c r="K18" s="36"/>
      <c r="L18" s="36"/>
      <c r="M18" s="36"/>
      <c r="N18" s="36"/>
      <c r="O18" s="36"/>
      <c r="P18" s="36"/>
      <c r="Q18" s="36"/>
    </row>
    <row r="19" spans="1:30" x14ac:dyDescent="0.2">
      <c r="A19" s="55" t="s">
        <v>26</v>
      </c>
      <c r="B19" s="45" t="s">
        <v>27</v>
      </c>
      <c r="C19" s="28">
        <f>SUMIFS($E$7:$E$16,$B$7:$B$16,"DAS-1",$D$7:$D$16,"&lt;&gt;VAGO")</f>
        <v>0</v>
      </c>
      <c r="D19" s="28">
        <f>SUMIFS($E$7:$E$16,$B$7:$B$16,"DAS-1",$D$7:$D$16,"VAGO")</f>
        <v>0</v>
      </c>
      <c r="E19" s="28">
        <f t="shared" si="1"/>
        <v>0</v>
      </c>
      <c r="F19" s="32"/>
      <c r="G19" s="30">
        <f>SUMIF($B$7:$B$16,"DAS-1",$G$7:$G$16)</f>
        <v>0</v>
      </c>
      <c r="H19" s="30">
        <f>SUMIF($B$7:$B$16,"DAS-1",$H$7:$H$16)</f>
        <v>0</v>
      </c>
      <c r="I19" s="30">
        <f>SUMIF($B$7:$B$16,"DAS-1",$I$7:$I$16)</f>
        <v>0</v>
      </c>
      <c r="J19" s="30">
        <f>SUMIF($B$7:$B$16,"DAS-1",$J$7:$J$16)</f>
        <v>0</v>
      </c>
      <c r="K19" s="36"/>
      <c r="L19" s="36"/>
      <c r="M19" s="36"/>
      <c r="N19" s="36"/>
      <c r="O19" s="36"/>
      <c r="P19" s="36"/>
      <c r="Q19" s="36"/>
    </row>
    <row r="20" spans="1:30" x14ac:dyDescent="0.2">
      <c r="A20" s="55" t="s">
        <v>28</v>
      </c>
      <c r="B20" s="45" t="s">
        <v>29</v>
      </c>
      <c r="C20" s="28">
        <f>SUMIFS($E$7:$E$16,$B$7:$B$16,"DAS-2",$D$7:$D$16,"&lt;&gt;VAGO")</f>
        <v>0</v>
      </c>
      <c r="D20" s="28">
        <f>SUMIFS($E$7:$E$16,$B$7:$B$16,"DAS-2",$D$7:$D$16,"VAGO")</f>
        <v>0</v>
      </c>
      <c r="E20" s="28">
        <f t="shared" si="1"/>
        <v>0</v>
      </c>
      <c r="F20" s="32"/>
      <c r="G20" s="30">
        <f>SUMIF($B$7:$B$16,"DAS-2",$G$7:$G$16)</f>
        <v>0</v>
      </c>
      <c r="H20" s="30">
        <f>SUMIF($B$7:$B$16,"DAS-2",$H$7:$H$16)</f>
        <v>0</v>
      </c>
      <c r="I20" s="30">
        <f>SUMIF($B$7:$B$16,"DAS-2",$I$7:$I$16)</f>
        <v>0</v>
      </c>
      <c r="J20" s="30">
        <f>SUMIF($B$7:$B$16,"DAS-2",$J$7:$J$16)</f>
        <v>0</v>
      </c>
      <c r="K20" s="36"/>
      <c r="L20" s="36"/>
      <c r="M20" s="36"/>
      <c r="N20" s="36"/>
      <c r="O20" s="36"/>
      <c r="P20" s="36"/>
      <c r="Q20" s="36"/>
    </row>
    <row r="21" spans="1:30" x14ac:dyDescent="0.2">
      <c r="A21" s="55" t="s">
        <v>30</v>
      </c>
      <c r="B21" s="45" t="s">
        <v>31</v>
      </c>
      <c r="C21" s="28">
        <f>SUMIFS($E$7:$E$16,$B$7:$B$16,"DAS-3",$D$7:$D$16,"&lt;&gt;VAGO")</f>
        <v>0</v>
      </c>
      <c r="D21" s="28">
        <f>SUMIFS($E$7:$E$16,$B$7:$B$16,"DAS-3",$D$7:$D$16,"VAGO")</f>
        <v>0</v>
      </c>
      <c r="E21" s="28">
        <f t="shared" si="1"/>
        <v>0</v>
      </c>
      <c r="F21" s="32"/>
      <c r="G21" s="30">
        <f>SUMIF($B$7:$B$16,"DAS-3",$G$7:$G$16)</f>
        <v>0</v>
      </c>
      <c r="H21" s="30">
        <f>SUMIF($B$7:$B$16,"DAS-3",$H$7:$H$16)</f>
        <v>0</v>
      </c>
      <c r="I21" s="30">
        <f>SUMIF($B$7:$B$16,"DAS-3",$I$7:$I$16)</f>
        <v>0</v>
      </c>
      <c r="J21" s="30">
        <f>SUMIF($B$7:$B$16,"DAS-3",$J$7:$J$16)</f>
        <v>0</v>
      </c>
      <c r="K21" s="36"/>
      <c r="L21" s="36"/>
      <c r="M21" s="36"/>
      <c r="N21" s="36"/>
      <c r="O21" s="36"/>
      <c r="P21" s="36"/>
      <c r="Q21" s="36"/>
    </row>
    <row r="22" spans="1:30" x14ac:dyDescent="0.2">
      <c r="A22" s="57" t="s">
        <v>32</v>
      </c>
      <c r="B22" s="45" t="s">
        <v>33</v>
      </c>
      <c r="C22" s="28">
        <f>SUMIFS($E$7:$E$16,$B$7:$B$16,"DAS-4",$D$7:$D$16,"&lt;&gt;VAGO")</f>
        <v>0</v>
      </c>
      <c r="D22" s="28">
        <f>SUMIFS($E$7:$E$16,$B$7:$B$16,"DAS-4",$D$7:$D$16,"VAGO")</f>
        <v>0</v>
      </c>
      <c r="E22" s="28">
        <f t="shared" si="1"/>
        <v>0</v>
      </c>
      <c r="F22" s="33"/>
      <c r="G22" s="30">
        <f>SUMIF($B$7:$B$16,"DAS-4",$G$7:$G$16)</f>
        <v>0</v>
      </c>
      <c r="H22" s="30">
        <f>SUMIF($B$7:$B$16,"DAS-4",$H$7:$H$16)</f>
        <v>0</v>
      </c>
      <c r="I22" s="30">
        <f>SUMIF($B$7:$B$16,"DAS-4",$I$7:$I$16)</f>
        <v>0</v>
      </c>
      <c r="J22" s="30">
        <f>SUMIF($B$7:$B$16,"DAS-4",$J$7:$J$16)</f>
        <v>0</v>
      </c>
      <c r="K22" s="36"/>
      <c r="L22" s="36"/>
      <c r="M22" s="36"/>
      <c r="N22" s="36"/>
      <c r="O22" s="36"/>
      <c r="P22" s="36"/>
      <c r="Q22" s="36"/>
    </row>
    <row r="23" spans="1:30" x14ac:dyDescent="0.2">
      <c r="A23" s="57" t="s">
        <v>34</v>
      </c>
      <c r="B23" s="45" t="s">
        <v>35</v>
      </c>
      <c r="C23" s="28">
        <f>SUMIFS($E$7:$E$16,$B$7:$B$16,"DAS-5",$D$7:$D$16,"&lt;&gt;VAGO")</f>
        <v>0</v>
      </c>
      <c r="D23" s="28">
        <f>SUMIFS($E$7:$E$16,$B$7:$B$16,"DAS-5",$D$7:$D$16,"VAGO")</f>
        <v>0</v>
      </c>
      <c r="E23" s="28">
        <f t="shared" si="1"/>
        <v>0</v>
      </c>
      <c r="F23" s="33"/>
      <c r="G23" s="30">
        <f>SUMIF($B$7:$B$16,"DAS-5",$G$7:$G$16)</f>
        <v>0</v>
      </c>
      <c r="H23" s="30">
        <f>SUMIF($B$7:$B$16,"DAS-5",$H$7:$H$16)</f>
        <v>0</v>
      </c>
      <c r="I23" s="30">
        <f>SUMIF($B$7:$B$16,"DAS-5",$I$7:$I$16)</f>
        <v>0</v>
      </c>
      <c r="J23" s="30">
        <f>SUMIF($B$7:$B$16,"DAS-5",$J$7:$J$16)</f>
        <v>0</v>
      </c>
      <c r="K23" s="36"/>
      <c r="L23" s="36"/>
      <c r="M23" s="36"/>
      <c r="N23" s="36"/>
      <c r="O23" s="36"/>
      <c r="P23" s="36"/>
      <c r="Q23" s="36"/>
    </row>
    <row r="24" spans="1:30" x14ac:dyDescent="0.2">
      <c r="A24" s="57" t="s">
        <v>36</v>
      </c>
      <c r="B24" s="45" t="s">
        <v>37</v>
      </c>
      <c r="C24" s="28">
        <f>SUMIFS($E$7:$E$16,$B$7:$B$16,"CAA-1",$D$7:$D$16,"&lt;&gt;VAGO")</f>
        <v>0</v>
      </c>
      <c r="D24" s="28">
        <f>SUMIFS($E$7:$E$16,$B$7:$B$16,"CAA-1",$D$7:$D$16,"VAGO")</f>
        <v>0</v>
      </c>
      <c r="E24" s="28">
        <f t="shared" si="1"/>
        <v>0</v>
      </c>
      <c r="F24" s="33"/>
      <c r="G24" s="30">
        <f>SUMIF($B$7:$B$16,"CAA-1",$G$7:$G$16)</f>
        <v>0</v>
      </c>
      <c r="H24" s="30">
        <f>SUMIF($B$7:$B$16,"CAA-1",$H$7:$H$16)</f>
        <v>0</v>
      </c>
      <c r="I24" s="30">
        <f>SUMIF($B$7:$B$16,"CAA-1",$I$7:$I$16)</f>
        <v>0</v>
      </c>
      <c r="J24" s="30">
        <f>SUMIF($B$7:$B$16,"CAA-1",$J$7:$J$16)</f>
        <v>0</v>
      </c>
      <c r="K24" s="36"/>
      <c r="L24" s="36"/>
      <c r="M24" s="36"/>
      <c r="N24" s="36"/>
      <c r="O24" s="36"/>
      <c r="P24" s="36"/>
      <c r="Q24" s="36"/>
    </row>
    <row r="25" spans="1:30" x14ac:dyDescent="0.2">
      <c r="A25" s="57" t="s">
        <v>38</v>
      </c>
      <c r="B25" s="45" t="s">
        <v>39</v>
      </c>
      <c r="C25" s="28">
        <f>SUMIFS($E$7:$E$16,$B$7:$B$16,"CAA-2",$D$7:$D$16,"&lt;&gt;VAGO")</f>
        <v>0</v>
      </c>
      <c r="D25" s="28">
        <f>SUMIFS($E$7:$E$16,$B$7:$B$16,"CAA-2",$D$7:$D$16,"VAGO")</f>
        <v>0</v>
      </c>
      <c r="E25" s="28">
        <f t="shared" si="1"/>
        <v>0</v>
      </c>
      <c r="F25" s="33"/>
      <c r="G25" s="30">
        <f>SUMIF($B$7:$B$16,"CAA-2",$G$7:$G$16)</f>
        <v>0</v>
      </c>
      <c r="H25" s="30">
        <f>SUMIF($B$7:$B$16,"CAA-2",$H$7:$H$16)</f>
        <v>0</v>
      </c>
      <c r="I25" s="30">
        <f>SUMIF($B$7:$B$16,"CAA-2",$I$7:$I$16)</f>
        <v>0</v>
      </c>
      <c r="J25" s="30">
        <f>SUMIF($B$7:$B$16,"CAA-2",$J$7:$J$16)</f>
        <v>0</v>
      </c>
      <c r="K25" s="36"/>
      <c r="L25" s="36"/>
      <c r="M25" s="36"/>
      <c r="N25" s="36"/>
      <c r="O25" s="36"/>
      <c r="P25" s="36"/>
      <c r="Q25" s="36"/>
    </row>
    <row r="26" spans="1:30" x14ac:dyDescent="0.2">
      <c r="A26" s="57" t="s">
        <v>40</v>
      </c>
      <c r="B26" s="45" t="s">
        <v>41</v>
      </c>
      <c r="C26" s="28">
        <f>SUMIFS($E$7:$E$16,$B$7:$B$16,"CAA-3",$D$7:$D$16,"&lt;&gt;VAGO")</f>
        <v>0</v>
      </c>
      <c r="D26" s="28">
        <f>SUMIFS($E$7:$E$16,$B$7:$B$16,"CAA-3",$D$7:$D$16,"VAGO")</f>
        <v>0</v>
      </c>
      <c r="E26" s="28">
        <f t="shared" si="1"/>
        <v>0</v>
      </c>
      <c r="F26" s="32"/>
      <c r="G26" s="30">
        <f>SUMIF($B$7:$B$16,"CAA-3",$G$7:$G$16)</f>
        <v>0</v>
      </c>
      <c r="H26" s="30">
        <f>SUMIF($B$7:$B$16,"CAA-3",$H$7:$H$16)</f>
        <v>0</v>
      </c>
      <c r="I26" s="30">
        <f>SUMIF($B$7:$B$16,"CAA-3",$I$7:$I$16)</f>
        <v>0</v>
      </c>
      <c r="J26" s="30">
        <f>SUMIF($B$7:$B$16,"CAA-3",$J$7:$J$16)</f>
        <v>0</v>
      </c>
      <c r="K26" s="36"/>
      <c r="L26" s="36"/>
      <c r="M26" s="36"/>
      <c r="N26" s="36"/>
      <c r="O26" s="36"/>
      <c r="P26" s="36"/>
      <c r="Q26" s="36"/>
    </row>
    <row r="27" spans="1:30" x14ac:dyDescent="0.2">
      <c r="A27" s="57" t="s">
        <v>42</v>
      </c>
      <c r="B27" s="45" t="s">
        <v>43</v>
      </c>
      <c r="C27" s="28">
        <f>SUMIFS($E$7:$E$16,$B$7:$B$16,"CAA-4",$D$7:$D$16,"&lt;&gt;VAGO")</f>
        <v>0</v>
      </c>
      <c r="D27" s="28">
        <f>SUMIFS($E$7:$E$16,$B$7:$B$16,"CAA-4",$D$7:$D$16,"VAGO")</f>
        <v>0</v>
      </c>
      <c r="E27" s="28">
        <f t="shared" si="1"/>
        <v>0</v>
      </c>
      <c r="F27" s="32"/>
      <c r="G27" s="30">
        <f>SUMIF($B$7:$B$16,"CAA-4",$G$7:$G$16)</f>
        <v>0</v>
      </c>
      <c r="H27" s="30">
        <f>SUMIF($B$7:$B$16,"CAA-4",$H$7:$H$16)</f>
        <v>0</v>
      </c>
      <c r="I27" s="30">
        <f>SUMIF($B$7:$B$16,"CAA-4",$I$7:$I$16)</f>
        <v>0</v>
      </c>
      <c r="J27" s="30">
        <f>SUMIF($B$7:$B$16,"CAA-4",$J$7:$J$16)</f>
        <v>0</v>
      </c>
      <c r="K27" s="36"/>
      <c r="L27" s="36"/>
      <c r="M27" s="36"/>
      <c r="N27" s="36"/>
      <c r="O27" s="36"/>
      <c r="P27" s="36"/>
      <c r="Q27" s="36"/>
    </row>
    <row r="28" spans="1:30" x14ac:dyDescent="0.2">
      <c r="A28" s="57" t="s">
        <v>44</v>
      </c>
      <c r="B28" s="45" t="s">
        <v>45</v>
      </c>
      <c r="C28" s="28">
        <f>SUMIFS($E$7:$E$16,$B$7:$B$16,"CAA-5",$D$7:$D$16,"&lt;&gt;VAGO")</f>
        <v>0</v>
      </c>
      <c r="D28" s="28">
        <f>SUMIFS($E$7:$E$16,$B$7:$B$16,"CAA-5",$D$7:$D$16,"VAGO")</f>
        <v>0</v>
      </c>
      <c r="E28" s="28">
        <f t="shared" si="1"/>
        <v>0</v>
      </c>
      <c r="F28" s="32"/>
      <c r="G28" s="30">
        <f>SUMIF($B$7:$B$16,"CAA-5",$G$7:$G$16)</f>
        <v>0</v>
      </c>
      <c r="H28" s="30">
        <f>SUMIF($B$7:$B$16,"CAA-5",$H$7:$H$16)</f>
        <v>0</v>
      </c>
      <c r="I28" s="30">
        <f>SUMIF($B$7:$B$16,"CAA-5",$I$7:$I$16)</f>
        <v>0</v>
      </c>
      <c r="J28" s="30">
        <f>SUMIF($B$7:$B$16,"CAA-5",$J$7:$J$16)</f>
        <v>0</v>
      </c>
      <c r="K28" s="36"/>
      <c r="L28" s="36"/>
      <c r="M28" s="36"/>
      <c r="N28" s="36"/>
      <c r="O28" s="36"/>
      <c r="P28" s="36"/>
      <c r="Q28" s="36"/>
    </row>
    <row r="29" spans="1:30" x14ac:dyDescent="0.2">
      <c r="A29" s="60" t="s">
        <v>46</v>
      </c>
      <c r="B29" s="25"/>
      <c r="C29" s="34">
        <f t="shared" ref="C29:E29" si="2">SUM(C18:C26)</f>
        <v>0</v>
      </c>
      <c r="D29" s="34">
        <f t="shared" si="2"/>
        <v>0</v>
      </c>
      <c r="E29" s="34">
        <f t="shared" si="2"/>
        <v>0</v>
      </c>
      <c r="F29" s="25"/>
      <c r="G29" s="35">
        <f t="shared" ref="G29:J29" si="3">SUM(G18:G28)</f>
        <v>0</v>
      </c>
      <c r="H29" s="35">
        <f t="shared" si="3"/>
        <v>0</v>
      </c>
      <c r="I29" s="35">
        <f t="shared" si="3"/>
        <v>0</v>
      </c>
      <c r="J29" s="35">
        <f t="shared" si="3"/>
        <v>0</v>
      </c>
      <c r="K29" s="36"/>
      <c r="L29" s="36"/>
      <c r="M29" s="36"/>
      <c r="N29" s="36"/>
      <c r="O29" s="36"/>
      <c r="P29" s="36"/>
      <c r="Q29" s="36"/>
    </row>
    <row r="30" spans="1:30" ht="45.75" customHeight="1" x14ac:dyDescent="0.2">
      <c r="A30" s="36"/>
      <c r="B30" s="36"/>
      <c r="C30" s="36"/>
      <c r="D30" s="36"/>
      <c r="E30" s="36"/>
      <c r="F30" s="36"/>
      <c r="G30" s="36"/>
      <c r="H30" s="21"/>
      <c r="I30" s="21"/>
      <c r="J30" s="37"/>
      <c r="K30" s="36"/>
      <c r="L30" s="36"/>
      <c r="M30" s="36"/>
      <c r="N30" s="36"/>
      <c r="O30" s="36"/>
      <c r="P30" s="36"/>
      <c r="Q30" s="36"/>
    </row>
    <row r="31" spans="1:30" x14ac:dyDescent="0.2">
      <c r="A31" s="99" t="s">
        <v>47</v>
      </c>
      <c r="B31" s="91"/>
      <c r="C31" s="91"/>
      <c r="D31" s="91"/>
      <c r="E31" s="91"/>
      <c r="F31" s="91"/>
      <c r="G31" s="91"/>
      <c r="H31" s="91"/>
      <c r="I31" s="92"/>
      <c r="J31" s="36"/>
      <c r="K31" s="7"/>
      <c r="L31" s="36"/>
      <c r="M31" s="36"/>
      <c r="N31" s="36"/>
      <c r="O31" s="36"/>
      <c r="P31" s="36"/>
      <c r="Q31" s="36"/>
    </row>
    <row r="32" spans="1:30" ht="30" x14ac:dyDescent="0.2">
      <c r="A32" s="10" t="s">
        <v>48</v>
      </c>
      <c r="B32" s="10" t="s">
        <v>49</v>
      </c>
      <c r="C32" s="10" t="s">
        <v>50</v>
      </c>
      <c r="D32" s="10" t="s">
        <v>51</v>
      </c>
      <c r="E32" s="10" t="s">
        <v>52</v>
      </c>
      <c r="F32" s="10" t="s">
        <v>53</v>
      </c>
      <c r="G32" s="10" t="s">
        <v>54</v>
      </c>
      <c r="H32" s="10" t="s">
        <v>55</v>
      </c>
      <c r="I32" s="10" t="s">
        <v>56</v>
      </c>
      <c r="J32" s="59"/>
      <c r="K32" s="7"/>
      <c r="L32" s="59"/>
      <c r="M32" s="59"/>
      <c r="N32" s="59"/>
      <c r="O32" s="59"/>
      <c r="P32" s="59"/>
      <c r="Q32" s="59"/>
      <c r="R32" s="39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">
      <c r="A33" s="46"/>
      <c r="B33" s="41"/>
      <c r="C33" s="54"/>
      <c r="D33" s="54"/>
      <c r="E33" s="45">
        <v>1</v>
      </c>
      <c r="F33" s="42"/>
      <c r="G33" s="43">
        <v>0</v>
      </c>
      <c r="H33" s="43">
        <v>0</v>
      </c>
      <c r="I33" s="44">
        <f t="shared" ref="I33:I42" si="4">SUM(G33:H33)</f>
        <v>0</v>
      </c>
      <c r="J33" s="36"/>
      <c r="K33" s="21"/>
      <c r="L33" s="21"/>
      <c r="M33" s="21"/>
      <c r="N33" s="21"/>
      <c r="O33" s="21"/>
      <c r="P33" s="21"/>
      <c r="Q33" s="21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">
      <c r="A34" s="46"/>
      <c r="B34" s="41"/>
      <c r="C34" s="54"/>
      <c r="D34" s="54"/>
      <c r="E34" s="45">
        <v>1</v>
      </c>
      <c r="F34" s="42"/>
      <c r="G34" s="43">
        <v>0</v>
      </c>
      <c r="H34" s="43">
        <v>0</v>
      </c>
      <c r="I34" s="44">
        <f t="shared" si="4"/>
        <v>0</v>
      </c>
      <c r="J34" s="36"/>
      <c r="K34" s="21"/>
      <c r="L34" s="21"/>
      <c r="M34" s="21"/>
      <c r="N34" s="21"/>
      <c r="O34" s="21"/>
      <c r="P34" s="21"/>
      <c r="Q34" s="21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46"/>
      <c r="B35" s="41"/>
      <c r="C35" s="54"/>
      <c r="D35" s="54"/>
      <c r="E35" s="45">
        <v>1</v>
      </c>
      <c r="F35" s="46"/>
      <c r="G35" s="43">
        <v>0</v>
      </c>
      <c r="H35" s="43">
        <v>0</v>
      </c>
      <c r="I35" s="44">
        <f t="shared" si="4"/>
        <v>0</v>
      </c>
      <c r="J35" s="36"/>
      <c r="K35" s="21"/>
      <c r="L35" s="21"/>
      <c r="M35" s="21"/>
      <c r="N35" s="21"/>
      <c r="O35" s="21"/>
      <c r="P35" s="21"/>
      <c r="Q35" s="21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46"/>
      <c r="B36" s="41"/>
      <c r="C36" s="54"/>
      <c r="D36" s="54"/>
      <c r="E36" s="45">
        <v>1</v>
      </c>
      <c r="F36" s="46"/>
      <c r="G36" s="43">
        <v>0</v>
      </c>
      <c r="H36" s="43">
        <v>0</v>
      </c>
      <c r="I36" s="44">
        <f t="shared" si="4"/>
        <v>0</v>
      </c>
      <c r="J36" s="36"/>
      <c r="K36" s="21"/>
      <c r="L36" s="21"/>
      <c r="M36" s="21"/>
      <c r="N36" s="21"/>
      <c r="O36" s="21"/>
      <c r="P36" s="21"/>
      <c r="Q36" s="21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46"/>
      <c r="B37" s="41"/>
      <c r="C37" s="54"/>
      <c r="D37" s="54"/>
      <c r="E37" s="45">
        <v>1</v>
      </c>
      <c r="F37" s="46"/>
      <c r="G37" s="43">
        <v>0</v>
      </c>
      <c r="H37" s="43">
        <v>0</v>
      </c>
      <c r="I37" s="44">
        <f t="shared" si="4"/>
        <v>0</v>
      </c>
      <c r="J37" s="36"/>
      <c r="K37" s="21"/>
      <c r="L37" s="21"/>
      <c r="M37" s="21"/>
      <c r="N37" s="21"/>
      <c r="O37" s="21"/>
      <c r="P37" s="21"/>
      <c r="Q37" s="21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46"/>
      <c r="B38" s="41"/>
      <c r="C38" s="54"/>
      <c r="D38" s="54"/>
      <c r="E38" s="45">
        <v>1</v>
      </c>
      <c r="F38" s="46"/>
      <c r="G38" s="43">
        <v>0</v>
      </c>
      <c r="H38" s="43">
        <v>0</v>
      </c>
      <c r="I38" s="44">
        <f t="shared" si="4"/>
        <v>0</v>
      </c>
      <c r="J38" s="36"/>
      <c r="K38" s="21"/>
      <c r="L38" s="21"/>
      <c r="M38" s="21"/>
      <c r="N38" s="21"/>
      <c r="O38" s="21"/>
      <c r="P38" s="21"/>
      <c r="Q38" s="21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46"/>
      <c r="B39" s="41"/>
      <c r="C39" s="54"/>
      <c r="D39" s="54"/>
      <c r="E39" s="45">
        <v>1</v>
      </c>
      <c r="F39" s="46"/>
      <c r="G39" s="43">
        <v>0</v>
      </c>
      <c r="H39" s="43">
        <v>0</v>
      </c>
      <c r="I39" s="44">
        <f t="shared" si="4"/>
        <v>0</v>
      </c>
      <c r="J39" s="36"/>
      <c r="K39" s="21"/>
      <c r="L39" s="21"/>
      <c r="M39" s="21"/>
      <c r="N39" s="21"/>
      <c r="O39" s="21"/>
      <c r="P39" s="21"/>
      <c r="Q39" s="21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">
      <c r="A40" s="46"/>
      <c r="B40" s="41"/>
      <c r="C40" s="54"/>
      <c r="D40" s="54"/>
      <c r="E40" s="45">
        <v>1</v>
      </c>
      <c r="F40" s="46"/>
      <c r="G40" s="43">
        <v>0</v>
      </c>
      <c r="H40" s="43">
        <v>0</v>
      </c>
      <c r="I40" s="44">
        <f t="shared" si="4"/>
        <v>0</v>
      </c>
      <c r="J40" s="36"/>
      <c r="K40" s="21"/>
      <c r="L40" s="21"/>
      <c r="M40" s="21"/>
      <c r="N40" s="21"/>
      <c r="O40" s="21"/>
      <c r="P40" s="21"/>
      <c r="Q40" s="21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">
      <c r="A41" s="46"/>
      <c r="B41" s="41"/>
      <c r="C41" s="54"/>
      <c r="D41" s="54"/>
      <c r="E41" s="45">
        <v>1</v>
      </c>
      <c r="F41" s="46"/>
      <c r="G41" s="43">
        <v>0</v>
      </c>
      <c r="H41" s="43">
        <v>0</v>
      </c>
      <c r="I41" s="44">
        <f t="shared" si="4"/>
        <v>0</v>
      </c>
      <c r="J41" s="36"/>
      <c r="K41" s="21"/>
      <c r="L41" s="21"/>
      <c r="M41" s="21"/>
      <c r="N41" s="21"/>
      <c r="O41" s="21"/>
      <c r="P41" s="21"/>
      <c r="Q41" s="21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">
      <c r="A42" s="46"/>
      <c r="B42" s="41"/>
      <c r="C42" s="54"/>
      <c r="D42" s="54"/>
      <c r="E42" s="45">
        <v>1</v>
      </c>
      <c r="F42" s="46"/>
      <c r="G42" s="43">
        <v>0</v>
      </c>
      <c r="H42" s="43">
        <v>0</v>
      </c>
      <c r="I42" s="44">
        <f t="shared" si="4"/>
        <v>0</v>
      </c>
      <c r="J42" s="36"/>
      <c r="K42" s="21"/>
      <c r="L42" s="21"/>
      <c r="M42" s="21"/>
      <c r="N42" s="21"/>
      <c r="O42" s="21"/>
      <c r="P42" s="21"/>
      <c r="Q42" s="21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45" x14ac:dyDescent="0.2">
      <c r="A43" s="60" t="s">
        <v>57</v>
      </c>
      <c r="B43" s="60" t="s">
        <v>58</v>
      </c>
      <c r="C43" s="34" t="s">
        <v>59</v>
      </c>
      <c r="D43" s="34" t="s">
        <v>60</v>
      </c>
      <c r="E43" s="34" t="s">
        <v>61</v>
      </c>
      <c r="F43" s="47"/>
      <c r="G43" s="34" t="s">
        <v>62</v>
      </c>
      <c r="H43" s="34" t="s">
        <v>63</v>
      </c>
      <c r="I43" s="34" t="s">
        <v>64</v>
      </c>
      <c r="J43" s="36"/>
      <c r="K43" s="7"/>
      <c r="L43" s="7"/>
      <c r="M43" s="7"/>
      <c r="N43" s="7"/>
      <c r="O43" s="7"/>
      <c r="P43" s="7"/>
      <c r="Q43" s="7"/>
      <c r="R43" s="48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x14ac:dyDescent="0.2">
      <c r="A44" s="55" t="s">
        <v>65</v>
      </c>
      <c r="B44" s="56" t="s">
        <v>66</v>
      </c>
      <c r="C44" s="28">
        <f>SUMIFS($E$33:$E$42,$B$33:$B$42,"FDA",$D$33:$D$42,"&lt;&gt;VAGO")</f>
        <v>0</v>
      </c>
      <c r="D44" s="28">
        <f>SUMIFS($E$33:$E$42,$B$33:$B$42,"FDA",$D$33:$D$42,"VAGO")</f>
        <v>0</v>
      </c>
      <c r="E44" s="28">
        <f t="shared" ref="E44:E48" si="5">C44+D44</f>
        <v>0</v>
      </c>
      <c r="F44" s="29"/>
      <c r="G44" s="44">
        <f>SUMIF($B$33:$B$42,"FDA",$G$33:$G$42)</f>
        <v>0</v>
      </c>
      <c r="H44" s="44">
        <f>SUMIF($B$33:$B$42,"FDA",$H$33:$H$42)</f>
        <v>0</v>
      </c>
      <c r="I44" s="44">
        <f>SUMIF($B$33:$B$42,"FDA",$I$33:$I$42)</f>
        <v>0</v>
      </c>
      <c r="J44" s="21"/>
      <c r="K44" s="7"/>
      <c r="L44" s="21"/>
      <c r="M44" s="21"/>
      <c r="N44" s="21"/>
      <c r="O44" s="21"/>
      <c r="P44" s="21"/>
      <c r="Q44" s="21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55" t="s">
        <v>67</v>
      </c>
      <c r="B45" s="56" t="s">
        <v>68</v>
      </c>
      <c r="C45" s="28">
        <f>SUMIFS($E$33:$E$42,$B$33:$B$42,"FDA-1",$D$33:$D$42,"&lt;&gt;VAGO")</f>
        <v>0</v>
      </c>
      <c r="D45" s="28">
        <f>SUMIFS($E$33:$E$42,$B$33:$B$42,"FDA-1",$D$33:$D$42,"VAGO")</f>
        <v>0</v>
      </c>
      <c r="E45" s="28">
        <f t="shared" si="5"/>
        <v>0</v>
      </c>
      <c r="F45" s="29"/>
      <c r="G45" s="44">
        <f>SUMIF($B$33:$B$42,"FDA-1",$G$33:$G$42)</f>
        <v>0</v>
      </c>
      <c r="H45" s="44">
        <f>SUMIF($B$33:$B$42,"FDA-1",$H$33:$H$42)</f>
        <v>0</v>
      </c>
      <c r="I45" s="44">
        <f>SUMIF($B$33:$B$42,"FDA-1",$I$33:$I$42)</f>
        <v>0</v>
      </c>
      <c r="J45" s="21"/>
      <c r="K45" s="7"/>
      <c r="L45" s="21"/>
      <c r="M45" s="21"/>
      <c r="N45" s="21"/>
      <c r="O45" s="21"/>
      <c r="P45" s="21"/>
      <c r="Q45" s="2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55" t="s">
        <v>69</v>
      </c>
      <c r="B46" s="56" t="s">
        <v>70</v>
      </c>
      <c r="C46" s="28">
        <f>SUMIFS($E$33:$E$42,$B$33:$B$42,"FDA-2",$D$33:$D$42,"&lt;&gt;VAGO")</f>
        <v>0</v>
      </c>
      <c r="D46" s="28">
        <f>SUMIFS($E$33:$E$42,$B$33:$B$42,"FDA-2",$D$33:$D$42,"VAGO")</f>
        <v>0</v>
      </c>
      <c r="E46" s="28">
        <f t="shared" si="5"/>
        <v>0</v>
      </c>
      <c r="F46" s="32"/>
      <c r="G46" s="44">
        <f>SUMIF($B$33:$B$42,"FDA-2",$G$33:$G$42)</f>
        <v>0</v>
      </c>
      <c r="H46" s="44">
        <f>SUMIF($B$33:$B$42,"FDA-2",$H$33:$H$42)</f>
        <v>0</v>
      </c>
      <c r="I46" s="44">
        <f>SUMIF($B$33:$B$42,"FDA-2",$I$33:$I$42)</f>
        <v>0</v>
      </c>
      <c r="J46" s="21"/>
      <c r="K46" s="7"/>
      <c r="L46" s="21"/>
      <c r="M46" s="21"/>
      <c r="N46" s="21"/>
      <c r="O46" s="21"/>
      <c r="P46" s="21"/>
      <c r="Q46" s="21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55" t="s">
        <v>71</v>
      </c>
      <c r="B47" s="56" t="s">
        <v>72</v>
      </c>
      <c r="C47" s="28">
        <f>SUMIFS($E$33:$E$42,$B$33:$B$42,"FDA-3",$D$33:$D$42,"&lt;&gt;VAGO")</f>
        <v>0</v>
      </c>
      <c r="D47" s="28">
        <f>SUMIFS($E$33:$E$42,$B$33:$B$42,"FDA-3",$D$33:$D$42,"VAGO")</f>
        <v>0</v>
      </c>
      <c r="E47" s="28">
        <f t="shared" si="5"/>
        <v>0</v>
      </c>
      <c r="F47" s="33"/>
      <c r="G47" s="44">
        <f>SUMIF($B$33:$B$42,"FDA-3",$G$33:$G$42)</f>
        <v>0</v>
      </c>
      <c r="H47" s="44">
        <f>SUMIF($B$33:$B$42,"FDA-3",$H$33:$H$42)</f>
        <v>0</v>
      </c>
      <c r="I47" s="44">
        <f>SUMIF($B$33:$B$42,"FDA-3",$I$33:$I$42)</f>
        <v>0</v>
      </c>
      <c r="J47" s="21"/>
      <c r="K47" s="7"/>
      <c r="L47" s="21"/>
      <c r="M47" s="21"/>
      <c r="N47" s="21"/>
      <c r="O47" s="21"/>
      <c r="P47" s="21"/>
      <c r="Q47" s="2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55" t="s">
        <v>73</v>
      </c>
      <c r="B48" s="56" t="s">
        <v>74</v>
      </c>
      <c r="C48" s="28">
        <f>SUMIFS($E$33:$E$42,$B$33:$B$42,"FDA-4",$D$33:$D$42,"&lt;&gt;VAGO")</f>
        <v>0</v>
      </c>
      <c r="D48" s="28">
        <f>SUMIFS($E$33:$E$42,$B$33:$B$42,"FDA-4",$D$33:$D$42,"VAGO")</f>
        <v>0</v>
      </c>
      <c r="E48" s="28">
        <f t="shared" si="5"/>
        <v>0</v>
      </c>
      <c r="F48" s="32"/>
      <c r="G48" s="44">
        <f>SUMIF($B$33:$B$42,"FDA-4",$G$33:$G$42)</f>
        <v>0</v>
      </c>
      <c r="H48" s="44">
        <f>SUMIF($B$33:$B$42,"FDA-4",$H$33:$H$42)</f>
        <v>0</v>
      </c>
      <c r="I48" s="44">
        <f>SUMIF($B$33:$B$42,"FDA-4",$I$33:$I$42)</f>
        <v>0</v>
      </c>
      <c r="J48" s="21"/>
      <c r="K48" s="7"/>
      <c r="L48" s="21"/>
      <c r="M48" s="21"/>
      <c r="N48" s="21"/>
      <c r="O48" s="21"/>
      <c r="P48" s="21"/>
      <c r="Q48" s="21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30" x14ac:dyDescent="0.2">
      <c r="A49" s="60" t="s">
        <v>75</v>
      </c>
      <c r="B49" s="47"/>
      <c r="C49" s="34">
        <f t="shared" ref="C49:E49" si="6">SUM(C45:C48)</f>
        <v>0</v>
      </c>
      <c r="D49" s="34">
        <f t="shared" si="6"/>
        <v>0</v>
      </c>
      <c r="E49" s="34">
        <f t="shared" si="6"/>
        <v>0</v>
      </c>
      <c r="F49" s="47"/>
      <c r="G49" s="50">
        <f t="shared" ref="G49:I49" si="7">SUM(G44:G48)</f>
        <v>0</v>
      </c>
      <c r="H49" s="50">
        <f t="shared" si="7"/>
        <v>0</v>
      </c>
      <c r="I49" s="50">
        <f t="shared" si="7"/>
        <v>0</v>
      </c>
      <c r="J49" s="21"/>
      <c r="K49" s="7"/>
      <c r="L49" s="21"/>
      <c r="M49" s="21"/>
      <c r="N49" s="21"/>
      <c r="O49" s="21"/>
      <c r="P49" s="21"/>
      <c r="Q49" s="21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45" customHeight="1" x14ac:dyDescent="0.2">
      <c r="A50" s="37"/>
      <c r="B50" s="37"/>
      <c r="C50" s="37"/>
      <c r="D50" s="37"/>
      <c r="E50" s="37"/>
      <c r="F50" s="37"/>
      <c r="G50" s="37"/>
      <c r="H50" s="37"/>
      <c r="I50" s="7"/>
      <c r="J50" s="21"/>
      <c r="K50" s="7"/>
      <c r="L50" s="21"/>
      <c r="M50" s="21"/>
      <c r="N50" s="21"/>
      <c r="O50" s="21"/>
      <c r="P50" s="21"/>
      <c r="Q50" s="21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99" t="s">
        <v>76</v>
      </c>
      <c r="B51" s="91"/>
      <c r="C51" s="91"/>
      <c r="D51" s="91"/>
      <c r="E51" s="91"/>
      <c r="F51" s="91"/>
      <c r="G51" s="91"/>
      <c r="H51" s="91"/>
      <c r="I51" s="92"/>
      <c r="J51" s="21"/>
      <c r="K51" s="7"/>
      <c r="L51" s="21"/>
      <c r="M51" s="21"/>
      <c r="N51" s="21"/>
      <c r="O51" s="21"/>
      <c r="P51" s="21"/>
      <c r="Q51" s="2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" x14ac:dyDescent="0.2">
      <c r="A52" s="51" t="s">
        <v>77</v>
      </c>
      <c r="B52" s="10" t="s">
        <v>78</v>
      </c>
      <c r="C52" s="10" t="s">
        <v>79</v>
      </c>
      <c r="D52" s="10" t="s">
        <v>80</v>
      </c>
      <c r="E52" s="10" t="s">
        <v>81</v>
      </c>
      <c r="F52" s="10" t="s">
        <v>82</v>
      </c>
      <c r="G52" s="10" t="s">
        <v>83</v>
      </c>
      <c r="H52" s="10" t="s">
        <v>84</v>
      </c>
      <c r="I52" s="10" t="s">
        <v>85</v>
      </c>
      <c r="J52" s="7"/>
      <c r="K52" s="7"/>
      <c r="L52" s="7"/>
      <c r="M52" s="7"/>
      <c r="N52" s="7"/>
      <c r="O52" s="7"/>
      <c r="P52" s="7"/>
      <c r="Q52" s="7"/>
      <c r="R52" s="3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">
      <c r="A53" s="53"/>
      <c r="B53" s="52"/>
      <c r="C53" s="52"/>
      <c r="D53" s="54"/>
      <c r="E53" s="45">
        <v>1</v>
      </c>
      <c r="F53" s="53"/>
      <c r="G53" s="43">
        <v>0</v>
      </c>
      <c r="H53" s="43">
        <v>0</v>
      </c>
      <c r="I53" s="44">
        <f t="shared" ref="I53:I62" si="8">SUM(G53:H53)</f>
        <v>0</v>
      </c>
      <c r="J53" s="21"/>
      <c r="K53" s="21"/>
      <c r="L53" s="21"/>
      <c r="M53" s="21"/>
      <c r="N53" s="21"/>
      <c r="O53" s="21"/>
      <c r="P53" s="21"/>
      <c r="Q53" s="21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46"/>
      <c r="B54" s="52"/>
      <c r="C54" s="54"/>
      <c r="D54" s="54"/>
      <c r="E54" s="45">
        <v>1</v>
      </c>
      <c r="F54" s="46"/>
      <c r="G54" s="43">
        <v>0</v>
      </c>
      <c r="H54" s="43">
        <v>0</v>
      </c>
      <c r="I54" s="44">
        <f t="shared" si="8"/>
        <v>0</v>
      </c>
      <c r="J54" s="21"/>
      <c r="K54" s="21"/>
      <c r="L54" s="21"/>
      <c r="M54" s="21"/>
      <c r="N54" s="21"/>
      <c r="O54" s="21"/>
      <c r="P54" s="21"/>
      <c r="Q54" s="21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46"/>
      <c r="B55" s="52"/>
      <c r="C55" s="54"/>
      <c r="D55" s="54"/>
      <c r="E55" s="45">
        <v>1</v>
      </c>
      <c r="F55" s="42"/>
      <c r="G55" s="43">
        <v>0</v>
      </c>
      <c r="H55" s="43">
        <v>0</v>
      </c>
      <c r="I55" s="44">
        <f t="shared" si="8"/>
        <v>0</v>
      </c>
      <c r="J55" s="21"/>
      <c r="K55" s="21"/>
      <c r="L55" s="21"/>
      <c r="M55" s="21"/>
      <c r="N55" s="21"/>
      <c r="O55" s="21"/>
      <c r="P55" s="21"/>
      <c r="Q55" s="2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53"/>
      <c r="B56" s="52"/>
      <c r="C56" s="54"/>
      <c r="D56" s="54"/>
      <c r="E56" s="45">
        <v>1</v>
      </c>
      <c r="F56" s="46"/>
      <c r="G56" s="43">
        <v>0</v>
      </c>
      <c r="H56" s="43">
        <v>0</v>
      </c>
      <c r="I56" s="44">
        <f t="shared" si="8"/>
        <v>0</v>
      </c>
      <c r="J56" s="21"/>
      <c r="K56" s="21"/>
      <c r="L56" s="21"/>
      <c r="M56" s="21"/>
      <c r="N56" s="21"/>
      <c r="O56" s="21"/>
      <c r="P56" s="21"/>
      <c r="Q56" s="2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53"/>
      <c r="B57" s="52"/>
      <c r="C57" s="52"/>
      <c r="D57" s="54"/>
      <c r="E57" s="45">
        <v>1</v>
      </c>
      <c r="F57" s="53"/>
      <c r="G57" s="43">
        <v>0</v>
      </c>
      <c r="H57" s="43">
        <v>0</v>
      </c>
      <c r="I57" s="44">
        <f t="shared" si="8"/>
        <v>0</v>
      </c>
      <c r="J57" s="21"/>
      <c r="K57" s="21"/>
      <c r="L57" s="21"/>
      <c r="M57" s="21"/>
      <c r="N57" s="21"/>
      <c r="O57" s="21"/>
      <c r="P57" s="21"/>
      <c r="Q57" s="21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53"/>
      <c r="B58" s="52"/>
      <c r="C58" s="52"/>
      <c r="D58" s="54"/>
      <c r="E58" s="45">
        <v>1</v>
      </c>
      <c r="F58" s="53"/>
      <c r="G58" s="43">
        <v>0</v>
      </c>
      <c r="H58" s="43">
        <v>0</v>
      </c>
      <c r="I58" s="44">
        <f t="shared" si="8"/>
        <v>0</v>
      </c>
      <c r="J58" s="21"/>
      <c r="K58" s="21"/>
      <c r="L58" s="21"/>
      <c r="M58" s="21"/>
      <c r="N58" s="21"/>
      <c r="O58" s="21"/>
      <c r="P58" s="21"/>
      <c r="Q58" s="2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">
      <c r="A59" s="53"/>
      <c r="B59" s="52"/>
      <c r="C59" s="52"/>
      <c r="D59" s="54"/>
      <c r="E59" s="45">
        <v>1</v>
      </c>
      <c r="F59" s="53"/>
      <c r="G59" s="43">
        <v>0</v>
      </c>
      <c r="H59" s="43">
        <v>0</v>
      </c>
      <c r="I59" s="44">
        <f t="shared" si="8"/>
        <v>0</v>
      </c>
      <c r="J59" s="21"/>
      <c r="K59" s="21"/>
      <c r="L59" s="21"/>
      <c r="M59" s="21"/>
      <c r="N59" s="21"/>
      <c r="O59" s="21"/>
      <c r="P59" s="21"/>
      <c r="Q59" s="2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">
      <c r="A60" s="53"/>
      <c r="B60" s="52"/>
      <c r="C60" s="52"/>
      <c r="D60" s="54"/>
      <c r="E60" s="45">
        <v>1</v>
      </c>
      <c r="F60" s="53"/>
      <c r="G60" s="43">
        <v>0</v>
      </c>
      <c r="H60" s="43">
        <v>0</v>
      </c>
      <c r="I60" s="44">
        <f t="shared" si="8"/>
        <v>0</v>
      </c>
      <c r="J60" s="21"/>
      <c r="K60" s="21"/>
      <c r="L60" s="21"/>
      <c r="M60" s="21"/>
      <c r="N60" s="21"/>
      <c r="O60" s="21"/>
      <c r="P60" s="21"/>
      <c r="Q60" s="2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">
      <c r="A61" s="53"/>
      <c r="B61" s="52"/>
      <c r="C61" s="52"/>
      <c r="D61" s="54"/>
      <c r="E61" s="45">
        <v>1</v>
      </c>
      <c r="F61" s="53"/>
      <c r="G61" s="43">
        <v>0</v>
      </c>
      <c r="H61" s="43">
        <v>0</v>
      </c>
      <c r="I61" s="44">
        <f t="shared" si="8"/>
        <v>0</v>
      </c>
      <c r="J61" s="21"/>
      <c r="K61" s="21"/>
      <c r="L61" s="21"/>
      <c r="M61" s="21"/>
      <c r="N61" s="21"/>
      <c r="O61" s="21"/>
      <c r="P61" s="21"/>
      <c r="Q61" s="2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">
      <c r="A62" s="53"/>
      <c r="B62" s="52"/>
      <c r="C62" s="52"/>
      <c r="D62" s="54"/>
      <c r="E62" s="45">
        <v>1</v>
      </c>
      <c r="F62" s="53"/>
      <c r="G62" s="43">
        <v>0</v>
      </c>
      <c r="H62" s="43">
        <v>0</v>
      </c>
      <c r="I62" s="44">
        <f t="shared" si="8"/>
        <v>0</v>
      </c>
      <c r="J62" s="21"/>
      <c r="K62" s="21"/>
      <c r="L62" s="21"/>
      <c r="M62" s="21"/>
      <c r="N62" s="21"/>
      <c r="O62" s="21"/>
      <c r="P62" s="21"/>
      <c r="Q62" s="2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45" x14ac:dyDescent="0.2">
      <c r="A63" s="60" t="s">
        <v>86</v>
      </c>
      <c r="B63" s="60" t="s">
        <v>87</v>
      </c>
      <c r="C63" s="34" t="s">
        <v>88</v>
      </c>
      <c r="D63" s="34" t="s">
        <v>89</v>
      </c>
      <c r="E63" s="34" t="s">
        <v>90</v>
      </c>
      <c r="F63" s="47"/>
      <c r="G63" s="34" t="s">
        <v>91</v>
      </c>
      <c r="H63" s="34" t="s">
        <v>92</v>
      </c>
      <c r="I63" s="34" t="s">
        <v>93</v>
      </c>
      <c r="J63" s="21"/>
      <c r="K63" s="21"/>
      <c r="L63" s="21"/>
      <c r="M63" s="21"/>
      <c r="N63" s="21"/>
      <c r="O63" s="21"/>
      <c r="P63" s="21"/>
      <c r="Q63" s="21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x14ac:dyDescent="0.2">
      <c r="A64" s="55" t="s">
        <v>94</v>
      </c>
      <c r="B64" s="56" t="s">
        <v>95</v>
      </c>
      <c r="C64" s="28">
        <f>SUMIFS($E$53:$E$62,$B$53:$B$62,"FGS-1",$D$53:$D$62,"&lt;&gt;VAGO")</f>
        <v>0</v>
      </c>
      <c r="D64" s="28">
        <f>SUMIFS($E$53:$E$62,$B$53:$B$62,"FGS-1",$D$53:$D$62,"VAGO")</f>
        <v>0</v>
      </c>
      <c r="E64" s="28">
        <f t="shared" ref="E64:E69" si="9">C64+D64</f>
        <v>0</v>
      </c>
      <c r="F64" s="29"/>
      <c r="G64" s="44">
        <f t="shared" ref="G64:I64" si="10">SUMIF($B$53:$B$62,"FGS-1",$G$53:$G$62)</f>
        <v>0</v>
      </c>
      <c r="H64" s="44">
        <f t="shared" si="10"/>
        <v>0</v>
      </c>
      <c r="I64" s="44">
        <f t="shared" si="10"/>
        <v>0</v>
      </c>
      <c r="J64" s="21"/>
      <c r="K64" s="21"/>
      <c r="L64" s="21"/>
      <c r="M64" s="21"/>
      <c r="N64" s="21"/>
      <c r="O64" s="21"/>
      <c r="P64" s="21"/>
      <c r="Q64" s="21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x14ac:dyDescent="0.2">
      <c r="A65" s="55" t="s">
        <v>96</v>
      </c>
      <c r="B65" s="56" t="s">
        <v>97</v>
      </c>
      <c r="C65" s="28">
        <f>SUMIFS($E$53:$E$62,$B$53:$B$62,"FGS-2",$D$53:$D$62,"&lt;&gt;VAGO")</f>
        <v>0</v>
      </c>
      <c r="D65" s="28">
        <f>SUMIFS($E$53:$E$62,$B$53:$B$62,"FGS-2",$D$53:$D$62,"VAGO")</f>
        <v>0</v>
      </c>
      <c r="E65" s="28">
        <f t="shared" si="9"/>
        <v>0</v>
      </c>
      <c r="F65" s="32"/>
      <c r="G65" s="44">
        <f t="shared" ref="G65:I65" si="11">SUMIF($B$53:$B$62,"FGS-2",$G$53:$G$62)</f>
        <v>0</v>
      </c>
      <c r="H65" s="44">
        <f t="shared" si="11"/>
        <v>0</v>
      </c>
      <c r="I65" s="44">
        <f t="shared" si="11"/>
        <v>0</v>
      </c>
      <c r="J65" s="21"/>
      <c r="K65" s="21"/>
      <c r="L65" s="21"/>
      <c r="M65" s="21"/>
      <c r="N65" s="21"/>
      <c r="O65" s="21"/>
      <c r="P65" s="21"/>
      <c r="Q65" s="21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x14ac:dyDescent="0.2">
      <c r="A66" s="55" t="s">
        <v>98</v>
      </c>
      <c r="B66" s="56" t="s">
        <v>99</v>
      </c>
      <c r="C66" s="28">
        <f>SUMIFS($E$53:$E$62,$B$53:$B$62,"FGS-3",$D$53:$D$62,"&lt;&gt;VAGO")</f>
        <v>0</v>
      </c>
      <c r="D66" s="28">
        <f>SUMIFS($E$53:$E$62,$B$53:$B$62,"FGS-3",$D$53:$D$62,"VAGO")</f>
        <v>0</v>
      </c>
      <c r="E66" s="28">
        <f t="shared" si="9"/>
        <v>0</v>
      </c>
      <c r="F66" s="32"/>
      <c r="G66" s="44">
        <f t="shared" ref="G66:I66" si="12">SUMIF($B$53:$B$62,"FGS-3",$G$53:$G$62)</f>
        <v>0</v>
      </c>
      <c r="H66" s="44">
        <f t="shared" si="12"/>
        <v>0</v>
      </c>
      <c r="I66" s="44">
        <f t="shared" si="12"/>
        <v>0</v>
      </c>
      <c r="J66" s="21"/>
      <c r="K66" s="21"/>
      <c r="L66" s="21"/>
      <c r="M66" s="21"/>
      <c r="N66" s="21"/>
      <c r="O66" s="21"/>
      <c r="P66" s="21"/>
      <c r="Q66" s="21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x14ac:dyDescent="0.2">
      <c r="A67" s="57" t="s">
        <v>100</v>
      </c>
      <c r="B67" s="58" t="s">
        <v>101</v>
      </c>
      <c r="C67" s="28">
        <f>SUMIFS($E$53:$E$62,$B$53:$B$62,"FGA-1",$D$53:$D$62,"&lt;&gt;VAGO")</f>
        <v>0</v>
      </c>
      <c r="D67" s="28">
        <f>SUMIFS($E$53:$E$62,$B$53:$B$62,"FGA-1",$D$53:$D$62,"VAGO")</f>
        <v>0</v>
      </c>
      <c r="E67" s="28">
        <f t="shared" si="9"/>
        <v>0</v>
      </c>
      <c r="F67" s="33"/>
      <c r="G67" s="44">
        <f t="shared" ref="G67:I67" si="13">SUMIF($B$53:$B$62,"FGA-1",$G$53:$G$62)</f>
        <v>0</v>
      </c>
      <c r="H67" s="44">
        <f t="shared" si="13"/>
        <v>0</v>
      </c>
      <c r="I67" s="44">
        <f t="shared" si="13"/>
        <v>0</v>
      </c>
      <c r="J67" s="21"/>
      <c r="K67" s="21"/>
      <c r="L67" s="21"/>
      <c r="M67" s="21"/>
      <c r="N67" s="21"/>
      <c r="O67" s="21"/>
      <c r="P67" s="21"/>
      <c r="Q67" s="21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">
      <c r="A68" s="55" t="s">
        <v>102</v>
      </c>
      <c r="B68" s="56" t="s">
        <v>103</v>
      </c>
      <c r="C68" s="28">
        <f>SUMIFS($E$53:$E$62,$B$53:$B$62,"FGA-2",$D$53:$D$62,"&lt;&gt;VAGO")</f>
        <v>0</v>
      </c>
      <c r="D68" s="28">
        <f>SUMIFS($E$53:$E$62,$B$53:$B$62,"FGA-2",$D$53:$D$62,"VAGO")</f>
        <v>0</v>
      </c>
      <c r="E68" s="28">
        <f t="shared" si="9"/>
        <v>0</v>
      </c>
      <c r="F68" s="33"/>
      <c r="G68" s="44">
        <f t="shared" ref="G68:I68" si="14">SUMIF($B$53:$B$62,"FGA-2",$G$53:$G$62)</f>
        <v>0</v>
      </c>
      <c r="H68" s="44">
        <f t="shared" si="14"/>
        <v>0</v>
      </c>
      <c r="I68" s="44">
        <f t="shared" si="14"/>
        <v>0</v>
      </c>
      <c r="J68" s="21"/>
      <c r="K68" s="21"/>
      <c r="L68" s="21"/>
      <c r="M68" s="21"/>
      <c r="N68" s="21"/>
      <c r="O68" s="21"/>
      <c r="P68" s="21"/>
      <c r="Q68" s="21"/>
      <c r="R68" s="39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">
      <c r="A69" s="55" t="s">
        <v>104</v>
      </c>
      <c r="B69" s="56" t="s">
        <v>105</v>
      </c>
      <c r="C69" s="28">
        <f>SUMIFS($E$53:$E$62,$B$53:$B$62,"FGA-3",$D$53:$D$62,"&lt;&gt;VAGO")</f>
        <v>0</v>
      </c>
      <c r="D69" s="28">
        <f>SUMIFS($E$53:$E$62,$B$53:$B$62,"FGA-3",$D$53:$D$62,"VAGO")</f>
        <v>0</v>
      </c>
      <c r="E69" s="28">
        <f t="shared" si="9"/>
        <v>0</v>
      </c>
      <c r="F69" s="32"/>
      <c r="G69" s="44">
        <f t="shared" ref="G69:I69" si="15">SUMIF($B$53:$B$62,"FGA-3",$G$53:$G$62)</f>
        <v>0</v>
      </c>
      <c r="H69" s="44">
        <f t="shared" si="15"/>
        <v>0</v>
      </c>
      <c r="I69" s="44">
        <f t="shared" si="15"/>
        <v>0</v>
      </c>
      <c r="J69" s="21"/>
      <c r="K69" s="21"/>
      <c r="L69" s="21"/>
      <c r="M69" s="21"/>
      <c r="N69" s="21"/>
      <c r="O69" s="21"/>
      <c r="P69" s="21"/>
      <c r="Q69" s="21"/>
      <c r="R69" s="48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ht="30" x14ac:dyDescent="0.2">
      <c r="A70" s="60" t="s">
        <v>106</v>
      </c>
      <c r="B70" s="47"/>
      <c r="C70" s="34">
        <f t="shared" ref="C70:E70" si="16">SUM(C64:C69)</f>
        <v>0</v>
      </c>
      <c r="D70" s="34">
        <f t="shared" si="16"/>
        <v>0</v>
      </c>
      <c r="E70" s="34">
        <f t="shared" si="16"/>
        <v>0</v>
      </c>
      <c r="F70" s="47"/>
      <c r="G70" s="50">
        <f t="shared" ref="G70:I70" si="17">SUM(G64:G69)</f>
        <v>0</v>
      </c>
      <c r="H70" s="50">
        <f t="shared" si="17"/>
        <v>0</v>
      </c>
      <c r="I70" s="50">
        <f t="shared" si="17"/>
        <v>0</v>
      </c>
      <c r="J70" s="21"/>
      <c r="K70" s="21"/>
      <c r="L70" s="21"/>
      <c r="M70" s="21"/>
      <c r="N70" s="21"/>
      <c r="O70" s="21"/>
      <c r="P70" s="21"/>
      <c r="Q70" s="21"/>
      <c r="R70" s="48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ht="33" customHeight="1" x14ac:dyDescent="0.2">
      <c r="A71" s="36"/>
      <c r="B71" s="36"/>
      <c r="C71" s="36"/>
      <c r="D71" s="36"/>
      <c r="E71" s="36"/>
      <c r="F71" s="36"/>
      <c r="G71" s="36"/>
      <c r="H71" s="36"/>
      <c r="I71" s="59"/>
      <c r="J71" s="59"/>
      <c r="K71" s="7"/>
      <c r="L71" s="59"/>
      <c r="M71" s="59"/>
      <c r="N71" s="59"/>
      <c r="O71" s="59"/>
      <c r="P71" s="59"/>
      <c r="Q71" s="59"/>
      <c r="R71" s="39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45" x14ac:dyDescent="0.2">
      <c r="A72" s="60"/>
      <c r="B72" s="60"/>
      <c r="C72" s="34" t="s">
        <v>107</v>
      </c>
      <c r="D72" s="34" t="s">
        <v>108</v>
      </c>
      <c r="E72" s="34" t="s">
        <v>109</v>
      </c>
      <c r="F72" s="25"/>
      <c r="G72" s="34" t="s">
        <v>110</v>
      </c>
      <c r="H72" s="34" t="s">
        <v>111</v>
      </c>
      <c r="I72" s="34" t="s">
        <v>112</v>
      </c>
      <c r="J72" s="59"/>
      <c r="K72" s="7"/>
      <c r="L72" s="59"/>
      <c r="M72" s="59"/>
      <c r="N72" s="59"/>
      <c r="O72" s="59"/>
      <c r="P72" s="59"/>
      <c r="Q72" s="59"/>
      <c r="R72" s="39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30" x14ac:dyDescent="0.2">
      <c r="A73" s="60" t="s">
        <v>113</v>
      </c>
      <c r="B73" s="25"/>
      <c r="C73" s="34">
        <f t="shared" ref="C73:E73" si="18">SUM(C29+C49+C70)</f>
        <v>0</v>
      </c>
      <c r="D73" s="34">
        <f t="shared" si="18"/>
        <v>0</v>
      </c>
      <c r="E73" s="34">
        <f t="shared" si="18"/>
        <v>0</v>
      </c>
      <c r="F73" s="25"/>
      <c r="G73" s="50">
        <f t="shared" ref="G73:I73" si="19">SUM(H29+G49+G70)</f>
        <v>0</v>
      </c>
      <c r="H73" s="50">
        <f t="shared" si="19"/>
        <v>0</v>
      </c>
      <c r="I73" s="50">
        <f t="shared" si="19"/>
        <v>0</v>
      </c>
      <c r="J73" s="59"/>
      <c r="K73" s="7"/>
      <c r="L73" s="59"/>
      <c r="M73" s="59"/>
      <c r="N73" s="59"/>
      <c r="O73" s="59"/>
      <c r="P73" s="59"/>
      <c r="Q73" s="59"/>
      <c r="R73" s="39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30" customHeight="1" x14ac:dyDescent="0.2">
      <c r="A74" s="36"/>
      <c r="B74" s="36"/>
      <c r="C74" s="36"/>
      <c r="D74" s="36"/>
      <c r="E74" s="36"/>
      <c r="F74" s="36"/>
      <c r="G74" s="36"/>
      <c r="H74" s="36"/>
      <c r="I74" s="59"/>
      <c r="J74" s="59"/>
      <c r="K74" s="7"/>
      <c r="L74" s="59"/>
      <c r="M74" s="59"/>
      <c r="N74" s="59"/>
      <c r="O74" s="59"/>
      <c r="P74" s="59"/>
      <c r="Q74" s="59"/>
      <c r="R74" s="39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">
      <c r="A75" s="96" t="s">
        <v>114</v>
      </c>
      <c r="B75" s="91"/>
      <c r="C75" s="91"/>
      <c r="D75" s="91"/>
      <c r="E75" s="91"/>
      <c r="F75" s="92"/>
      <c r="G75" s="21"/>
      <c r="H75" s="36"/>
      <c r="I75" s="36"/>
      <c r="J75" s="36"/>
      <c r="K75" s="21"/>
      <c r="L75" s="36"/>
      <c r="M75" s="59"/>
      <c r="N75" s="59"/>
      <c r="O75" s="59"/>
      <c r="P75" s="59"/>
      <c r="Q75" s="59"/>
      <c r="R75" s="39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x14ac:dyDescent="0.2">
      <c r="A76" s="100" t="s">
        <v>115</v>
      </c>
      <c r="B76" s="91"/>
      <c r="C76" s="91"/>
      <c r="D76" s="91"/>
      <c r="E76" s="91"/>
      <c r="F76" s="92"/>
      <c r="G76" s="21"/>
      <c r="H76" s="36"/>
      <c r="I76" s="36"/>
      <c r="J76" s="36"/>
      <c r="K76" s="36"/>
      <c r="L76" s="36"/>
      <c r="M76" s="59"/>
      <c r="N76" s="59"/>
      <c r="O76" s="59"/>
      <c r="P76" s="59"/>
      <c r="Q76" s="59"/>
      <c r="R76" s="39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x14ac:dyDescent="0.2">
      <c r="A77" s="100" t="s">
        <v>116</v>
      </c>
      <c r="B77" s="91"/>
      <c r="C77" s="91"/>
      <c r="D77" s="91"/>
      <c r="E77" s="91"/>
      <c r="F77" s="92"/>
      <c r="G77" s="21"/>
      <c r="H77" s="36"/>
      <c r="I77" s="36"/>
      <c r="J77" s="36"/>
      <c r="K77" s="36"/>
      <c r="L77" s="36"/>
      <c r="M77" s="59"/>
      <c r="N77" s="59"/>
      <c r="O77" s="59"/>
      <c r="P77" s="59"/>
      <c r="Q77" s="59"/>
      <c r="R77" s="39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x14ac:dyDescent="0.2">
      <c r="A78" s="98" t="s">
        <v>117</v>
      </c>
      <c r="B78" s="91"/>
      <c r="C78" s="91"/>
      <c r="D78" s="91"/>
      <c r="E78" s="91"/>
      <c r="F78" s="92"/>
      <c r="G78" s="21"/>
      <c r="H78" s="36"/>
      <c r="I78" s="36"/>
      <c r="J78" s="36"/>
      <c r="K78" s="36"/>
      <c r="L78" s="36"/>
      <c r="M78" s="59"/>
      <c r="N78" s="59"/>
      <c r="O78" s="59"/>
      <c r="P78" s="59"/>
      <c r="Q78" s="59"/>
      <c r="R78" s="39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x14ac:dyDescent="0.2">
      <c r="A79" s="98" t="s">
        <v>118</v>
      </c>
      <c r="B79" s="91"/>
      <c r="C79" s="91"/>
      <c r="D79" s="91"/>
      <c r="E79" s="91"/>
      <c r="F79" s="92"/>
      <c r="G79" s="21"/>
      <c r="H79" s="36"/>
      <c r="I79" s="36"/>
      <c r="J79" s="36"/>
      <c r="K79" s="36"/>
      <c r="L79" s="36"/>
      <c r="M79" s="59"/>
      <c r="N79" s="59"/>
      <c r="O79" s="59"/>
      <c r="P79" s="59"/>
      <c r="Q79" s="59"/>
      <c r="R79" s="39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 x14ac:dyDescent="0.2">
      <c r="A80" s="98" t="s">
        <v>119</v>
      </c>
      <c r="B80" s="91"/>
      <c r="C80" s="91"/>
      <c r="D80" s="91"/>
      <c r="E80" s="91"/>
      <c r="F80" s="92"/>
      <c r="G80" s="21"/>
      <c r="H80" s="36"/>
      <c r="I80" s="36"/>
      <c r="J80" s="36"/>
      <c r="K80" s="36"/>
      <c r="L80" s="36"/>
      <c r="M80" s="59"/>
      <c r="N80" s="59"/>
      <c r="O80" s="59"/>
      <c r="P80" s="59"/>
      <c r="Q80" s="59"/>
      <c r="R80" s="39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 x14ac:dyDescent="0.2">
      <c r="A81" s="98"/>
      <c r="B81" s="91"/>
      <c r="C81" s="91"/>
      <c r="D81" s="91"/>
      <c r="E81" s="91"/>
      <c r="F81" s="92"/>
      <c r="G81" s="21"/>
      <c r="H81" s="36"/>
      <c r="I81" s="36"/>
      <c r="J81" s="36"/>
      <c r="K81" s="36"/>
      <c r="L81" s="36"/>
      <c r="M81" s="59"/>
      <c r="N81" s="59"/>
      <c r="O81" s="59"/>
      <c r="P81" s="59"/>
      <c r="Q81" s="59"/>
      <c r="R81" s="39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 x14ac:dyDescent="0.2">
      <c r="A82" s="98"/>
      <c r="B82" s="91"/>
      <c r="C82" s="91"/>
      <c r="D82" s="91"/>
      <c r="E82" s="91"/>
      <c r="F82" s="92"/>
      <c r="G82" s="21"/>
      <c r="H82" s="36"/>
      <c r="I82" s="36"/>
      <c r="J82" s="36"/>
      <c r="K82" s="36"/>
      <c r="L82" s="36"/>
      <c r="M82" s="59"/>
      <c r="N82" s="59"/>
      <c r="O82" s="59"/>
      <c r="P82" s="59"/>
      <c r="Q82" s="59"/>
      <c r="R82" s="39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 x14ac:dyDescent="0.2">
      <c r="A83" s="93"/>
      <c r="B83" s="91"/>
      <c r="C83" s="91"/>
      <c r="D83" s="91"/>
      <c r="E83" s="91"/>
      <c r="F83" s="92"/>
      <c r="G83" s="21"/>
      <c r="H83" s="36"/>
      <c r="I83" s="36"/>
      <c r="J83" s="36"/>
      <c r="K83" s="36"/>
      <c r="L83" s="36"/>
      <c r="M83" s="59"/>
      <c r="N83" s="59"/>
      <c r="O83" s="59"/>
      <c r="P83" s="59"/>
      <c r="Q83" s="59"/>
      <c r="R83" s="39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 x14ac:dyDescent="0.2">
      <c r="A84" s="93"/>
      <c r="B84" s="91"/>
      <c r="C84" s="91"/>
      <c r="D84" s="91"/>
      <c r="E84" s="91"/>
      <c r="F84" s="92"/>
      <c r="G84" s="21"/>
      <c r="H84" s="36"/>
      <c r="I84" s="36"/>
      <c r="J84" s="36"/>
      <c r="K84" s="36"/>
      <c r="L84" s="36"/>
      <c r="M84" s="59"/>
      <c r="N84" s="59"/>
      <c r="O84" s="59"/>
      <c r="P84" s="59"/>
      <c r="Q84" s="59"/>
      <c r="R84" s="39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 x14ac:dyDescent="0.2">
      <c r="A85" s="93"/>
      <c r="B85" s="91"/>
      <c r="C85" s="91"/>
      <c r="D85" s="91"/>
      <c r="E85" s="91"/>
      <c r="F85" s="92"/>
      <c r="G85" s="21"/>
      <c r="H85" s="36"/>
      <c r="I85" s="36"/>
      <c r="J85" s="36"/>
      <c r="K85" s="36"/>
      <c r="L85" s="36"/>
      <c r="M85" s="59"/>
      <c r="N85" s="59"/>
      <c r="O85" s="59"/>
      <c r="P85" s="59"/>
      <c r="Q85" s="59"/>
      <c r="R85" s="39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 x14ac:dyDescent="0.2">
      <c r="A86" s="93"/>
      <c r="B86" s="91"/>
      <c r="C86" s="91"/>
      <c r="D86" s="91"/>
      <c r="E86" s="91"/>
      <c r="F86" s="92"/>
      <c r="G86" s="21"/>
      <c r="H86" s="36"/>
      <c r="I86" s="36"/>
      <c r="J86" s="36"/>
      <c r="K86" s="36"/>
      <c r="L86" s="36"/>
      <c r="M86" s="59"/>
      <c r="N86" s="59"/>
      <c r="O86" s="59"/>
      <c r="P86" s="59"/>
      <c r="Q86" s="59"/>
      <c r="R86" s="39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x14ac:dyDescent="0.2">
      <c r="A87" s="93"/>
      <c r="B87" s="91"/>
      <c r="C87" s="91"/>
      <c r="D87" s="91"/>
      <c r="E87" s="91"/>
      <c r="F87" s="92"/>
      <c r="G87" s="21"/>
      <c r="H87" s="36"/>
      <c r="I87" s="36"/>
      <c r="J87" s="36"/>
      <c r="K87" s="36"/>
      <c r="L87" s="36"/>
      <c r="M87" s="59"/>
      <c r="N87" s="59"/>
      <c r="O87" s="59"/>
      <c r="P87" s="59"/>
      <c r="Q87" s="59"/>
      <c r="R87" s="39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ht="32.25" customHeight="1" x14ac:dyDescent="0.2">
      <c r="A88" s="94"/>
      <c r="B88" s="95"/>
      <c r="C88" s="95"/>
      <c r="D88" s="95"/>
      <c r="E88" s="95"/>
      <c r="F88" s="95"/>
      <c r="G88" s="21"/>
      <c r="H88" s="36"/>
      <c r="I88" s="36"/>
      <c r="J88" s="36"/>
      <c r="K88" s="36"/>
      <c r="L88" s="36"/>
      <c r="M88" s="59"/>
      <c r="N88" s="59"/>
      <c r="O88" s="59"/>
      <c r="P88" s="59"/>
      <c r="Q88" s="59"/>
      <c r="R88" s="39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 x14ac:dyDescent="0.2">
      <c r="A89" s="96" t="s">
        <v>120</v>
      </c>
      <c r="B89" s="91"/>
      <c r="C89" s="91"/>
      <c r="D89" s="91"/>
      <c r="E89" s="91"/>
      <c r="F89" s="92"/>
      <c r="G89" s="21"/>
      <c r="H89" s="36"/>
      <c r="I89" s="36"/>
      <c r="J89" s="36"/>
      <c r="K89" s="36"/>
      <c r="L89" s="36"/>
      <c r="M89" s="59"/>
      <c r="N89" s="59"/>
      <c r="O89" s="59"/>
      <c r="P89" s="59"/>
      <c r="Q89" s="59"/>
      <c r="R89" s="39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x14ac:dyDescent="0.2">
      <c r="A90" s="97" t="s">
        <v>121</v>
      </c>
      <c r="B90" s="91"/>
      <c r="C90" s="91"/>
      <c r="D90" s="91"/>
      <c r="E90" s="91"/>
      <c r="F90" s="92"/>
      <c r="G90" s="21"/>
      <c r="H90" s="36"/>
      <c r="I90" s="36"/>
      <c r="J90" s="36"/>
      <c r="K90" s="36"/>
      <c r="L90" s="36"/>
      <c r="M90" s="59"/>
      <c r="N90" s="59"/>
      <c r="O90" s="59"/>
      <c r="P90" s="59"/>
      <c r="Q90" s="59"/>
      <c r="R90" s="39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 x14ac:dyDescent="0.2">
      <c r="A91" s="90" t="s">
        <v>122</v>
      </c>
      <c r="B91" s="91"/>
      <c r="C91" s="91"/>
      <c r="D91" s="91"/>
      <c r="E91" s="91"/>
      <c r="F91" s="92"/>
      <c r="G91" s="21"/>
      <c r="H91" s="36"/>
      <c r="I91" s="36"/>
      <c r="J91" s="36"/>
      <c r="K91" s="36"/>
      <c r="L91" s="36"/>
      <c r="M91" s="59"/>
      <c r="N91" s="59"/>
      <c r="O91" s="59"/>
      <c r="P91" s="59"/>
      <c r="Q91" s="59"/>
      <c r="R91" s="39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 x14ac:dyDescent="0.2">
      <c r="A92" s="90" t="s">
        <v>123</v>
      </c>
      <c r="B92" s="91"/>
      <c r="C92" s="91"/>
      <c r="D92" s="91"/>
      <c r="E92" s="91"/>
      <c r="F92" s="92"/>
      <c r="G92" s="21"/>
      <c r="H92" s="36"/>
      <c r="I92" s="36"/>
      <c r="J92" s="36"/>
      <c r="K92" s="36"/>
      <c r="L92" s="36"/>
      <c r="M92" s="59"/>
      <c r="N92" s="59"/>
      <c r="O92" s="59"/>
      <c r="P92" s="59"/>
      <c r="Q92" s="59"/>
      <c r="R92" s="39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 x14ac:dyDescent="0.2">
      <c r="A93" s="90" t="s">
        <v>124</v>
      </c>
      <c r="B93" s="91"/>
      <c r="C93" s="91"/>
      <c r="D93" s="91"/>
      <c r="E93" s="91"/>
      <c r="F93" s="92"/>
      <c r="G93" s="21"/>
      <c r="H93" s="36"/>
      <c r="I93" s="36"/>
      <c r="J93" s="36"/>
      <c r="K93" s="36"/>
      <c r="L93" s="36"/>
      <c r="M93" s="59"/>
      <c r="N93" s="59"/>
      <c r="O93" s="59"/>
      <c r="P93" s="59"/>
      <c r="Q93" s="59"/>
      <c r="R93" s="39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x14ac:dyDescent="0.2">
      <c r="A94" s="90" t="s">
        <v>125</v>
      </c>
      <c r="B94" s="91"/>
      <c r="C94" s="91"/>
      <c r="D94" s="91"/>
      <c r="E94" s="91"/>
      <c r="F94" s="92"/>
      <c r="G94" s="21"/>
      <c r="H94" s="36"/>
      <c r="I94" s="36"/>
      <c r="J94" s="36"/>
      <c r="K94" s="36"/>
      <c r="L94" s="36"/>
      <c r="M94" s="59"/>
      <c r="N94" s="59"/>
      <c r="O94" s="59"/>
      <c r="P94" s="59"/>
      <c r="Q94" s="59"/>
      <c r="R94" s="39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">
      <c r="A95" s="90" t="s">
        <v>126</v>
      </c>
      <c r="B95" s="91"/>
      <c r="C95" s="91"/>
      <c r="D95" s="91"/>
      <c r="E95" s="91"/>
      <c r="F95" s="92"/>
      <c r="G95" s="21"/>
      <c r="H95" s="36"/>
      <c r="I95" s="36"/>
      <c r="J95" s="36"/>
      <c r="K95" s="36"/>
      <c r="L95" s="36"/>
      <c r="M95" s="59"/>
      <c r="N95" s="59"/>
      <c r="O95" s="59"/>
      <c r="P95" s="59"/>
      <c r="Q95" s="59"/>
      <c r="R95" s="39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x14ac:dyDescent="0.2">
      <c r="A96" s="90" t="s">
        <v>127</v>
      </c>
      <c r="B96" s="91"/>
      <c r="C96" s="91"/>
      <c r="D96" s="91"/>
      <c r="E96" s="91"/>
      <c r="F96" s="92"/>
      <c r="G96" s="21"/>
      <c r="H96" s="36"/>
      <c r="I96" s="36"/>
      <c r="J96" s="36"/>
      <c r="K96" s="36"/>
      <c r="L96" s="36"/>
      <c r="M96" s="59"/>
      <c r="N96" s="59"/>
      <c r="O96" s="59"/>
      <c r="P96" s="59"/>
      <c r="Q96" s="59"/>
      <c r="R96" s="39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x14ac:dyDescent="0.2">
      <c r="A97" s="90" t="s">
        <v>128</v>
      </c>
      <c r="B97" s="91"/>
      <c r="C97" s="91"/>
      <c r="D97" s="91"/>
      <c r="E97" s="91"/>
      <c r="F97" s="92"/>
      <c r="G97" s="21"/>
      <c r="H97" s="36"/>
      <c r="I97" s="36"/>
      <c r="J97" s="36"/>
      <c r="K97" s="36"/>
      <c r="L97" s="36"/>
      <c r="M97" s="59"/>
      <c r="N97" s="59"/>
      <c r="O97" s="59"/>
      <c r="P97" s="59"/>
      <c r="Q97" s="59"/>
      <c r="R97" s="39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x14ac:dyDescent="0.2">
      <c r="A98" s="90" t="s">
        <v>129</v>
      </c>
      <c r="B98" s="91"/>
      <c r="C98" s="91"/>
      <c r="D98" s="91"/>
      <c r="E98" s="91"/>
      <c r="F98" s="92"/>
      <c r="G98" s="21"/>
      <c r="H98" s="36"/>
      <c r="I98" s="36"/>
      <c r="J98" s="36"/>
      <c r="K98" s="36"/>
      <c r="L98" s="36"/>
      <c r="M98" s="59"/>
      <c r="N98" s="59"/>
      <c r="O98" s="59"/>
      <c r="P98" s="59"/>
      <c r="Q98" s="59"/>
      <c r="R98" s="39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x14ac:dyDescent="0.2">
      <c r="A99" s="90" t="s">
        <v>130</v>
      </c>
      <c r="B99" s="91"/>
      <c r="C99" s="91"/>
      <c r="D99" s="91"/>
      <c r="E99" s="91"/>
      <c r="F99" s="92"/>
      <c r="G99" s="21"/>
      <c r="H99" s="36"/>
      <c r="I99" s="36"/>
      <c r="J99" s="36"/>
      <c r="K99" s="36"/>
      <c r="L99" s="36"/>
      <c r="M99" s="59"/>
      <c r="N99" s="59"/>
      <c r="O99" s="59"/>
      <c r="P99" s="59"/>
      <c r="Q99" s="59"/>
      <c r="R99" s="39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x14ac:dyDescent="0.2">
      <c r="A100" s="90" t="s">
        <v>131</v>
      </c>
      <c r="B100" s="91"/>
      <c r="C100" s="91"/>
      <c r="D100" s="91"/>
      <c r="E100" s="91"/>
      <c r="F100" s="92"/>
      <c r="G100" s="21"/>
      <c r="H100" s="36"/>
      <c r="I100" s="36"/>
      <c r="J100" s="36"/>
      <c r="K100" s="36"/>
      <c r="L100" s="36"/>
      <c r="M100" s="59"/>
      <c r="N100" s="59"/>
      <c r="O100" s="59"/>
      <c r="P100" s="59"/>
      <c r="Q100" s="59"/>
      <c r="R100" s="39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">
      <c r="A101" s="90" t="s">
        <v>132</v>
      </c>
      <c r="B101" s="91"/>
      <c r="C101" s="91"/>
      <c r="D101" s="91"/>
      <c r="E101" s="91"/>
      <c r="F101" s="92"/>
      <c r="G101" s="21"/>
      <c r="H101" s="36"/>
      <c r="I101" s="36"/>
      <c r="J101" s="36"/>
      <c r="K101" s="36"/>
      <c r="L101" s="36"/>
      <c r="M101" s="59"/>
      <c r="N101" s="59"/>
      <c r="O101" s="59"/>
      <c r="P101" s="59"/>
      <c r="Q101" s="59"/>
      <c r="R101" s="39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">
      <c r="A102" s="90" t="s">
        <v>133</v>
      </c>
      <c r="B102" s="91"/>
      <c r="C102" s="91"/>
      <c r="D102" s="91"/>
      <c r="E102" s="91"/>
      <c r="F102" s="92"/>
      <c r="G102" s="21"/>
      <c r="H102" s="36"/>
      <c r="I102" s="36"/>
      <c r="J102" s="36"/>
      <c r="K102" s="36"/>
      <c r="L102" s="36"/>
      <c r="M102" s="59"/>
      <c r="N102" s="59"/>
      <c r="O102" s="59"/>
      <c r="P102" s="59"/>
      <c r="Q102" s="59"/>
      <c r="R102" s="39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">
      <c r="A103" s="90" t="s">
        <v>134</v>
      </c>
      <c r="B103" s="91"/>
      <c r="C103" s="91"/>
      <c r="D103" s="91"/>
      <c r="E103" s="91"/>
      <c r="F103" s="92"/>
      <c r="G103" s="21"/>
      <c r="H103" s="36"/>
      <c r="I103" s="36"/>
      <c r="J103" s="36"/>
      <c r="K103" s="36"/>
      <c r="L103" s="36"/>
      <c r="M103" s="59"/>
      <c r="N103" s="59"/>
      <c r="O103" s="59"/>
      <c r="P103" s="59"/>
      <c r="Q103" s="59"/>
      <c r="R103" s="39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">
      <c r="A104" s="90" t="s">
        <v>135</v>
      </c>
      <c r="B104" s="91"/>
      <c r="C104" s="91"/>
      <c r="D104" s="91"/>
      <c r="E104" s="91"/>
      <c r="F104" s="92"/>
      <c r="G104" s="21"/>
      <c r="H104" s="36"/>
      <c r="I104" s="36"/>
      <c r="J104" s="36"/>
      <c r="K104" s="36"/>
      <c r="L104" s="36"/>
      <c r="M104" s="59"/>
      <c r="N104" s="59"/>
      <c r="O104" s="59"/>
      <c r="P104" s="59"/>
      <c r="Q104" s="59"/>
      <c r="R104" s="39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x14ac:dyDescent="0.2">
      <c r="A105" s="90" t="s">
        <v>136</v>
      </c>
      <c r="B105" s="91"/>
      <c r="C105" s="91"/>
      <c r="D105" s="91"/>
      <c r="E105" s="91"/>
      <c r="F105" s="92"/>
      <c r="G105" s="21"/>
      <c r="H105" s="36"/>
      <c r="I105" s="36"/>
      <c r="J105" s="36"/>
      <c r="K105" s="36"/>
      <c r="L105" s="36"/>
      <c r="M105" s="59"/>
      <c r="N105" s="59"/>
      <c r="O105" s="59"/>
      <c r="P105" s="59"/>
      <c r="Q105" s="59"/>
      <c r="R105" s="39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x14ac:dyDescent="0.2">
      <c r="A106" s="90" t="s">
        <v>137</v>
      </c>
      <c r="B106" s="91"/>
      <c r="C106" s="91"/>
      <c r="D106" s="91"/>
      <c r="E106" s="91"/>
      <c r="F106" s="92"/>
      <c r="G106" s="21"/>
      <c r="H106" s="36"/>
      <c r="I106" s="36"/>
      <c r="J106" s="36"/>
      <c r="K106" s="36"/>
      <c r="L106" s="36"/>
      <c r="M106" s="59"/>
      <c r="N106" s="59"/>
      <c r="O106" s="59"/>
      <c r="P106" s="59"/>
      <c r="Q106" s="59"/>
      <c r="R106" s="39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x14ac:dyDescent="0.2">
      <c r="A107" s="90" t="s">
        <v>138</v>
      </c>
      <c r="B107" s="91"/>
      <c r="C107" s="91"/>
      <c r="D107" s="91"/>
      <c r="E107" s="91"/>
      <c r="F107" s="92"/>
      <c r="G107" s="21"/>
      <c r="H107" s="36"/>
      <c r="I107" s="36"/>
      <c r="J107" s="36"/>
      <c r="K107" s="36"/>
      <c r="L107" s="36"/>
      <c r="M107" s="59"/>
      <c r="N107" s="59"/>
      <c r="O107" s="59"/>
      <c r="P107" s="59"/>
      <c r="Q107" s="59"/>
      <c r="R107" s="39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x14ac:dyDescent="0.2">
      <c r="A108" s="90" t="s">
        <v>139</v>
      </c>
      <c r="B108" s="91"/>
      <c r="C108" s="91"/>
      <c r="D108" s="91"/>
      <c r="E108" s="91"/>
      <c r="F108" s="92"/>
      <c r="G108" s="21"/>
      <c r="H108" s="36"/>
      <c r="I108" s="36"/>
      <c r="J108" s="36"/>
      <c r="K108" s="36"/>
      <c r="L108" s="36"/>
      <c r="M108" s="59"/>
      <c r="N108" s="59"/>
      <c r="O108" s="59"/>
      <c r="P108" s="59"/>
      <c r="Q108" s="59"/>
      <c r="R108" s="39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x14ac:dyDescent="0.2">
      <c r="A109" s="90" t="s">
        <v>140</v>
      </c>
      <c r="B109" s="91"/>
      <c r="C109" s="91"/>
      <c r="D109" s="91"/>
      <c r="E109" s="91"/>
      <c r="F109" s="92"/>
      <c r="G109" s="21"/>
      <c r="H109" s="36"/>
      <c r="I109" s="36"/>
      <c r="J109" s="36"/>
      <c r="K109" s="36"/>
      <c r="L109" s="36"/>
      <c r="M109" s="59"/>
      <c r="N109" s="59"/>
      <c r="O109" s="59"/>
      <c r="P109" s="59"/>
      <c r="Q109" s="59"/>
      <c r="R109" s="39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x14ac:dyDescent="0.2">
      <c r="A110" s="90" t="s">
        <v>141</v>
      </c>
      <c r="B110" s="91"/>
      <c r="C110" s="91"/>
      <c r="D110" s="91"/>
      <c r="E110" s="91"/>
      <c r="F110" s="92"/>
      <c r="G110" s="21"/>
      <c r="H110" s="36"/>
      <c r="I110" s="36"/>
      <c r="J110" s="36"/>
      <c r="K110" s="36"/>
      <c r="L110" s="36"/>
      <c r="M110" s="59"/>
      <c r="N110" s="59"/>
      <c r="O110" s="59"/>
      <c r="P110" s="59"/>
      <c r="Q110" s="59"/>
      <c r="R110" s="39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">
      <c r="A111" s="90" t="s">
        <v>142</v>
      </c>
      <c r="B111" s="91"/>
      <c r="C111" s="91"/>
      <c r="D111" s="91"/>
      <c r="E111" s="91"/>
      <c r="F111" s="92"/>
      <c r="G111" s="21"/>
      <c r="H111" s="36"/>
      <c r="I111" s="36"/>
      <c r="J111" s="36"/>
      <c r="K111" s="36"/>
      <c r="L111" s="36"/>
      <c r="M111" s="59"/>
      <c r="N111" s="59"/>
      <c r="O111" s="59"/>
      <c r="P111" s="59"/>
      <c r="Q111" s="59"/>
      <c r="R111" s="39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">
      <c r="A112" s="90" t="s">
        <v>143</v>
      </c>
      <c r="B112" s="91"/>
      <c r="C112" s="91"/>
      <c r="D112" s="91"/>
      <c r="E112" s="91"/>
      <c r="F112" s="92"/>
      <c r="G112" s="21"/>
      <c r="H112" s="36"/>
      <c r="I112" s="36"/>
      <c r="J112" s="36"/>
      <c r="K112" s="36"/>
      <c r="L112" s="36"/>
      <c r="M112" s="59"/>
      <c r="N112" s="59"/>
      <c r="O112" s="59"/>
      <c r="P112" s="59"/>
      <c r="Q112" s="59"/>
      <c r="R112" s="39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">
      <c r="A113" s="90" t="s">
        <v>144</v>
      </c>
      <c r="B113" s="91"/>
      <c r="C113" s="91"/>
      <c r="D113" s="91"/>
      <c r="E113" s="91"/>
      <c r="F113" s="92"/>
      <c r="G113" s="21"/>
      <c r="H113" s="36"/>
      <c r="I113" s="36"/>
      <c r="J113" s="36"/>
      <c r="K113" s="36"/>
      <c r="L113" s="36"/>
      <c r="M113" s="59"/>
      <c r="N113" s="59"/>
      <c r="O113" s="59"/>
      <c r="P113" s="59"/>
      <c r="Q113" s="59"/>
      <c r="R113" s="61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:30" x14ac:dyDescent="0.2">
      <c r="A114" s="90" t="s">
        <v>145</v>
      </c>
      <c r="B114" s="91"/>
      <c r="C114" s="91"/>
      <c r="D114" s="91"/>
      <c r="E114" s="91"/>
      <c r="F114" s="92"/>
      <c r="G114" s="21"/>
      <c r="H114" s="36"/>
      <c r="I114" s="36"/>
      <c r="J114" s="36"/>
      <c r="K114" s="36"/>
      <c r="L114" s="36"/>
      <c r="M114" s="59"/>
      <c r="N114" s="59"/>
      <c r="O114" s="59"/>
      <c r="P114" s="59"/>
      <c r="Q114" s="59"/>
      <c r="R114" s="61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:30" x14ac:dyDescent="0.2">
      <c r="A115" s="90" t="s">
        <v>146</v>
      </c>
      <c r="B115" s="91"/>
      <c r="C115" s="91"/>
      <c r="D115" s="91"/>
      <c r="E115" s="91"/>
      <c r="F115" s="92"/>
      <c r="G115" s="21"/>
      <c r="H115" s="36"/>
      <c r="I115" s="36"/>
      <c r="J115" s="36"/>
      <c r="K115" s="36"/>
      <c r="L115" s="36"/>
      <c r="M115" s="59"/>
      <c r="N115" s="59"/>
      <c r="O115" s="59"/>
      <c r="P115" s="59"/>
      <c r="Q115" s="59"/>
      <c r="R115" s="61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:30" x14ac:dyDescent="0.2">
      <c r="A116" s="90" t="s">
        <v>147</v>
      </c>
      <c r="B116" s="91"/>
      <c r="C116" s="91"/>
      <c r="D116" s="91"/>
      <c r="E116" s="91"/>
      <c r="F116" s="92"/>
      <c r="G116" s="21"/>
      <c r="H116" s="36"/>
      <c r="I116" s="36"/>
      <c r="J116" s="36"/>
      <c r="K116" s="36"/>
      <c r="L116" s="36"/>
      <c r="M116" s="59"/>
      <c r="N116" s="59"/>
      <c r="O116" s="59"/>
      <c r="P116" s="59"/>
      <c r="Q116" s="59"/>
      <c r="R116" s="61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:30" x14ac:dyDescent="0.2">
      <c r="A117" s="90" t="s">
        <v>148</v>
      </c>
      <c r="B117" s="91"/>
      <c r="C117" s="91"/>
      <c r="D117" s="91"/>
      <c r="E117" s="91"/>
      <c r="F117" s="92"/>
      <c r="G117" s="21"/>
      <c r="H117" s="36"/>
      <c r="I117" s="36"/>
      <c r="J117" s="36"/>
      <c r="K117" s="36"/>
      <c r="L117" s="36"/>
      <c r="M117" s="59"/>
      <c r="N117" s="59"/>
      <c r="O117" s="59"/>
      <c r="P117" s="59"/>
      <c r="Q117" s="59"/>
      <c r="R117" s="61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:30" x14ac:dyDescent="0.2">
      <c r="A118" s="90" t="s">
        <v>149</v>
      </c>
      <c r="B118" s="91"/>
      <c r="C118" s="91"/>
      <c r="D118" s="91"/>
      <c r="E118" s="91"/>
      <c r="F118" s="92"/>
      <c r="G118" s="21"/>
      <c r="H118" s="36"/>
      <c r="I118" s="36"/>
      <c r="J118" s="36"/>
      <c r="K118" s="36"/>
      <c r="L118" s="36"/>
      <c r="M118" s="59"/>
      <c r="N118" s="59"/>
      <c r="O118" s="59"/>
      <c r="P118" s="59"/>
      <c r="Q118" s="59"/>
      <c r="R118" s="61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:30" x14ac:dyDescent="0.2">
      <c r="A119" s="90" t="s">
        <v>150</v>
      </c>
      <c r="B119" s="91"/>
      <c r="C119" s="91"/>
      <c r="D119" s="91"/>
      <c r="E119" s="91"/>
      <c r="F119" s="92"/>
      <c r="G119" s="21"/>
      <c r="H119" s="36"/>
      <c r="I119" s="36"/>
      <c r="J119" s="36"/>
      <c r="K119" s="36"/>
      <c r="L119" s="36"/>
      <c r="M119" s="59"/>
      <c r="N119" s="59"/>
      <c r="O119" s="59"/>
      <c r="P119" s="59"/>
      <c r="Q119" s="59"/>
      <c r="R119" s="61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:30" x14ac:dyDescent="0.2">
      <c r="A120" s="90" t="s">
        <v>151</v>
      </c>
      <c r="B120" s="91"/>
      <c r="C120" s="91"/>
      <c r="D120" s="91"/>
      <c r="E120" s="91"/>
      <c r="F120" s="92"/>
      <c r="G120" s="21"/>
      <c r="H120" s="36"/>
      <c r="I120" s="36"/>
      <c r="J120" s="36"/>
      <c r="K120" s="36"/>
      <c r="L120" s="36"/>
      <c r="M120" s="59"/>
      <c r="N120" s="59"/>
      <c r="O120" s="59"/>
      <c r="P120" s="59"/>
      <c r="Q120" s="59"/>
      <c r="R120" s="61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:30" x14ac:dyDescent="0.2">
      <c r="A121" s="90" t="s">
        <v>152</v>
      </c>
      <c r="B121" s="91"/>
      <c r="C121" s="91"/>
      <c r="D121" s="91"/>
      <c r="E121" s="91"/>
      <c r="F121" s="92"/>
      <c r="G121" s="21"/>
      <c r="H121" s="36"/>
      <c r="I121" s="36"/>
      <c r="J121" s="36"/>
      <c r="K121" s="36"/>
      <c r="L121" s="36"/>
      <c r="M121" s="59"/>
      <c r="N121" s="59"/>
      <c r="O121" s="59"/>
      <c r="P121" s="59"/>
      <c r="Q121" s="59"/>
      <c r="R121" s="61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:30" x14ac:dyDescent="0.2">
      <c r="A122" s="90" t="s">
        <v>153</v>
      </c>
      <c r="B122" s="91"/>
      <c r="C122" s="91"/>
      <c r="D122" s="91"/>
      <c r="E122" s="91"/>
      <c r="F122" s="92"/>
      <c r="G122" s="21"/>
      <c r="H122" s="36"/>
      <c r="I122" s="36"/>
      <c r="J122" s="36"/>
      <c r="K122" s="36"/>
      <c r="L122" s="36"/>
      <c r="M122" s="59"/>
      <c r="N122" s="59"/>
      <c r="O122" s="59"/>
      <c r="P122" s="59"/>
      <c r="Q122" s="59"/>
      <c r="R122" s="61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:30" x14ac:dyDescent="0.2">
      <c r="A123" s="90" t="s">
        <v>154</v>
      </c>
      <c r="B123" s="91"/>
      <c r="C123" s="91"/>
      <c r="D123" s="91"/>
      <c r="E123" s="91"/>
      <c r="F123" s="92"/>
      <c r="G123" s="21"/>
      <c r="H123" s="36"/>
      <c r="I123" s="36"/>
      <c r="J123" s="36"/>
      <c r="K123" s="36"/>
      <c r="L123" s="36"/>
      <c r="M123" s="59"/>
      <c r="N123" s="59"/>
      <c r="O123" s="59"/>
      <c r="P123" s="59"/>
      <c r="Q123" s="59"/>
      <c r="R123" s="61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:30" x14ac:dyDescent="0.2">
      <c r="A124" s="90" t="s">
        <v>155</v>
      </c>
      <c r="B124" s="91"/>
      <c r="C124" s="91"/>
      <c r="D124" s="91"/>
      <c r="E124" s="91"/>
      <c r="F124" s="92"/>
      <c r="G124" s="21"/>
      <c r="H124" s="36"/>
      <c r="I124" s="36"/>
      <c r="J124" s="36"/>
      <c r="K124" s="36"/>
      <c r="L124" s="36"/>
      <c r="M124" s="59"/>
      <c r="N124" s="59"/>
      <c r="O124" s="59"/>
      <c r="P124" s="59"/>
      <c r="Q124" s="59"/>
      <c r="R124" s="61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:30" x14ac:dyDescent="0.2">
      <c r="A125" s="90" t="s">
        <v>156</v>
      </c>
      <c r="B125" s="91"/>
      <c r="C125" s="91"/>
      <c r="D125" s="91"/>
      <c r="E125" s="91"/>
      <c r="F125" s="92"/>
      <c r="G125" s="21"/>
      <c r="H125" s="36"/>
      <c r="I125" s="36"/>
      <c r="J125" s="36"/>
      <c r="K125" s="36"/>
      <c r="L125" s="36"/>
      <c r="M125" s="59"/>
      <c r="N125" s="59"/>
      <c r="O125" s="59"/>
      <c r="P125" s="59"/>
      <c r="Q125" s="59"/>
      <c r="R125" s="61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:30" x14ac:dyDescent="0.2">
      <c r="A126" s="90" t="s">
        <v>157</v>
      </c>
      <c r="B126" s="91"/>
      <c r="C126" s="91"/>
      <c r="D126" s="91"/>
      <c r="E126" s="91"/>
      <c r="F126" s="92"/>
      <c r="G126" s="21"/>
      <c r="H126" s="36"/>
      <c r="I126" s="36"/>
      <c r="J126" s="36"/>
      <c r="K126" s="36"/>
      <c r="L126" s="36"/>
      <c r="M126" s="59"/>
      <c r="N126" s="59"/>
      <c r="O126" s="59"/>
      <c r="P126" s="59"/>
      <c r="Q126" s="59"/>
      <c r="R126" s="61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:30" x14ac:dyDescent="0.2">
      <c r="A127" s="90" t="s">
        <v>158</v>
      </c>
      <c r="B127" s="91"/>
      <c r="C127" s="91"/>
      <c r="D127" s="91"/>
      <c r="E127" s="91"/>
      <c r="F127" s="92"/>
      <c r="G127" s="21"/>
      <c r="H127" s="36"/>
      <c r="I127" s="36"/>
      <c r="J127" s="36"/>
      <c r="K127" s="36"/>
      <c r="L127" s="36"/>
      <c r="M127" s="59"/>
      <c r="N127" s="59"/>
      <c r="O127" s="59"/>
      <c r="P127" s="59"/>
      <c r="Q127" s="59"/>
      <c r="R127" s="61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:30" x14ac:dyDescent="0.2">
      <c r="A128" s="90" t="s">
        <v>159</v>
      </c>
      <c r="B128" s="91"/>
      <c r="C128" s="91"/>
      <c r="D128" s="91"/>
      <c r="E128" s="91"/>
      <c r="F128" s="92"/>
      <c r="G128" s="21"/>
      <c r="H128" s="36"/>
      <c r="I128" s="36"/>
      <c r="J128" s="36"/>
      <c r="K128" s="36"/>
      <c r="L128" s="36"/>
      <c r="M128" s="59"/>
      <c r="N128" s="59"/>
      <c r="O128" s="59"/>
      <c r="P128" s="59"/>
      <c r="Q128" s="59"/>
      <c r="R128" s="61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:30" x14ac:dyDescent="0.2">
      <c r="A129" s="90" t="s">
        <v>160</v>
      </c>
      <c r="B129" s="91"/>
      <c r="C129" s="91"/>
      <c r="D129" s="91"/>
      <c r="E129" s="91"/>
      <c r="F129" s="92"/>
      <c r="G129" s="21"/>
      <c r="H129" s="36"/>
      <c r="I129" s="36"/>
      <c r="J129" s="36"/>
      <c r="K129" s="36"/>
      <c r="L129" s="36"/>
      <c r="M129" s="59"/>
      <c r="N129" s="59"/>
      <c r="O129" s="59"/>
      <c r="P129" s="59"/>
      <c r="Q129" s="59"/>
      <c r="R129" s="61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:30" x14ac:dyDescent="0.2">
      <c r="A130" s="90" t="s">
        <v>161</v>
      </c>
      <c r="B130" s="91"/>
      <c r="C130" s="91"/>
      <c r="D130" s="91"/>
      <c r="E130" s="91"/>
      <c r="F130" s="92"/>
      <c r="G130" s="21"/>
      <c r="H130" s="36"/>
      <c r="I130" s="36"/>
      <c r="J130" s="36"/>
      <c r="K130" s="36"/>
      <c r="L130" s="36"/>
      <c r="M130" s="59"/>
      <c r="N130" s="59"/>
      <c r="O130" s="59"/>
      <c r="P130" s="59"/>
      <c r="Q130" s="59"/>
      <c r="R130" s="61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:30" ht="14.25" x14ac:dyDescent="0.2">
      <c r="A131" s="90" t="s">
        <v>162</v>
      </c>
      <c r="B131" s="91"/>
      <c r="C131" s="91"/>
      <c r="D131" s="91"/>
      <c r="E131" s="91"/>
      <c r="F131" s="92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:30" ht="14.25" x14ac:dyDescent="0.2">
      <c r="A132" s="90" t="s">
        <v>163</v>
      </c>
      <c r="B132" s="91"/>
      <c r="C132" s="91"/>
      <c r="D132" s="91"/>
      <c r="E132" s="91"/>
      <c r="F132" s="92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:30" ht="14.25" x14ac:dyDescent="0.2">
      <c r="A133" s="90" t="s">
        <v>164</v>
      </c>
      <c r="B133" s="91"/>
      <c r="C133" s="91"/>
      <c r="D133" s="91"/>
      <c r="E133" s="91"/>
      <c r="F133" s="92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:30" ht="14.25" x14ac:dyDescent="0.2">
      <c r="A134" s="90" t="s">
        <v>165</v>
      </c>
      <c r="B134" s="91"/>
      <c r="C134" s="91"/>
      <c r="D134" s="91"/>
      <c r="E134" s="91"/>
      <c r="F134" s="92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:30" ht="14.25" x14ac:dyDescent="0.2">
      <c r="A135" s="90" t="s">
        <v>166</v>
      </c>
      <c r="B135" s="91"/>
      <c r="C135" s="91"/>
      <c r="D135" s="91"/>
      <c r="E135" s="91"/>
      <c r="F135" s="92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:30" ht="14.25" x14ac:dyDescent="0.2">
      <c r="A136" s="90" t="s">
        <v>167</v>
      </c>
      <c r="B136" s="91"/>
      <c r="C136" s="91"/>
      <c r="D136" s="91"/>
      <c r="E136" s="91"/>
      <c r="F136" s="92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30" ht="14.25" x14ac:dyDescent="0.2">
      <c r="A137" s="90" t="s">
        <v>168</v>
      </c>
      <c r="B137" s="91"/>
      <c r="C137" s="91"/>
      <c r="D137" s="91"/>
      <c r="E137" s="91"/>
      <c r="F137" s="92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30" ht="14.25" x14ac:dyDescent="0.2">
      <c r="A138" s="90" t="s">
        <v>169</v>
      </c>
      <c r="B138" s="91"/>
      <c r="C138" s="91"/>
      <c r="D138" s="91"/>
      <c r="E138" s="91"/>
      <c r="F138" s="92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30" ht="14.25" x14ac:dyDescent="0.2">
      <c r="A139" s="90" t="s">
        <v>170</v>
      </c>
      <c r="B139" s="91"/>
      <c r="C139" s="91"/>
      <c r="D139" s="91"/>
      <c r="E139" s="91"/>
      <c r="F139" s="92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:30" ht="14.25" x14ac:dyDescent="0.2">
      <c r="A140" s="90" t="s">
        <v>171</v>
      </c>
      <c r="B140" s="91"/>
      <c r="C140" s="91"/>
      <c r="D140" s="91"/>
      <c r="E140" s="91"/>
      <c r="F140" s="92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:30" ht="14.25" x14ac:dyDescent="0.2">
      <c r="A141" s="90" t="s">
        <v>172</v>
      </c>
      <c r="B141" s="91"/>
      <c r="C141" s="91"/>
      <c r="D141" s="91"/>
      <c r="E141" s="91"/>
      <c r="F141" s="92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:30" ht="14.25" x14ac:dyDescent="0.2">
      <c r="A142" s="90" t="s">
        <v>173</v>
      </c>
      <c r="B142" s="91"/>
      <c r="C142" s="91"/>
      <c r="D142" s="91"/>
      <c r="E142" s="91"/>
      <c r="F142" s="92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:30" ht="14.25" x14ac:dyDescent="0.2">
      <c r="A143" s="90" t="s">
        <v>174</v>
      </c>
      <c r="B143" s="91"/>
      <c r="C143" s="91"/>
      <c r="D143" s="91"/>
      <c r="E143" s="91"/>
      <c r="F143" s="92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:30" ht="14.25" x14ac:dyDescent="0.2">
      <c r="A144" s="90" t="s">
        <v>175</v>
      </c>
      <c r="B144" s="91"/>
      <c r="C144" s="91"/>
      <c r="D144" s="91"/>
      <c r="E144" s="91"/>
      <c r="F144" s="92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:30" ht="14.25" x14ac:dyDescent="0.2">
      <c r="A145" s="90" t="s">
        <v>176</v>
      </c>
      <c r="B145" s="91"/>
      <c r="C145" s="91"/>
      <c r="D145" s="91"/>
      <c r="E145" s="91"/>
      <c r="F145" s="92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:30" ht="14.25" x14ac:dyDescent="0.2">
      <c r="A146" s="90" t="s">
        <v>177</v>
      </c>
      <c r="B146" s="91"/>
      <c r="C146" s="91"/>
      <c r="D146" s="91"/>
      <c r="E146" s="91"/>
      <c r="F146" s="92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:30" ht="14.25" x14ac:dyDescent="0.2">
      <c r="A147" s="90" t="s">
        <v>178</v>
      </c>
      <c r="B147" s="91"/>
      <c r="C147" s="91"/>
      <c r="D147" s="91"/>
      <c r="E147" s="91"/>
      <c r="F147" s="92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:30" ht="14.25" x14ac:dyDescent="0.2">
      <c r="A148" s="90" t="s">
        <v>179</v>
      </c>
      <c r="B148" s="91"/>
      <c r="C148" s="91"/>
      <c r="D148" s="91"/>
      <c r="E148" s="91"/>
      <c r="F148" s="92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 ht="14.25" x14ac:dyDescent="0.2">
      <c r="A149" s="90" t="s">
        <v>180</v>
      </c>
      <c r="B149" s="91"/>
      <c r="C149" s="91"/>
      <c r="D149" s="91"/>
      <c r="E149" s="91"/>
      <c r="F149" s="92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ht="14.25" x14ac:dyDescent="0.2">
      <c r="A150" s="90" t="s">
        <v>181</v>
      </c>
      <c r="B150" s="91"/>
      <c r="C150" s="91"/>
      <c r="D150" s="91"/>
      <c r="E150" s="91"/>
      <c r="F150" s="92"/>
      <c r="G150" s="65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 ht="14.25" x14ac:dyDescent="0.2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</row>
    <row r="152" spans="1:30" ht="14.25" x14ac:dyDescent="0.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</row>
    <row r="153" spans="1:30" ht="14.25" x14ac:dyDescent="0.2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</row>
    <row r="154" spans="1:30" ht="14.25" x14ac:dyDescent="0.2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</row>
    <row r="155" spans="1:30" ht="14.25" x14ac:dyDescent="0.2"/>
    <row r="156" spans="1:30" ht="14.25" x14ac:dyDescent="0.2"/>
    <row r="157" spans="1:30" ht="14.25" x14ac:dyDescent="0.2"/>
    <row r="158" spans="1:30" ht="14.25" x14ac:dyDescent="0.2"/>
    <row r="159" spans="1:30" ht="14.25" x14ac:dyDescent="0.2"/>
    <row r="160" spans="1:3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</sheetData>
  <mergeCells count="83">
    <mergeCell ref="A146:F146"/>
    <mergeCell ref="A147:F147"/>
    <mergeCell ref="A148:F148"/>
    <mergeCell ref="A149:F149"/>
    <mergeCell ref="A150:F150"/>
    <mergeCell ref="A145:F145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33:F133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21:F12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09:F109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97:F97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85:F85"/>
    <mergeCell ref="A51:I51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4:F84"/>
    <mergeCell ref="A31:I31"/>
    <mergeCell ref="A1:J1"/>
    <mergeCell ref="A2:J2"/>
    <mergeCell ref="A3:J3"/>
    <mergeCell ref="B4:J4"/>
    <mergeCell ref="A5:J5"/>
  </mergeCells>
  <dataValidations count="4">
    <dataValidation type="list" allowBlank="1" sqref="D7:D16 D33:D42 D53:D62">
      <formula1>"AGP,CLH,CLT,COM,CTD,CTI,DES,DISP,ELE,ESG,EST,EXM,EXQ,EXR,FRQ,REV,VAGO"</formula1>
    </dataValidation>
    <dataValidation type="list" allowBlank="1" sqref="B33:B42">
      <formula1>"FDA,FDA-1,FDA-2,FDA-3,FDA-4"</formula1>
    </dataValidation>
    <dataValidation type="list" allowBlank="1" sqref="B7:B16">
      <formula1>"DAS,DAS-1,DAS-2,DAS-3,DAS-4,DAS-5,CAA-1,CAA-2,CAA-3,CAA-4,CAA-5"</formula1>
    </dataValidation>
    <dataValidation type="list" allowBlank="1" sqref="B53:B62">
      <formula1>"FGS-1,FGS-2,FGS-3,FGA-1,FGA-2,FGA-3"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MAI-2024</vt:lpstr>
      <vt:lpstr>ABR-2023</vt:lpstr>
      <vt:lpstr>2022-FEV</vt:lpstr>
      <vt:lpstr>2022-MAR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user</cp:lastModifiedBy>
  <dcterms:created xsi:type="dcterms:W3CDTF">2023-04-19T16:02:23Z</dcterms:created>
  <dcterms:modified xsi:type="dcterms:W3CDTF">2024-05-31T15:24:43Z</dcterms:modified>
</cp:coreProperties>
</file>